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16212" windowHeight="5808" tabRatio="863"/>
  </bookViews>
  <sheets>
    <sheet name="Read me first" sheetId="11" r:id="rId1"/>
    <sheet name="Rebalancing Illustration" sheetId="7" r:id="rId2"/>
    <sheet name="Rebalancing SIP" sheetId="8" r:id="rId3"/>
    <sheet name="Rebalancing Lumpsum" sheetId="6" r:id="rId4"/>
    <sheet name="Rebalancing Retirement folio" sheetId="10" r:id="rId5"/>
    <sheet name="Sample Data and analysis" sheetId="9" r:id="rId6"/>
  </sheets>
  <definedNames>
    <definedName name="amount1" localSheetId="3">#REF!</definedName>
    <definedName name="amount1" localSheetId="4">#REF!</definedName>
    <definedName name="amount1" localSheetId="2">#REF!</definedName>
    <definedName name="amount1">#REF!</definedName>
    <definedName name="amount10" localSheetId="3">#REF!</definedName>
    <definedName name="amount10" localSheetId="4">#REF!</definedName>
    <definedName name="amount10" localSheetId="2">#REF!</definedName>
    <definedName name="amount10">#REF!</definedName>
    <definedName name="amount11" localSheetId="3">#REF!</definedName>
    <definedName name="amount11" localSheetId="4">#REF!</definedName>
    <definedName name="amount11" localSheetId="2">#REF!</definedName>
    <definedName name="amount11">#REF!</definedName>
    <definedName name="amount2" localSheetId="3">#REF!</definedName>
    <definedName name="amount2" localSheetId="4">#REF!</definedName>
    <definedName name="amount2" localSheetId="2">#REF!</definedName>
    <definedName name="amount2">#REF!</definedName>
    <definedName name="amount3" localSheetId="3">#REF!</definedName>
    <definedName name="amount3" localSheetId="4">#REF!</definedName>
    <definedName name="amount3" localSheetId="2">#REF!</definedName>
    <definedName name="amount3">#REF!</definedName>
    <definedName name="amount4" localSheetId="3">#REF!</definedName>
    <definedName name="amount4" localSheetId="4">#REF!</definedName>
    <definedName name="amount4" localSheetId="2">#REF!</definedName>
    <definedName name="amount4">#REF!</definedName>
    <definedName name="amount5" localSheetId="3">#REF!</definedName>
    <definedName name="amount5" localSheetId="4">#REF!</definedName>
    <definedName name="amount5" localSheetId="2">#REF!</definedName>
    <definedName name="amount5">#REF!</definedName>
    <definedName name="amount6" localSheetId="3">#REF!</definedName>
    <definedName name="amount6" localSheetId="4">#REF!</definedName>
    <definedName name="amount6" localSheetId="2">#REF!</definedName>
    <definedName name="amount6">#REF!</definedName>
    <definedName name="amount7" localSheetId="3">#REF!</definedName>
    <definedName name="amount7" localSheetId="4">#REF!</definedName>
    <definedName name="amount7" localSheetId="2">#REF!</definedName>
    <definedName name="amount7">#REF!</definedName>
    <definedName name="amount8" localSheetId="3">#REF!</definedName>
    <definedName name="amount8" localSheetId="4">#REF!</definedName>
    <definedName name="amount8" localSheetId="2">#REF!</definedName>
    <definedName name="amount8">#REF!</definedName>
    <definedName name="amount9" localSheetId="3">#REF!</definedName>
    <definedName name="amount9" localSheetId="4">#REF!</definedName>
    <definedName name="amount9" localSheetId="2">#REF!</definedName>
    <definedName name="amount9">#REF!</definedName>
    <definedName name="bondper" localSheetId="3">'Rebalancing Lumpsum'!$D$9</definedName>
    <definedName name="bondper" localSheetId="4">'Rebalancing Retirement folio'!$D$10</definedName>
    <definedName name="bondper" localSheetId="2">'Rebalancing SIP'!$D$9</definedName>
    <definedName name="bondper">#REF!</definedName>
    <definedName name="cont" localSheetId="3">#REF!</definedName>
    <definedName name="cont" localSheetId="4">#REF!</definedName>
    <definedName name="cont" localSheetId="2">#REF!</definedName>
    <definedName name="cont">#REF!</definedName>
    <definedName name="cont1" localSheetId="3">'Rebalancing Lumpsum'!$D$6</definedName>
    <definedName name="cont1" localSheetId="4">'Rebalancing Retirement folio'!$D$7</definedName>
    <definedName name="cont1" localSheetId="2">'Rebalancing SIP'!$D$6</definedName>
    <definedName name="cont1">#REF!</definedName>
    <definedName name="corp1">'Rebalancing Retirement folio'!$D$20</definedName>
    <definedName name="corp2">'Rebalancing Retirement folio'!$D$21</definedName>
    <definedName name="eqper" localSheetId="3">'Rebalancing Lumpsum'!$B$9</definedName>
    <definedName name="eqper" localSheetId="4">'Rebalancing Retirement folio'!$B$10</definedName>
    <definedName name="eqper" localSheetId="2">'Rebalancing SIP'!$B$9</definedName>
    <definedName name="eqper">#REF!</definedName>
    <definedName name="eqper1">'Rebalancing Lumpsum'!$B$9</definedName>
    <definedName name="exp">'Rebalancing Retirement folio'!$D$16</definedName>
    <definedName name="inc" localSheetId="3">#REF!</definedName>
    <definedName name="inc" localSheetId="4">#REF!</definedName>
    <definedName name="inc" localSheetId="2">#REF!</definedName>
    <definedName name="inc">#REF!</definedName>
    <definedName name="inca" localSheetId="3">'Rebalancing Lumpsum'!$D$7</definedName>
    <definedName name="inca" localSheetId="4">'Rebalancing Retirement folio'!$D$8</definedName>
    <definedName name="inca" localSheetId="2">'Rebalancing SIP'!$D$7</definedName>
    <definedName name="inca">#REF!</definedName>
    <definedName name="inf">'Rebalancing Retirement folio'!$D$14</definedName>
    <definedName name="inta" localSheetId="3">'Rebalancing Lumpsum'!#REF!</definedName>
    <definedName name="inta" localSheetId="4">'Rebalancing Retirement folio'!#REF!</definedName>
    <definedName name="inta" localSheetId="2">'Rebalancing SIP'!#REF!</definedName>
    <definedName name="inta">#REF!</definedName>
    <definedName name="inter1" localSheetId="3">#REF!</definedName>
    <definedName name="inter1" localSheetId="4">#REF!</definedName>
    <definedName name="inter1" localSheetId="2">#REF!</definedName>
    <definedName name="inter1">#REF!</definedName>
    <definedName name="inter10" localSheetId="3">#REF!</definedName>
    <definedName name="inter10" localSheetId="4">#REF!</definedName>
    <definedName name="inter10" localSheetId="2">#REF!</definedName>
    <definedName name="inter10">#REF!</definedName>
    <definedName name="inter2" localSheetId="3">#REF!</definedName>
    <definedName name="inter2" localSheetId="4">#REF!</definedName>
    <definedName name="inter2" localSheetId="2">#REF!</definedName>
    <definedName name="inter2">#REF!</definedName>
    <definedName name="inter3" localSheetId="3">#REF!</definedName>
    <definedName name="inter3" localSheetId="4">#REF!</definedName>
    <definedName name="inter3" localSheetId="2">#REF!</definedName>
    <definedName name="inter3">#REF!</definedName>
    <definedName name="inter4" localSheetId="3">#REF!</definedName>
    <definedName name="inter4" localSheetId="4">#REF!</definedName>
    <definedName name="inter4" localSheetId="2">#REF!</definedName>
    <definedName name="inter4">#REF!</definedName>
    <definedName name="inter5" localSheetId="3">#REF!</definedName>
    <definedName name="inter5" localSheetId="4">#REF!</definedName>
    <definedName name="inter5" localSheetId="2">#REF!</definedName>
    <definedName name="inter5">#REF!</definedName>
    <definedName name="inter6" localSheetId="3">#REF!</definedName>
    <definedName name="inter6" localSheetId="4">#REF!</definedName>
    <definedName name="inter6" localSheetId="2">#REF!</definedName>
    <definedName name="inter6">#REF!</definedName>
    <definedName name="inter7" localSheetId="3">#REF!</definedName>
    <definedName name="inter7" localSheetId="4">#REF!</definedName>
    <definedName name="inter7" localSheetId="2">#REF!</definedName>
    <definedName name="inter7">#REF!</definedName>
    <definedName name="inter8" localSheetId="3">#REF!</definedName>
    <definedName name="inter8" localSheetId="4">#REF!</definedName>
    <definedName name="inter8" localSheetId="2">#REF!</definedName>
    <definedName name="inter8">#REF!</definedName>
    <definedName name="inter9" localSheetId="3">#REF!</definedName>
    <definedName name="inter9" localSheetId="4">#REF!</definedName>
    <definedName name="inter9" localSheetId="2">#REF!</definedName>
    <definedName name="inter9">#REF!</definedName>
    <definedName name="MINPER" localSheetId="3">'Rebalancing Lumpsum'!#REF!</definedName>
    <definedName name="MINPER" localSheetId="4">'Rebalancing Retirement folio'!#REF!</definedName>
    <definedName name="MINPER" localSheetId="2">'Rebalancing SIP'!#REF!</definedName>
    <definedName name="months" localSheetId="3">'Rebalancing Lumpsum'!#REF!</definedName>
    <definedName name="months" localSheetId="4">'Rebalancing Retirement folio'!#REF!</definedName>
    <definedName name="months" localSheetId="2">'Rebalancing SIP'!#REF!</definedName>
    <definedName name="months">#REF!</definedName>
    <definedName name="presval" localSheetId="3">'Rebalancing Lumpsum'!#REF!</definedName>
    <definedName name="presval" localSheetId="4">'Rebalancing Retirement folio'!#REF!</definedName>
    <definedName name="presval" localSheetId="2">'Rebalancing SIP'!#REF!</definedName>
    <definedName name="rate">'Rebalancing Retirement folio'!$D$15</definedName>
    <definedName name="SIP" localSheetId="3">'Rebalancing Lumpsum'!#REF!</definedName>
    <definedName name="SIP" localSheetId="4">'Rebalancing Retirement folio'!#REF!</definedName>
    <definedName name="SIP" localSheetId="2">'Rebalancing SIP'!#REF!</definedName>
    <definedName name="start" localSheetId="3">'Rebalancing Lumpsum'!$C$4</definedName>
    <definedName name="start" localSheetId="4">'Rebalancing Retirement folio'!$C$5</definedName>
    <definedName name="start" localSheetId="2">'Rebalancing SIP'!$C$4</definedName>
    <definedName name="start">#REF!</definedName>
    <definedName name="time" localSheetId="3">#REF!</definedName>
    <definedName name="time" localSheetId="4">#REF!</definedName>
    <definedName name="time" localSheetId="2">#REF!</definedName>
    <definedName name="time">#REF!</definedName>
    <definedName name="time1" localSheetId="3">'Rebalancing Lumpsum'!$D$2</definedName>
    <definedName name="time1" localSheetId="4">'Rebalancing Retirement folio'!$D$3</definedName>
    <definedName name="time1" localSheetId="2">'Rebalancing SIP'!$D$2</definedName>
    <definedName name="time1">#REF!</definedName>
    <definedName name="year1" localSheetId="3">#REF!</definedName>
    <definedName name="year1" localSheetId="4">#REF!</definedName>
    <definedName name="year1" localSheetId="2">#REF!</definedName>
    <definedName name="year1">#REF!</definedName>
    <definedName name="year10" localSheetId="3">#REF!</definedName>
    <definedName name="year10" localSheetId="4">#REF!</definedName>
    <definedName name="year10" localSheetId="2">#REF!</definedName>
    <definedName name="year10">#REF!</definedName>
    <definedName name="year11" localSheetId="3">#REF!</definedName>
    <definedName name="year11" localSheetId="4">#REF!</definedName>
    <definedName name="year11" localSheetId="2">#REF!</definedName>
    <definedName name="year11">#REF!</definedName>
    <definedName name="year2" localSheetId="3">#REF!</definedName>
    <definedName name="year2" localSheetId="4">#REF!</definedName>
    <definedName name="year2" localSheetId="2">#REF!</definedName>
    <definedName name="year2">#REF!</definedName>
    <definedName name="year3" localSheetId="3">#REF!</definedName>
    <definedName name="year3" localSheetId="4">#REF!</definedName>
    <definedName name="year3" localSheetId="2">#REF!</definedName>
    <definedName name="year3">#REF!</definedName>
    <definedName name="year4" localSheetId="3">#REF!</definedName>
    <definedName name="year4" localSheetId="4">#REF!</definedName>
    <definedName name="year4" localSheetId="2">#REF!</definedName>
    <definedName name="year4">#REF!</definedName>
    <definedName name="year5" localSheetId="3">#REF!</definedName>
    <definedName name="year5" localSheetId="4">#REF!</definedName>
    <definedName name="year5" localSheetId="2">#REF!</definedName>
    <definedName name="year5">#REF!</definedName>
    <definedName name="year6" localSheetId="3">#REF!</definedName>
    <definedName name="year6" localSheetId="4">#REF!</definedName>
    <definedName name="year6" localSheetId="2">#REF!</definedName>
    <definedName name="year6">#REF!</definedName>
    <definedName name="year7" localSheetId="3">#REF!</definedName>
    <definedName name="year7" localSheetId="4">#REF!</definedName>
    <definedName name="year7" localSheetId="2">#REF!</definedName>
    <definedName name="year7">#REF!</definedName>
    <definedName name="year8" localSheetId="3">#REF!</definedName>
    <definedName name="year8" localSheetId="4">#REF!</definedName>
    <definedName name="year8" localSheetId="2">#REF!</definedName>
    <definedName name="year8">#REF!</definedName>
    <definedName name="year9" localSheetId="3">#REF!</definedName>
    <definedName name="year9" localSheetId="4">#REF!</definedName>
    <definedName name="year9" localSheetId="2">#REF!</definedName>
    <definedName name="year9">#REF!</definedName>
  </definedNames>
  <calcPr calcId="124519"/>
</workbook>
</file>

<file path=xl/calcChain.xml><?xml version="1.0" encoding="utf-8"?>
<calcChain xmlns="http://schemas.openxmlformats.org/spreadsheetml/2006/main">
  <c r="I21" i="9"/>
  <c r="I20"/>
  <c r="H21"/>
  <c r="H20"/>
  <c r="G8"/>
  <c r="G9" s="1"/>
  <c r="G10" s="1"/>
  <c r="G11" s="1"/>
  <c r="G12" s="1"/>
  <c r="G13" s="1"/>
  <c r="G14" s="1"/>
  <c r="G15" s="1"/>
  <c r="G16" s="1"/>
  <c r="G17" s="1"/>
  <c r="G18" s="1"/>
  <c r="G7"/>
  <c r="D10" i="10"/>
  <c r="W7"/>
  <c r="W8" s="1"/>
  <c r="H7"/>
  <c r="H8" s="1"/>
  <c r="AE6"/>
  <c r="Z6"/>
  <c r="AE7" s="1"/>
  <c r="X6"/>
  <c r="X7" s="1"/>
  <c r="P6"/>
  <c r="K6"/>
  <c r="P7" s="1"/>
  <c r="I6"/>
  <c r="F4"/>
  <c r="E31" i="9"/>
  <c r="E30"/>
  <c r="B31"/>
  <c r="B30"/>
  <c r="D7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D17" i="7"/>
  <c r="D18" s="1"/>
  <c r="D19" s="1"/>
  <c r="J17"/>
  <c r="J18" s="1"/>
  <c r="K17"/>
  <c r="D9" i="8"/>
  <c r="W6"/>
  <c r="H6"/>
  <c r="AE5"/>
  <c r="Z5"/>
  <c r="X5"/>
  <c r="X6" s="1"/>
  <c r="P5"/>
  <c r="K5"/>
  <c r="I5"/>
  <c r="I6" s="1"/>
  <c r="F3"/>
  <c r="X5" i="6"/>
  <c r="K5"/>
  <c r="D9"/>
  <c r="AB5" s="1"/>
  <c r="U6"/>
  <c r="AB6" s="1"/>
  <c r="H6"/>
  <c r="O6" s="1"/>
  <c r="V5"/>
  <c r="V6" s="1"/>
  <c r="I5"/>
  <c r="I6" s="1"/>
  <c r="F3"/>
  <c r="I7" i="10" l="1"/>
  <c r="I8" s="1"/>
  <c r="S8" s="1"/>
  <c r="X8"/>
  <c r="X9" s="1"/>
  <c r="AH7"/>
  <c r="AF7"/>
  <c r="AC7"/>
  <c r="H9"/>
  <c r="W9"/>
  <c r="L6"/>
  <c r="M6" s="1"/>
  <c r="N6"/>
  <c r="Q6"/>
  <c r="R6" s="1"/>
  <c r="U6" s="1"/>
  <c r="S6"/>
  <c r="AG6"/>
  <c r="K7"/>
  <c r="Z7"/>
  <c r="AA7" s="1"/>
  <c r="AA6"/>
  <c r="AB6" s="1"/>
  <c r="AC6"/>
  <c r="AF6"/>
  <c r="AH6"/>
  <c r="L7"/>
  <c r="Q7"/>
  <c r="S7"/>
  <c r="AE6" i="8"/>
  <c r="P6"/>
  <c r="Q6" s="1"/>
  <c r="J19" i="7"/>
  <c r="D20" s="1"/>
  <c r="Y5" i="6"/>
  <c r="AC5"/>
  <c r="S6" i="8"/>
  <c r="N6"/>
  <c r="AH6"/>
  <c r="AF6"/>
  <c r="AC6"/>
  <c r="L5"/>
  <c r="M5" s="1"/>
  <c r="N5"/>
  <c r="Q5"/>
  <c r="R5" s="1"/>
  <c r="S5"/>
  <c r="K6"/>
  <c r="L6" s="1"/>
  <c r="Z6"/>
  <c r="H7"/>
  <c r="I7" s="1"/>
  <c r="W7"/>
  <c r="X7" s="1"/>
  <c r="AA5"/>
  <c r="AB5" s="1"/>
  <c r="AC5"/>
  <c r="AF5"/>
  <c r="AG5" s="1"/>
  <c r="AH5"/>
  <c r="AJ5"/>
  <c r="O5" i="6"/>
  <c r="P5" s="1"/>
  <c r="P6" s="1"/>
  <c r="D7" i="7"/>
  <c r="J7"/>
  <c r="K7" s="1"/>
  <c r="L17"/>
  <c r="X6" i="6"/>
  <c r="Y6" s="1"/>
  <c r="L5"/>
  <c r="K6"/>
  <c r="AD6"/>
  <c r="Z6"/>
  <c r="Q6"/>
  <c r="M6"/>
  <c r="M5"/>
  <c r="Q5"/>
  <c r="H7"/>
  <c r="U7"/>
  <c r="Z5"/>
  <c r="AD5"/>
  <c r="N7" i="10" l="1"/>
  <c r="N8"/>
  <c r="AB7"/>
  <c r="AG7"/>
  <c r="AI6"/>
  <c r="AJ7"/>
  <c r="T6"/>
  <c r="R7"/>
  <c r="U7" s="1"/>
  <c r="M7"/>
  <c r="AJ6"/>
  <c r="I9"/>
  <c r="S9" s="1"/>
  <c r="AE8"/>
  <c r="AF8" s="1"/>
  <c r="AG8" s="1"/>
  <c r="Z8"/>
  <c r="P8"/>
  <c r="Q8" s="1"/>
  <c r="R8" s="1"/>
  <c r="K8"/>
  <c r="L8" s="1"/>
  <c r="M8" s="1"/>
  <c r="W10"/>
  <c r="X10" s="1"/>
  <c r="H10"/>
  <c r="AH8"/>
  <c r="AC8"/>
  <c r="AA8"/>
  <c r="AB8" s="1"/>
  <c r="AH9"/>
  <c r="AC9"/>
  <c r="AC6" i="6"/>
  <c r="AE5"/>
  <c r="M17" i="7"/>
  <c r="AG6" i="8"/>
  <c r="U5"/>
  <c r="T5"/>
  <c r="M6"/>
  <c r="W8"/>
  <c r="X8" s="1"/>
  <c r="AE7"/>
  <c r="AF7" s="1"/>
  <c r="Z7"/>
  <c r="AA7" s="1"/>
  <c r="AH7"/>
  <c r="AC7"/>
  <c r="L6" i="6"/>
  <c r="K18" i="7"/>
  <c r="AI5" i="8"/>
  <c r="R6"/>
  <c r="H8"/>
  <c r="I8" s="1"/>
  <c r="P7"/>
  <c r="Q7" s="1"/>
  <c r="K7"/>
  <c r="S7"/>
  <c r="N7"/>
  <c r="AA6"/>
  <c r="AB6" s="1"/>
  <c r="J8" i="7"/>
  <c r="K8" s="1"/>
  <c r="R5" i="6"/>
  <c r="L7" i="7"/>
  <c r="L18"/>
  <c r="M7"/>
  <c r="D8"/>
  <c r="AB7" i="6"/>
  <c r="X7"/>
  <c r="K7"/>
  <c r="O7"/>
  <c r="S5"/>
  <c r="AF5"/>
  <c r="U8"/>
  <c r="H8"/>
  <c r="I7"/>
  <c r="V7"/>
  <c r="AJ8" i="10" l="1"/>
  <c r="AI7"/>
  <c r="U8"/>
  <c r="AI8"/>
  <c r="T8"/>
  <c r="N9"/>
  <c r="I10"/>
  <c r="N10" s="1"/>
  <c r="T7"/>
  <c r="AH10"/>
  <c r="AC10"/>
  <c r="S10"/>
  <c r="H11"/>
  <c r="W11"/>
  <c r="X11"/>
  <c r="P9"/>
  <c r="Q9" s="1"/>
  <c r="R9" s="1"/>
  <c r="K9"/>
  <c r="L9" s="1"/>
  <c r="M9" s="1"/>
  <c r="AE9"/>
  <c r="AF9" s="1"/>
  <c r="AG9" s="1"/>
  <c r="Z9"/>
  <c r="AA9" s="1"/>
  <c r="AB9" s="1"/>
  <c r="U6" i="8"/>
  <c r="R7"/>
  <c r="AG7"/>
  <c r="AC7" i="6"/>
  <c r="Y7"/>
  <c r="AB7" i="8"/>
  <c r="AJ6"/>
  <c r="P8"/>
  <c r="Q8" s="1"/>
  <c r="R8" s="1"/>
  <c r="K8"/>
  <c r="L8" s="1"/>
  <c r="S8"/>
  <c r="N8"/>
  <c r="AE8"/>
  <c r="AF8" s="1"/>
  <c r="Z8"/>
  <c r="AA8" s="1"/>
  <c r="AH8"/>
  <c r="AC8"/>
  <c r="T6"/>
  <c r="H9"/>
  <c r="I9"/>
  <c r="W9"/>
  <c r="X9"/>
  <c r="AI6"/>
  <c r="L7"/>
  <c r="M7" s="1"/>
  <c r="L8" i="7"/>
  <c r="AE6" i="6"/>
  <c r="M18" i="7"/>
  <c r="M8"/>
  <c r="D9"/>
  <c r="D10" s="1"/>
  <c r="J9"/>
  <c r="AB8" i="6"/>
  <c r="X8"/>
  <c r="L7"/>
  <c r="P7"/>
  <c r="I8"/>
  <c r="M8" s="1"/>
  <c r="O8"/>
  <c r="K8"/>
  <c r="S6"/>
  <c r="AF6"/>
  <c r="R6"/>
  <c r="Q7"/>
  <c r="M7"/>
  <c r="H9"/>
  <c r="U9"/>
  <c r="AD7"/>
  <c r="Z7"/>
  <c r="Q8"/>
  <c r="V8"/>
  <c r="J10" i="7" l="1"/>
  <c r="K10" s="1"/>
  <c r="K9"/>
  <c r="AI9" i="10"/>
  <c r="T9"/>
  <c r="I11"/>
  <c r="S11" s="1"/>
  <c r="AJ9"/>
  <c r="U9"/>
  <c r="W12"/>
  <c r="X12"/>
  <c r="H12"/>
  <c r="I12"/>
  <c r="AE10"/>
  <c r="AF10" s="1"/>
  <c r="AG10" s="1"/>
  <c r="Z10"/>
  <c r="AA10" s="1"/>
  <c r="AB10" s="1"/>
  <c r="P10"/>
  <c r="Q10" s="1"/>
  <c r="R10" s="1"/>
  <c r="K10"/>
  <c r="L10" s="1"/>
  <c r="M10" s="1"/>
  <c r="AH11"/>
  <c r="AC11"/>
  <c r="AG8" i="8"/>
  <c r="T7"/>
  <c r="K19" i="7"/>
  <c r="J20"/>
  <c r="D21" s="1"/>
  <c r="L10"/>
  <c r="D11"/>
  <c r="M10"/>
  <c r="J11"/>
  <c r="L9"/>
  <c r="Y8" i="6"/>
  <c r="AC8"/>
  <c r="M8" i="8"/>
  <c r="T8" s="1"/>
  <c r="X10"/>
  <c r="W10"/>
  <c r="I10"/>
  <c r="H10"/>
  <c r="U7"/>
  <c r="AE9"/>
  <c r="AF9" s="1"/>
  <c r="Z9"/>
  <c r="P9"/>
  <c r="Q9" s="1"/>
  <c r="R9" s="1"/>
  <c r="S9" s="1"/>
  <c r="K9"/>
  <c r="M9" i="7"/>
  <c r="L19"/>
  <c r="AE7" i="6"/>
  <c r="AF7"/>
  <c r="I9"/>
  <c r="M9" s="1"/>
  <c r="M19" i="7"/>
  <c r="AB9" i="6"/>
  <c r="X9"/>
  <c r="L8"/>
  <c r="P8"/>
  <c r="K9"/>
  <c r="L9" s="1"/>
  <c r="O9"/>
  <c r="S7"/>
  <c r="R7"/>
  <c r="AD8"/>
  <c r="Z8"/>
  <c r="U10"/>
  <c r="H10"/>
  <c r="V9"/>
  <c r="M11" i="7" l="1"/>
  <c r="K11"/>
  <c r="N11" i="10"/>
  <c r="T10"/>
  <c r="AI10"/>
  <c r="AJ10"/>
  <c r="U10"/>
  <c r="H13"/>
  <c r="I13"/>
  <c r="W13"/>
  <c r="X13"/>
  <c r="P11"/>
  <c r="Q11" s="1"/>
  <c r="R11" s="1"/>
  <c r="K11"/>
  <c r="L11" s="1"/>
  <c r="M11" s="1"/>
  <c r="AE11"/>
  <c r="AF11" s="1"/>
  <c r="AG11" s="1"/>
  <c r="Z11"/>
  <c r="AA11" s="1"/>
  <c r="AB11" s="1"/>
  <c r="S12"/>
  <c r="N12"/>
  <c r="AH12"/>
  <c r="AC12"/>
  <c r="Q9" i="6"/>
  <c r="S8"/>
  <c r="U8" i="8"/>
  <c r="J21" i="7"/>
  <c r="K20"/>
  <c r="M20"/>
  <c r="L20"/>
  <c r="L11"/>
  <c r="AC9" i="6"/>
  <c r="AJ7" i="8"/>
  <c r="AB8"/>
  <c r="AG9" s="1"/>
  <c r="AH9" s="1"/>
  <c r="P10"/>
  <c r="Q10" s="1"/>
  <c r="R10" s="1"/>
  <c r="K10"/>
  <c r="L10" s="1"/>
  <c r="AE10"/>
  <c r="AF10" s="1"/>
  <c r="Z10"/>
  <c r="AA10" s="1"/>
  <c r="H11"/>
  <c r="I11" s="1"/>
  <c r="W11"/>
  <c r="X11" s="1"/>
  <c r="P9" i="6"/>
  <c r="R9" s="1"/>
  <c r="L9" i="8"/>
  <c r="M9" s="1"/>
  <c r="AA9"/>
  <c r="AI7"/>
  <c r="S10"/>
  <c r="N10"/>
  <c r="AH10"/>
  <c r="AC10"/>
  <c r="R8" i="6"/>
  <c r="AB10"/>
  <c r="X10"/>
  <c r="I10"/>
  <c r="I11" s="1"/>
  <c r="O10"/>
  <c r="K10"/>
  <c r="S9"/>
  <c r="AD9"/>
  <c r="Z9"/>
  <c r="V10"/>
  <c r="V11" s="1"/>
  <c r="H11"/>
  <c r="U11"/>
  <c r="AJ11" i="10" l="1"/>
  <c r="U11"/>
  <c r="AI11"/>
  <c r="T11"/>
  <c r="W14"/>
  <c r="X14"/>
  <c r="H14"/>
  <c r="I14"/>
  <c r="AE12"/>
  <c r="AF12" s="1"/>
  <c r="AG12" s="1"/>
  <c r="Z12"/>
  <c r="P12"/>
  <c r="Q12" s="1"/>
  <c r="R12" s="1"/>
  <c r="K12"/>
  <c r="AH13"/>
  <c r="AC13"/>
  <c r="S13"/>
  <c r="N13"/>
  <c r="M10" i="8"/>
  <c r="U10" s="1"/>
  <c r="T9"/>
  <c r="N9"/>
  <c r="K21" i="7"/>
  <c r="L21"/>
  <c r="M21"/>
  <c r="AE8" i="6"/>
  <c r="Y9"/>
  <c r="AC10" s="1"/>
  <c r="AF8"/>
  <c r="X12" i="8"/>
  <c r="W12"/>
  <c r="I12"/>
  <c r="H12"/>
  <c r="AE11"/>
  <c r="AF11" s="1"/>
  <c r="Z11"/>
  <c r="AA11" s="1"/>
  <c r="P11"/>
  <c r="Q11" s="1"/>
  <c r="R11" s="1"/>
  <c r="K11"/>
  <c r="L11" s="1"/>
  <c r="U9"/>
  <c r="AH11"/>
  <c r="AC11"/>
  <c r="S11"/>
  <c r="N11"/>
  <c r="AB11" i="6"/>
  <c r="X11"/>
  <c r="P10"/>
  <c r="Q10" s="1"/>
  <c r="L10"/>
  <c r="O11"/>
  <c r="K11"/>
  <c r="U12"/>
  <c r="H12"/>
  <c r="I15" i="10" l="1"/>
  <c r="H15"/>
  <c r="X15"/>
  <c r="W15"/>
  <c r="P13"/>
  <c r="Q13" s="1"/>
  <c r="R13" s="1"/>
  <c r="K13"/>
  <c r="L12"/>
  <c r="M12" s="1"/>
  <c r="T12" s="1"/>
  <c r="AE13"/>
  <c r="AF13" s="1"/>
  <c r="Z13"/>
  <c r="AA12"/>
  <c r="AB12" s="1"/>
  <c r="AI12" s="1"/>
  <c r="S14"/>
  <c r="N14"/>
  <c r="AH14"/>
  <c r="AC14"/>
  <c r="M11" i="8"/>
  <c r="T11" s="1"/>
  <c r="T10"/>
  <c r="AF9" i="6"/>
  <c r="AE9"/>
  <c r="Y10"/>
  <c r="Z10" s="1"/>
  <c r="AJ8" i="8"/>
  <c r="AB9"/>
  <c r="AI8"/>
  <c r="S12"/>
  <c r="N12"/>
  <c r="AH12"/>
  <c r="AC12"/>
  <c r="P12"/>
  <c r="Q12" s="1"/>
  <c r="R12" s="1"/>
  <c r="K12"/>
  <c r="AE12"/>
  <c r="AF12" s="1"/>
  <c r="Z12"/>
  <c r="I13"/>
  <c r="H13"/>
  <c r="X13"/>
  <c r="W13"/>
  <c r="AJ9"/>
  <c r="S10" i="6"/>
  <c r="M10"/>
  <c r="L11"/>
  <c r="M11" s="1"/>
  <c r="R10"/>
  <c r="P11"/>
  <c r="V12"/>
  <c r="AB12"/>
  <c r="X12"/>
  <c r="AE10"/>
  <c r="I12"/>
  <c r="O12"/>
  <c r="K12"/>
  <c r="H13"/>
  <c r="U13"/>
  <c r="AE14" i="10" l="1"/>
  <c r="AF14" s="1"/>
  <c r="Z14"/>
  <c r="AA13"/>
  <c r="AB13" s="1"/>
  <c r="AH15"/>
  <c r="AC15"/>
  <c r="S15"/>
  <c r="N15"/>
  <c r="AG13"/>
  <c r="U12"/>
  <c r="P14"/>
  <c r="Q14" s="1"/>
  <c r="R14" s="1"/>
  <c r="K14"/>
  <c r="L13"/>
  <c r="M13" s="1"/>
  <c r="T13" s="1"/>
  <c r="W16"/>
  <c r="X16"/>
  <c r="H16"/>
  <c r="I16"/>
  <c r="AJ12"/>
  <c r="U11" i="8"/>
  <c r="Y11" i="6"/>
  <c r="AC11"/>
  <c r="AG10" i="8"/>
  <c r="AC9"/>
  <c r="AB10"/>
  <c r="AG11" s="1"/>
  <c r="W14"/>
  <c r="X14"/>
  <c r="H14"/>
  <c r="I14"/>
  <c r="AE13"/>
  <c r="Z13"/>
  <c r="AA13" s="1"/>
  <c r="P13"/>
  <c r="Q13" s="1"/>
  <c r="R13" s="1"/>
  <c r="K13"/>
  <c r="L13" s="1"/>
  <c r="AI9"/>
  <c r="AH13"/>
  <c r="AF13"/>
  <c r="AC13"/>
  <c r="S13"/>
  <c r="N13"/>
  <c r="AA12"/>
  <c r="L12"/>
  <c r="M12" s="1"/>
  <c r="T12" s="1"/>
  <c r="R11" i="6"/>
  <c r="L12"/>
  <c r="M12" s="1"/>
  <c r="S11"/>
  <c r="Q11"/>
  <c r="AF10"/>
  <c r="AD10"/>
  <c r="AD11"/>
  <c r="P12"/>
  <c r="V13"/>
  <c r="AB13"/>
  <c r="X13"/>
  <c r="I13"/>
  <c r="O13"/>
  <c r="K13"/>
  <c r="U14"/>
  <c r="H14"/>
  <c r="AJ13" i="10" l="1"/>
  <c r="S16"/>
  <c r="N16"/>
  <c r="AH16"/>
  <c r="AC16"/>
  <c r="U13"/>
  <c r="AI13"/>
  <c r="AG14"/>
  <c r="H17"/>
  <c r="I17"/>
  <c r="W17"/>
  <c r="X17"/>
  <c r="P15"/>
  <c r="Q15" s="1"/>
  <c r="R15" s="1"/>
  <c r="K15"/>
  <c r="L14"/>
  <c r="M14" s="1"/>
  <c r="T14" s="1"/>
  <c r="AE15"/>
  <c r="AF15" s="1"/>
  <c r="Z15"/>
  <c r="AA14"/>
  <c r="AB14" s="1"/>
  <c r="AI14" s="1"/>
  <c r="Y12" i="6"/>
  <c r="AC12"/>
  <c r="AC13" s="1"/>
  <c r="I15" i="8"/>
  <c r="H15"/>
  <c r="X15"/>
  <c r="W15"/>
  <c r="AJ10"/>
  <c r="U12"/>
  <c r="P14"/>
  <c r="Q14" s="1"/>
  <c r="R14" s="1"/>
  <c r="K14"/>
  <c r="L14" s="1"/>
  <c r="AE14"/>
  <c r="AF14" s="1"/>
  <c r="Z14"/>
  <c r="AA14" s="1"/>
  <c r="M13"/>
  <c r="T13" s="1"/>
  <c r="R12" i="6"/>
  <c r="S12"/>
  <c r="Q12"/>
  <c r="AE11"/>
  <c r="Z11"/>
  <c r="AB14"/>
  <c r="X14"/>
  <c r="P13"/>
  <c r="Q13" s="1"/>
  <c r="AF11"/>
  <c r="AD12" s="1"/>
  <c r="L13"/>
  <c r="S13" s="1"/>
  <c r="O14"/>
  <c r="K14"/>
  <c r="H15"/>
  <c r="U15"/>
  <c r="I14"/>
  <c r="V14"/>
  <c r="AE16" i="10" l="1"/>
  <c r="AF16" s="1"/>
  <c r="Z16"/>
  <c r="AA15"/>
  <c r="AB15" s="1"/>
  <c r="X18"/>
  <c r="W18"/>
  <c r="I18"/>
  <c r="H18"/>
  <c r="U14"/>
  <c r="P16"/>
  <c r="Q16" s="1"/>
  <c r="R16" s="1"/>
  <c r="K16"/>
  <c r="L15"/>
  <c r="M15" s="1"/>
  <c r="T15" s="1"/>
  <c r="AH17"/>
  <c r="AC17"/>
  <c r="S17"/>
  <c r="N17"/>
  <c r="AG15"/>
  <c r="AJ14"/>
  <c r="Y13" i="6"/>
  <c r="Y14" s="1"/>
  <c r="M14" i="8"/>
  <c r="T14" s="1"/>
  <c r="AB11"/>
  <c r="AG12" s="1"/>
  <c r="AI10"/>
  <c r="S14"/>
  <c r="AE15"/>
  <c r="AF15" s="1"/>
  <c r="Z15"/>
  <c r="AA15" s="1"/>
  <c r="P15"/>
  <c r="Q15" s="1"/>
  <c r="R15" s="1"/>
  <c r="S15" s="1"/>
  <c r="K15"/>
  <c r="L15" s="1"/>
  <c r="W16"/>
  <c r="X16" s="1"/>
  <c r="H16"/>
  <c r="I16" s="1"/>
  <c r="U13"/>
  <c r="N15"/>
  <c r="L14" i="6"/>
  <c r="M13"/>
  <c r="AB15"/>
  <c r="X15"/>
  <c r="R13"/>
  <c r="AF12"/>
  <c r="AD13" s="1"/>
  <c r="P14"/>
  <c r="O15"/>
  <c r="K15"/>
  <c r="V15"/>
  <c r="I15"/>
  <c r="U16"/>
  <c r="H16"/>
  <c r="M15" i="8" l="1"/>
  <c r="U15" s="1"/>
  <c r="AJ15" i="10"/>
  <c r="P17"/>
  <c r="Q17" s="1"/>
  <c r="R17" s="1"/>
  <c r="K17"/>
  <c r="L16"/>
  <c r="M16" s="1"/>
  <c r="T16" s="1"/>
  <c r="I19"/>
  <c r="H19"/>
  <c r="X19"/>
  <c r="W19"/>
  <c r="AI15"/>
  <c r="AG16"/>
  <c r="S18"/>
  <c r="N18"/>
  <c r="AH18"/>
  <c r="AC18"/>
  <c r="AE17"/>
  <c r="AF17" s="1"/>
  <c r="Z17"/>
  <c r="AA16"/>
  <c r="AB16" s="1"/>
  <c r="U16"/>
  <c r="U15"/>
  <c r="N14" i="8"/>
  <c r="AC14" i="6"/>
  <c r="AJ11" i="8"/>
  <c r="U14"/>
  <c r="T15"/>
  <c r="AC15" i="6"/>
  <c r="Y15"/>
  <c r="AB12" i="8"/>
  <c r="AG13" s="1"/>
  <c r="H17"/>
  <c r="I17" s="1"/>
  <c r="W17"/>
  <c r="X17" s="1"/>
  <c r="P16"/>
  <c r="K16"/>
  <c r="L16" s="1"/>
  <c r="M16" s="1"/>
  <c r="N16" s="1"/>
  <c r="AE16"/>
  <c r="AF16" s="1"/>
  <c r="Z16"/>
  <c r="AA16" s="1"/>
  <c r="Q16"/>
  <c r="R16" s="1"/>
  <c r="S16" s="1"/>
  <c r="AI11"/>
  <c r="AE12" i="6"/>
  <c r="Z12"/>
  <c r="L15"/>
  <c r="V16"/>
  <c r="AB16"/>
  <c r="X16"/>
  <c r="Z13"/>
  <c r="P15"/>
  <c r="I16"/>
  <c r="O16"/>
  <c r="K16"/>
  <c r="Q14"/>
  <c r="S14"/>
  <c r="R14"/>
  <c r="M14"/>
  <c r="H17"/>
  <c r="U17"/>
  <c r="Q15"/>
  <c r="M15"/>
  <c r="AI16" i="10" l="1"/>
  <c r="AE18"/>
  <c r="AF18" s="1"/>
  <c r="Z18"/>
  <c r="AA17"/>
  <c r="AB17" s="1"/>
  <c r="X20"/>
  <c r="W20"/>
  <c r="I20"/>
  <c r="H20"/>
  <c r="AJ16"/>
  <c r="AH19"/>
  <c r="AC19"/>
  <c r="S19"/>
  <c r="N19"/>
  <c r="P18"/>
  <c r="Q18" s="1"/>
  <c r="R18" s="1"/>
  <c r="K18"/>
  <c r="L17"/>
  <c r="M17" s="1"/>
  <c r="T17" s="1"/>
  <c r="AG17"/>
  <c r="T16" i="8"/>
  <c r="Y16" i="6"/>
  <c r="Z16" s="1"/>
  <c r="AC16"/>
  <c r="AD16" s="1"/>
  <c r="U16" i="8"/>
  <c r="AB13"/>
  <c r="AG14" s="1"/>
  <c r="AI12"/>
  <c r="AE17"/>
  <c r="AF17" s="1"/>
  <c r="Z17"/>
  <c r="AA17" s="1"/>
  <c r="P17"/>
  <c r="Q17" s="1"/>
  <c r="R17" s="1"/>
  <c r="S17" s="1"/>
  <c r="K17"/>
  <c r="L17" s="1"/>
  <c r="M17" s="1"/>
  <c r="N17" s="1"/>
  <c r="W18"/>
  <c r="X18" s="1"/>
  <c r="H18"/>
  <c r="I18" s="1"/>
  <c r="AJ12"/>
  <c r="V17" i="6"/>
  <c r="AB17"/>
  <c r="X17"/>
  <c r="P16"/>
  <c r="Q16" s="1"/>
  <c r="L16"/>
  <c r="M16" s="1"/>
  <c r="AE13"/>
  <c r="I17"/>
  <c r="O17"/>
  <c r="K17"/>
  <c r="R15"/>
  <c r="S15"/>
  <c r="AF13"/>
  <c r="U18"/>
  <c r="H18"/>
  <c r="AJ17" i="10" l="1"/>
  <c r="P19"/>
  <c r="Q19" s="1"/>
  <c r="R19" s="1"/>
  <c r="K19"/>
  <c r="L18"/>
  <c r="M18" s="1"/>
  <c r="T18" s="1"/>
  <c r="I21"/>
  <c r="H21"/>
  <c r="X21"/>
  <c r="W21"/>
  <c r="U17"/>
  <c r="AI17"/>
  <c r="AG18"/>
  <c r="S20"/>
  <c r="N20"/>
  <c r="AH20"/>
  <c r="AC20"/>
  <c r="AE19"/>
  <c r="AF19" s="1"/>
  <c r="Z19"/>
  <c r="AA18"/>
  <c r="AB18" s="1"/>
  <c r="AC17" i="6"/>
  <c r="Y17"/>
  <c r="U17" i="8"/>
  <c r="T17"/>
  <c r="AB14"/>
  <c r="AB15" s="1"/>
  <c r="AC15" s="1"/>
  <c r="AI13"/>
  <c r="AD17" i="6"/>
  <c r="H19" i="8"/>
  <c r="I19" s="1"/>
  <c r="W19"/>
  <c r="X19" s="1"/>
  <c r="P18"/>
  <c r="Q18" s="1"/>
  <c r="R18" s="1"/>
  <c r="S18" s="1"/>
  <c r="K18"/>
  <c r="L18" s="1"/>
  <c r="M18" s="1"/>
  <c r="N18" s="1"/>
  <c r="AE18"/>
  <c r="AF18" s="1"/>
  <c r="Z18"/>
  <c r="AA18" s="1"/>
  <c r="Z17" i="6"/>
  <c r="AB18"/>
  <c r="X18"/>
  <c r="L17"/>
  <c r="M17" s="1"/>
  <c r="P17"/>
  <c r="Q17" s="1"/>
  <c r="I18"/>
  <c r="O18"/>
  <c r="K18"/>
  <c r="R16"/>
  <c r="S16"/>
  <c r="AF14"/>
  <c r="AD14"/>
  <c r="U19"/>
  <c r="V18"/>
  <c r="H19"/>
  <c r="U18" i="10" l="1"/>
  <c r="AI18"/>
  <c r="X22"/>
  <c r="W22"/>
  <c r="I22"/>
  <c r="H22"/>
  <c r="AG19"/>
  <c r="AE20"/>
  <c r="AF20" s="1"/>
  <c r="Z20"/>
  <c r="AA19"/>
  <c r="AB19" s="1"/>
  <c r="P20"/>
  <c r="Q20" s="1"/>
  <c r="R20" s="1"/>
  <c r="K20"/>
  <c r="L19"/>
  <c r="M19" s="1"/>
  <c r="T19" s="1"/>
  <c r="AJ18"/>
  <c r="I19" i="6"/>
  <c r="Y18"/>
  <c r="AC18"/>
  <c r="T18" i="8"/>
  <c r="U18"/>
  <c r="AG15"/>
  <c r="V19" i="6"/>
  <c r="AE19" i="8"/>
  <c r="AF19" s="1"/>
  <c r="Z19"/>
  <c r="P19"/>
  <c r="Q19" s="1"/>
  <c r="R19" s="1"/>
  <c r="K19"/>
  <c r="L19" s="1"/>
  <c r="M19" s="1"/>
  <c r="N19" s="1"/>
  <c r="W20"/>
  <c r="X20" s="1"/>
  <c r="H20"/>
  <c r="I20" s="1"/>
  <c r="AJ13"/>
  <c r="AI14" s="1"/>
  <c r="AA19"/>
  <c r="AC14"/>
  <c r="S17" i="6"/>
  <c r="AB19"/>
  <c r="X19"/>
  <c r="P18"/>
  <c r="Q18" s="1"/>
  <c r="L18"/>
  <c r="O19"/>
  <c r="K19"/>
  <c r="R17"/>
  <c r="AE14"/>
  <c r="Z15" s="1"/>
  <c r="Z14"/>
  <c r="H20"/>
  <c r="AD18"/>
  <c r="Z18"/>
  <c r="U20"/>
  <c r="AI19" i="10" l="1"/>
  <c r="P21"/>
  <c r="Q21" s="1"/>
  <c r="R21" s="1"/>
  <c r="K21"/>
  <c r="L20"/>
  <c r="M20" s="1"/>
  <c r="T20" s="1"/>
  <c r="S22"/>
  <c r="N22"/>
  <c r="AH22"/>
  <c r="AC22"/>
  <c r="AG20"/>
  <c r="AJ19"/>
  <c r="AE21"/>
  <c r="AF21" s="1"/>
  <c r="Z21"/>
  <c r="AA20"/>
  <c r="AB20" s="1"/>
  <c r="AI20" s="1"/>
  <c r="H23"/>
  <c r="I23" s="1"/>
  <c r="W23"/>
  <c r="X23" s="1"/>
  <c r="U20"/>
  <c r="U19"/>
  <c r="V20" i="6"/>
  <c r="R18"/>
  <c r="M18"/>
  <c r="AI15" i="8"/>
  <c r="AH15"/>
  <c r="AB16"/>
  <c r="AC16" s="1"/>
  <c r="AC19" i="6"/>
  <c r="Y19"/>
  <c r="U19" i="8"/>
  <c r="S19"/>
  <c r="T19"/>
  <c r="AJ15"/>
  <c r="AG16"/>
  <c r="AH16" s="1"/>
  <c r="H21"/>
  <c r="I21" s="1"/>
  <c r="W21"/>
  <c r="X21" s="1"/>
  <c r="P20"/>
  <c r="Q20" s="1"/>
  <c r="R20" s="1"/>
  <c r="K20"/>
  <c r="L20" s="1"/>
  <c r="M20" s="1"/>
  <c r="AE20"/>
  <c r="AF20" s="1"/>
  <c r="Z20"/>
  <c r="AA20" s="1"/>
  <c r="AH14"/>
  <c r="AJ14"/>
  <c r="S20"/>
  <c r="N20"/>
  <c r="AB20" i="6"/>
  <c r="X20"/>
  <c r="AD15"/>
  <c r="P19"/>
  <c r="Q19" s="1"/>
  <c r="L19"/>
  <c r="M19" s="1"/>
  <c r="S18"/>
  <c r="O20"/>
  <c r="K20"/>
  <c r="U21"/>
  <c r="H21"/>
  <c r="I20"/>
  <c r="S23" i="10" l="1"/>
  <c r="N23"/>
  <c r="AH23"/>
  <c r="AC23"/>
  <c r="AE22"/>
  <c r="AF22" s="1"/>
  <c r="Z22"/>
  <c r="AA22" s="1"/>
  <c r="AA21"/>
  <c r="AB21" s="1"/>
  <c r="S21"/>
  <c r="W24"/>
  <c r="X24" s="1"/>
  <c r="I24"/>
  <c r="H24"/>
  <c r="P22"/>
  <c r="Q22" s="1"/>
  <c r="R22" s="1"/>
  <c r="K22"/>
  <c r="L22" s="1"/>
  <c r="L21"/>
  <c r="M21" s="1"/>
  <c r="AG21"/>
  <c r="AJ20"/>
  <c r="Y20" i="6"/>
  <c r="Z20" s="1"/>
  <c r="AC20"/>
  <c r="AD20" s="1"/>
  <c r="T20" i="8"/>
  <c r="S19" i="6"/>
  <c r="U20" i="8"/>
  <c r="AJ16"/>
  <c r="AG17"/>
  <c r="AH17" s="1"/>
  <c r="AB17"/>
  <c r="AC17" s="1"/>
  <c r="AI16"/>
  <c r="AE21"/>
  <c r="AF21" s="1"/>
  <c r="Z21"/>
  <c r="AA21" s="1"/>
  <c r="P21"/>
  <c r="Q21" s="1"/>
  <c r="R21" s="1"/>
  <c r="S21" s="1"/>
  <c r="K21"/>
  <c r="L21" s="1"/>
  <c r="M21" s="1"/>
  <c r="N21" s="1"/>
  <c r="W22"/>
  <c r="X22" s="1"/>
  <c r="H22"/>
  <c r="I22" s="1"/>
  <c r="AE15" i="6"/>
  <c r="R19"/>
  <c r="V21"/>
  <c r="AB21"/>
  <c r="X21"/>
  <c r="AF15"/>
  <c r="L20"/>
  <c r="M20" s="1"/>
  <c r="P20"/>
  <c r="O21"/>
  <c r="K21"/>
  <c r="Q20"/>
  <c r="I21"/>
  <c r="H22"/>
  <c r="U22"/>
  <c r="M22" i="10" l="1"/>
  <c r="T22" s="1"/>
  <c r="AG22"/>
  <c r="U22"/>
  <c r="AB22"/>
  <c r="AI22" s="1"/>
  <c r="AH24"/>
  <c r="AC24"/>
  <c r="AJ21"/>
  <c r="AH21"/>
  <c r="P23"/>
  <c r="Q23" s="1"/>
  <c r="R23" s="1"/>
  <c r="K23"/>
  <c r="L23" s="1"/>
  <c r="H25"/>
  <c r="I25"/>
  <c r="AC21"/>
  <c r="AI21"/>
  <c r="N21"/>
  <c r="T21"/>
  <c r="S24"/>
  <c r="N24"/>
  <c r="W25"/>
  <c r="X25"/>
  <c r="AE23"/>
  <c r="AF23" s="1"/>
  <c r="Z23"/>
  <c r="AA23" s="1"/>
  <c r="AB23" s="1"/>
  <c r="U21"/>
  <c r="S20" i="6"/>
  <c r="AC21"/>
  <c r="AD21" s="1"/>
  <c r="Y21"/>
  <c r="U21" i="8"/>
  <c r="T21"/>
  <c r="AI17"/>
  <c r="AB18"/>
  <c r="AC18" s="1"/>
  <c r="AJ17"/>
  <c r="AG18"/>
  <c r="AH18" s="1"/>
  <c r="S22"/>
  <c r="Z21" i="6"/>
  <c r="H23" i="8"/>
  <c r="I23" s="1"/>
  <c r="W23"/>
  <c r="X23" s="1"/>
  <c r="P22"/>
  <c r="Q22" s="1"/>
  <c r="R22" s="1"/>
  <c r="K22"/>
  <c r="L22" s="1"/>
  <c r="M22" s="1"/>
  <c r="N22" s="1"/>
  <c r="AE22"/>
  <c r="AF22" s="1"/>
  <c r="Z22"/>
  <c r="AA22" s="1"/>
  <c r="V22" i="6"/>
  <c r="AB22"/>
  <c r="X22"/>
  <c r="AF16"/>
  <c r="AE16"/>
  <c r="L21"/>
  <c r="P21"/>
  <c r="I22"/>
  <c r="O22"/>
  <c r="K22"/>
  <c r="R20"/>
  <c r="U23"/>
  <c r="H23"/>
  <c r="Q21"/>
  <c r="M21"/>
  <c r="M23" i="10" l="1"/>
  <c r="T23" s="1"/>
  <c r="AG23"/>
  <c r="AI23" s="1"/>
  <c r="U23"/>
  <c r="AJ22"/>
  <c r="W26"/>
  <c r="H26"/>
  <c r="AE24"/>
  <c r="AF24" s="1"/>
  <c r="Z24"/>
  <c r="AA24" s="1"/>
  <c r="AB24" s="1"/>
  <c r="P24"/>
  <c r="Q24" s="1"/>
  <c r="R24" s="1"/>
  <c r="K24"/>
  <c r="L24" s="1"/>
  <c r="R21" i="6"/>
  <c r="Y22"/>
  <c r="Z22" s="1"/>
  <c r="AC22"/>
  <c r="AD22" s="1"/>
  <c r="T22" i="8"/>
  <c r="U22"/>
  <c r="AJ18"/>
  <c r="AG19"/>
  <c r="AH19" s="1"/>
  <c r="AI18"/>
  <c r="AB19"/>
  <c r="AC19" s="1"/>
  <c r="AE23"/>
  <c r="AF23" s="1"/>
  <c r="Z23"/>
  <c r="P23"/>
  <c r="Q23" s="1"/>
  <c r="R23" s="1"/>
  <c r="K23"/>
  <c r="L23" s="1"/>
  <c r="M23" s="1"/>
  <c r="W24"/>
  <c r="X24" s="1"/>
  <c r="H24"/>
  <c r="I24" s="1"/>
  <c r="AA23"/>
  <c r="S23"/>
  <c r="N23"/>
  <c r="M22" i="6"/>
  <c r="I23"/>
  <c r="V23"/>
  <c r="AB23"/>
  <c r="X23"/>
  <c r="AE17"/>
  <c r="L22"/>
  <c r="P22"/>
  <c r="Q22" s="1"/>
  <c r="O23"/>
  <c r="K23"/>
  <c r="S21"/>
  <c r="H24"/>
  <c r="U24"/>
  <c r="M24" i="10" l="1"/>
  <c r="U24" s="1"/>
  <c r="AG24"/>
  <c r="AJ24" s="1"/>
  <c r="AJ23"/>
  <c r="T24"/>
  <c r="H27"/>
  <c r="W27"/>
  <c r="P25"/>
  <c r="Q25" s="1"/>
  <c r="R25" s="1"/>
  <c r="S25" s="1"/>
  <c r="K25"/>
  <c r="L25" s="1"/>
  <c r="M25" s="1"/>
  <c r="N25" s="1"/>
  <c r="AE25"/>
  <c r="AF25" s="1"/>
  <c r="Z25"/>
  <c r="AA25" s="1"/>
  <c r="I26"/>
  <c r="X26"/>
  <c r="AC23" i="6"/>
  <c r="AD23" s="1"/>
  <c r="Y23"/>
  <c r="Z23" s="1"/>
  <c r="T23" i="8"/>
  <c r="U23"/>
  <c r="AI19"/>
  <c r="AB20"/>
  <c r="AC20" s="1"/>
  <c r="AJ19"/>
  <c r="AG20"/>
  <c r="AH20" s="1"/>
  <c r="H25"/>
  <c r="I25" s="1"/>
  <c r="W25"/>
  <c r="X25" s="1"/>
  <c r="P24"/>
  <c r="Q24" s="1"/>
  <c r="R24" s="1"/>
  <c r="K24"/>
  <c r="L24" s="1"/>
  <c r="M24" s="1"/>
  <c r="AE24"/>
  <c r="AF24" s="1"/>
  <c r="Z24"/>
  <c r="AA24" s="1"/>
  <c r="I24" i="6"/>
  <c r="I25" s="1"/>
  <c r="L23"/>
  <c r="P23"/>
  <c r="Q23" s="1"/>
  <c r="R22"/>
  <c r="V24"/>
  <c r="AB24"/>
  <c r="X24"/>
  <c r="AF17"/>
  <c r="O24"/>
  <c r="K24"/>
  <c r="U25"/>
  <c r="H25"/>
  <c r="S22"/>
  <c r="AG25" i="10" l="1"/>
  <c r="AH25" s="1"/>
  <c r="AB25"/>
  <c r="AC25" s="1"/>
  <c r="AI24"/>
  <c r="AJ25"/>
  <c r="U25"/>
  <c r="AI25"/>
  <c r="T25"/>
  <c r="W28"/>
  <c r="H28"/>
  <c r="AE26"/>
  <c r="AF26" s="1"/>
  <c r="AG26" s="1"/>
  <c r="AH26" s="1"/>
  <c r="Z26"/>
  <c r="AA26" s="1"/>
  <c r="P26"/>
  <c r="Q26" s="1"/>
  <c r="R26" s="1"/>
  <c r="S26" s="1"/>
  <c r="K26"/>
  <c r="L26" s="1"/>
  <c r="M26" s="1"/>
  <c r="N26" s="1"/>
  <c r="X27"/>
  <c r="X28" s="1"/>
  <c r="I27"/>
  <c r="V25" i="6"/>
  <c r="S23"/>
  <c r="M23"/>
  <c r="R23"/>
  <c r="P24"/>
  <c r="Q24" s="1"/>
  <c r="L24"/>
  <c r="M24" s="1"/>
  <c r="Y24"/>
  <c r="Z24" s="1"/>
  <c r="AC24"/>
  <c r="AD24" s="1"/>
  <c r="U24" i="8"/>
  <c r="S24"/>
  <c r="N24"/>
  <c r="T24"/>
  <c r="AJ20"/>
  <c r="AG21"/>
  <c r="AH21" s="1"/>
  <c r="AI20"/>
  <c r="AB21"/>
  <c r="AC21" s="1"/>
  <c r="AE25"/>
  <c r="AF25" s="1"/>
  <c r="Z25"/>
  <c r="AA25" s="1"/>
  <c r="P25"/>
  <c r="Q25" s="1"/>
  <c r="R25" s="1"/>
  <c r="S25" s="1"/>
  <c r="K25"/>
  <c r="L25" s="1"/>
  <c r="M25" s="1"/>
  <c r="N25" s="1"/>
  <c r="W26"/>
  <c r="X26" s="1"/>
  <c r="H26"/>
  <c r="I26" s="1"/>
  <c r="AB25" i="6"/>
  <c r="X25"/>
  <c r="O25"/>
  <c r="K25"/>
  <c r="H26"/>
  <c r="I26" s="1"/>
  <c r="U26"/>
  <c r="V26" l="1"/>
  <c r="AB26" i="10"/>
  <c r="AC26" s="1"/>
  <c r="U26"/>
  <c r="AJ26"/>
  <c r="T26"/>
  <c r="AI26"/>
  <c r="H29"/>
  <c r="W29"/>
  <c r="X29"/>
  <c r="P27"/>
  <c r="Q27" s="1"/>
  <c r="R27" s="1"/>
  <c r="K27"/>
  <c r="L27" s="1"/>
  <c r="M27" s="1"/>
  <c r="N27" s="1"/>
  <c r="AE27"/>
  <c r="AF27" s="1"/>
  <c r="AG27" s="1"/>
  <c r="AH27" s="1"/>
  <c r="Z27"/>
  <c r="AA27" s="1"/>
  <c r="I28"/>
  <c r="R24" i="6"/>
  <c r="P25"/>
  <c r="Q25" s="1"/>
  <c r="S24"/>
  <c r="L25"/>
  <c r="M25" s="1"/>
  <c r="U25" i="8"/>
  <c r="AC25" i="6"/>
  <c r="AD25" s="1"/>
  <c r="Y25"/>
  <c r="Z25" s="1"/>
  <c r="AI21" i="8"/>
  <c r="AB22"/>
  <c r="AC22" s="1"/>
  <c r="AJ21"/>
  <c r="AG22"/>
  <c r="AH22" s="1"/>
  <c r="T25"/>
  <c r="H27"/>
  <c r="I27" s="1"/>
  <c r="W27"/>
  <c r="X27" s="1"/>
  <c r="P26"/>
  <c r="Q26" s="1"/>
  <c r="R26" s="1"/>
  <c r="S26" s="1"/>
  <c r="K26"/>
  <c r="L26" s="1"/>
  <c r="M26" s="1"/>
  <c r="N26" s="1"/>
  <c r="AE26"/>
  <c r="AF26" s="1"/>
  <c r="Z26"/>
  <c r="AA26" s="1"/>
  <c r="AB26" i="6"/>
  <c r="X26"/>
  <c r="AE18"/>
  <c r="AF18"/>
  <c r="O26"/>
  <c r="K26"/>
  <c r="V27"/>
  <c r="U27"/>
  <c r="I27"/>
  <c r="H27"/>
  <c r="U27" i="10" l="1"/>
  <c r="AB27"/>
  <c r="AC27" s="1"/>
  <c r="S27"/>
  <c r="AJ27"/>
  <c r="T27"/>
  <c r="N28"/>
  <c r="W30"/>
  <c r="X30"/>
  <c r="H30"/>
  <c r="AE28"/>
  <c r="AF28" s="1"/>
  <c r="Z28"/>
  <c r="AA28" s="1"/>
  <c r="P28"/>
  <c r="Q28" s="1"/>
  <c r="R28" s="1"/>
  <c r="S28" s="1"/>
  <c r="K28"/>
  <c r="L28" s="1"/>
  <c r="M28" s="1"/>
  <c r="I29"/>
  <c r="I30" s="1"/>
  <c r="R25" i="6"/>
  <c r="P26"/>
  <c r="Q26" s="1"/>
  <c r="S25"/>
  <c r="L26"/>
  <c r="M26" s="1"/>
  <c r="Y26"/>
  <c r="Z26" s="1"/>
  <c r="AC26"/>
  <c r="AD26" s="1"/>
  <c r="T26" i="8"/>
  <c r="AJ22"/>
  <c r="AG23"/>
  <c r="AH23" s="1"/>
  <c r="AI22"/>
  <c r="AB23"/>
  <c r="AC23" s="1"/>
  <c r="U26"/>
  <c r="AE27"/>
  <c r="AF27" s="1"/>
  <c r="Z27"/>
  <c r="AA27" s="1"/>
  <c r="P27"/>
  <c r="Q27" s="1"/>
  <c r="R27" s="1"/>
  <c r="K27"/>
  <c r="L27" s="1"/>
  <c r="M27" s="1"/>
  <c r="N27" s="1"/>
  <c r="W28"/>
  <c r="X28" s="1"/>
  <c r="H28"/>
  <c r="I28" s="1"/>
  <c r="S27"/>
  <c r="AB27" i="6"/>
  <c r="X27"/>
  <c r="Z19"/>
  <c r="AE19"/>
  <c r="AF19"/>
  <c r="AD19"/>
  <c r="O27"/>
  <c r="P27" s="1"/>
  <c r="Q27" s="1"/>
  <c r="K27"/>
  <c r="H28"/>
  <c r="I28" s="1"/>
  <c r="U28"/>
  <c r="R26"/>
  <c r="AB28" i="10" l="1"/>
  <c r="AG28"/>
  <c r="AH28" s="1"/>
  <c r="AI27"/>
  <c r="AI28"/>
  <c r="AC28"/>
  <c r="T28"/>
  <c r="U28"/>
  <c r="AJ28"/>
  <c r="H31"/>
  <c r="I31"/>
  <c r="W31"/>
  <c r="X31"/>
  <c r="P29"/>
  <c r="Q29" s="1"/>
  <c r="R29" s="1"/>
  <c r="S29" s="1"/>
  <c r="K29"/>
  <c r="L29" s="1"/>
  <c r="M29" s="1"/>
  <c r="N29" s="1"/>
  <c r="AE29"/>
  <c r="AF29" s="1"/>
  <c r="Z29"/>
  <c r="AA29" s="1"/>
  <c r="AB29" s="1"/>
  <c r="AC29" s="1"/>
  <c r="L27" i="6"/>
  <c r="M27" s="1"/>
  <c r="Y27"/>
  <c r="Z27" s="1"/>
  <c r="AC27"/>
  <c r="AD27" s="1"/>
  <c r="U27" i="8"/>
  <c r="T27"/>
  <c r="AI23"/>
  <c r="AB24"/>
  <c r="AJ23"/>
  <c r="AG24"/>
  <c r="AG25" s="1"/>
  <c r="AH25" s="1"/>
  <c r="S28"/>
  <c r="H29"/>
  <c r="I29" s="1"/>
  <c r="W29"/>
  <c r="X29" s="1"/>
  <c r="P28"/>
  <c r="Q28" s="1"/>
  <c r="R28" s="1"/>
  <c r="K28"/>
  <c r="L28" s="1"/>
  <c r="M28" s="1"/>
  <c r="N28" s="1"/>
  <c r="AE28"/>
  <c r="AF28" s="1"/>
  <c r="Z28"/>
  <c r="AA28" s="1"/>
  <c r="AE20" i="6"/>
  <c r="V28"/>
  <c r="AB28"/>
  <c r="X28"/>
  <c r="O28"/>
  <c r="P28" s="1"/>
  <c r="K28"/>
  <c r="L28" s="1"/>
  <c r="U29"/>
  <c r="H29"/>
  <c r="I29" s="1"/>
  <c r="S26"/>
  <c r="Q28"/>
  <c r="M28"/>
  <c r="R27"/>
  <c r="AG29" i="10" l="1"/>
  <c r="AH29" s="1"/>
  <c r="U29"/>
  <c r="T29"/>
  <c r="W32"/>
  <c r="X32"/>
  <c r="H32"/>
  <c r="I32"/>
  <c r="AE30"/>
  <c r="AF30" s="1"/>
  <c r="Z30"/>
  <c r="AA30" s="1"/>
  <c r="P30"/>
  <c r="Q30" s="1"/>
  <c r="R30" s="1"/>
  <c r="K30"/>
  <c r="L30" s="1"/>
  <c r="M30" s="1"/>
  <c r="V29" i="6"/>
  <c r="Y28"/>
  <c r="Z28" s="1"/>
  <c r="AC28"/>
  <c r="U28" i="8"/>
  <c r="AB25"/>
  <c r="AJ24"/>
  <c r="AH24"/>
  <c r="AI24"/>
  <c r="AC24"/>
  <c r="T28"/>
  <c r="AE29"/>
  <c r="AF29" s="1"/>
  <c r="Z29"/>
  <c r="AA29" s="1"/>
  <c r="P29"/>
  <c r="Q29" s="1"/>
  <c r="R29" s="1"/>
  <c r="S29" s="1"/>
  <c r="K29"/>
  <c r="L29" s="1"/>
  <c r="M29" s="1"/>
  <c r="N29" s="1"/>
  <c r="W30"/>
  <c r="X30" s="1"/>
  <c r="H30"/>
  <c r="I30" s="1"/>
  <c r="AD28" i="6"/>
  <c r="AF20"/>
  <c r="AB29"/>
  <c r="X29"/>
  <c r="O29"/>
  <c r="P29" s="1"/>
  <c r="K29"/>
  <c r="L29" s="1"/>
  <c r="R28"/>
  <c r="S28"/>
  <c r="S27"/>
  <c r="H30"/>
  <c r="I30" s="1"/>
  <c r="U30"/>
  <c r="AB30" i="10" l="1"/>
  <c r="AI29"/>
  <c r="AG30"/>
  <c r="AJ29"/>
  <c r="T30"/>
  <c r="N30"/>
  <c r="U30"/>
  <c r="S30"/>
  <c r="AJ30"/>
  <c r="AH30"/>
  <c r="AI30"/>
  <c r="AC30"/>
  <c r="H33"/>
  <c r="I33"/>
  <c r="W33"/>
  <c r="X33"/>
  <c r="P31"/>
  <c r="Q31" s="1"/>
  <c r="R31" s="1"/>
  <c r="K31"/>
  <c r="L31" s="1"/>
  <c r="M31" s="1"/>
  <c r="AE31"/>
  <c r="AF31" s="1"/>
  <c r="AG31" s="1"/>
  <c r="Z31"/>
  <c r="AA31" s="1"/>
  <c r="AJ25" i="8"/>
  <c r="AC25"/>
  <c r="AC29" i="6"/>
  <c r="Y29"/>
  <c r="T29" i="8"/>
  <c r="AI25"/>
  <c r="AB26"/>
  <c r="AC26" s="1"/>
  <c r="AG26"/>
  <c r="AH26" s="1"/>
  <c r="U29"/>
  <c r="H31"/>
  <c r="I31" s="1"/>
  <c r="W31"/>
  <c r="X31" s="1"/>
  <c r="P30"/>
  <c r="Q30" s="1"/>
  <c r="R30" s="1"/>
  <c r="S30" s="1"/>
  <c r="K30"/>
  <c r="L30" s="1"/>
  <c r="M30" s="1"/>
  <c r="N30" s="1"/>
  <c r="AE30"/>
  <c r="AF30" s="1"/>
  <c r="Z30"/>
  <c r="AA30" s="1"/>
  <c r="AE21" i="6"/>
  <c r="V30"/>
  <c r="AB30"/>
  <c r="X30"/>
  <c r="O30"/>
  <c r="P30" s="1"/>
  <c r="K30"/>
  <c r="L30" s="1"/>
  <c r="Q29"/>
  <c r="U31"/>
  <c r="I31"/>
  <c r="H31"/>
  <c r="Q30"/>
  <c r="AH31" i="10" l="1"/>
  <c r="U31"/>
  <c r="S31"/>
  <c r="T31"/>
  <c r="N31"/>
  <c r="AB31"/>
  <c r="W34"/>
  <c r="X34"/>
  <c r="H34"/>
  <c r="I34"/>
  <c r="AE32"/>
  <c r="AF32" s="1"/>
  <c r="Z32"/>
  <c r="AA32" s="1"/>
  <c r="AB32" s="1"/>
  <c r="P32"/>
  <c r="Q32" s="1"/>
  <c r="R32" s="1"/>
  <c r="S32" s="1"/>
  <c r="K32"/>
  <c r="L32" s="1"/>
  <c r="M32" s="1"/>
  <c r="V31" i="6"/>
  <c r="R30"/>
  <c r="S30"/>
  <c r="M30"/>
  <c r="Y30"/>
  <c r="AC30"/>
  <c r="AJ26" i="8"/>
  <c r="AG27"/>
  <c r="AH27" s="1"/>
  <c r="AI26"/>
  <c r="AB27"/>
  <c r="AC27" s="1"/>
  <c r="T30"/>
  <c r="U30"/>
  <c r="AE31"/>
  <c r="AF31" s="1"/>
  <c r="Z31"/>
  <c r="AA31" s="1"/>
  <c r="P31"/>
  <c r="Q31" s="1"/>
  <c r="R31" s="1"/>
  <c r="S31" s="1"/>
  <c r="K31"/>
  <c r="L31" s="1"/>
  <c r="M31" s="1"/>
  <c r="N31" s="1"/>
  <c r="W32"/>
  <c r="X32" s="1"/>
  <c r="H32"/>
  <c r="I32" s="1"/>
  <c r="AF21" i="6"/>
  <c r="AE22"/>
  <c r="AB31"/>
  <c r="X31"/>
  <c r="O31"/>
  <c r="P31" s="1"/>
  <c r="K31"/>
  <c r="L31" s="1"/>
  <c r="M31" s="1"/>
  <c r="H32"/>
  <c r="U32"/>
  <c r="M29"/>
  <c r="R29"/>
  <c r="Q31"/>
  <c r="S29"/>
  <c r="AC32" i="10" l="1"/>
  <c r="AG32"/>
  <c r="AH32" s="1"/>
  <c r="T32"/>
  <c r="N32"/>
  <c r="AI31"/>
  <c r="AC31"/>
  <c r="AJ31"/>
  <c r="U32"/>
  <c r="AE33"/>
  <c r="AF33" s="1"/>
  <c r="Z33"/>
  <c r="AA33" s="1"/>
  <c r="H35"/>
  <c r="I35"/>
  <c r="W35"/>
  <c r="X35"/>
  <c r="P33"/>
  <c r="Q33" s="1"/>
  <c r="R33" s="1"/>
  <c r="S33" s="1"/>
  <c r="K33"/>
  <c r="L33" s="1"/>
  <c r="M33" s="1"/>
  <c r="AC31" i="6"/>
  <c r="AD31" s="1"/>
  <c r="Y31"/>
  <c r="S31"/>
  <c r="R31"/>
  <c r="AF30"/>
  <c r="AD30"/>
  <c r="Z30"/>
  <c r="AE30"/>
  <c r="U31" i="8"/>
  <c r="AI27"/>
  <c r="AB28"/>
  <c r="AC28" s="1"/>
  <c r="AJ27"/>
  <c r="AG28"/>
  <c r="AH28" s="1"/>
  <c r="T31"/>
  <c r="H33"/>
  <c r="I33" s="1"/>
  <c r="W33"/>
  <c r="X33" s="1"/>
  <c r="P32"/>
  <c r="Q32" s="1"/>
  <c r="R32" s="1"/>
  <c r="S32" s="1"/>
  <c r="K32"/>
  <c r="L32" s="1"/>
  <c r="M32" s="1"/>
  <c r="N32" s="1"/>
  <c r="AE32"/>
  <c r="AF32" s="1"/>
  <c r="Z32"/>
  <c r="AA32" s="1"/>
  <c r="AF22" i="6"/>
  <c r="AE23"/>
  <c r="V32"/>
  <c r="AB32"/>
  <c r="X32"/>
  <c r="I32"/>
  <c r="O32"/>
  <c r="K32"/>
  <c r="U33"/>
  <c r="H33"/>
  <c r="AG33" i="10" l="1"/>
  <c r="T33"/>
  <c r="N33"/>
  <c r="AB33"/>
  <c r="AC33" s="1"/>
  <c r="AJ32"/>
  <c r="AJ33"/>
  <c r="AH33"/>
  <c r="AI32"/>
  <c r="U33"/>
  <c r="AI33"/>
  <c r="W36"/>
  <c r="X36"/>
  <c r="H36"/>
  <c r="I36"/>
  <c r="P34"/>
  <c r="Q34" s="1"/>
  <c r="R34" s="1"/>
  <c r="K34"/>
  <c r="L34" s="1"/>
  <c r="M34" s="1"/>
  <c r="N34" s="1"/>
  <c r="AE34"/>
  <c r="AF34" s="1"/>
  <c r="AG34" s="1"/>
  <c r="Z34"/>
  <c r="AA34" s="1"/>
  <c r="AB34" s="1"/>
  <c r="AC34" s="1"/>
  <c r="AF31" i="6"/>
  <c r="Z31"/>
  <c r="AE31"/>
  <c r="Y32"/>
  <c r="AC32"/>
  <c r="T32" i="8"/>
  <c r="AJ28"/>
  <c r="AG29"/>
  <c r="AH29" s="1"/>
  <c r="AI28"/>
  <c r="AB29"/>
  <c r="AC29" s="1"/>
  <c r="U32"/>
  <c r="AE33"/>
  <c r="AF33" s="1"/>
  <c r="Z33"/>
  <c r="AA33" s="1"/>
  <c r="P33"/>
  <c r="Q33" s="1"/>
  <c r="R33" s="1"/>
  <c r="S33" s="1"/>
  <c r="K33"/>
  <c r="L33" s="1"/>
  <c r="M33" s="1"/>
  <c r="N33" s="1"/>
  <c r="X34"/>
  <c r="W34"/>
  <c r="I34"/>
  <c r="H34"/>
  <c r="AF23" i="6"/>
  <c r="V33"/>
  <c r="AB33"/>
  <c r="X33"/>
  <c r="L32"/>
  <c r="P32"/>
  <c r="O33"/>
  <c r="K33"/>
  <c r="I33"/>
  <c r="H34"/>
  <c r="U34"/>
  <c r="AJ34" i="10" l="1"/>
  <c r="AH34"/>
  <c r="U34"/>
  <c r="S34"/>
  <c r="AI34"/>
  <c r="T34"/>
  <c r="H37"/>
  <c r="I37"/>
  <c r="W37"/>
  <c r="X37"/>
  <c r="AE35"/>
  <c r="AF35" s="1"/>
  <c r="AG35" s="1"/>
  <c r="Z35"/>
  <c r="AA35" s="1"/>
  <c r="AB35" s="1"/>
  <c r="AC35" s="1"/>
  <c r="P35"/>
  <c r="Q35" s="1"/>
  <c r="R35" s="1"/>
  <c r="K35"/>
  <c r="L35" s="1"/>
  <c r="M35" s="1"/>
  <c r="N35" s="1"/>
  <c r="R32" i="6"/>
  <c r="S32"/>
  <c r="AE32"/>
  <c r="Z32"/>
  <c r="Q32"/>
  <c r="AD32"/>
  <c r="AF32"/>
  <c r="M32"/>
  <c r="AC33"/>
  <c r="AD33" s="1"/>
  <c r="Y33"/>
  <c r="U33" i="8"/>
  <c r="AI29"/>
  <c r="AB30"/>
  <c r="AJ29"/>
  <c r="AG30"/>
  <c r="AG31" s="1"/>
  <c r="AH31" s="1"/>
  <c r="T33"/>
  <c r="H35"/>
  <c r="W35"/>
  <c r="P34"/>
  <c r="Q34" s="1"/>
  <c r="R34" s="1"/>
  <c r="K34"/>
  <c r="L34" s="1"/>
  <c r="M34" s="1"/>
  <c r="AE34"/>
  <c r="AF34" s="1"/>
  <c r="Z34"/>
  <c r="AA34" s="1"/>
  <c r="Z33" i="6"/>
  <c r="AE24"/>
  <c r="V34"/>
  <c r="AB34"/>
  <c r="X34"/>
  <c r="L33"/>
  <c r="P33"/>
  <c r="I34"/>
  <c r="O34"/>
  <c r="K34"/>
  <c r="U35"/>
  <c r="H35"/>
  <c r="U35" i="10" l="1"/>
  <c r="S35"/>
  <c r="AJ35"/>
  <c r="AH35"/>
  <c r="T35"/>
  <c r="AI35"/>
  <c r="P36"/>
  <c r="Q36" s="1"/>
  <c r="R36" s="1"/>
  <c r="K36"/>
  <c r="L36" s="1"/>
  <c r="M36" s="1"/>
  <c r="AE36"/>
  <c r="AF36" s="1"/>
  <c r="AG36" s="1"/>
  <c r="Z36"/>
  <c r="AA36" s="1"/>
  <c r="AB36" s="1"/>
  <c r="S33" i="6"/>
  <c r="R33"/>
  <c r="M33"/>
  <c r="AE33"/>
  <c r="AF33"/>
  <c r="Q33"/>
  <c r="Y34"/>
  <c r="AC34"/>
  <c r="AD34" s="1"/>
  <c r="AB31" i="8"/>
  <c r="AC31" s="1"/>
  <c r="AH30"/>
  <c r="AJ30"/>
  <c r="AI30"/>
  <c r="AC30"/>
  <c r="N34"/>
  <c r="T34"/>
  <c r="U34"/>
  <c r="S34"/>
  <c r="AE35"/>
  <c r="Z35"/>
  <c r="P35"/>
  <c r="K35"/>
  <c r="W36"/>
  <c r="H36"/>
  <c r="X35"/>
  <c r="I35"/>
  <c r="Z34" i="6"/>
  <c r="AE34"/>
  <c r="AF24"/>
  <c r="AF25" s="1"/>
  <c r="V35"/>
  <c r="AB35"/>
  <c r="X35"/>
  <c r="L34"/>
  <c r="P34"/>
  <c r="I35"/>
  <c r="O35"/>
  <c r="K35"/>
  <c r="H36"/>
  <c r="U36"/>
  <c r="AJ36" i="10" l="1"/>
  <c r="AH36"/>
  <c r="U36"/>
  <c r="S36"/>
  <c r="AI36"/>
  <c r="AC36"/>
  <c r="T36"/>
  <c r="N36"/>
  <c r="AE37"/>
  <c r="AF37" s="1"/>
  <c r="AG37" s="1"/>
  <c r="Z37"/>
  <c r="AA37" s="1"/>
  <c r="AB37" s="1"/>
  <c r="P37"/>
  <c r="Q37" s="1"/>
  <c r="R37" s="1"/>
  <c r="K37"/>
  <c r="L37" s="1"/>
  <c r="M37" s="1"/>
  <c r="AF34" i="6"/>
  <c r="R34"/>
  <c r="S34"/>
  <c r="M34"/>
  <c r="Q34"/>
  <c r="AC35"/>
  <c r="Y35"/>
  <c r="Z35" s="1"/>
  <c r="AG32" i="8"/>
  <c r="AH32" s="1"/>
  <c r="AI31"/>
  <c r="AB32"/>
  <c r="AC32" s="1"/>
  <c r="AJ31"/>
  <c r="Q35"/>
  <c r="R35" s="1"/>
  <c r="S35" s="1"/>
  <c r="L35"/>
  <c r="M35" s="1"/>
  <c r="N35" s="1"/>
  <c r="AF35"/>
  <c r="AA35"/>
  <c r="I36"/>
  <c r="X36"/>
  <c r="P36"/>
  <c r="K36"/>
  <c r="AE36"/>
  <c r="Z36"/>
  <c r="AE25" i="6"/>
  <c r="AE26" s="1"/>
  <c r="AE27" s="1"/>
  <c r="AF26"/>
  <c r="AB36"/>
  <c r="X36"/>
  <c r="V36"/>
  <c r="AD35"/>
  <c r="L35"/>
  <c r="M35" s="1"/>
  <c r="P35"/>
  <c r="I36"/>
  <c r="O36"/>
  <c r="K36"/>
  <c r="AI37" i="10" l="1"/>
  <c r="AC37"/>
  <c r="B21" s="1"/>
  <c r="U37"/>
  <c r="S37"/>
  <c r="C20" s="1"/>
  <c r="AJ37"/>
  <c r="AH37"/>
  <c r="C21" s="1"/>
  <c r="T37"/>
  <c r="N37"/>
  <c r="B20" s="1"/>
  <c r="S35" i="6"/>
  <c r="Q35"/>
  <c r="AJ32" i="8"/>
  <c r="R35" i="6"/>
  <c r="AF35"/>
  <c r="AE35"/>
  <c r="Y36"/>
  <c r="Z36" s="1"/>
  <c r="AC36"/>
  <c r="U35" i="8"/>
  <c r="AG33"/>
  <c r="AH33" s="1"/>
  <c r="T35"/>
  <c r="AI32"/>
  <c r="AB33"/>
  <c r="AC33" s="1"/>
  <c r="Q36"/>
  <c r="L36"/>
  <c r="R36"/>
  <c r="M36"/>
  <c r="N36" s="1"/>
  <c r="B14" s="1"/>
  <c r="AD36" i="6"/>
  <c r="AF36" i="8"/>
  <c r="AA36"/>
  <c r="AE36" i="6"/>
  <c r="AF27"/>
  <c r="L36"/>
  <c r="P36"/>
  <c r="M36"/>
  <c r="B14" s="1"/>
  <c r="Q36"/>
  <c r="C14" s="1"/>
  <c r="S36"/>
  <c r="D20" i="10" l="1"/>
  <c r="D21"/>
  <c r="B27" s="1"/>
  <c r="B26"/>
  <c r="E20"/>
  <c r="F20"/>
  <c r="R36" i="6"/>
  <c r="AF36"/>
  <c r="U36" i="8"/>
  <c r="AI33"/>
  <c r="AB34"/>
  <c r="AC34" s="1"/>
  <c r="T36"/>
  <c r="S36"/>
  <c r="C14" s="1"/>
  <c r="D14" s="1"/>
  <c r="AG34"/>
  <c r="AH34" s="1"/>
  <c r="AJ33"/>
  <c r="D14" i="6"/>
  <c r="F14" s="1"/>
  <c r="AE28"/>
  <c r="C23" i="10" l="1"/>
  <c r="E21"/>
  <c r="F21"/>
  <c r="E14" i="6"/>
  <c r="E14" i="8"/>
  <c r="F14"/>
  <c r="AJ34"/>
  <c r="AG35"/>
  <c r="AH35" s="1"/>
  <c r="AI34"/>
  <c r="AB35"/>
  <c r="AC35" s="1"/>
  <c r="AF28" i="6"/>
  <c r="AE29"/>
  <c r="Z29"/>
  <c r="B15" s="1"/>
  <c r="AI35" i="8" l="1"/>
  <c r="AB36"/>
  <c r="AJ35"/>
  <c r="AG36"/>
  <c r="AD29" i="6"/>
  <c r="C15" s="1"/>
  <c r="D15" s="1"/>
  <c r="C17" s="1"/>
  <c r="AF29"/>
  <c r="E15" l="1"/>
  <c r="AH36" i="8"/>
  <c r="C15" s="1"/>
  <c r="AJ36"/>
  <c r="AC36"/>
  <c r="B15" s="1"/>
  <c r="AI36"/>
  <c r="F15" i="6"/>
  <c r="D15" i="8" l="1"/>
  <c r="C17" s="1"/>
  <c r="E15"/>
  <c r="F15"/>
</calcChain>
</file>

<file path=xl/comments1.xml><?xml version="1.0" encoding="utf-8"?>
<comments xmlns="http://schemas.openxmlformats.org/spreadsheetml/2006/main">
  <authors>
    <author>rama</author>
  </authors>
  <commentList>
    <comment ref="D18" authorId="0">
      <text>
        <r>
          <rPr>
            <b/>
            <sz val="9"/>
            <color indexed="81"/>
            <rFont val="Tahoma"/>
            <charset val="1"/>
          </rPr>
          <t>30% of previous years total corpus (115300) is invested in equites and have earned an interest of -35% !!</t>
        </r>
      </text>
    </comment>
  </commentList>
</comments>
</file>

<file path=xl/sharedStrings.xml><?xml version="1.0" encoding="utf-8"?>
<sst xmlns="http://schemas.openxmlformats.org/spreadsheetml/2006/main" count="278" uniqueCount="113">
  <si>
    <t>Year</t>
  </si>
  <si>
    <t>Total</t>
  </si>
  <si>
    <t>Annual</t>
  </si>
  <si>
    <t>investment</t>
  </si>
  <si>
    <t>Monthly</t>
  </si>
  <si>
    <t>decrease each year</t>
  </si>
  <si>
    <t>% increase or</t>
  </si>
  <si>
    <t>monthly contribution in 1st year</t>
  </si>
  <si>
    <t>Sensex</t>
  </si>
  <si>
    <t xml:space="preserve">return </t>
  </si>
  <si>
    <t>Choose a starting year between</t>
  </si>
  <si>
    <t>and</t>
  </si>
  <si>
    <t>Starting year</t>
  </si>
  <si>
    <t>return</t>
  </si>
  <si>
    <t>Year of</t>
  </si>
  <si>
    <t>Enter data only in green cells</t>
  </si>
  <si>
    <t>Note 35% returns listed against 1980 actually is the return</t>
  </si>
  <si>
    <t>generated in the financial year 1980-1981</t>
  </si>
  <si>
    <t>Enter no of years (max 32)</t>
  </si>
  <si>
    <t>% in equities</t>
  </si>
  <si>
    <t>% in FDs</t>
  </si>
  <si>
    <t>FD</t>
  </si>
  <si>
    <t>Total must be 100%</t>
  </si>
  <si>
    <t>Equity</t>
  </si>
  <si>
    <t>Debt</t>
  </si>
  <si>
    <t>no rebalancing</t>
  </si>
  <si>
    <t>Equity corpus</t>
  </si>
  <si>
    <t>Debt Corpus</t>
  </si>
  <si>
    <t>Total corpus</t>
  </si>
  <si>
    <t>% Equity</t>
  </si>
  <si>
    <t>%Debt</t>
  </si>
  <si>
    <t>annual rebalancing</t>
  </si>
  <si>
    <t>No Rebalancing</t>
  </si>
  <si>
    <t>Annual Rebalancing</t>
  </si>
  <si>
    <t>Total Corpus</t>
  </si>
  <si>
    <t>Lumpsum investment</t>
  </si>
  <si>
    <t>Investment</t>
  </si>
  <si>
    <t>Total Equity</t>
  </si>
  <si>
    <t>Total FD</t>
  </si>
  <si>
    <t>Rebalancing with 30% equity and 70% debt</t>
  </si>
  <si>
    <t>This is an illustration of portfolio rebalancing as found at</t>
  </si>
  <si>
    <t>http://www.jagoinvestor.com/2008/07/portfolio-rebalancing-today-i-am-going.html</t>
  </si>
  <si>
    <t>An investment of 1 lakhs is considered. Of this 30% is invested in equity and 70% in debt instruments</t>
  </si>
  <si>
    <t xml:space="preserve">In this case the rebalanced porfolio has done better. </t>
  </si>
  <si>
    <t>% difference bet the two corpuses</t>
  </si>
  <si>
    <t>start year</t>
  </si>
  <si>
    <t>% diff bet the corpuses</t>
  </si>
  <si>
    <t xml:space="preserve">SIP amt </t>
  </si>
  <si>
    <t>duration 10 years</t>
  </si>
  <si>
    <t>+ve means rebalanced portfolio</t>
  </si>
  <si>
    <t>is higher</t>
  </si>
  <si>
    <t xml:space="preserve">equity </t>
  </si>
  <si>
    <t>debt</t>
  </si>
  <si>
    <t>Lumpsum investment of 100000</t>
  </si>
  <si>
    <t>Average</t>
  </si>
  <si>
    <t>Std Dev</t>
  </si>
  <si>
    <t>is 9% higher than the folio with no rebalancing. For SIP invesments it is 5% higher.</t>
  </si>
  <si>
    <t>The standard deviation for lumpsum investment is 12% which means the spead in individuals nos is higher</t>
  </si>
  <si>
    <t>What does this mean? How much % difference is significant?</t>
  </si>
  <si>
    <t>To find out use the Rebalancing Retirment Portfolio sheet</t>
  </si>
  <si>
    <t>where it is assumed the corpus accumulated is used for retirment and</t>
  </si>
  <si>
    <t>the no of years the money will last for approached is calculated</t>
  </si>
  <si>
    <t>Here we assume we are saving for retirment and detemine the no of years the corpus will last from both approaches</t>
  </si>
  <si>
    <t>Enter a rate of inflation during retirement</t>
  </si>
  <si>
    <t>Enter the pension amt which will cover monthly expenses</t>
  </si>
  <si>
    <t>(enter present expenses to try)</t>
  </si>
  <si>
    <t>No of years corpus will last</t>
  </si>
  <si>
    <t>rate of interest you expect corpus to earn during retirement</t>
  </si>
  <si>
    <t>+ve % means rebalanced portfolio is higher</t>
  </si>
  <si>
    <t>no of years rebalanced corpus will last longer</t>
  </si>
  <si>
    <t>inflation at 8%</t>
  </si>
  <si>
    <t>rate of inflation at 8%</t>
  </si>
  <si>
    <t>pension is 40000</t>
  </si>
  <si>
    <t>duration 20 years</t>
  </si>
  <si>
    <t>Although large % difference variations does not lead to a big differnece</t>
  </si>
  <si>
    <t>in the no of extra years rebalancing adds to the folio</t>
  </si>
  <si>
    <t>an average of 4 extra years is still significant</t>
  </si>
  <si>
    <t>I would think a % difference of less 5% should not make much</t>
  </si>
  <si>
    <t>of a difference to your financial goals</t>
  </si>
  <si>
    <t xml:space="preserve">However we are using historical data and you will know if </t>
  </si>
  <si>
    <t>rebalancing has a made a difference only if you do it</t>
  </si>
  <si>
    <t>A 5% higher corpus due to rebalancing a portfolio with SIP instruments is good</t>
  </si>
  <si>
    <t>But is it significant? This is tougher to answer.</t>
  </si>
  <si>
    <t>If during the process of goal planning you had taken precautions to</t>
  </si>
  <si>
    <t xml:space="preserve">underestimate interest rates and overestimate inflation </t>
  </si>
  <si>
    <t>your extimated corpus is likely to be lower than the corpus obtained</t>
  </si>
  <si>
    <t>with no rebalancing. If so you don’t care about rebalancing</t>
  </si>
  <si>
    <t>1. Equity returns assumed are historical sensex returns computed for each financial year</t>
  </si>
  <si>
    <t>2. Debt returns are historcial FD returns from RBI website</t>
  </si>
  <si>
    <t>3. The last few debt returns (in red) have been added by hand as I could not get hold of actual data</t>
  </si>
  <si>
    <t>4. You are free to change any equity returns and debt returns you are comfortable with</t>
  </si>
  <si>
    <t>5. Rebalancing a porfolio may involve transaction costs especially in SIP mode if the holding period of equity is less than an year</t>
  </si>
  <si>
    <t>7. The rebalancing shown here is done duriing the growth phase of the portfolio when the goal if far away</t>
  </si>
  <si>
    <t>8. Close to goal (2-3 year) the equity component will be gradually or abruptly decreased and pushed to debt</t>
  </si>
  <si>
    <t>9. The above step does not constitute rebalancing is the sense that it is usually used</t>
  </si>
  <si>
    <t>10. The tool is only an indicator you would need to make the choice reg. how often you rebalance and whether you should do it in the first place</t>
  </si>
  <si>
    <t>11. If you start with a 100% debt portfolio and then decide to go for a 60% equity 40% portfolio in terms of amount invested your total portfolio may never</t>
  </si>
  <si>
    <t>reflect your current risk appetite and rebalancing in such cases would be only to book profits from equity to debt</t>
  </si>
  <si>
    <t>This scenario is naturally more complex and cannot be reduced to a simple mathematical situation and cannot be simulated here</t>
  </si>
  <si>
    <t>6. Debt instruments are taxable* so the final corpus will be lower in both cases and this tax may impact the benefit of rebalancing</t>
  </si>
  <si>
    <t xml:space="preserve">* If the direct tax code comes to effect long term equity investments will also become taxable </t>
  </si>
  <si>
    <t>Is rebalancing crucial? It can be most times. The most important thing is what is your expected corpus for a goal. If this amount</t>
  </si>
  <si>
    <t>is lower then the corpus achieved with no rebalancing than your goal can be achieved.</t>
  </si>
  <si>
    <t>As expected benefits of rebalancing are higher for lumpsum investments. On an average the rebalanced portfolio</t>
  </si>
  <si>
    <t>There is no way to know unless you rebalance so might as well give it a shot. It can’t hurt!</t>
  </si>
  <si>
    <t>It certainly can't hurt and is most likely to benefit you</t>
  </si>
  <si>
    <t>In this example the rebalanced portfolio is 7% higher. A difference of greater than 5% can be taken as significant.</t>
  </si>
  <si>
    <t>However there is no way of knowing this.  Have a look at the sample data. It seems advantageous more often to rebalance</t>
  </si>
  <si>
    <t>No Rebalancing. No futher changes are then made. The money is allowed to grow.</t>
  </si>
  <si>
    <t>Each year 30% of total corpus earned is invested in equity and 70% in debt irrespective of returns earned the previous year</t>
  </si>
  <si>
    <t>Examples are availabe in the 'Sample Data and analysis sheet'</t>
  </si>
  <si>
    <t>longer the duration higher is the benefit of rebalancing: 18% avg for 20 years compared to 5% for 10 years (more data though)</t>
  </si>
  <si>
    <t>Read me first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</si>
</sst>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9" fontId="0" fillId="0" borderId="0" xfId="1" applyFont="1"/>
    <xf numFmtId="0" fontId="2" fillId="0" borderId="0" xfId="0" applyFont="1"/>
    <xf numFmtId="1" fontId="0" fillId="0" borderId="0" xfId="1" applyNumberFormat="1" applyFont="1"/>
    <xf numFmtId="0" fontId="0" fillId="0" borderId="1" xfId="0" applyBorder="1"/>
    <xf numFmtId="0" fontId="0" fillId="0" borderId="2" xfId="0" applyBorder="1"/>
    <xf numFmtId="0" fontId="2" fillId="2" borderId="2" xfId="0" applyFont="1" applyFill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2" borderId="0" xfId="0" applyFont="1" applyFill="1" applyBorder="1"/>
    <xf numFmtId="9" fontId="2" fillId="2" borderId="0" xfId="1" applyFont="1" applyFill="1" applyBorder="1"/>
    <xf numFmtId="0" fontId="2" fillId="3" borderId="0" xfId="0" applyFont="1" applyFill="1" applyBorder="1"/>
    <xf numFmtId="0" fontId="0" fillId="0" borderId="7" xfId="0" applyBorder="1"/>
    <xf numFmtId="0" fontId="0" fillId="0" borderId="8" xfId="0" applyBorder="1"/>
    <xf numFmtId="0" fontId="2" fillId="3" borderId="5" xfId="0" applyFont="1" applyFill="1" applyBorder="1"/>
    <xf numFmtId="0" fontId="0" fillId="0" borderId="0" xfId="0" quotePrefix="1" applyBorder="1"/>
    <xf numFmtId="0" fontId="0" fillId="0" borderId="6" xfId="0" applyFill="1" applyBorder="1"/>
    <xf numFmtId="0" fontId="0" fillId="0" borderId="4" xfId="0" applyFill="1" applyBorder="1"/>
    <xf numFmtId="9" fontId="2" fillId="3" borderId="0" xfId="1" applyFont="1" applyFill="1" applyBorder="1"/>
    <xf numFmtId="0" fontId="2" fillId="4" borderId="9" xfId="0" applyFont="1" applyFill="1" applyBorder="1"/>
    <xf numFmtId="0" fontId="0" fillId="4" borderId="9" xfId="0" applyFill="1" applyBorder="1"/>
    <xf numFmtId="15" fontId="2" fillId="4" borderId="9" xfId="0" applyNumberFormat="1" applyFont="1" applyFill="1" applyBorder="1"/>
    <xf numFmtId="9" fontId="0" fillId="4" borderId="9" xfId="1" applyFont="1" applyFill="1" applyBorder="1"/>
    <xf numFmtId="1" fontId="0" fillId="4" borderId="9" xfId="1" applyNumberFormat="1" applyFont="1" applyFill="1" applyBorder="1"/>
    <xf numFmtId="164" fontId="0" fillId="4" borderId="9" xfId="1" applyNumberFormat="1" applyFont="1" applyFill="1" applyBorder="1"/>
    <xf numFmtId="9" fontId="0" fillId="4" borderId="9" xfId="1" applyNumberFormat="1" applyFont="1" applyFill="1" applyBorder="1"/>
    <xf numFmtId="164" fontId="3" fillId="4" borderId="9" xfId="1" applyNumberFormat="1" applyFont="1" applyFill="1" applyBorder="1"/>
    <xf numFmtId="0" fontId="2" fillId="5" borderId="9" xfId="0" applyFont="1" applyFill="1" applyBorder="1"/>
    <xf numFmtId="0" fontId="0" fillId="5" borderId="9" xfId="0" applyFill="1" applyBorder="1"/>
    <xf numFmtId="15" fontId="2" fillId="5" borderId="9" xfId="0" applyNumberFormat="1" applyFont="1" applyFill="1" applyBorder="1"/>
    <xf numFmtId="9" fontId="0" fillId="5" borderId="9" xfId="1" applyFont="1" applyFill="1" applyBorder="1"/>
    <xf numFmtId="1" fontId="0" fillId="5" borderId="9" xfId="1" applyNumberFormat="1" applyFont="1" applyFill="1" applyBorder="1"/>
    <xf numFmtId="164" fontId="0" fillId="5" borderId="9" xfId="1" applyNumberFormat="1" applyFont="1" applyFill="1" applyBorder="1"/>
    <xf numFmtId="9" fontId="0" fillId="5" borderId="9" xfId="1" applyNumberFormat="1" applyFont="1" applyFill="1" applyBorder="1"/>
    <xf numFmtId="164" fontId="3" fillId="5" borderId="9" xfId="1" applyNumberFormat="1" applyFont="1" applyFill="1" applyBorder="1"/>
    <xf numFmtId="1" fontId="0" fillId="0" borderId="0" xfId="1" applyNumberFormat="1" applyFont="1" applyFill="1" applyBorder="1"/>
    <xf numFmtId="9" fontId="0" fillId="0" borderId="0" xfId="1" applyFont="1" applyFill="1" applyBorder="1"/>
    <xf numFmtId="0" fontId="0" fillId="0" borderId="0" xfId="0" applyFill="1" applyBorder="1"/>
    <xf numFmtId="9" fontId="0" fillId="0" borderId="0" xfId="1" applyNumberFormat="1" applyFont="1" applyFill="1" applyBorder="1"/>
    <xf numFmtId="0" fontId="0" fillId="6" borderId="9" xfId="0" applyFill="1" applyBorder="1"/>
    <xf numFmtId="9" fontId="0" fillId="6" borderId="9" xfId="1" applyFont="1" applyFill="1" applyBorder="1"/>
    <xf numFmtId="3" fontId="2" fillId="6" borderId="9" xfId="0" applyNumberFormat="1" applyFont="1" applyFill="1" applyBorder="1"/>
    <xf numFmtId="3" fontId="0" fillId="6" borderId="9" xfId="0" applyNumberFormat="1" applyFont="1" applyFill="1" applyBorder="1"/>
    <xf numFmtId="9" fontId="0" fillId="0" borderId="0" xfId="0" applyNumberFormat="1"/>
    <xf numFmtId="10" fontId="0" fillId="0" borderId="0" xfId="0" applyNumberFormat="1"/>
    <xf numFmtId="1" fontId="2" fillId="7" borderId="9" xfId="1" applyNumberFormat="1" applyFont="1" applyFill="1" applyBorder="1"/>
    <xf numFmtId="9" fontId="2" fillId="2" borderId="9" xfId="1" applyFont="1" applyFill="1" applyBorder="1"/>
    <xf numFmtId="9" fontId="2" fillId="3" borderId="9" xfId="1" applyFont="1" applyFill="1" applyBorder="1"/>
    <xf numFmtId="9" fontId="2" fillId="0" borderId="0" xfId="1" applyFont="1" applyFill="1" applyBorder="1"/>
    <xf numFmtId="0" fontId="2" fillId="2" borderId="9" xfId="0" applyFont="1" applyFill="1" applyBorder="1"/>
    <xf numFmtId="0" fontId="2" fillId="0" borderId="9" xfId="0" applyFont="1" applyBorder="1"/>
    <xf numFmtId="0" fontId="0" fillId="0" borderId="9" xfId="0" applyBorder="1"/>
    <xf numFmtId="0" fontId="2" fillId="0" borderId="0" xfId="0" quotePrefix="1" applyFont="1"/>
    <xf numFmtId="0" fontId="2" fillId="0" borderId="0" xfId="0" applyFont="1" applyFill="1" applyBorder="1"/>
    <xf numFmtId="10" fontId="2" fillId="0" borderId="0" xfId="0" applyNumberFormat="1" applyFont="1" applyFill="1" applyBorder="1"/>
    <xf numFmtId="0" fontId="0" fillId="0" borderId="0" xfId="0" quotePrefix="1" applyFill="1" applyBorder="1"/>
    <xf numFmtId="0" fontId="0" fillId="8" borderId="9" xfId="0" applyFill="1" applyBorder="1"/>
    <xf numFmtId="1" fontId="0" fillId="8" borderId="9" xfId="0" applyNumberFormat="1" applyFill="1" applyBorder="1"/>
    <xf numFmtId="0" fontId="2" fillId="8" borderId="9" xfId="0" applyFont="1" applyFill="1" applyBorder="1"/>
    <xf numFmtId="1" fontId="2" fillId="8" borderId="9" xfId="0" applyNumberFormat="1" applyFont="1" applyFill="1" applyBorder="1" applyAlignment="1">
      <alignment horizontal="center"/>
    </xf>
    <xf numFmtId="9" fontId="0" fillId="8" borderId="9" xfId="0" applyNumberFormat="1" applyFill="1" applyBorder="1"/>
    <xf numFmtId="9" fontId="0" fillId="8" borderId="9" xfId="1" applyFont="1" applyFill="1" applyBorder="1"/>
    <xf numFmtId="9" fontId="0" fillId="5" borderId="9" xfId="0" applyNumberFormat="1" applyFill="1" applyBorder="1"/>
    <xf numFmtId="10" fontId="0" fillId="5" borderId="9" xfId="0" applyNumberFormat="1" applyFill="1" applyBorder="1"/>
    <xf numFmtId="0" fontId="0" fillId="9" borderId="9" xfId="0" applyFill="1" applyBorder="1"/>
    <xf numFmtId="9" fontId="0" fillId="9" borderId="9" xfId="0" applyNumberFormat="1" applyFill="1" applyBorder="1"/>
    <xf numFmtId="1" fontId="0" fillId="0" borderId="0" xfId="0" applyNumberFormat="1"/>
    <xf numFmtId="9" fontId="2" fillId="0" borderId="9" xfId="0" applyNumberFormat="1" applyFont="1" applyBorder="1"/>
    <xf numFmtId="0" fontId="0" fillId="2" borderId="9" xfId="0" applyFill="1" applyBorder="1"/>
    <xf numFmtId="9" fontId="0" fillId="2" borderId="9" xfId="0" applyNumberFormat="1" applyFill="1" applyBorder="1"/>
    <xf numFmtId="9" fontId="0" fillId="2" borderId="9" xfId="0" applyNumberFormat="1" applyFont="1" applyFill="1" applyBorder="1"/>
    <xf numFmtId="0" fontId="0" fillId="2" borderId="9" xfId="0" applyFont="1" applyFill="1" applyBorder="1"/>
    <xf numFmtId="9" fontId="0" fillId="0" borderId="0" xfId="0" applyNumberFormat="1" applyFill="1" applyBorder="1"/>
    <xf numFmtId="1" fontId="0" fillId="8" borderId="9" xfId="1" applyNumberFormat="1" applyFont="1" applyFill="1" applyBorder="1"/>
    <xf numFmtId="164" fontId="0" fillId="8" borderId="9" xfId="1" applyNumberFormat="1" applyFont="1" applyFill="1" applyBorder="1"/>
    <xf numFmtId="9" fontId="2" fillId="8" borderId="9" xfId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>
      <selection activeCell="B16" sqref="B16"/>
    </sheetView>
  </sheetViews>
  <sheetFormatPr defaultRowHeight="14.4"/>
  <sheetData>
    <row r="1" spans="1:1" s="2" customFormat="1">
      <c r="A1" s="2" t="s">
        <v>112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99</v>
      </c>
    </row>
    <row r="8" spans="1:1">
      <c r="A8" t="s">
        <v>92</v>
      </c>
    </row>
    <row r="9" spans="1:1">
      <c r="A9" t="s">
        <v>93</v>
      </c>
    </row>
    <row r="10" spans="1:1">
      <c r="A10" t="s">
        <v>94</v>
      </c>
    </row>
    <row r="11" spans="1:1">
      <c r="A11" t="s">
        <v>95</v>
      </c>
    </row>
    <row r="12" spans="1:1">
      <c r="A12" t="s">
        <v>96</v>
      </c>
    </row>
    <row r="13" spans="1:1">
      <c r="A13" t="s">
        <v>97</v>
      </c>
    </row>
    <row r="14" spans="1:1">
      <c r="A14" t="s">
        <v>98</v>
      </c>
    </row>
    <row r="15" spans="1:1">
      <c r="A15" t="s">
        <v>100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F1" sqref="F1"/>
    </sheetView>
  </sheetViews>
  <sheetFormatPr defaultRowHeight="14.4"/>
  <cols>
    <col min="3" max="3" width="10.5546875" bestFit="1" customWidth="1"/>
    <col min="4" max="4" width="12" bestFit="1" customWidth="1"/>
    <col min="7" max="7" width="10.5546875" bestFit="1" customWidth="1"/>
    <col min="9" max="9" width="11.5546875" bestFit="1" customWidth="1"/>
    <col min="13" max="13" width="20.21875" bestFit="1" customWidth="1"/>
    <col min="14" max="14" width="10.5546875" bestFit="1" customWidth="1"/>
  </cols>
  <sheetData>
    <row r="1" spans="1:13">
      <c r="A1" s="2" t="s">
        <v>40</v>
      </c>
    </row>
    <row r="2" spans="1:13">
      <c r="A2" t="s">
        <v>41</v>
      </c>
    </row>
    <row r="3" spans="1:13">
      <c r="A3" t="s">
        <v>42</v>
      </c>
    </row>
    <row r="4" spans="1:13">
      <c r="A4" s="2" t="s">
        <v>108</v>
      </c>
      <c r="K4" s="2"/>
    </row>
    <row r="5" spans="1:13">
      <c r="A5" s="29" t="s">
        <v>0</v>
      </c>
      <c r="B5" s="29" t="s">
        <v>8</v>
      </c>
      <c r="C5" s="29" t="s">
        <v>3</v>
      </c>
      <c r="D5" s="29" t="s">
        <v>37</v>
      </c>
      <c r="H5" s="29" t="s">
        <v>21</v>
      </c>
      <c r="I5" s="29" t="s">
        <v>3</v>
      </c>
      <c r="J5" s="29" t="s">
        <v>38</v>
      </c>
      <c r="K5" s="29" t="s">
        <v>34</v>
      </c>
      <c r="L5" s="29" t="s">
        <v>23</v>
      </c>
      <c r="M5" s="29" t="s">
        <v>24</v>
      </c>
    </row>
    <row r="6" spans="1:13">
      <c r="A6" s="30"/>
      <c r="B6" s="29" t="s">
        <v>9</v>
      </c>
      <c r="C6" s="29"/>
      <c r="D6" s="30"/>
      <c r="H6" s="29" t="s">
        <v>13</v>
      </c>
      <c r="I6" s="29"/>
      <c r="J6" s="29"/>
      <c r="K6" s="29"/>
      <c r="L6" s="29"/>
      <c r="M6" s="29"/>
    </row>
    <row r="7" spans="1:13">
      <c r="A7" s="30">
        <v>1</v>
      </c>
      <c r="B7" s="32">
        <v>0.3</v>
      </c>
      <c r="C7" s="33">
        <v>30000</v>
      </c>
      <c r="D7" s="30">
        <f t="shared" ref="D7:D9" si="0">IF(A7=0,0,(C7+D6)*(1+B7))</f>
        <v>39000</v>
      </c>
      <c r="H7" s="34">
        <v>0.09</v>
      </c>
      <c r="I7" s="33">
        <v>70000</v>
      </c>
      <c r="J7" s="33">
        <f>IF(A7=0,0,(I7+J6)*(1+H7))</f>
        <v>76300</v>
      </c>
      <c r="K7" s="33">
        <f>D7+J7</f>
        <v>115300</v>
      </c>
      <c r="L7" s="32">
        <f>IF(A7=0,0,D7/(D7+J7))</f>
        <v>0.33824804856895058</v>
      </c>
      <c r="M7" s="35">
        <f>IF(A7=0,0,J7/(D7+J7))</f>
        <v>0.66175195143104948</v>
      </c>
    </row>
    <row r="8" spans="1:13">
      <c r="A8" s="30">
        <v>2</v>
      </c>
      <c r="B8" s="32">
        <v>-0.35</v>
      </c>
      <c r="C8" s="33">
        <v>0</v>
      </c>
      <c r="D8" s="30">
        <f t="shared" si="0"/>
        <v>25350</v>
      </c>
      <c r="H8" s="34">
        <v>0.09</v>
      </c>
      <c r="I8" s="33">
        <v>0</v>
      </c>
      <c r="J8" s="33">
        <f>IF(A8=0,0,(I8+J7)*(1+H8))</f>
        <v>83167</v>
      </c>
      <c r="K8" s="33">
        <f>D8+J8</f>
        <v>108517</v>
      </c>
      <c r="L8" s="32">
        <f>IF(A8=0,0,D8/(D8+J8))</f>
        <v>0.2336039514546108</v>
      </c>
      <c r="M8" s="35">
        <f>IF(A8=0,0,J8/(D8+J8))</f>
        <v>0.76639604854538923</v>
      </c>
    </row>
    <row r="9" spans="1:13">
      <c r="A9" s="30">
        <v>3</v>
      </c>
      <c r="B9" s="32">
        <v>0.4</v>
      </c>
      <c r="C9" s="33">
        <v>0</v>
      </c>
      <c r="D9" s="30">
        <f t="shared" si="0"/>
        <v>35490</v>
      </c>
      <c r="H9" s="34">
        <v>0.09</v>
      </c>
      <c r="I9" s="33">
        <v>0</v>
      </c>
      <c r="J9" s="33">
        <f>IF(A9=0,0,(I9+J8)*(1+H9))</f>
        <v>90652.030000000013</v>
      </c>
      <c r="K9" s="33">
        <f>D9+J9</f>
        <v>126142.03000000001</v>
      </c>
      <c r="L9" s="32">
        <f>IF(A9=0,0,D9/(D9+J9))</f>
        <v>0.28134952323186807</v>
      </c>
      <c r="M9" s="35">
        <f>IF(A9=0,0,J9/(D9+J9))</f>
        <v>0.71865047676813198</v>
      </c>
    </row>
    <row r="10" spans="1:13">
      <c r="A10" s="30">
        <v>4</v>
      </c>
      <c r="B10" s="32">
        <v>0.6</v>
      </c>
      <c r="C10" s="33">
        <v>0</v>
      </c>
      <c r="D10" s="30">
        <f t="shared" ref="D10:D11" si="1">IF(A10=0,0,(C10+D9)*(1+B10))</f>
        <v>56784</v>
      </c>
      <c r="H10" s="34">
        <v>0.09</v>
      </c>
      <c r="I10" s="33">
        <v>0</v>
      </c>
      <c r="J10" s="33">
        <f>IF(A10=0,0,(I10+J9)*(1+H10))</f>
        <v>98810.712700000018</v>
      </c>
      <c r="K10" s="33">
        <f>D10+J10</f>
        <v>155594.71270000003</v>
      </c>
      <c r="L10" s="32">
        <f>IF(A10=0,0,D10/(D10+J10))</f>
        <v>0.36494813361354012</v>
      </c>
      <c r="M10" s="35">
        <f>IF(A10=0,0,J10/(D10+J10))</f>
        <v>0.63505186638645983</v>
      </c>
    </row>
    <row r="11" spans="1:13">
      <c r="A11" s="30">
        <v>5</v>
      </c>
      <c r="B11" s="32">
        <v>-0.3</v>
      </c>
      <c r="C11" s="33">
        <v>0</v>
      </c>
      <c r="D11" s="30">
        <f t="shared" si="1"/>
        <v>39748.799999999996</v>
      </c>
      <c r="H11" s="34">
        <v>0.09</v>
      </c>
      <c r="I11" s="33">
        <v>0</v>
      </c>
      <c r="J11" s="33">
        <f>IF(A11=0,0,(I11+J10)*(1+H11))</f>
        <v>107703.67684300002</v>
      </c>
      <c r="K11" s="47">
        <f>D11+J11</f>
        <v>147452.47684300001</v>
      </c>
      <c r="L11" s="32">
        <f>IF(A11=0,0,D11/(D11+J11))</f>
        <v>0.26957024290831355</v>
      </c>
      <c r="M11" s="35">
        <f>IF(A11=0,0,J11/(D11+J11))</f>
        <v>0.73042975709168645</v>
      </c>
    </row>
    <row r="12" spans="1:13">
      <c r="M12" s="46"/>
    </row>
    <row r="13" spans="1:13">
      <c r="A13" s="2" t="s">
        <v>39</v>
      </c>
      <c r="M13" s="45"/>
    </row>
    <row r="14" spans="1:13">
      <c r="A14" s="2" t="s">
        <v>109</v>
      </c>
    </row>
    <row r="15" spans="1:13">
      <c r="A15" s="21" t="s">
        <v>0</v>
      </c>
      <c r="B15" s="21" t="s">
        <v>8</v>
      </c>
      <c r="C15" s="21" t="s">
        <v>36</v>
      </c>
      <c r="D15" s="21" t="s">
        <v>37</v>
      </c>
      <c r="H15" s="21" t="s">
        <v>21</v>
      </c>
      <c r="I15" s="21" t="s">
        <v>36</v>
      </c>
      <c r="J15" s="21" t="s">
        <v>1</v>
      </c>
      <c r="K15" s="21" t="s">
        <v>34</v>
      </c>
      <c r="L15" s="21" t="s">
        <v>23</v>
      </c>
      <c r="M15" s="21" t="s">
        <v>24</v>
      </c>
    </row>
    <row r="16" spans="1:13">
      <c r="A16" s="22"/>
      <c r="B16" s="21" t="s">
        <v>9</v>
      </c>
      <c r="C16" s="21"/>
      <c r="D16" s="22"/>
      <c r="H16" s="21" t="s">
        <v>13</v>
      </c>
      <c r="I16" s="21"/>
      <c r="J16" s="21"/>
      <c r="K16" s="21"/>
      <c r="L16" s="21"/>
      <c r="M16" s="21"/>
    </row>
    <row r="17" spans="1:13">
      <c r="A17" s="22">
        <v>1</v>
      </c>
      <c r="B17" s="24">
        <v>0.3</v>
      </c>
      <c r="C17" s="25">
        <v>30000</v>
      </c>
      <c r="D17" s="22">
        <f>IF(A17=0,0,(C17+30%*(D16+J16))*(1+B17))</f>
        <v>39000</v>
      </c>
      <c r="H17" s="26">
        <v>0.09</v>
      </c>
      <c r="I17" s="25">
        <v>70000</v>
      </c>
      <c r="J17" s="25">
        <f>IF(A17=0,0,(I17+70%*(J16+D16))*(1+H17))</f>
        <v>76300</v>
      </c>
      <c r="K17" s="25">
        <f>D17+J17</f>
        <v>115300</v>
      </c>
      <c r="L17" s="24">
        <f>IF(A17=0,0,D17/(D17+J17))</f>
        <v>0.33824804856895058</v>
      </c>
      <c r="M17" s="27">
        <f>IF(A17=0,0,J17/(D17+J17))</f>
        <v>0.66175195143104948</v>
      </c>
    </row>
    <row r="18" spans="1:13">
      <c r="A18" s="22">
        <v>2</v>
      </c>
      <c r="B18" s="24">
        <v>-0.35</v>
      </c>
      <c r="C18" s="25">
        <v>0</v>
      </c>
      <c r="D18" s="22">
        <f>IF(A18=0,0,(C18+30%*(D17+J17))*(1+B18))</f>
        <v>22483.5</v>
      </c>
      <c r="H18" s="26">
        <v>0.09</v>
      </c>
      <c r="I18" s="25">
        <v>0</v>
      </c>
      <c r="J18" s="25">
        <f>IF(A18=0,0,(I18+70%*(J17+D17))*(1+H18))</f>
        <v>87973.900000000009</v>
      </c>
      <c r="K18" s="25">
        <f>D18+J18</f>
        <v>110457.40000000001</v>
      </c>
      <c r="L18" s="24">
        <f>IF(A18=0,0,D18/(D18+J18))</f>
        <v>0.20354906054279748</v>
      </c>
      <c r="M18" s="27">
        <f>IF(A18=0,0,J18/(D18+J18))</f>
        <v>0.79645093945720247</v>
      </c>
    </row>
    <row r="19" spans="1:13">
      <c r="A19" s="22">
        <v>3</v>
      </c>
      <c r="B19" s="24">
        <v>0.4</v>
      </c>
      <c r="C19" s="25">
        <v>0</v>
      </c>
      <c r="D19" s="22">
        <f>IF(A19=0,0,(C19+30%*(D18+J18))*(1+B19))</f>
        <v>46392.108</v>
      </c>
      <c r="H19" s="26">
        <v>0.09</v>
      </c>
      <c r="I19" s="25">
        <v>0</v>
      </c>
      <c r="J19" s="25">
        <f>IF(A19=0,0,(I19+70%*(J18+D18))*(1+H19))</f>
        <v>84278.996200000009</v>
      </c>
      <c r="K19" s="25">
        <f>D19+J19</f>
        <v>130671.1042</v>
      </c>
      <c r="L19" s="24">
        <f>IF(A19=0,0,D19/(D19+J19))</f>
        <v>0.35502958579881655</v>
      </c>
      <c r="M19" s="27">
        <f>IF(A19=0,0,J19/(D19+J19))</f>
        <v>0.64497041420118351</v>
      </c>
    </row>
    <row r="20" spans="1:13">
      <c r="A20" s="22">
        <v>4</v>
      </c>
      <c r="B20" s="24">
        <v>0.6</v>
      </c>
      <c r="C20" s="25">
        <v>0</v>
      </c>
      <c r="D20" s="22">
        <f>IF(A20=0,0,(C20+30%*(D19+J19))*(1+B20))</f>
        <v>62722.130016000003</v>
      </c>
      <c r="H20" s="26">
        <v>0.09</v>
      </c>
      <c r="I20" s="25">
        <v>0</v>
      </c>
      <c r="J20" s="25">
        <f>IF(A20=0,0,(I20+70%*(J19+D19))*(1+H20))</f>
        <v>99702.052504599997</v>
      </c>
      <c r="K20" s="25">
        <f>D20+J20</f>
        <v>162424.18252060001</v>
      </c>
      <c r="L20" s="24">
        <f>IF(A20=0,0,D20/(D20+J20))</f>
        <v>0.38616251005631536</v>
      </c>
      <c r="M20" s="27">
        <f>IF(A20=0,0,J20/(D20+J20))</f>
        <v>0.61383748994368459</v>
      </c>
    </row>
    <row r="21" spans="1:13">
      <c r="A21" s="22">
        <v>5</v>
      </c>
      <c r="B21" s="24">
        <v>-0.3</v>
      </c>
      <c r="C21" s="25">
        <v>0</v>
      </c>
      <c r="D21" s="22">
        <f>IF(A21=0,0,(C21+30%*(D20+J20))*(1+B21))</f>
        <v>34109.078329326003</v>
      </c>
      <c r="H21" s="26">
        <v>0.09</v>
      </c>
      <c r="I21" s="25">
        <v>0</v>
      </c>
      <c r="J21" s="25">
        <f>IF(A21=0,0,(I21+70%*(J20+D20))*(1+H21))</f>
        <v>123929.65126321782</v>
      </c>
      <c r="K21" s="47">
        <f>D21+J21</f>
        <v>158038.72959254382</v>
      </c>
      <c r="L21" s="24">
        <f>IF(A21=0,0,D21/(D21+J21))</f>
        <v>0.21582733812949639</v>
      </c>
      <c r="M21" s="27">
        <f>IF(A21=0,0,J21/(D21+J21))</f>
        <v>0.78417266187050361</v>
      </c>
    </row>
    <row r="23" spans="1:13">
      <c r="A23" s="2" t="s">
        <v>43</v>
      </c>
    </row>
    <row r="24" spans="1:13">
      <c r="A24" t="s">
        <v>101</v>
      </c>
    </row>
    <row r="25" spans="1:13">
      <c r="A25" t="s">
        <v>102</v>
      </c>
    </row>
    <row r="26" spans="1:13">
      <c r="A26" t="s">
        <v>107</v>
      </c>
    </row>
    <row r="27" spans="1:13">
      <c r="A27" t="s">
        <v>106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4"/>
  <sheetViews>
    <sheetView workbookViewId="0">
      <selection activeCell="A9" sqref="A9"/>
    </sheetView>
  </sheetViews>
  <sheetFormatPr defaultRowHeight="14.4"/>
  <cols>
    <col min="1" max="1" width="16" customWidth="1"/>
    <col min="2" max="2" width="16.88671875" bestFit="1" customWidth="1"/>
    <col min="3" max="3" width="11" bestFit="1" customWidth="1"/>
    <col min="4" max="4" width="12.109375" bestFit="1" customWidth="1"/>
    <col min="5" max="5" width="7" customWidth="1"/>
    <col min="6" max="6" width="5" bestFit="1" customWidth="1"/>
    <col min="7" max="7" width="7.33203125" customWidth="1"/>
    <col min="8" max="8" width="7.88671875" customWidth="1"/>
    <col min="9" max="9" width="4.6640625" bestFit="1" customWidth="1"/>
    <col min="10" max="10" width="6.77734375" bestFit="1" customWidth="1"/>
    <col min="11" max="11" width="8.21875" bestFit="1" customWidth="1"/>
    <col min="12" max="12" width="10.44140625" bestFit="1" customWidth="1"/>
    <col min="13" max="13" width="12" bestFit="1" customWidth="1"/>
    <col min="14" max="14" width="8.88671875" customWidth="1"/>
    <col min="28" max="28" width="9" bestFit="1" customWidth="1"/>
    <col min="33" max="33" width="9" bestFit="1" customWidth="1"/>
  </cols>
  <sheetData>
    <row r="1" spans="1:37" ht="15" thickBot="1">
      <c r="A1" s="2" t="s">
        <v>15</v>
      </c>
    </row>
    <row r="2" spans="1:37">
      <c r="A2" s="4" t="s">
        <v>18</v>
      </c>
      <c r="B2" s="5"/>
      <c r="C2" s="5"/>
      <c r="D2" s="6">
        <v>10</v>
      </c>
      <c r="E2" s="5"/>
      <c r="F2" s="7"/>
      <c r="M2" s="2" t="s">
        <v>32</v>
      </c>
      <c r="AB2" s="2" t="s">
        <v>33</v>
      </c>
    </row>
    <row r="3" spans="1:37">
      <c r="A3" s="8" t="s">
        <v>10</v>
      </c>
      <c r="B3" s="9"/>
      <c r="C3" s="9"/>
      <c r="D3" s="13">
        <v>1980</v>
      </c>
      <c r="E3" s="9" t="s">
        <v>11</v>
      </c>
      <c r="F3" s="16">
        <f>2011-time1+1</f>
        <v>2002</v>
      </c>
      <c r="H3" s="29" t="s">
        <v>14</v>
      </c>
      <c r="I3" s="29" t="s">
        <v>0</v>
      </c>
      <c r="J3" s="29" t="s">
        <v>8</v>
      </c>
      <c r="K3" s="29" t="s">
        <v>4</v>
      </c>
      <c r="L3" s="29" t="s">
        <v>2</v>
      </c>
      <c r="M3" s="29" t="s">
        <v>34</v>
      </c>
      <c r="N3" s="30"/>
      <c r="O3" s="29" t="s">
        <v>21</v>
      </c>
      <c r="P3" s="29" t="s">
        <v>4</v>
      </c>
      <c r="Q3" s="29" t="s">
        <v>2</v>
      </c>
      <c r="R3" s="29" t="s">
        <v>1</v>
      </c>
      <c r="S3" s="29"/>
      <c r="T3" s="29" t="s">
        <v>23</v>
      </c>
      <c r="U3" s="29" t="s">
        <v>24</v>
      </c>
      <c r="V3" s="2"/>
      <c r="W3" s="21" t="s">
        <v>14</v>
      </c>
      <c r="X3" s="21" t="s">
        <v>0</v>
      </c>
      <c r="Y3" s="21" t="s">
        <v>8</v>
      </c>
      <c r="Z3" s="21" t="s">
        <v>4</v>
      </c>
      <c r="AA3" s="21" t="s">
        <v>2</v>
      </c>
      <c r="AB3" s="21" t="s">
        <v>1</v>
      </c>
      <c r="AC3" s="22"/>
      <c r="AD3" s="21" t="s">
        <v>21</v>
      </c>
      <c r="AE3" s="21" t="s">
        <v>4</v>
      </c>
      <c r="AF3" s="21" t="s">
        <v>2</v>
      </c>
      <c r="AG3" s="21" t="s">
        <v>1</v>
      </c>
      <c r="AH3" s="21"/>
      <c r="AI3" s="21" t="s">
        <v>23</v>
      </c>
      <c r="AJ3" s="21" t="s">
        <v>24</v>
      </c>
      <c r="AK3" s="2"/>
    </row>
    <row r="4" spans="1:37">
      <c r="A4" s="8" t="s">
        <v>12</v>
      </c>
      <c r="B4" s="9"/>
      <c r="C4" s="11">
        <v>1986</v>
      </c>
      <c r="D4" s="9"/>
      <c r="E4" s="9"/>
      <c r="F4" s="10"/>
      <c r="H4" s="31" t="s">
        <v>13</v>
      </c>
      <c r="I4" s="30"/>
      <c r="J4" s="29" t="s">
        <v>9</v>
      </c>
      <c r="K4" s="29"/>
      <c r="L4" s="29" t="s">
        <v>3</v>
      </c>
      <c r="M4" s="30"/>
      <c r="N4" s="30"/>
      <c r="O4" s="29" t="s">
        <v>13</v>
      </c>
      <c r="P4" s="29"/>
      <c r="Q4" s="29" t="s">
        <v>3</v>
      </c>
      <c r="R4" s="29"/>
      <c r="S4" s="29"/>
      <c r="T4" s="29"/>
      <c r="U4" s="29"/>
      <c r="V4" s="2"/>
      <c r="W4" s="23" t="s">
        <v>13</v>
      </c>
      <c r="X4" s="22"/>
      <c r="Y4" s="21" t="s">
        <v>9</v>
      </c>
      <c r="Z4" s="21"/>
      <c r="AA4" s="21" t="s">
        <v>3</v>
      </c>
      <c r="AB4" s="22"/>
      <c r="AC4" s="22"/>
      <c r="AD4" s="21" t="s">
        <v>13</v>
      </c>
      <c r="AE4" s="21"/>
      <c r="AF4" s="21" t="s">
        <v>3</v>
      </c>
      <c r="AG4" s="21"/>
      <c r="AH4" s="21"/>
      <c r="AI4" s="21"/>
      <c r="AJ4" s="21"/>
      <c r="AK4" s="2"/>
    </row>
    <row r="5" spans="1:37">
      <c r="A5" s="8"/>
      <c r="B5" s="9"/>
      <c r="C5" s="9"/>
      <c r="D5" s="9"/>
      <c r="E5" s="9"/>
      <c r="F5" s="10"/>
      <c r="H5" s="30">
        <v>1980</v>
      </c>
      <c r="I5" s="30">
        <f>IF(O4=start-1+time1,0,IF(I4&lt;&gt;0,I4+1,IF(H5=start,1,0)))</f>
        <v>0</v>
      </c>
      <c r="J5" s="32">
        <v>0.34899276658629547</v>
      </c>
      <c r="K5" s="33">
        <f t="shared" ref="K5:K36" si="0">IF(O4=start-1+time1,0,IF(K4&lt;&gt;0,K4*(1+inca),IF(H5=start,cont1*eqper,0)))</f>
        <v>0</v>
      </c>
      <c r="L5" s="30">
        <f>IF(I5=0,0,K5*12)</f>
        <v>0</v>
      </c>
      <c r="M5" s="30">
        <f>IF(I5=0,0,(L5+M4)*(1+J5))</f>
        <v>0</v>
      </c>
      <c r="N5" s="30">
        <f t="shared" ref="N5:N36" si="1">IF(I5=time1,M5,0)</f>
        <v>0</v>
      </c>
      <c r="O5" s="34">
        <v>7.4999999999999997E-2</v>
      </c>
      <c r="P5" s="33">
        <f t="shared" ref="P5:P36" si="2">IF(O4=start-1+time1,0,IF(K4&lt;&gt;0,K4*(1+inca),IF(H5=start,cont1*bondper,0)))</f>
        <v>0</v>
      </c>
      <c r="Q5" s="30">
        <f t="shared" ref="Q5:Q36" si="3">IF(I5=0,0,P5*12)</f>
        <v>0</v>
      </c>
      <c r="R5" s="33">
        <f>IF(I5=0,0,(Q5+R4)*(1+O5))</f>
        <v>0</v>
      </c>
      <c r="S5" s="33">
        <f t="shared" ref="S5:S36" si="4">IF(I5=time1,R5,0)</f>
        <v>0</v>
      </c>
      <c r="T5" s="32">
        <f>IF(I5=0,0,M5/(M5+R5))</f>
        <v>0</v>
      </c>
      <c r="U5" s="35">
        <f>IF(I5=0,0,R5/(M5+R5))</f>
        <v>0</v>
      </c>
      <c r="V5" s="3"/>
      <c r="W5" s="22">
        <v>1980</v>
      </c>
      <c r="X5" s="22">
        <f>IF(AD4=start-1+time1,0,IF(X4&lt;&gt;0,X4+1,IF(W5=start,1,0)))</f>
        <v>0</v>
      </c>
      <c r="Y5" s="24">
        <v>0.34899276658629547</v>
      </c>
      <c r="Z5" s="25">
        <f t="shared" ref="Z5:Z36" si="5">IF(AD4=start-1+time1,0,IF(Z4&lt;&gt;0,Z4*(1+inca),IF(W5=start,cont1*eqper,0)))</f>
        <v>0</v>
      </c>
      <c r="AA5" s="22">
        <f>IF(X5=0,0,Z5*12)</f>
        <v>0</v>
      </c>
      <c r="AB5" s="22">
        <f>IF(X5=0,0,(AA5+AB4)*(1+Y5))</f>
        <v>0</v>
      </c>
      <c r="AC5" s="22">
        <f t="shared" ref="AC5:AC8" si="6">IF(X5=time1,AB5,0)</f>
        <v>0</v>
      </c>
      <c r="AD5" s="26">
        <v>7.4999999999999997E-2</v>
      </c>
      <c r="AE5" s="25">
        <f t="shared" ref="AE5:AE36" si="7">IF(AD4=start-1+time1,0,IF(Z4&lt;&gt;0,Z4*(1+inca),IF(W5=start,cont1*bondper,0)))</f>
        <v>0</v>
      </c>
      <c r="AF5" s="22">
        <f t="shared" ref="AF5:AF36" si="8">IF(X5=0,0,AE5*12)</f>
        <v>0</v>
      </c>
      <c r="AG5" s="25">
        <f>IF(X5=0,0,(AF5+AG4)*(1+AD5))</f>
        <v>0</v>
      </c>
      <c r="AH5" s="25">
        <f t="shared" ref="AH5:AH36" si="9">IF(X5=time1,AG5,0)</f>
        <v>0</v>
      </c>
      <c r="AI5" s="24">
        <f>IF(X5=0,0,AB5/(AB5+AG5))</f>
        <v>0</v>
      </c>
      <c r="AJ5" s="27">
        <f>IF(X5=0,0,AG5/(AB5+AG5))</f>
        <v>0</v>
      </c>
      <c r="AK5" s="3"/>
    </row>
    <row r="6" spans="1:37">
      <c r="A6" s="8" t="s">
        <v>7</v>
      </c>
      <c r="B6" s="9"/>
      <c r="C6" s="9"/>
      <c r="D6" s="11">
        <v>10000</v>
      </c>
      <c r="E6" s="9"/>
      <c r="F6" s="10"/>
      <c r="H6" s="30">
        <f>H5+1</f>
        <v>1981</v>
      </c>
      <c r="I6" s="30">
        <f t="shared" ref="I6:I36" si="10">IF(H5=start-1+time1,0,IF(I5&lt;&gt;0,I5+1,IF(H6=start,1,0)))</f>
        <v>0</v>
      </c>
      <c r="J6" s="32">
        <v>0.25524677121771222</v>
      </c>
      <c r="K6" s="33">
        <f t="shared" si="0"/>
        <v>0</v>
      </c>
      <c r="L6" s="30">
        <f t="shared" ref="L6:L36" si="11">IF(I6=0,0,K6*12)</f>
        <v>0</v>
      </c>
      <c r="M6" s="30">
        <f t="shared" ref="M6:M36" si="12">IF(I6=0,0,(L6+M5)*(1+J6))</f>
        <v>0</v>
      </c>
      <c r="N6" s="30">
        <f t="shared" si="1"/>
        <v>0</v>
      </c>
      <c r="O6" s="34">
        <v>0.08</v>
      </c>
      <c r="P6" s="33">
        <f t="shared" si="2"/>
        <v>0</v>
      </c>
      <c r="Q6" s="30">
        <f t="shared" si="3"/>
        <v>0</v>
      </c>
      <c r="R6" s="33">
        <f t="shared" ref="R6:R36" si="13">IF(I6=0,0,(Q6+R5)*(1+O6))</f>
        <v>0</v>
      </c>
      <c r="S6" s="33">
        <f t="shared" si="4"/>
        <v>0</v>
      </c>
      <c r="T6" s="32">
        <f t="shared" ref="T6:T36" si="14">IF(I6=0,0,M6/(M6+R6))</f>
        <v>0</v>
      </c>
      <c r="U6" s="35">
        <f t="shared" ref="U6:U36" si="15">IF(I6=0,0,R6/(M6+R6))</f>
        <v>0</v>
      </c>
      <c r="V6" s="3"/>
      <c r="W6" s="22">
        <f>W5+1</f>
        <v>1981</v>
      </c>
      <c r="X6" s="22">
        <f t="shared" ref="X6:X36" si="16">IF(W5=start-1+time1,0,IF(X5&lt;&gt;0,X5+1,IF(W6=start,1,0)))</f>
        <v>0</v>
      </c>
      <c r="Y6" s="24">
        <v>0.25524677121771222</v>
      </c>
      <c r="Z6" s="25">
        <f t="shared" si="5"/>
        <v>0</v>
      </c>
      <c r="AA6" s="22">
        <f t="shared" ref="AA6:AA36" si="17">IF(X6=0,0,Z6*12)</f>
        <v>0</v>
      </c>
      <c r="AB6" s="22">
        <f t="shared" ref="AB6:AB36" si="18">IF(X6=0,0,(AA6+eqper*(AB5+AG5))*(1+Y6))</f>
        <v>0</v>
      </c>
      <c r="AC6" s="22">
        <f t="shared" si="6"/>
        <v>0</v>
      </c>
      <c r="AD6" s="26">
        <v>0.08</v>
      </c>
      <c r="AE6" s="25">
        <f t="shared" si="7"/>
        <v>0</v>
      </c>
      <c r="AF6" s="22">
        <f t="shared" si="8"/>
        <v>0</v>
      </c>
      <c r="AG6" s="25">
        <f t="shared" ref="AG6:AG36" si="19">IF(X6=0,0,(AF6+bondper*(AG5+AB5))*(1+AD6))</f>
        <v>0</v>
      </c>
      <c r="AH6" s="25">
        <f t="shared" si="9"/>
        <v>0</v>
      </c>
      <c r="AI6" s="24">
        <f t="shared" ref="AI6:AI36" si="20">IF(X6=0,0,AB6/(AB6+AG6))</f>
        <v>0</v>
      </c>
      <c r="AJ6" s="27">
        <f t="shared" ref="AJ6:AJ36" si="21">IF(X6=0,0,AG6/(AB6+AG6))</f>
        <v>0</v>
      </c>
      <c r="AK6" s="3"/>
    </row>
    <row r="7" spans="1:37">
      <c r="A7" s="8" t="s">
        <v>6</v>
      </c>
      <c r="B7" s="9" t="s">
        <v>5</v>
      </c>
      <c r="C7" s="9"/>
      <c r="D7" s="12">
        <v>0</v>
      </c>
      <c r="E7" s="9"/>
      <c r="F7" s="10"/>
      <c r="H7" s="30">
        <f t="shared" ref="H7:H36" si="22">H6+1</f>
        <v>1982</v>
      </c>
      <c r="I7" s="30">
        <f t="shared" si="10"/>
        <v>0</v>
      </c>
      <c r="J7" s="32">
        <v>-2.8478250884203839E-2</v>
      </c>
      <c r="K7" s="33">
        <f t="shared" si="0"/>
        <v>0</v>
      </c>
      <c r="L7" s="30">
        <f t="shared" si="11"/>
        <v>0</v>
      </c>
      <c r="M7" s="30">
        <f t="shared" si="12"/>
        <v>0</v>
      </c>
      <c r="N7" s="30">
        <f t="shared" si="1"/>
        <v>0</v>
      </c>
      <c r="O7" s="34">
        <v>0.08</v>
      </c>
      <c r="P7" s="33">
        <f t="shared" si="2"/>
        <v>0</v>
      </c>
      <c r="Q7" s="30">
        <f t="shared" si="3"/>
        <v>0</v>
      </c>
      <c r="R7" s="33">
        <f t="shared" si="13"/>
        <v>0</v>
      </c>
      <c r="S7" s="33">
        <f t="shared" si="4"/>
        <v>0</v>
      </c>
      <c r="T7" s="32">
        <f t="shared" si="14"/>
        <v>0</v>
      </c>
      <c r="U7" s="35">
        <f t="shared" si="15"/>
        <v>0</v>
      </c>
      <c r="V7" s="3"/>
      <c r="W7" s="22">
        <f t="shared" ref="W7:W36" si="23">W6+1</f>
        <v>1982</v>
      </c>
      <c r="X7" s="22">
        <f t="shared" si="16"/>
        <v>0</v>
      </c>
      <c r="Y7" s="24">
        <v>-2.8478250884203839E-2</v>
      </c>
      <c r="Z7" s="25">
        <f t="shared" si="5"/>
        <v>0</v>
      </c>
      <c r="AA7" s="22">
        <f t="shared" si="17"/>
        <v>0</v>
      </c>
      <c r="AB7" s="22">
        <f t="shared" si="18"/>
        <v>0</v>
      </c>
      <c r="AC7" s="22">
        <f t="shared" si="6"/>
        <v>0</v>
      </c>
      <c r="AD7" s="26">
        <v>0.08</v>
      </c>
      <c r="AE7" s="25">
        <f t="shared" si="7"/>
        <v>0</v>
      </c>
      <c r="AF7" s="22">
        <f t="shared" si="8"/>
        <v>0</v>
      </c>
      <c r="AG7" s="25">
        <f t="shared" si="19"/>
        <v>0</v>
      </c>
      <c r="AH7" s="25">
        <f t="shared" si="9"/>
        <v>0</v>
      </c>
      <c r="AI7" s="24">
        <f t="shared" si="20"/>
        <v>0</v>
      </c>
      <c r="AJ7" s="27">
        <f t="shared" si="21"/>
        <v>0</v>
      </c>
      <c r="AK7" s="3"/>
    </row>
    <row r="8" spans="1:37">
      <c r="E8" s="9"/>
      <c r="F8" s="10"/>
      <c r="H8" s="30">
        <f t="shared" si="22"/>
        <v>1983</v>
      </c>
      <c r="I8" s="30">
        <f t="shared" si="10"/>
        <v>0</v>
      </c>
      <c r="J8" s="32">
        <v>0.15989787716892828</v>
      </c>
      <c r="K8" s="33">
        <f t="shared" si="0"/>
        <v>0</v>
      </c>
      <c r="L8" s="30">
        <f t="shared" si="11"/>
        <v>0</v>
      </c>
      <c r="M8" s="30">
        <f t="shared" si="12"/>
        <v>0</v>
      </c>
      <c r="N8" s="30">
        <f t="shared" si="1"/>
        <v>0</v>
      </c>
      <c r="O8" s="34">
        <v>0.08</v>
      </c>
      <c r="P8" s="33">
        <f t="shared" si="2"/>
        <v>0</v>
      </c>
      <c r="Q8" s="30">
        <f t="shared" si="3"/>
        <v>0</v>
      </c>
      <c r="R8" s="33">
        <f t="shared" si="13"/>
        <v>0</v>
      </c>
      <c r="S8" s="33">
        <f t="shared" si="4"/>
        <v>0</v>
      </c>
      <c r="T8" s="32">
        <f t="shared" si="14"/>
        <v>0</v>
      </c>
      <c r="U8" s="35">
        <f t="shared" si="15"/>
        <v>0</v>
      </c>
      <c r="V8" s="3"/>
      <c r="W8" s="22">
        <f t="shared" si="23"/>
        <v>1983</v>
      </c>
      <c r="X8" s="22">
        <f t="shared" si="16"/>
        <v>0</v>
      </c>
      <c r="Y8" s="24">
        <v>0.15989787716892828</v>
      </c>
      <c r="Z8" s="25">
        <f t="shared" si="5"/>
        <v>0</v>
      </c>
      <c r="AA8" s="22">
        <f t="shared" si="17"/>
        <v>0</v>
      </c>
      <c r="AB8" s="22">
        <f t="shared" si="18"/>
        <v>0</v>
      </c>
      <c r="AC8" s="22">
        <f t="shared" si="6"/>
        <v>0</v>
      </c>
      <c r="AD8" s="26">
        <v>0.08</v>
      </c>
      <c r="AE8" s="25">
        <f t="shared" si="7"/>
        <v>0</v>
      </c>
      <c r="AF8" s="22">
        <f t="shared" si="8"/>
        <v>0</v>
      </c>
      <c r="AG8" s="25">
        <f t="shared" si="19"/>
        <v>0</v>
      </c>
      <c r="AH8" s="25">
        <f t="shared" si="9"/>
        <v>0</v>
      </c>
      <c r="AI8" s="24">
        <f t="shared" si="20"/>
        <v>0</v>
      </c>
      <c r="AJ8" s="27">
        <f t="shared" si="21"/>
        <v>0</v>
      </c>
      <c r="AK8" s="3"/>
    </row>
    <row r="9" spans="1:37">
      <c r="A9" s="8" t="s">
        <v>19</v>
      </c>
      <c r="B9" s="12">
        <v>0.5</v>
      </c>
      <c r="C9" s="19" t="s">
        <v>20</v>
      </c>
      <c r="D9" s="20">
        <f>100%-eqper</f>
        <v>0.5</v>
      </c>
      <c r="E9" s="9"/>
      <c r="F9" s="10"/>
      <c r="H9" s="30">
        <f t="shared" si="22"/>
        <v>1984</v>
      </c>
      <c r="I9" s="30">
        <f t="shared" si="10"/>
        <v>0</v>
      </c>
      <c r="J9" s="32">
        <v>0.44238372803978315</v>
      </c>
      <c r="K9" s="33">
        <f t="shared" si="0"/>
        <v>0</v>
      </c>
      <c r="L9" s="30">
        <f t="shared" si="11"/>
        <v>0</v>
      </c>
      <c r="M9" s="30">
        <f t="shared" si="12"/>
        <v>0</v>
      </c>
      <c r="N9" s="30">
        <f>IF(I9=time1,M9,0)</f>
        <v>0</v>
      </c>
      <c r="O9" s="34">
        <v>0.08</v>
      </c>
      <c r="P9" s="33">
        <f t="shared" si="2"/>
        <v>0</v>
      </c>
      <c r="Q9" s="30">
        <f t="shared" si="3"/>
        <v>0</v>
      </c>
      <c r="R9" s="33">
        <f t="shared" si="13"/>
        <v>0</v>
      </c>
      <c r="S9" s="33">
        <f t="shared" si="4"/>
        <v>0</v>
      </c>
      <c r="T9" s="32">
        <f t="shared" si="14"/>
        <v>0</v>
      </c>
      <c r="U9" s="35">
        <f t="shared" si="15"/>
        <v>0</v>
      </c>
      <c r="V9" s="3"/>
      <c r="W9" s="22">
        <f t="shared" si="23"/>
        <v>1984</v>
      </c>
      <c r="X9" s="22">
        <f t="shared" si="16"/>
        <v>0</v>
      </c>
      <c r="Y9" s="24">
        <v>0.44238372803978315</v>
      </c>
      <c r="Z9" s="25">
        <f t="shared" si="5"/>
        <v>0</v>
      </c>
      <c r="AA9" s="22">
        <f t="shared" si="17"/>
        <v>0</v>
      </c>
      <c r="AB9" s="22">
        <f t="shared" si="18"/>
        <v>0</v>
      </c>
      <c r="AC9" s="22">
        <f>IF(X9=time1,AB9,0)</f>
        <v>0</v>
      </c>
      <c r="AD9" s="26">
        <v>0.08</v>
      </c>
      <c r="AE9" s="25">
        <f t="shared" si="7"/>
        <v>0</v>
      </c>
      <c r="AF9" s="22">
        <f t="shared" si="8"/>
        <v>0</v>
      </c>
      <c r="AG9" s="25">
        <f t="shared" si="19"/>
        <v>0</v>
      </c>
      <c r="AH9" s="25">
        <f t="shared" si="9"/>
        <v>0</v>
      </c>
      <c r="AI9" s="24">
        <f t="shared" si="20"/>
        <v>0</v>
      </c>
      <c r="AJ9" s="27">
        <f t="shared" si="21"/>
        <v>0</v>
      </c>
      <c r="AK9" s="3"/>
    </row>
    <row r="10" spans="1:37">
      <c r="C10" s="9"/>
      <c r="D10" s="9"/>
      <c r="E10" s="9"/>
      <c r="F10" s="10"/>
      <c r="H10" s="30">
        <f t="shared" si="22"/>
        <v>1985</v>
      </c>
      <c r="I10" s="30">
        <f t="shared" si="10"/>
        <v>0</v>
      </c>
      <c r="J10" s="32">
        <v>0.62242129655796075</v>
      </c>
      <c r="K10" s="33">
        <f t="shared" si="0"/>
        <v>0</v>
      </c>
      <c r="L10" s="30">
        <f t="shared" si="11"/>
        <v>0</v>
      </c>
      <c r="M10" s="30">
        <f t="shared" si="12"/>
        <v>0</v>
      </c>
      <c r="N10" s="30">
        <f>IF(I10=time1,M10,0)</f>
        <v>0</v>
      </c>
      <c r="O10" s="34">
        <v>8.5000000000000006E-2</v>
      </c>
      <c r="P10" s="33">
        <f t="shared" si="2"/>
        <v>0</v>
      </c>
      <c r="Q10" s="30">
        <f t="shared" si="3"/>
        <v>0</v>
      </c>
      <c r="R10" s="33">
        <f t="shared" si="13"/>
        <v>0</v>
      </c>
      <c r="S10" s="33">
        <f t="shared" si="4"/>
        <v>0</v>
      </c>
      <c r="T10" s="32">
        <f t="shared" si="14"/>
        <v>0</v>
      </c>
      <c r="U10" s="35">
        <f t="shared" si="15"/>
        <v>0</v>
      </c>
      <c r="V10" s="3"/>
      <c r="W10" s="22">
        <f t="shared" si="23"/>
        <v>1985</v>
      </c>
      <c r="X10" s="22">
        <f t="shared" si="16"/>
        <v>0</v>
      </c>
      <c r="Y10" s="24">
        <v>0.62242129655796075</v>
      </c>
      <c r="Z10" s="25">
        <f t="shared" si="5"/>
        <v>0</v>
      </c>
      <c r="AA10" s="22">
        <f t="shared" si="17"/>
        <v>0</v>
      </c>
      <c r="AB10" s="22">
        <f t="shared" si="18"/>
        <v>0</v>
      </c>
      <c r="AC10" s="22">
        <f>IF(X10=time1,AB10,0)</f>
        <v>0</v>
      </c>
      <c r="AD10" s="26">
        <v>8.5000000000000006E-2</v>
      </c>
      <c r="AE10" s="25">
        <f t="shared" si="7"/>
        <v>0</v>
      </c>
      <c r="AF10" s="22">
        <f t="shared" si="8"/>
        <v>0</v>
      </c>
      <c r="AG10" s="25">
        <f t="shared" si="19"/>
        <v>0</v>
      </c>
      <c r="AH10" s="25">
        <f t="shared" si="9"/>
        <v>0</v>
      </c>
      <c r="AI10" s="24">
        <f t="shared" si="20"/>
        <v>0</v>
      </c>
      <c r="AJ10" s="27">
        <f t="shared" si="21"/>
        <v>0</v>
      </c>
      <c r="AK10" s="3"/>
    </row>
    <row r="11" spans="1:37" ht="15" thickBot="1">
      <c r="A11" s="18" t="s">
        <v>22</v>
      </c>
      <c r="B11" s="14"/>
      <c r="C11" s="14"/>
      <c r="D11" s="14"/>
      <c r="E11" s="14"/>
      <c r="F11" s="15"/>
      <c r="H11" s="30">
        <f t="shared" si="22"/>
        <v>1986</v>
      </c>
      <c r="I11" s="30">
        <f t="shared" si="10"/>
        <v>1</v>
      </c>
      <c r="J11" s="32">
        <v>-0.11104143805194128</v>
      </c>
      <c r="K11" s="33">
        <f t="shared" si="0"/>
        <v>5000</v>
      </c>
      <c r="L11" s="30">
        <f t="shared" si="11"/>
        <v>60000</v>
      </c>
      <c r="M11" s="30">
        <f t="shared" si="12"/>
        <v>53337.513716883521</v>
      </c>
      <c r="N11" s="30">
        <f t="shared" si="1"/>
        <v>0</v>
      </c>
      <c r="O11" s="34">
        <v>8.5000000000000006E-2</v>
      </c>
      <c r="P11" s="33">
        <f t="shared" si="2"/>
        <v>5000</v>
      </c>
      <c r="Q11" s="30">
        <f t="shared" si="3"/>
        <v>60000</v>
      </c>
      <c r="R11" s="33">
        <f t="shared" si="13"/>
        <v>65100</v>
      </c>
      <c r="S11" s="33">
        <f t="shared" si="4"/>
        <v>0</v>
      </c>
      <c r="T11" s="32">
        <f t="shared" si="14"/>
        <v>0.45034307157429077</v>
      </c>
      <c r="U11" s="35">
        <f t="shared" si="15"/>
        <v>0.54965692842570923</v>
      </c>
      <c r="V11" s="3"/>
      <c r="W11" s="22">
        <f t="shared" si="23"/>
        <v>1986</v>
      </c>
      <c r="X11" s="22">
        <f t="shared" si="16"/>
        <v>1</v>
      </c>
      <c r="Y11" s="24">
        <v>-0.11104143805194128</v>
      </c>
      <c r="Z11" s="25">
        <f t="shared" si="5"/>
        <v>5000</v>
      </c>
      <c r="AA11" s="22">
        <f t="shared" si="17"/>
        <v>60000</v>
      </c>
      <c r="AB11" s="22">
        <f t="shared" si="18"/>
        <v>53337.513716883521</v>
      </c>
      <c r="AC11" s="22">
        <f t="shared" ref="AC11:AC36" si="24">IF(X11=time1,AB11,0)</f>
        <v>0</v>
      </c>
      <c r="AD11" s="26">
        <v>8.5000000000000006E-2</v>
      </c>
      <c r="AE11" s="25">
        <f t="shared" si="7"/>
        <v>5000</v>
      </c>
      <c r="AF11" s="22">
        <f t="shared" si="8"/>
        <v>60000</v>
      </c>
      <c r="AG11" s="25">
        <f t="shared" si="19"/>
        <v>65100</v>
      </c>
      <c r="AH11" s="25">
        <f t="shared" si="9"/>
        <v>0</v>
      </c>
      <c r="AI11" s="24">
        <f t="shared" si="20"/>
        <v>0.45034307157429077</v>
      </c>
      <c r="AJ11" s="27">
        <f t="shared" si="21"/>
        <v>0.54965692842570923</v>
      </c>
      <c r="AK11" s="3"/>
    </row>
    <row r="12" spans="1:37">
      <c r="A12" s="39"/>
      <c r="H12" s="30">
        <f t="shared" si="22"/>
        <v>1987</v>
      </c>
      <c r="I12" s="30">
        <f t="shared" si="10"/>
        <v>2</v>
      </c>
      <c r="J12" s="32">
        <v>-0.21943334117093818</v>
      </c>
      <c r="K12" s="33">
        <f t="shared" si="0"/>
        <v>5000</v>
      </c>
      <c r="L12" s="30">
        <f t="shared" si="11"/>
        <v>60000</v>
      </c>
      <c r="M12" s="30">
        <f t="shared" si="12"/>
        <v>88467.484401980735</v>
      </c>
      <c r="N12" s="30">
        <f t="shared" si="1"/>
        <v>0</v>
      </c>
      <c r="O12" s="34">
        <v>0.09</v>
      </c>
      <c r="P12" s="33">
        <f t="shared" si="2"/>
        <v>5000</v>
      </c>
      <c r="Q12" s="30">
        <f t="shared" si="3"/>
        <v>60000</v>
      </c>
      <c r="R12" s="33">
        <f t="shared" si="13"/>
        <v>136359</v>
      </c>
      <c r="S12" s="33">
        <f t="shared" si="4"/>
        <v>0</v>
      </c>
      <c r="T12" s="32">
        <f t="shared" si="14"/>
        <v>0.39349227310695489</v>
      </c>
      <c r="U12" s="35">
        <f t="shared" si="15"/>
        <v>0.60650772689304511</v>
      </c>
      <c r="V12" s="3"/>
      <c r="W12" s="22">
        <f t="shared" si="23"/>
        <v>1987</v>
      </c>
      <c r="X12" s="22">
        <f t="shared" si="16"/>
        <v>2</v>
      </c>
      <c r="Y12" s="24">
        <v>-0.21943334117093818</v>
      </c>
      <c r="Z12" s="25">
        <f t="shared" si="5"/>
        <v>5000</v>
      </c>
      <c r="AA12" s="22">
        <f t="shared" si="17"/>
        <v>60000</v>
      </c>
      <c r="AB12" s="22">
        <f t="shared" si="18"/>
        <v>93058.186710748181</v>
      </c>
      <c r="AC12" s="22">
        <f t="shared" si="24"/>
        <v>0</v>
      </c>
      <c r="AD12" s="26">
        <v>0.09</v>
      </c>
      <c r="AE12" s="25">
        <f t="shared" si="7"/>
        <v>5000</v>
      </c>
      <c r="AF12" s="22">
        <f t="shared" si="8"/>
        <v>60000</v>
      </c>
      <c r="AG12" s="25">
        <f t="shared" si="19"/>
        <v>129948.44497570152</v>
      </c>
      <c r="AH12" s="25">
        <f t="shared" si="9"/>
        <v>0</v>
      </c>
      <c r="AI12" s="24">
        <f t="shared" si="20"/>
        <v>0.41728887615140181</v>
      </c>
      <c r="AJ12" s="27">
        <f t="shared" si="21"/>
        <v>0.58271112384859824</v>
      </c>
      <c r="AK12" s="3"/>
    </row>
    <row r="13" spans="1:37">
      <c r="B13" t="s">
        <v>26</v>
      </c>
      <c r="C13" t="s">
        <v>27</v>
      </c>
      <c r="D13" t="s">
        <v>28</v>
      </c>
      <c r="E13" t="s">
        <v>29</v>
      </c>
      <c r="F13" t="s">
        <v>30</v>
      </c>
      <c r="H13" s="30">
        <f t="shared" si="22"/>
        <v>1988</v>
      </c>
      <c r="I13" s="30">
        <f t="shared" si="10"/>
        <v>3</v>
      </c>
      <c r="J13" s="32">
        <v>0.79129954564851768</v>
      </c>
      <c r="K13" s="33">
        <f t="shared" si="0"/>
        <v>5000</v>
      </c>
      <c r="L13" s="30">
        <f t="shared" si="11"/>
        <v>60000</v>
      </c>
      <c r="M13" s="30">
        <f t="shared" si="12"/>
        <v>265949.73735284648</v>
      </c>
      <c r="N13" s="30">
        <f t="shared" si="1"/>
        <v>0</v>
      </c>
      <c r="O13" s="34">
        <v>0.09</v>
      </c>
      <c r="P13" s="33">
        <f t="shared" si="2"/>
        <v>5000</v>
      </c>
      <c r="Q13" s="30">
        <f t="shared" si="3"/>
        <v>60000</v>
      </c>
      <c r="R13" s="33">
        <f t="shared" si="13"/>
        <v>214031.31000000003</v>
      </c>
      <c r="S13" s="33">
        <f t="shared" si="4"/>
        <v>0</v>
      </c>
      <c r="T13" s="32">
        <f t="shared" si="14"/>
        <v>0.55408383064204603</v>
      </c>
      <c r="U13" s="35">
        <f t="shared" si="15"/>
        <v>0.44591616935795397</v>
      </c>
      <c r="V13" s="3"/>
      <c r="W13" s="22">
        <f t="shared" si="23"/>
        <v>1988</v>
      </c>
      <c r="X13" s="22">
        <f t="shared" si="16"/>
        <v>3</v>
      </c>
      <c r="Y13" s="24">
        <v>0.79129954564851768</v>
      </c>
      <c r="Z13" s="25">
        <f t="shared" si="5"/>
        <v>5000</v>
      </c>
      <c r="AA13" s="22">
        <f t="shared" si="17"/>
        <v>60000</v>
      </c>
      <c r="AB13" s="22">
        <f t="shared" si="18"/>
        <v>307213.81174718292</v>
      </c>
      <c r="AC13" s="22">
        <f t="shared" si="24"/>
        <v>0</v>
      </c>
      <c r="AD13" s="26">
        <v>0.09</v>
      </c>
      <c r="AE13" s="25">
        <f t="shared" si="7"/>
        <v>5000</v>
      </c>
      <c r="AF13" s="22">
        <f t="shared" si="8"/>
        <v>60000</v>
      </c>
      <c r="AG13" s="25">
        <f t="shared" si="19"/>
        <v>186938.61426911509</v>
      </c>
      <c r="AH13" s="25">
        <f t="shared" si="9"/>
        <v>0</v>
      </c>
      <c r="AI13" s="24">
        <f t="shared" si="20"/>
        <v>0.62169847919971655</v>
      </c>
      <c r="AJ13" s="27">
        <f t="shared" si="21"/>
        <v>0.37830152080028345</v>
      </c>
      <c r="AK13" s="3"/>
    </row>
    <row r="14" spans="1:37">
      <c r="A14" s="41" t="s">
        <v>25</v>
      </c>
      <c r="B14" s="44">
        <f>MAX(N3:N57)</f>
        <v>2220440.3827764113</v>
      </c>
      <c r="C14" s="44">
        <f>MAX(S3:S57)</f>
        <v>1081625.7383024236</v>
      </c>
      <c r="D14" s="43">
        <f>B14+C14</f>
        <v>3302066.1210788349</v>
      </c>
      <c r="E14" s="42">
        <f>B14/D14</f>
        <v>0.67243970936928421</v>
      </c>
      <c r="F14" s="42">
        <f>C14/D14</f>
        <v>0.32756029063071584</v>
      </c>
      <c r="H14" s="30">
        <f t="shared" si="22"/>
        <v>1989</v>
      </c>
      <c r="I14" s="30">
        <f t="shared" si="10"/>
        <v>4</v>
      </c>
      <c r="J14" s="32">
        <v>9.4520739910313803E-2</v>
      </c>
      <c r="K14" s="33">
        <f t="shared" si="0"/>
        <v>5000</v>
      </c>
      <c r="L14" s="30">
        <f t="shared" si="11"/>
        <v>60000</v>
      </c>
      <c r="M14" s="30">
        <f t="shared" si="12"/>
        <v>356758.74770100997</v>
      </c>
      <c r="N14" s="30">
        <f t="shared" si="1"/>
        <v>0</v>
      </c>
      <c r="O14" s="34">
        <v>0.09</v>
      </c>
      <c r="P14" s="33">
        <f t="shared" si="2"/>
        <v>5000</v>
      </c>
      <c r="Q14" s="30">
        <f t="shared" si="3"/>
        <v>60000</v>
      </c>
      <c r="R14" s="33">
        <f t="shared" si="13"/>
        <v>298694.12790000008</v>
      </c>
      <c r="S14" s="33">
        <f t="shared" si="4"/>
        <v>0</v>
      </c>
      <c r="T14" s="32">
        <f t="shared" si="14"/>
        <v>0.54429351213675603</v>
      </c>
      <c r="U14" s="35">
        <f t="shared" si="15"/>
        <v>0.45570648786324403</v>
      </c>
      <c r="V14" s="3"/>
      <c r="W14" s="22">
        <f t="shared" si="23"/>
        <v>1989</v>
      </c>
      <c r="X14" s="22">
        <f t="shared" si="16"/>
        <v>4</v>
      </c>
      <c r="Y14" s="24">
        <v>9.4520739910313803E-2</v>
      </c>
      <c r="Z14" s="25">
        <f t="shared" si="5"/>
        <v>5000</v>
      </c>
      <c r="AA14" s="22">
        <f t="shared" si="17"/>
        <v>60000</v>
      </c>
      <c r="AB14" s="22">
        <f t="shared" si="18"/>
        <v>336101.28387053637</v>
      </c>
      <c r="AC14" s="22">
        <f t="shared" si="24"/>
        <v>0</v>
      </c>
      <c r="AD14" s="26">
        <v>0.09</v>
      </c>
      <c r="AE14" s="25">
        <f t="shared" si="7"/>
        <v>5000</v>
      </c>
      <c r="AF14" s="22">
        <f t="shared" si="8"/>
        <v>60000</v>
      </c>
      <c r="AG14" s="25">
        <f t="shared" si="19"/>
        <v>334713.07217888243</v>
      </c>
      <c r="AH14" s="25">
        <f t="shared" si="9"/>
        <v>0</v>
      </c>
      <c r="AI14" s="24">
        <f t="shared" si="20"/>
        <v>0.50103472121544135</v>
      </c>
      <c r="AJ14" s="27">
        <f t="shared" si="21"/>
        <v>0.49896527878455865</v>
      </c>
      <c r="AK14" s="3"/>
    </row>
    <row r="15" spans="1:37">
      <c r="A15" s="41" t="s">
        <v>31</v>
      </c>
      <c r="B15" s="44">
        <f>MAX(AC4:AC58)</f>
        <v>1852896.457420995</v>
      </c>
      <c r="C15" s="44">
        <f>MAX(AH4:AH58)</f>
        <v>2010119.3127824594</v>
      </c>
      <c r="D15" s="43">
        <f>B15+C15</f>
        <v>3863015.7702034544</v>
      </c>
      <c r="E15" s="42">
        <f>B15/D15</f>
        <v>0.4796502441726786</v>
      </c>
      <c r="F15" s="42">
        <f>C15/D15</f>
        <v>0.52034975582732135</v>
      </c>
      <c r="H15" s="30">
        <f t="shared" si="22"/>
        <v>1990</v>
      </c>
      <c r="I15" s="30">
        <f t="shared" si="10"/>
        <v>5</v>
      </c>
      <c r="J15" s="32">
        <v>0.49538441841111336</v>
      </c>
      <c r="K15" s="33">
        <f t="shared" si="0"/>
        <v>5000</v>
      </c>
      <c r="L15" s="30">
        <f t="shared" si="11"/>
        <v>60000</v>
      </c>
      <c r="M15" s="30">
        <f t="shared" si="12"/>
        <v>623214.53754861874</v>
      </c>
      <c r="N15" s="30">
        <f t="shared" si="1"/>
        <v>0</v>
      </c>
      <c r="O15" s="34">
        <v>0.09</v>
      </c>
      <c r="P15" s="33">
        <f t="shared" si="2"/>
        <v>5000</v>
      </c>
      <c r="Q15" s="30">
        <f t="shared" si="3"/>
        <v>60000</v>
      </c>
      <c r="R15" s="33">
        <f t="shared" si="13"/>
        <v>390976.59941100009</v>
      </c>
      <c r="S15" s="33">
        <f t="shared" si="4"/>
        <v>0</v>
      </c>
      <c r="T15" s="32">
        <f t="shared" si="14"/>
        <v>0.61449416666853862</v>
      </c>
      <c r="U15" s="35">
        <f t="shared" si="15"/>
        <v>0.38550583333146132</v>
      </c>
      <c r="V15" s="3"/>
      <c r="W15" s="22">
        <f t="shared" si="23"/>
        <v>1990</v>
      </c>
      <c r="X15" s="22">
        <f t="shared" si="16"/>
        <v>5</v>
      </c>
      <c r="Y15" s="24">
        <v>0.49538441841111336</v>
      </c>
      <c r="Z15" s="25">
        <f t="shared" si="5"/>
        <v>5000</v>
      </c>
      <c r="AA15" s="22">
        <f t="shared" si="17"/>
        <v>60000</v>
      </c>
      <c r="AB15" s="22">
        <f t="shared" si="18"/>
        <v>591285.73294605967</v>
      </c>
      <c r="AC15" s="22">
        <f t="shared" si="24"/>
        <v>0</v>
      </c>
      <c r="AD15" s="26">
        <v>0.09</v>
      </c>
      <c r="AE15" s="25">
        <f t="shared" si="7"/>
        <v>5000</v>
      </c>
      <c r="AF15" s="22">
        <f t="shared" si="8"/>
        <v>60000</v>
      </c>
      <c r="AG15" s="25">
        <f t="shared" si="19"/>
        <v>430993.82404693327</v>
      </c>
      <c r="AH15" s="25">
        <f t="shared" si="9"/>
        <v>0</v>
      </c>
      <c r="AI15" s="24">
        <f t="shared" si="20"/>
        <v>0.57839925380618029</v>
      </c>
      <c r="AJ15" s="27">
        <f t="shared" si="21"/>
        <v>0.42160074619381971</v>
      </c>
      <c r="AK15" s="3"/>
    </row>
    <row r="16" spans="1:37">
      <c r="H16" s="30">
        <f t="shared" si="22"/>
        <v>1991</v>
      </c>
      <c r="I16" s="30">
        <f t="shared" si="10"/>
        <v>6</v>
      </c>
      <c r="J16" s="32">
        <v>2.6687586153753942</v>
      </c>
      <c r="K16" s="33">
        <f t="shared" si="0"/>
        <v>5000</v>
      </c>
      <c r="L16" s="30">
        <f t="shared" si="11"/>
        <v>60000</v>
      </c>
      <c r="M16" s="30">
        <f t="shared" si="12"/>
        <v>2506549.2207812108</v>
      </c>
      <c r="N16" s="30">
        <f t="shared" si="1"/>
        <v>0</v>
      </c>
      <c r="O16" s="34">
        <v>0.12</v>
      </c>
      <c r="P16" s="33">
        <f t="shared" si="2"/>
        <v>5000</v>
      </c>
      <c r="Q16" s="30">
        <f t="shared" si="3"/>
        <v>60000</v>
      </c>
      <c r="R16" s="33">
        <f t="shared" si="13"/>
        <v>505093.79134032014</v>
      </c>
      <c r="S16" s="33">
        <f t="shared" si="4"/>
        <v>0</v>
      </c>
      <c r="T16" s="32">
        <f t="shared" si="14"/>
        <v>0.83228630043223129</v>
      </c>
      <c r="U16" s="35">
        <f t="shared" si="15"/>
        <v>0.1677136995677686</v>
      </c>
      <c r="V16" s="3"/>
      <c r="W16" s="22">
        <f t="shared" si="23"/>
        <v>1991</v>
      </c>
      <c r="X16" s="22">
        <f t="shared" si="16"/>
        <v>6</v>
      </c>
      <c r="Y16" s="24">
        <v>2.6687586153753942</v>
      </c>
      <c r="Z16" s="25">
        <f t="shared" si="5"/>
        <v>5000</v>
      </c>
      <c r="AA16" s="22">
        <f t="shared" si="17"/>
        <v>60000</v>
      </c>
      <c r="AB16" s="22">
        <f t="shared" si="18"/>
        <v>2095373.9829426159</v>
      </c>
      <c r="AC16" s="22">
        <f t="shared" si="24"/>
        <v>0</v>
      </c>
      <c r="AD16" s="26">
        <v>0.12</v>
      </c>
      <c r="AE16" s="25">
        <f t="shared" si="7"/>
        <v>5000</v>
      </c>
      <c r="AF16" s="22">
        <f t="shared" si="8"/>
        <v>60000</v>
      </c>
      <c r="AG16" s="25">
        <f t="shared" si="19"/>
        <v>639676.5519160761</v>
      </c>
      <c r="AH16" s="25">
        <f t="shared" si="9"/>
        <v>0</v>
      </c>
      <c r="AI16" s="24">
        <f t="shared" si="20"/>
        <v>0.76611892768952972</v>
      </c>
      <c r="AJ16" s="27">
        <f t="shared" si="21"/>
        <v>0.23388107231047026</v>
      </c>
      <c r="AK16" s="3"/>
    </row>
    <row r="17" spans="1:37">
      <c r="A17" s="52" t="s">
        <v>44</v>
      </c>
      <c r="B17" s="53"/>
      <c r="C17" s="76">
        <f>(D15-D14)/D14</f>
        <v>0.16987838176339995</v>
      </c>
      <c r="D17" s="54" t="s">
        <v>49</v>
      </c>
      <c r="H17" s="30">
        <f t="shared" si="22"/>
        <v>1992</v>
      </c>
      <c r="I17" s="30">
        <f t="shared" si="10"/>
        <v>7</v>
      </c>
      <c r="J17" s="32">
        <v>-0.4677899649941657</v>
      </c>
      <c r="K17" s="33">
        <f t="shared" si="0"/>
        <v>5000</v>
      </c>
      <c r="L17" s="30">
        <f t="shared" si="11"/>
        <v>60000</v>
      </c>
      <c r="M17" s="30">
        <f t="shared" si="12"/>
        <v>1365943.250636165</v>
      </c>
      <c r="N17" s="30">
        <f t="shared" si="1"/>
        <v>0</v>
      </c>
      <c r="O17" s="34">
        <v>0.11</v>
      </c>
      <c r="P17" s="33">
        <f t="shared" si="2"/>
        <v>5000</v>
      </c>
      <c r="Q17" s="30">
        <f t="shared" si="3"/>
        <v>60000</v>
      </c>
      <c r="R17" s="33">
        <f t="shared" si="13"/>
        <v>627254.10838775546</v>
      </c>
      <c r="S17" s="33">
        <f t="shared" si="4"/>
        <v>0</v>
      </c>
      <c r="T17" s="32">
        <f t="shared" si="14"/>
        <v>0.68530255895235326</v>
      </c>
      <c r="U17" s="35">
        <f t="shared" si="15"/>
        <v>0.3146974410476468</v>
      </c>
      <c r="V17" s="3"/>
      <c r="W17" s="22">
        <f t="shared" si="23"/>
        <v>1992</v>
      </c>
      <c r="X17" s="22">
        <f t="shared" si="16"/>
        <v>7</v>
      </c>
      <c r="Y17" s="24">
        <v>-0.4677899649941657</v>
      </c>
      <c r="Z17" s="25">
        <f t="shared" si="5"/>
        <v>5000</v>
      </c>
      <c r="AA17" s="22">
        <f t="shared" si="17"/>
        <v>60000</v>
      </c>
      <c r="AB17" s="22">
        <f t="shared" si="18"/>
        <v>759743.27255028521</v>
      </c>
      <c r="AC17" s="22">
        <f t="shared" si="24"/>
        <v>0</v>
      </c>
      <c r="AD17" s="26">
        <v>0.11</v>
      </c>
      <c r="AE17" s="25">
        <f t="shared" si="7"/>
        <v>5000</v>
      </c>
      <c r="AF17" s="22">
        <f t="shared" si="8"/>
        <v>60000</v>
      </c>
      <c r="AG17" s="25">
        <f t="shared" si="19"/>
        <v>1584553.0468465742</v>
      </c>
      <c r="AH17" s="25">
        <f t="shared" si="9"/>
        <v>0</v>
      </c>
      <c r="AI17" s="24">
        <f t="shared" si="20"/>
        <v>0.32408158741031168</v>
      </c>
      <c r="AJ17" s="27">
        <f t="shared" si="21"/>
        <v>0.67591841258968832</v>
      </c>
      <c r="AK17" s="3"/>
    </row>
    <row r="18" spans="1:37">
      <c r="D18" s="2" t="s">
        <v>50</v>
      </c>
      <c r="H18" s="30">
        <f t="shared" si="22"/>
        <v>1993</v>
      </c>
      <c r="I18" s="30">
        <f t="shared" si="10"/>
        <v>8</v>
      </c>
      <c r="J18" s="32">
        <v>0.65707382526792135</v>
      </c>
      <c r="K18" s="33">
        <f t="shared" si="0"/>
        <v>5000</v>
      </c>
      <c r="L18" s="30">
        <f t="shared" si="11"/>
        <v>60000</v>
      </c>
      <c r="M18" s="30">
        <f t="shared" si="12"/>
        <v>2362893.2369466443</v>
      </c>
      <c r="N18" s="30">
        <f t="shared" si="1"/>
        <v>0</v>
      </c>
      <c r="O18" s="34">
        <v>0.1</v>
      </c>
      <c r="P18" s="33">
        <f t="shared" si="2"/>
        <v>5000</v>
      </c>
      <c r="Q18" s="30">
        <f t="shared" si="3"/>
        <v>60000</v>
      </c>
      <c r="R18" s="33">
        <f t="shared" si="13"/>
        <v>755979.51922653103</v>
      </c>
      <c r="S18" s="33">
        <f t="shared" si="4"/>
        <v>0</v>
      </c>
      <c r="T18" s="32">
        <f t="shared" si="14"/>
        <v>0.75761129795044602</v>
      </c>
      <c r="U18" s="35">
        <f t="shared" si="15"/>
        <v>0.24238870204955398</v>
      </c>
      <c r="V18" s="3"/>
      <c r="W18" s="22">
        <f t="shared" si="23"/>
        <v>1993</v>
      </c>
      <c r="X18" s="22">
        <f t="shared" si="16"/>
        <v>8</v>
      </c>
      <c r="Y18" s="24">
        <v>0.65707382526792135</v>
      </c>
      <c r="Z18" s="25">
        <f t="shared" si="5"/>
        <v>5000</v>
      </c>
      <c r="AA18" s="22">
        <f t="shared" si="17"/>
        <v>60000</v>
      </c>
      <c r="AB18" s="22">
        <f t="shared" si="18"/>
        <v>2041760.4642883067</v>
      </c>
      <c r="AC18" s="22">
        <f t="shared" si="24"/>
        <v>0</v>
      </c>
      <c r="AD18" s="26">
        <v>0.1</v>
      </c>
      <c r="AE18" s="25">
        <f t="shared" si="7"/>
        <v>5000</v>
      </c>
      <c r="AF18" s="22">
        <f t="shared" si="8"/>
        <v>60000</v>
      </c>
      <c r="AG18" s="25">
        <f t="shared" si="19"/>
        <v>1355362.9756682729</v>
      </c>
      <c r="AH18" s="25">
        <f t="shared" si="9"/>
        <v>0</v>
      </c>
      <c r="AI18" s="24">
        <f t="shared" si="20"/>
        <v>0.60102628013847026</v>
      </c>
      <c r="AJ18" s="27">
        <f t="shared" si="21"/>
        <v>0.39897371986152985</v>
      </c>
      <c r="AK18" s="3"/>
    </row>
    <row r="19" spans="1:37">
      <c r="F19" s="9"/>
      <c r="H19" s="30">
        <f t="shared" si="22"/>
        <v>1994</v>
      </c>
      <c r="I19" s="30">
        <f t="shared" si="10"/>
        <v>9</v>
      </c>
      <c r="J19" s="32">
        <v>-0.13708160116856616</v>
      </c>
      <c r="K19" s="33">
        <f t="shared" si="0"/>
        <v>5000</v>
      </c>
      <c r="L19" s="30">
        <f t="shared" si="11"/>
        <v>60000</v>
      </c>
      <c r="M19" s="30">
        <f t="shared" si="12"/>
        <v>2090759.1525655081</v>
      </c>
      <c r="N19" s="30">
        <f t="shared" si="1"/>
        <v>0</v>
      </c>
      <c r="O19" s="34">
        <v>0.11</v>
      </c>
      <c r="P19" s="33">
        <f t="shared" si="2"/>
        <v>5000</v>
      </c>
      <c r="Q19" s="30">
        <f t="shared" si="3"/>
        <v>60000</v>
      </c>
      <c r="R19" s="33">
        <f t="shared" si="13"/>
        <v>905737.26634144958</v>
      </c>
      <c r="S19" s="33">
        <f t="shared" si="4"/>
        <v>0</v>
      </c>
      <c r="T19" s="32">
        <f t="shared" si="14"/>
        <v>0.69773457407573392</v>
      </c>
      <c r="U19" s="35">
        <f t="shared" si="15"/>
        <v>0.30226542592426603</v>
      </c>
      <c r="V19" s="3"/>
      <c r="W19" s="22">
        <f t="shared" si="23"/>
        <v>1994</v>
      </c>
      <c r="X19" s="22">
        <f t="shared" si="16"/>
        <v>9</v>
      </c>
      <c r="Y19" s="24">
        <v>-0.13708160116856616</v>
      </c>
      <c r="Z19" s="25">
        <f t="shared" si="5"/>
        <v>5000</v>
      </c>
      <c r="AA19" s="22">
        <f t="shared" si="17"/>
        <v>60000</v>
      </c>
      <c r="AB19" s="22">
        <f t="shared" si="18"/>
        <v>1517495.2636499181</v>
      </c>
      <c r="AC19" s="22">
        <f t="shared" si="24"/>
        <v>0</v>
      </c>
      <c r="AD19" s="26">
        <v>0.11</v>
      </c>
      <c r="AE19" s="25">
        <f t="shared" si="7"/>
        <v>5000</v>
      </c>
      <c r="AF19" s="22">
        <f t="shared" si="8"/>
        <v>60000</v>
      </c>
      <c r="AG19" s="25">
        <f t="shared" si="19"/>
        <v>1952003.5091759018</v>
      </c>
      <c r="AH19" s="25">
        <f t="shared" si="9"/>
        <v>0</v>
      </c>
      <c r="AI19" s="24">
        <f t="shared" si="20"/>
        <v>0.43738169776435926</v>
      </c>
      <c r="AJ19" s="27">
        <f t="shared" si="21"/>
        <v>0.56261830223564069</v>
      </c>
      <c r="AK19" s="3"/>
    </row>
    <row r="20" spans="1:37">
      <c r="A20" t="s">
        <v>58</v>
      </c>
      <c r="H20" s="30">
        <f t="shared" si="22"/>
        <v>1995</v>
      </c>
      <c r="I20" s="30">
        <f t="shared" si="10"/>
        <v>10</v>
      </c>
      <c r="J20" s="32">
        <v>3.2398434816741109E-2</v>
      </c>
      <c r="K20" s="33">
        <f t="shared" si="0"/>
        <v>5000</v>
      </c>
      <c r="L20" s="30">
        <f t="shared" si="11"/>
        <v>60000</v>
      </c>
      <c r="M20" s="30">
        <f t="shared" si="12"/>
        <v>2220440.3827764113</v>
      </c>
      <c r="N20" s="30">
        <f t="shared" si="1"/>
        <v>2220440.3827764113</v>
      </c>
      <c r="O20" s="34">
        <v>0.12</v>
      </c>
      <c r="P20" s="33">
        <f t="shared" si="2"/>
        <v>5000</v>
      </c>
      <c r="Q20" s="30">
        <f t="shared" si="3"/>
        <v>60000</v>
      </c>
      <c r="R20" s="33">
        <f t="shared" si="13"/>
        <v>1081625.7383024236</v>
      </c>
      <c r="S20" s="33">
        <f t="shared" si="4"/>
        <v>1081625.7383024236</v>
      </c>
      <c r="T20" s="32">
        <f t="shared" si="14"/>
        <v>0.67243970936928421</v>
      </c>
      <c r="U20" s="35">
        <f t="shared" si="15"/>
        <v>0.32756029063071584</v>
      </c>
      <c r="V20" s="3"/>
      <c r="W20" s="22">
        <f t="shared" si="23"/>
        <v>1995</v>
      </c>
      <c r="X20" s="22">
        <f t="shared" si="16"/>
        <v>10</v>
      </c>
      <c r="Y20" s="24">
        <v>3.2398434816741109E-2</v>
      </c>
      <c r="Z20" s="25">
        <f t="shared" si="5"/>
        <v>5000</v>
      </c>
      <c r="AA20" s="22">
        <f t="shared" si="17"/>
        <v>60000</v>
      </c>
      <c r="AB20" s="22">
        <f t="shared" si="18"/>
        <v>1852896.457420995</v>
      </c>
      <c r="AC20" s="22">
        <f t="shared" si="24"/>
        <v>1852896.457420995</v>
      </c>
      <c r="AD20" s="26">
        <v>0.12</v>
      </c>
      <c r="AE20" s="25">
        <f t="shared" si="7"/>
        <v>5000</v>
      </c>
      <c r="AF20" s="22">
        <f t="shared" si="8"/>
        <v>60000</v>
      </c>
      <c r="AG20" s="25">
        <f t="shared" si="19"/>
        <v>2010119.3127824594</v>
      </c>
      <c r="AH20" s="25">
        <f t="shared" si="9"/>
        <v>2010119.3127824594</v>
      </c>
      <c r="AI20" s="24">
        <f t="shared" si="20"/>
        <v>0.4796502441726786</v>
      </c>
      <c r="AJ20" s="27">
        <f t="shared" si="21"/>
        <v>0.52034975582732135</v>
      </c>
      <c r="AK20" s="3"/>
    </row>
    <row r="21" spans="1:37">
      <c r="A21" t="s">
        <v>59</v>
      </c>
      <c r="H21" s="30">
        <f t="shared" si="22"/>
        <v>1996</v>
      </c>
      <c r="I21" s="30">
        <f t="shared" si="10"/>
        <v>0</v>
      </c>
      <c r="J21" s="32">
        <v>-1.6990384986678749E-3</v>
      </c>
      <c r="K21" s="33">
        <f t="shared" si="0"/>
        <v>5000</v>
      </c>
      <c r="L21" s="30">
        <f t="shared" si="11"/>
        <v>0</v>
      </c>
      <c r="M21" s="30">
        <f t="shared" si="12"/>
        <v>0</v>
      </c>
      <c r="N21" s="30">
        <f t="shared" si="1"/>
        <v>0</v>
      </c>
      <c r="O21" s="34">
        <v>0.12</v>
      </c>
      <c r="P21" s="33">
        <f t="shared" si="2"/>
        <v>5000</v>
      </c>
      <c r="Q21" s="30">
        <f t="shared" si="3"/>
        <v>0</v>
      </c>
      <c r="R21" s="33">
        <f t="shared" si="13"/>
        <v>0</v>
      </c>
      <c r="S21" s="33">
        <f t="shared" si="4"/>
        <v>0</v>
      </c>
      <c r="T21" s="32">
        <f t="shared" si="14"/>
        <v>0</v>
      </c>
      <c r="U21" s="35">
        <f t="shared" si="15"/>
        <v>0</v>
      </c>
      <c r="V21" s="3"/>
      <c r="W21" s="22">
        <f t="shared" si="23"/>
        <v>1996</v>
      </c>
      <c r="X21" s="22">
        <f t="shared" si="16"/>
        <v>0</v>
      </c>
      <c r="Y21" s="24">
        <v>-1.6990384986678749E-3</v>
      </c>
      <c r="Z21" s="25">
        <f t="shared" si="5"/>
        <v>5000</v>
      </c>
      <c r="AA21" s="22">
        <f t="shared" si="17"/>
        <v>0</v>
      </c>
      <c r="AB21" s="22">
        <f t="shared" si="18"/>
        <v>0</v>
      </c>
      <c r="AC21" s="22">
        <f t="shared" si="24"/>
        <v>0</v>
      </c>
      <c r="AD21" s="26">
        <v>0.12</v>
      </c>
      <c r="AE21" s="25">
        <f t="shared" si="7"/>
        <v>5000</v>
      </c>
      <c r="AF21" s="22">
        <f t="shared" si="8"/>
        <v>0</v>
      </c>
      <c r="AG21" s="25">
        <f t="shared" si="19"/>
        <v>0</v>
      </c>
      <c r="AH21" s="25">
        <f t="shared" si="9"/>
        <v>0</v>
      </c>
      <c r="AI21" s="24">
        <f t="shared" si="20"/>
        <v>0</v>
      </c>
      <c r="AJ21" s="27">
        <f t="shared" si="21"/>
        <v>0</v>
      </c>
      <c r="AK21" s="3"/>
    </row>
    <row r="22" spans="1:37">
      <c r="A22" t="s">
        <v>60</v>
      </c>
      <c r="H22" s="30">
        <f t="shared" si="22"/>
        <v>1997</v>
      </c>
      <c r="I22" s="30">
        <f t="shared" si="10"/>
        <v>0</v>
      </c>
      <c r="J22" s="32">
        <v>0.15824974932235217</v>
      </c>
      <c r="K22" s="33">
        <f t="shared" si="0"/>
        <v>5000</v>
      </c>
      <c r="L22" s="30">
        <f t="shared" si="11"/>
        <v>0</v>
      </c>
      <c r="M22" s="30">
        <f t="shared" si="12"/>
        <v>0</v>
      </c>
      <c r="N22" s="30">
        <f t="shared" si="1"/>
        <v>0</v>
      </c>
      <c r="O22" s="34">
        <v>0.11</v>
      </c>
      <c r="P22" s="33">
        <f t="shared" si="2"/>
        <v>5000</v>
      </c>
      <c r="Q22" s="30">
        <f t="shared" si="3"/>
        <v>0</v>
      </c>
      <c r="R22" s="33">
        <f t="shared" si="13"/>
        <v>0</v>
      </c>
      <c r="S22" s="33">
        <f t="shared" si="4"/>
        <v>0</v>
      </c>
      <c r="T22" s="32">
        <f t="shared" si="14"/>
        <v>0</v>
      </c>
      <c r="U22" s="35">
        <f t="shared" si="15"/>
        <v>0</v>
      </c>
      <c r="V22" s="3"/>
      <c r="W22" s="22">
        <f t="shared" si="23"/>
        <v>1997</v>
      </c>
      <c r="X22" s="22">
        <f t="shared" si="16"/>
        <v>0</v>
      </c>
      <c r="Y22" s="24">
        <v>0.15824974932235217</v>
      </c>
      <c r="Z22" s="25">
        <f t="shared" si="5"/>
        <v>5000</v>
      </c>
      <c r="AA22" s="22">
        <f t="shared" si="17"/>
        <v>0</v>
      </c>
      <c r="AB22" s="22">
        <f t="shared" si="18"/>
        <v>0</v>
      </c>
      <c r="AC22" s="22">
        <f t="shared" si="24"/>
        <v>0</v>
      </c>
      <c r="AD22" s="26">
        <v>0.11</v>
      </c>
      <c r="AE22" s="25">
        <f t="shared" si="7"/>
        <v>5000</v>
      </c>
      <c r="AF22" s="22">
        <f t="shared" si="8"/>
        <v>0</v>
      </c>
      <c r="AG22" s="25">
        <f t="shared" si="19"/>
        <v>0</v>
      </c>
      <c r="AH22" s="25">
        <f t="shared" si="9"/>
        <v>0</v>
      </c>
      <c r="AI22" s="24">
        <f t="shared" si="20"/>
        <v>0</v>
      </c>
      <c r="AJ22" s="27">
        <f t="shared" si="21"/>
        <v>0</v>
      </c>
      <c r="AK22" s="3"/>
    </row>
    <row r="23" spans="1:37">
      <c r="A23" t="s">
        <v>61</v>
      </c>
      <c r="H23" s="30">
        <f t="shared" si="22"/>
        <v>1998</v>
      </c>
      <c r="I23" s="30">
        <f t="shared" si="10"/>
        <v>0</v>
      </c>
      <c r="J23" s="32">
        <v>-3.9249887611585633E-2</v>
      </c>
      <c r="K23" s="33">
        <f t="shared" si="0"/>
        <v>5000</v>
      </c>
      <c r="L23" s="30">
        <f t="shared" si="11"/>
        <v>0</v>
      </c>
      <c r="M23" s="30">
        <f t="shared" si="12"/>
        <v>0</v>
      </c>
      <c r="N23" s="30">
        <f t="shared" si="1"/>
        <v>0</v>
      </c>
      <c r="O23" s="34">
        <v>0.105</v>
      </c>
      <c r="P23" s="33">
        <f t="shared" si="2"/>
        <v>5000</v>
      </c>
      <c r="Q23" s="30">
        <f t="shared" si="3"/>
        <v>0</v>
      </c>
      <c r="R23" s="33">
        <f t="shared" si="13"/>
        <v>0</v>
      </c>
      <c r="S23" s="33">
        <f t="shared" si="4"/>
        <v>0</v>
      </c>
      <c r="T23" s="32">
        <f t="shared" si="14"/>
        <v>0</v>
      </c>
      <c r="U23" s="35">
        <f t="shared" si="15"/>
        <v>0</v>
      </c>
      <c r="V23" s="3"/>
      <c r="W23" s="22">
        <f t="shared" si="23"/>
        <v>1998</v>
      </c>
      <c r="X23" s="22">
        <f t="shared" si="16"/>
        <v>0</v>
      </c>
      <c r="Y23" s="24">
        <v>-3.9249887611585633E-2</v>
      </c>
      <c r="Z23" s="25">
        <f t="shared" si="5"/>
        <v>5000</v>
      </c>
      <c r="AA23" s="22">
        <f t="shared" si="17"/>
        <v>0</v>
      </c>
      <c r="AB23" s="22">
        <f t="shared" si="18"/>
        <v>0</v>
      </c>
      <c r="AC23" s="22">
        <f t="shared" si="24"/>
        <v>0</v>
      </c>
      <c r="AD23" s="26">
        <v>0.105</v>
      </c>
      <c r="AE23" s="25">
        <f t="shared" si="7"/>
        <v>5000</v>
      </c>
      <c r="AF23" s="22">
        <f t="shared" si="8"/>
        <v>0</v>
      </c>
      <c r="AG23" s="25">
        <f t="shared" si="19"/>
        <v>0</v>
      </c>
      <c r="AH23" s="25">
        <f t="shared" si="9"/>
        <v>0</v>
      </c>
      <c r="AI23" s="24">
        <f t="shared" si="20"/>
        <v>0</v>
      </c>
      <c r="AJ23" s="27">
        <f t="shared" si="21"/>
        <v>0</v>
      </c>
      <c r="AK23" s="3"/>
    </row>
    <row r="24" spans="1:37">
      <c r="H24" s="30">
        <f t="shared" si="22"/>
        <v>1999</v>
      </c>
      <c r="I24" s="30">
        <f t="shared" si="10"/>
        <v>0</v>
      </c>
      <c r="J24" s="32">
        <v>0.33725494390314326</v>
      </c>
      <c r="K24" s="33">
        <f t="shared" si="0"/>
        <v>5000</v>
      </c>
      <c r="L24" s="30">
        <f t="shared" si="11"/>
        <v>0</v>
      </c>
      <c r="M24" s="30">
        <f t="shared" si="12"/>
        <v>0</v>
      </c>
      <c r="N24" s="30">
        <f t="shared" si="1"/>
        <v>0</v>
      </c>
      <c r="O24" s="34">
        <v>8.5000000000000006E-2</v>
      </c>
      <c r="P24" s="33">
        <f t="shared" si="2"/>
        <v>5000</v>
      </c>
      <c r="Q24" s="30">
        <f t="shared" si="3"/>
        <v>0</v>
      </c>
      <c r="R24" s="33">
        <f t="shared" si="13"/>
        <v>0</v>
      </c>
      <c r="S24" s="33">
        <f t="shared" si="4"/>
        <v>0</v>
      </c>
      <c r="T24" s="32">
        <f t="shared" si="14"/>
        <v>0</v>
      </c>
      <c r="U24" s="35">
        <f t="shared" si="15"/>
        <v>0</v>
      </c>
      <c r="V24" s="3"/>
      <c r="W24" s="22">
        <f t="shared" si="23"/>
        <v>1999</v>
      </c>
      <c r="X24" s="22">
        <f t="shared" si="16"/>
        <v>0</v>
      </c>
      <c r="Y24" s="24">
        <v>0.33725494390314326</v>
      </c>
      <c r="Z24" s="25">
        <f t="shared" si="5"/>
        <v>5000</v>
      </c>
      <c r="AA24" s="22">
        <f t="shared" si="17"/>
        <v>0</v>
      </c>
      <c r="AB24" s="22">
        <f t="shared" si="18"/>
        <v>0</v>
      </c>
      <c r="AC24" s="22">
        <f t="shared" si="24"/>
        <v>0</v>
      </c>
      <c r="AD24" s="26">
        <v>8.5000000000000006E-2</v>
      </c>
      <c r="AE24" s="25">
        <f t="shared" si="7"/>
        <v>5000</v>
      </c>
      <c r="AF24" s="22">
        <f t="shared" si="8"/>
        <v>0</v>
      </c>
      <c r="AG24" s="25">
        <f t="shared" si="19"/>
        <v>0</v>
      </c>
      <c r="AH24" s="25">
        <f t="shared" si="9"/>
        <v>0</v>
      </c>
      <c r="AI24" s="24">
        <f t="shared" si="20"/>
        <v>0</v>
      </c>
      <c r="AJ24" s="27">
        <f t="shared" si="21"/>
        <v>0</v>
      </c>
      <c r="AK24" s="3"/>
    </row>
    <row r="25" spans="1:37">
      <c r="H25" s="30">
        <f t="shared" si="22"/>
        <v>2000</v>
      </c>
      <c r="I25" s="30">
        <f t="shared" si="10"/>
        <v>0</v>
      </c>
      <c r="J25" s="32">
        <v>-0.27930849702476163</v>
      </c>
      <c r="K25" s="33">
        <f t="shared" si="0"/>
        <v>5000</v>
      </c>
      <c r="L25" s="30">
        <f t="shared" si="11"/>
        <v>0</v>
      </c>
      <c r="M25" s="30">
        <f t="shared" si="12"/>
        <v>0</v>
      </c>
      <c r="N25" s="30">
        <f t="shared" si="1"/>
        <v>0</v>
      </c>
      <c r="O25" s="34">
        <v>8.5000000000000006E-2</v>
      </c>
      <c r="P25" s="33">
        <f t="shared" si="2"/>
        <v>5000</v>
      </c>
      <c r="Q25" s="30">
        <f t="shared" si="3"/>
        <v>0</v>
      </c>
      <c r="R25" s="33">
        <f t="shared" si="13"/>
        <v>0</v>
      </c>
      <c r="S25" s="33">
        <f t="shared" si="4"/>
        <v>0</v>
      </c>
      <c r="T25" s="32">
        <f t="shared" si="14"/>
        <v>0</v>
      </c>
      <c r="U25" s="35">
        <f t="shared" si="15"/>
        <v>0</v>
      </c>
      <c r="V25" s="3"/>
      <c r="W25" s="22">
        <f t="shared" si="23"/>
        <v>2000</v>
      </c>
      <c r="X25" s="22">
        <f t="shared" si="16"/>
        <v>0</v>
      </c>
      <c r="Y25" s="24">
        <v>-0.27930849702476163</v>
      </c>
      <c r="Z25" s="25">
        <f t="shared" si="5"/>
        <v>5000</v>
      </c>
      <c r="AA25" s="22">
        <f t="shared" si="17"/>
        <v>0</v>
      </c>
      <c r="AB25" s="22">
        <f t="shared" si="18"/>
        <v>0</v>
      </c>
      <c r="AC25" s="22">
        <f t="shared" si="24"/>
        <v>0</v>
      </c>
      <c r="AD25" s="26">
        <v>8.5000000000000006E-2</v>
      </c>
      <c r="AE25" s="25">
        <f t="shared" si="7"/>
        <v>5000</v>
      </c>
      <c r="AF25" s="22">
        <f t="shared" si="8"/>
        <v>0</v>
      </c>
      <c r="AG25" s="25">
        <f t="shared" si="19"/>
        <v>0</v>
      </c>
      <c r="AH25" s="25">
        <f t="shared" si="9"/>
        <v>0</v>
      </c>
      <c r="AI25" s="24">
        <f t="shared" si="20"/>
        <v>0</v>
      </c>
      <c r="AJ25" s="27">
        <f t="shared" si="21"/>
        <v>0</v>
      </c>
      <c r="AK25" s="3"/>
    </row>
    <row r="26" spans="1:37">
      <c r="H26" s="30">
        <f t="shared" si="22"/>
        <v>2001</v>
      </c>
      <c r="I26" s="30">
        <f t="shared" si="10"/>
        <v>0</v>
      </c>
      <c r="J26" s="32">
        <v>-3.7462753649726219E-2</v>
      </c>
      <c r="K26" s="33">
        <f t="shared" si="0"/>
        <v>5000</v>
      </c>
      <c r="L26" s="30">
        <f t="shared" si="11"/>
        <v>0</v>
      </c>
      <c r="M26" s="30">
        <f t="shared" si="12"/>
        <v>0</v>
      </c>
      <c r="N26" s="30">
        <f t="shared" si="1"/>
        <v>0</v>
      </c>
      <c r="O26" s="34">
        <v>7.4999999999999997E-2</v>
      </c>
      <c r="P26" s="33">
        <f t="shared" si="2"/>
        <v>5000</v>
      </c>
      <c r="Q26" s="30">
        <f t="shared" si="3"/>
        <v>0</v>
      </c>
      <c r="R26" s="33">
        <f t="shared" si="13"/>
        <v>0</v>
      </c>
      <c r="S26" s="33">
        <f t="shared" si="4"/>
        <v>0</v>
      </c>
      <c r="T26" s="32">
        <f t="shared" si="14"/>
        <v>0</v>
      </c>
      <c r="U26" s="35">
        <f t="shared" si="15"/>
        <v>0</v>
      </c>
      <c r="V26" s="3"/>
      <c r="W26" s="22">
        <f t="shared" si="23"/>
        <v>2001</v>
      </c>
      <c r="X26" s="22">
        <f t="shared" si="16"/>
        <v>0</v>
      </c>
      <c r="Y26" s="24">
        <v>-3.7462753649726219E-2</v>
      </c>
      <c r="Z26" s="25">
        <f t="shared" si="5"/>
        <v>5000</v>
      </c>
      <c r="AA26" s="22">
        <f t="shared" si="17"/>
        <v>0</v>
      </c>
      <c r="AB26" s="22">
        <f t="shared" si="18"/>
        <v>0</v>
      </c>
      <c r="AC26" s="22">
        <f t="shared" si="24"/>
        <v>0</v>
      </c>
      <c r="AD26" s="26">
        <v>7.4999999999999997E-2</v>
      </c>
      <c r="AE26" s="25">
        <f t="shared" si="7"/>
        <v>5000</v>
      </c>
      <c r="AF26" s="22">
        <f t="shared" si="8"/>
        <v>0</v>
      </c>
      <c r="AG26" s="25">
        <f t="shared" si="19"/>
        <v>0</v>
      </c>
      <c r="AH26" s="25">
        <f t="shared" si="9"/>
        <v>0</v>
      </c>
      <c r="AI26" s="24">
        <f t="shared" si="20"/>
        <v>0</v>
      </c>
      <c r="AJ26" s="27">
        <f t="shared" si="21"/>
        <v>0</v>
      </c>
      <c r="AK26" s="3"/>
    </row>
    <row r="27" spans="1:37">
      <c r="H27" s="30">
        <f t="shared" si="22"/>
        <v>2002</v>
      </c>
      <c r="I27" s="30">
        <f t="shared" si="10"/>
        <v>0</v>
      </c>
      <c r="J27" s="32">
        <v>-0.12124173116001562</v>
      </c>
      <c r="K27" s="33">
        <f t="shared" si="0"/>
        <v>5000</v>
      </c>
      <c r="L27" s="30">
        <f t="shared" si="11"/>
        <v>0</v>
      </c>
      <c r="M27" s="30">
        <f t="shared" si="12"/>
        <v>0</v>
      </c>
      <c r="N27" s="30">
        <f t="shared" si="1"/>
        <v>0</v>
      </c>
      <c r="O27" s="34">
        <v>4.2500000000000003E-2</v>
      </c>
      <c r="P27" s="33">
        <f t="shared" si="2"/>
        <v>5000</v>
      </c>
      <c r="Q27" s="30">
        <f t="shared" si="3"/>
        <v>0</v>
      </c>
      <c r="R27" s="33">
        <f t="shared" si="13"/>
        <v>0</v>
      </c>
      <c r="S27" s="33">
        <f t="shared" si="4"/>
        <v>0</v>
      </c>
      <c r="T27" s="32">
        <f t="shared" si="14"/>
        <v>0</v>
      </c>
      <c r="U27" s="35">
        <f t="shared" si="15"/>
        <v>0</v>
      </c>
      <c r="V27" s="3"/>
      <c r="W27" s="22">
        <f t="shared" si="23"/>
        <v>2002</v>
      </c>
      <c r="X27" s="22">
        <f t="shared" si="16"/>
        <v>0</v>
      </c>
      <c r="Y27" s="24">
        <v>-0.12124173116001562</v>
      </c>
      <c r="Z27" s="25">
        <f t="shared" si="5"/>
        <v>5000</v>
      </c>
      <c r="AA27" s="22">
        <f t="shared" si="17"/>
        <v>0</v>
      </c>
      <c r="AB27" s="22">
        <f t="shared" si="18"/>
        <v>0</v>
      </c>
      <c r="AC27" s="22">
        <f t="shared" si="24"/>
        <v>0</v>
      </c>
      <c r="AD27" s="26">
        <v>4.2500000000000003E-2</v>
      </c>
      <c r="AE27" s="25">
        <f t="shared" si="7"/>
        <v>5000</v>
      </c>
      <c r="AF27" s="22">
        <f t="shared" si="8"/>
        <v>0</v>
      </c>
      <c r="AG27" s="25">
        <f t="shared" si="19"/>
        <v>0</v>
      </c>
      <c r="AH27" s="25">
        <f t="shared" si="9"/>
        <v>0</v>
      </c>
      <c r="AI27" s="24">
        <f t="shared" si="20"/>
        <v>0</v>
      </c>
      <c r="AJ27" s="27">
        <f t="shared" si="21"/>
        <v>0</v>
      </c>
      <c r="AK27" s="3"/>
    </row>
    <row r="28" spans="1:37">
      <c r="H28" s="30">
        <f t="shared" si="22"/>
        <v>2003</v>
      </c>
      <c r="I28" s="30">
        <f t="shared" si="10"/>
        <v>0</v>
      </c>
      <c r="J28" s="32">
        <v>0.8337531816631244</v>
      </c>
      <c r="K28" s="33">
        <f t="shared" si="0"/>
        <v>5000</v>
      </c>
      <c r="L28" s="30">
        <f t="shared" si="11"/>
        <v>0</v>
      </c>
      <c r="M28" s="30">
        <f t="shared" si="12"/>
        <v>0</v>
      </c>
      <c r="N28" s="30">
        <f t="shared" si="1"/>
        <v>0</v>
      </c>
      <c r="O28" s="34">
        <v>0.04</v>
      </c>
      <c r="P28" s="33">
        <f t="shared" si="2"/>
        <v>5000</v>
      </c>
      <c r="Q28" s="30">
        <f t="shared" si="3"/>
        <v>0</v>
      </c>
      <c r="R28" s="33">
        <f t="shared" si="13"/>
        <v>0</v>
      </c>
      <c r="S28" s="33">
        <f t="shared" si="4"/>
        <v>0</v>
      </c>
      <c r="T28" s="32">
        <f t="shared" si="14"/>
        <v>0</v>
      </c>
      <c r="U28" s="35">
        <f t="shared" si="15"/>
        <v>0</v>
      </c>
      <c r="V28" s="3"/>
      <c r="W28" s="22">
        <f t="shared" si="23"/>
        <v>2003</v>
      </c>
      <c r="X28" s="22">
        <f t="shared" si="16"/>
        <v>0</v>
      </c>
      <c r="Y28" s="24">
        <v>0.8337531816631244</v>
      </c>
      <c r="Z28" s="25">
        <f t="shared" si="5"/>
        <v>5000</v>
      </c>
      <c r="AA28" s="22">
        <f t="shared" si="17"/>
        <v>0</v>
      </c>
      <c r="AB28" s="22">
        <f t="shared" si="18"/>
        <v>0</v>
      </c>
      <c r="AC28" s="22">
        <f t="shared" si="24"/>
        <v>0</v>
      </c>
      <c r="AD28" s="26">
        <v>0.04</v>
      </c>
      <c r="AE28" s="25">
        <f t="shared" si="7"/>
        <v>5000</v>
      </c>
      <c r="AF28" s="22">
        <f t="shared" si="8"/>
        <v>0</v>
      </c>
      <c r="AG28" s="25">
        <f t="shared" si="19"/>
        <v>0</v>
      </c>
      <c r="AH28" s="25">
        <f t="shared" si="9"/>
        <v>0</v>
      </c>
      <c r="AI28" s="24">
        <f t="shared" si="20"/>
        <v>0</v>
      </c>
      <c r="AJ28" s="27">
        <f t="shared" si="21"/>
        <v>0</v>
      </c>
      <c r="AK28" s="3"/>
    </row>
    <row r="29" spans="1:37">
      <c r="H29" s="30">
        <f t="shared" si="22"/>
        <v>2004</v>
      </c>
      <c r="I29" s="30">
        <f t="shared" si="10"/>
        <v>0</v>
      </c>
      <c r="J29" s="32">
        <v>0.16138160483669003</v>
      </c>
      <c r="K29" s="33">
        <f t="shared" si="0"/>
        <v>5000</v>
      </c>
      <c r="L29" s="30">
        <f t="shared" si="11"/>
        <v>0</v>
      </c>
      <c r="M29" s="30">
        <f t="shared" si="12"/>
        <v>0</v>
      </c>
      <c r="N29" s="30">
        <f t="shared" si="1"/>
        <v>0</v>
      </c>
      <c r="O29" s="34">
        <v>5.2499999999999998E-2</v>
      </c>
      <c r="P29" s="33">
        <f t="shared" si="2"/>
        <v>5000</v>
      </c>
      <c r="Q29" s="30">
        <f t="shared" si="3"/>
        <v>0</v>
      </c>
      <c r="R29" s="33">
        <f t="shared" si="13"/>
        <v>0</v>
      </c>
      <c r="S29" s="33">
        <f t="shared" si="4"/>
        <v>0</v>
      </c>
      <c r="T29" s="32">
        <f t="shared" si="14"/>
        <v>0</v>
      </c>
      <c r="U29" s="35">
        <f t="shared" si="15"/>
        <v>0</v>
      </c>
      <c r="V29" s="3"/>
      <c r="W29" s="22">
        <f t="shared" si="23"/>
        <v>2004</v>
      </c>
      <c r="X29" s="22">
        <f t="shared" si="16"/>
        <v>0</v>
      </c>
      <c r="Y29" s="24">
        <v>0.16138160483669003</v>
      </c>
      <c r="Z29" s="25">
        <f t="shared" si="5"/>
        <v>5000</v>
      </c>
      <c r="AA29" s="22">
        <f t="shared" si="17"/>
        <v>0</v>
      </c>
      <c r="AB29" s="22">
        <f t="shared" si="18"/>
        <v>0</v>
      </c>
      <c r="AC29" s="22">
        <f t="shared" si="24"/>
        <v>0</v>
      </c>
      <c r="AD29" s="26">
        <v>5.2499999999999998E-2</v>
      </c>
      <c r="AE29" s="25">
        <f t="shared" si="7"/>
        <v>5000</v>
      </c>
      <c r="AF29" s="22">
        <f t="shared" si="8"/>
        <v>0</v>
      </c>
      <c r="AG29" s="25">
        <f t="shared" si="19"/>
        <v>0</v>
      </c>
      <c r="AH29" s="25">
        <f t="shared" si="9"/>
        <v>0</v>
      </c>
      <c r="AI29" s="24">
        <f t="shared" si="20"/>
        <v>0</v>
      </c>
      <c r="AJ29" s="27">
        <f t="shared" si="21"/>
        <v>0</v>
      </c>
      <c r="AK29" s="3"/>
    </row>
    <row r="30" spans="1:37">
      <c r="H30" s="30">
        <f t="shared" si="22"/>
        <v>2005</v>
      </c>
      <c r="I30" s="30">
        <f t="shared" si="10"/>
        <v>0</v>
      </c>
      <c r="J30" s="32">
        <v>0.737303667743754</v>
      </c>
      <c r="K30" s="33">
        <f t="shared" si="0"/>
        <v>5000</v>
      </c>
      <c r="L30" s="30">
        <f t="shared" si="11"/>
        <v>0</v>
      </c>
      <c r="M30" s="30">
        <f t="shared" si="12"/>
        <v>0</v>
      </c>
      <c r="N30" s="30">
        <f t="shared" si="1"/>
        <v>0</v>
      </c>
      <c r="O30" s="34">
        <v>0.06</v>
      </c>
      <c r="P30" s="33">
        <f t="shared" si="2"/>
        <v>5000</v>
      </c>
      <c r="Q30" s="30">
        <f t="shared" si="3"/>
        <v>0</v>
      </c>
      <c r="R30" s="33">
        <f t="shared" si="13"/>
        <v>0</v>
      </c>
      <c r="S30" s="33">
        <f t="shared" si="4"/>
        <v>0</v>
      </c>
      <c r="T30" s="32">
        <f t="shared" si="14"/>
        <v>0</v>
      </c>
      <c r="U30" s="35">
        <f t="shared" si="15"/>
        <v>0</v>
      </c>
      <c r="V30" s="3"/>
      <c r="W30" s="22">
        <f t="shared" si="23"/>
        <v>2005</v>
      </c>
      <c r="X30" s="22">
        <f t="shared" si="16"/>
        <v>0</v>
      </c>
      <c r="Y30" s="24">
        <v>0.737303667743754</v>
      </c>
      <c r="Z30" s="25">
        <f t="shared" si="5"/>
        <v>5000</v>
      </c>
      <c r="AA30" s="22">
        <f t="shared" si="17"/>
        <v>0</v>
      </c>
      <c r="AB30" s="22">
        <f t="shared" si="18"/>
        <v>0</v>
      </c>
      <c r="AC30" s="22">
        <f t="shared" si="24"/>
        <v>0</v>
      </c>
      <c r="AD30" s="26">
        <v>0.06</v>
      </c>
      <c r="AE30" s="25">
        <f t="shared" si="7"/>
        <v>5000</v>
      </c>
      <c r="AF30" s="22">
        <f t="shared" si="8"/>
        <v>0</v>
      </c>
      <c r="AG30" s="25">
        <f t="shared" si="19"/>
        <v>0</v>
      </c>
      <c r="AH30" s="25">
        <f t="shared" si="9"/>
        <v>0</v>
      </c>
      <c r="AI30" s="24">
        <f t="shared" si="20"/>
        <v>0</v>
      </c>
      <c r="AJ30" s="27">
        <f t="shared" si="21"/>
        <v>0</v>
      </c>
      <c r="AK30" s="3"/>
    </row>
    <row r="31" spans="1:37">
      <c r="H31" s="30">
        <f t="shared" si="22"/>
        <v>2006</v>
      </c>
      <c r="I31" s="30">
        <f t="shared" si="10"/>
        <v>0</v>
      </c>
      <c r="J31" s="32">
        <v>0.15887411347517733</v>
      </c>
      <c r="K31" s="33">
        <f t="shared" si="0"/>
        <v>5000</v>
      </c>
      <c r="L31" s="30">
        <f t="shared" si="11"/>
        <v>0</v>
      </c>
      <c r="M31" s="30">
        <f t="shared" si="12"/>
        <v>0</v>
      </c>
      <c r="N31" s="30">
        <f t="shared" si="1"/>
        <v>0</v>
      </c>
      <c r="O31" s="34">
        <v>6.25E-2</v>
      </c>
      <c r="P31" s="33">
        <f t="shared" si="2"/>
        <v>5000</v>
      </c>
      <c r="Q31" s="30">
        <f t="shared" si="3"/>
        <v>0</v>
      </c>
      <c r="R31" s="33">
        <f t="shared" si="13"/>
        <v>0</v>
      </c>
      <c r="S31" s="33">
        <f t="shared" si="4"/>
        <v>0</v>
      </c>
      <c r="T31" s="32">
        <f t="shared" si="14"/>
        <v>0</v>
      </c>
      <c r="U31" s="35">
        <f t="shared" si="15"/>
        <v>0</v>
      </c>
      <c r="V31" s="3"/>
      <c r="W31" s="22">
        <f t="shared" si="23"/>
        <v>2006</v>
      </c>
      <c r="X31" s="22">
        <f t="shared" si="16"/>
        <v>0</v>
      </c>
      <c r="Y31" s="24">
        <v>0.15887411347517733</v>
      </c>
      <c r="Z31" s="25">
        <f t="shared" si="5"/>
        <v>5000</v>
      </c>
      <c r="AA31" s="22">
        <f t="shared" si="17"/>
        <v>0</v>
      </c>
      <c r="AB31" s="22">
        <f t="shared" si="18"/>
        <v>0</v>
      </c>
      <c r="AC31" s="22">
        <f t="shared" si="24"/>
        <v>0</v>
      </c>
      <c r="AD31" s="26">
        <v>6.25E-2</v>
      </c>
      <c r="AE31" s="25">
        <f t="shared" si="7"/>
        <v>5000</v>
      </c>
      <c r="AF31" s="22">
        <f t="shared" si="8"/>
        <v>0</v>
      </c>
      <c r="AG31" s="25">
        <f t="shared" si="19"/>
        <v>0</v>
      </c>
      <c r="AH31" s="25">
        <f t="shared" si="9"/>
        <v>0</v>
      </c>
      <c r="AI31" s="24">
        <f t="shared" si="20"/>
        <v>0</v>
      </c>
      <c r="AJ31" s="27">
        <f t="shared" si="21"/>
        <v>0</v>
      </c>
      <c r="AK31" s="3"/>
    </row>
    <row r="32" spans="1:37">
      <c r="H32" s="30">
        <f t="shared" si="22"/>
        <v>2007</v>
      </c>
      <c r="I32" s="30">
        <f t="shared" si="10"/>
        <v>0</v>
      </c>
      <c r="J32" s="32">
        <v>0.19677787042632777</v>
      </c>
      <c r="K32" s="33">
        <f t="shared" si="0"/>
        <v>5000</v>
      </c>
      <c r="L32" s="30">
        <f t="shared" si="11"/>
        <v>0</v>
      </c>
      <c r="M32" s="30">
        <f t="shared" si="12"/>
        <v>0</v>
      </c>
      <c r="N32" s="30">
        <f t="shared" si="1"/>
        <v>0</v>
      </c>
      <c r="O32" s="36">
        <v>7.0000000000000007E-2</v>
      </c>
      <c r="P32" s="33">
        <f t="shared" si="2"/>
        <v>5000</v>
      </c>
      <c r="Q32" s="30">
        <f t="shared" si="3"/>
        <v>0</v>
      </c>
      <c r="R32" s="33">
        <f t="shared" si="13"/>
        <v>0</v>
      </c>
      <c r="S32" s="33">
        <f t="shared" si="4"/>
        <v>0</v>
      </c>
      <c r="T32" s="32">
        <f t="shared" si="14"/>
        <v>0</v>
      </c>
      <c r="U32" s="35">
        <f t="shared" si="15"/>
        <v>0</v>
      </c>
      <c r="V32" s="3"/>
      <c r="W32" s="22">
        <f t="shared" si="23"/>
        <v>2007</v>
      </c>
      <c r="X32" s="22">
        <f t="shared" si="16"/>
        <v>0</v>
      </c>
      <c r="Y32" s="24">
        <v>0.19677787042632777</v>
      </c>
      <c r="Z32" s="25">
        <f t="shared" si="5"/>
        <v>5000</v>
      </c>
      <c r="AA32" s="22">
        <f t="shared" si="17"/>
        <v>0</v>
      </c>
      <c r="AB32" s="22">
        <f t="shared" si="18"/>
        <v>0</v>
      </c>
      <c r="AC32" s="22">
        <f t="shared" si="24"/>
        <v>0</v>
      </c>
      <c r="AD32" s="28">
        <v>7.0000000000000007E-2</v>
      </c>
      <c r="AE32" s="25">
        <f t="shared" si="7"/>
        <v>5000</v>
      </c>
      <c r="AF32" s="22">
        <f t="shared" si="8"/>
        <v>0</v>
      </c>
      <c r="AG32" s="25">
        <f t="shared" si="19"/>
        <v>0</v>
      </c>
      <c r="AH32" s="25">
        <f t="shared" si="9"/>
        <v>0</v>
      </c>
      <c r="AI32" s="24">
        <f t="shared" si="20"/>
        <v>0</v>
      </c>
      <c r="AJ32" s="27">
        <f t="shared" si="21"/>
        <v>0</v>
      </c>
      <c r="AK32" s="3"/>
    </row>
    <row r="33" spans="1:37">
      <c r="H33" s="30">
        <f t="shared" si="22"/>
        <v>2008</v>
      </c>
      <c r="I33" s="30">
        <f t="shared" si="10"/>
        <v>0</v>
      </c>
      <c r="J33" s="32">
        <v>-0.37942650405256834</v>
      </c>
      <c r="K33" s="33">
        <f t="shared" si="0"/>
        <v>5000</v>
      </c>
      <c r="L33" s="30">
        <f t="shared" si="11"/>
        <v>0</v>
      </c>
      <c r="M33" s="30">
        <f t="shared" si="12"/>
        <v>0</v>
      </c>
      <c r="N33" s="30">
        <f t="shared" si="1"/>
        <v>0</v>
      </c>
      <c r="O33" s="36">
        <v>0.08</v>
      </c>
      <c r="P33" s="33">
        <f t="shared" si="2"/>
        <v>5000</v>
      </c>
      <c r="Q33" s="30">
        <f t="shared" si="3"/>
        <v>0</v>
      </c>
      <c r="R33" s="33">
        <f t="shared" si="13"/>
        <v>0</v>
      </c>
      <c r="S33" s="33">
        <f t="shared" si="4"/>
        <v>0</v>
      </c>
      <c r="T33" s="32">
        <f t="shared" si="14"/>
        <v>0</v>
      </c>
      <c r="U33" s="35">
        <f t="shared" si="15"/>
        <v>0</v>
      </c>
      <c r="V33" s="3"/>
      <c r="W33" s="22">
        <f t="shared" si="23"/>
        <v>2008</v>
      </c>
      <c r="X33" s="22">
        <f t="shared" si="16"/>
        <v>0</v>
      </c>
      <c r="Y33" s="24">
        <v>-0.37942650405256834</v>
      </c>
      <c r="Z33" s="25">
        <f t="shared" si="5"/>
        <v>5000</v>
      </c>
      <c r="AA33" s="22">
        <f t="shared" si="17"/>
        <v>0</v>
      </c>
      <c r="AB33" s="22">
        <f t="shared" si="18"/>
        <v>0</v>
      </c>
      <c r="AC33" s="22">
        <f t="shared" si="24"/>
        <v>0</v>
      </c>
      <c r="AD33" s="28">
        <v>0.08</v>
      </c>
      <c r="AE33" s="25">
        <f t="shared" si="7"/>
        <v>5000</v>
      </c>
      <c r="AF33" s="22">
        <f t="shared" si="8"/>
        <v>0</v>
      </c>
      <c r="AG33" s="25">
        <f t="shared" si="19"/>
        <v>0</v>
      </c>
      <c r="AH33" s="25">
        <f t="shared" si="9"/>
        <v>0</v>
      </c>
      <c r="AI33" s="24">
        <f t="shared" si="20"/>
        <v>0</v>
      </c>
      <c r="AJ33" s="27">
        <f t="shared" si="21"/>
        <v>0</v>
      </c>
      <c r="AK33" s="3"/>
    </row>
    <row r="34" spans="1:37">
      <c r="H34" s="30">
        <f t="shared" si="22"/>
        <v>2009</v>
      </c>
      <c r="I34" s="30">
        <f t="shared" si="10"/>
        <v>0</v>
      </c>
      <c r="J34" s="32">
        <v>0.80532523046814641</v>
      </c>
      <c r="K34" s="33">
        <f t="shared" si="0"/>
        <v>5000</v>
      </c>
      <c r="L34" s="30">
        <f t="shared" si="11"/>
        <v>0</v>
      </c>
      <c r="M34" s="30">
        <f t="shared" si="12"/>
        <v>0</v>
      </c>
      <c r="N34" s="30">
        <f t="shared" si="1"/>
        <v>0</v>
      </c>
      <c r="O34" s="36">
        <v>0.09</v>
      </c>
      <c r="P34" s="33">
        <f t="shared" si="2"/>
        <v>5000</v>
      </c>
      <c r="Q34" s="30">
        <f t="shared" si="3"/>
        <v>0</v>
      </c>
      <c r="R34" s="33">
        <f t="shared" si="13"/>
        <v>0</v>
      </c>
      <c r="S34" s="33">
        <f t="shared" si="4"/>
        <v>0</v>
      </c>
      <c r="T34" s="32">
        <f t="shared" si="14"/>
        <v>0</v>
      </c>
      <c r="U34" s="35">
        <f t="shared" si="15"/>
        <v>0</v>
      </c>
      <c r="V34" s="3"/>
      <c r="W34" s="22">
        <f t="shared" si="23"/>
        <v>2009</v>
      </c>
      <c r="X34" s="22">
        <f t="shared" si="16"/>
        <v>0</v>
      </c>
      <c r="Y34" s="24">
        <v>0.80532523046814641</v>
      </c>
      <c r="Z34" s="25">
        <f t="shared" si="5"/>
        <v>5000</v>
      </c>
      <c r="AA34" s="22">
        <f t="shared" si="17"/>
        <v>0</v>
      </c>
      <c r="AB34" s="22">
        <f t="shared" si="18"/>
        <v>0</v>
      </c>
      <c r="AC34" s="22">
        <f t="shared" si="24"/>
        <v>0</v>
      </c>
      <c r="AD34" s="28">
        <v>0.09</v>
      </c>
      <c r="AE34" s="25">
        <f t="shared" si="7"/>
        <v>5000</v>
      </c>
      <c r="AF34" s="22">
        <f t="shared" si="8"/>
        <v>0</v>
      </c>
      <c r="AG34" s="25">
        <f t="shared" si="19"/>
        <v>0</v>
      </c>
      <c r="AH34" s="25">
        <f t="shared" si="9"/>
        <v>0</v>
      </c>
      <c r="AI34" s="24">
        <f t="shared" si="20"/>
        <v>0</v>
      </c>
      <c r="AJ34" s="27">
        <f t="shared" si="21"/>
        <v>0</v>
      </c>
      <c r="AK34" s="3"/>
    </row>
    <row r="35" spans="1:37">
      <c r="H35" s="30">
        <f t="shared" si="22"/>
        <v>2010</v>
      </c>
      <c r="I35" s="30">
        <f t="shared" si="10"/>
        <v>0</v>
      </c>
      <c r="J35" s="32">
        <v>0.10943116334797741</v>
      </c>
      <c r="K35" s="33">
        <f t="shared" si="0"/>
        <v>5000</v>
      </c>
      <c r="L35" s="30">
        <f t="shared" si="11"/>
        <v>0</v>
      </c>
      <c r="M35" s="30">
        <f t="shared" si="12"/>
        <v>0</v>
      </c>
      <c r="N35" s="30">
        <f t="shared" si="1"/>
        <v>0</v>
      </c>
      <c r="O35" s="36">
        <v>0.1</v>
      </c>
      <c r="P35" s="33">
        <f t="shared" si="2"/>
        <v>5000</v>
      </c>
      <c r="Q35" s="30">
        <f t="shared" si="3"/>
        <v>0</v>
      </c>
      <c r="R35" s="33">
        <f t="shared" si="13"/>
        <v>0</v>
      </c>
      <c r="S35" s="33">
        <f t="shared" si="4"/>
        <v>0</v>
      </c>
      <c r="T35" s="32">
        <f t="shared" si="14"/>
        <v>0</v>
      </c>
      <c r="U35" s="35">
        <f t="shared" si="15"/>
        <v>0</v>
      </c>
      <c r="V35" s="3"/>
      <c r="W35" s="22">
        <f t="shared" si="23"/>
        <v>2010</v>
      </c>
      <c r="X35" s="22">
        <f t="shared" si="16"/>
        <v>0</v>
      </c>
      <c r="Y35" s="24">
        <v>0.10943116334797741</v>
      </c>
      <c r="Z35" s="25">
        <f t="shared" si="5"/>
        <v>5000</v>
      </c>
      <c r="AA35" s="22">
        <f t="shared" si="17"/>
        <v>0</v>
      </c>
      <c r="AB35" s="22">
        <f t="shared" si="18"/>
        <v>0</v>
      </c>
      <c r="AC35" s="22">
        <f t="shared" si="24"/>
        <v>0</v>
      </c>
      <c r="AD35" s="28">
        <v>0.1</v>
      </c>
      <c r="AE35" s="25">
        <f t="shared" si="7"/>
        <v>5000</v>
      </c>
      <c r="AF35" s="22">
        <f t="shared" si="8"/>
        <v>0</v>
      </c>
      <c r="AG35" s="25">
        <f t="shared" si="19"/>
        <v>0</v>
      </c>
      <c r="AH35" s="25">
        <f t="shared" si="9"/>
        <v>0</v>
      </c>
      <c r="AI35" s="24">
        <f t="shared" si="20"/>
        <v>0</v>
      </c>
      <c r="AJ35" s="27">
        <f t="shared" si="21"/>
        <v>0</v>
      </c>
      <c r="AK35" s="3"/>
    </row>
    <row r="36" spans="1:37">
      <c r="H36" s="30">
        <f t="shared" si="22"/>
        <v>2011</v>
      </c>
      <c r="I36" s="30">
        <f t="shared" si="10"/>
        <v>0</v>
      </c>
      <c r="J36" s="32">
        <v>-0.10495242993057337</v>
      </c>
      <c r="K36" s="33">
        <f t="shared" si="0"/>
        <v>5000</v>
      </c>
      <c r="L36" s="30">
        <f t="shared" si="11"/>
        <v>0</v>
      </c>
      <c r="M36" s="30">
        <f t="shared" si="12"/>
        <v>0</v>
      </c>
      <c r="N36" s="30">
        <f t="shared" si="1"/>
        <v>0</v>
      </c>
      <c r="O36" s="36">
        <v>0.11</v>
      </c>
      <c r="P36" s="33">
        <f t="shared" si="2"/>
        <v>5000</v>
      </c>
      <c r="Q36" s="30">
        <f t="shared" si="3"/>
        <v>0</v>
      </c>
      <c r="R36" s="33">
        <f t="shared" si="13"/>
        <v>0</v>
      </c>
      <c r="S36" s="33">
        <f t="shared" si="4"/>
        <v>0</v>
      </c>
      <c r="T36" s="32">
        <f t="shared" si="14"/>
        <v>0</v>
      </c>
      <c r="U36" s="35">
        <f t="shared" si="15"/>
        <v>0</v>
      </c>
      <c r="V36" s="3"/>
      <c r="W36" s="22">
        <f t="shared" si="23"/>
        <v>2011</v>
      </c>
      <c r="X36" s="22">
        <f t="shared" si="16"/>
        <v>0</v>
      </c>
      <c r="Y36" s="24">
        <v>-0.10495242993057337</v>
      </c>
      <c r="Z36" s="25">
        <f t="shared" si="5"/>
        <v>5000</v>
      </c>
      <c r="AA36" s="22">
        <f t="shared" si="17"/>
        <v>0</v>
      </c>
      <c r="AB36" s="22">
        <f t="shared" si="18"/>
        <v>0</v>
      </c>
      <c r="AC36" s="22">
        <f t="shared" si="24"/>
        <v>0</v>
      </c>
      <c r="AD36" s="28">
        <v>0.11</v>
      </c>
      <c r="AE36" s="25">
        <f t="shared" si="7"/>
        <v>5000</v>
      </c>
      <c r="AF36" s="22">
        <f t="shared" si="8"/>
        <v>0</v>
      </c>
      <c r="AG36" s="25">
        <f t="shared" si="19"/>
        <v>0</v>
      </c>
      <c r="AH36" s="25">
        <f t="shared" si="9"/>
        <v>0</v>
      </c>
      <c r="AI36" s="24">
        <f t="shared" si="20"/>
        <v>0</v>
      </c>
      <c r="AJ36" s="27">
        <f t="shared" si="21"/>
        <v>0</v>
      </c>
      <c r="AK36" s="3"/>
    </row>
    <row r="37" spans="1:37">
      <c r="H37" t="s">
        <v>16</v>
      </c>
      <c r="K37" s="3"/>
      <c r="P37" s="3"/>
      <c r="Q37" s="3"/>
      <c r="R37" s="3"/>
      <c r="S37" s="3"/>
      <c r="T37" s="3"/>
      <c r="U37" s="3"/>
      <c r="V37" s="3"/>
      <c r="W37" s="37"/>
      <c r="X37" s="37"/>
      <c r="Y37" s="38"/>
      <c r="Z37" s="37"/>
      <c r="AA37" s="37"/>
      <c r="AB37" s="39"/>
      <c r="AC37" s="37"/>
      <c r="AD37" s="38"/>
      <c r="AE37" s="37"/>
      <c r="AF37" s="37"/>
      <c r="AG37" s="37"/>
      <c r="AH37" s="37"/>
      <c r="AI37" s="40"/>
      <c r="AJ37" s="40"/>
      <c r="AK37" s="3"/>
    </row>
    <row r="38" spans="1:37">
      <c r="H38" t="s">
        <v>17</v>
      </c>
      <c r="J38" s="1"/>
      <c r="K38" s="1"/>
    </row>
    <row r="39" spans="1:37">
      <c r="J39" s="1"/>
      <c r="K39" s="1"/>
    </row>
    <row r="40" spans="1:37">
      <c r="J40" s="1"/>
      <c r="K40" s="1"/>
    </row>
    <row r="44" spans="1:37">
      <c r="A44" s="39"/>
      <c r="B44" s="39"/>
    </row>
    <row r="45" spans="1:37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37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37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37">
      <c r="A48" s="39"/>
      <c r="B48" s="39"/>
      <c r="C48" s="39"/>
      <c r="D48" s="39"/>
      <c r="E48" s="39"/>
      <c r="F48" s="39"/>
      <c r="G48" s="39"/>
      <c r="H48" s="55"/>
      <c r="I48" s="39"/>
      <c r="J48" s="39"/>
      <c r="K48" s="39"/>
      <c r="L48" s="56"/>
      <c r="M48" s="39"/>
      <c r="N48" s="39"/>
      <c r="O48" s="39"/>
    </row>
    <row r="49" spans="1:15">
      <c r="A49" s="39"/>
      <c r="B49" s="39"/>
      <c r="C49" s="39"/>
      <c r="D49" s="39"/>
      <c r="E49" s="39"/>
      <c r="F49" s="39"/>
      <c r="G49" s="39"/>
      <c r="H49" s="57"/>
      <c r="I49" s="39"/>
      <c r="J49" s="39"/>
      <c r="K49" s="39"/>
      <c r="L49" s="39"/>
      <c r="M49" s="39"/>
      <c r="N49" s="39"/>
      <c r="O49" s="39"/>
    </row>
    <row r="50" spans="1:1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5">
      <c r="A51" s="39"/>
      <c r="B51" s="39"/>
      <c r="C51" s="39"/>
      <c r="D51" s="39"/>
      <c r="E51" s="39"/>
      <c r="F51" s="39"/>
      <c r="G51" s="39"/>
      <c r="H51" s="39"/>
      <c r="I51" s="39"/>
      <c r="J51" s="38"/>
      <c r="K51" s="38"/>
      <c r="L51" s="39"/>
      <c r="M51" s="39"/>
      <c r="N51" s="39"/>
      <c r="O51" s="39"/>
    </row>
    <row r="52" spans="1:15">
      <c r="A52" s="39"/>
      <c r="B52" s="39"/>
      <c r="J52" s="1"/>
      <c r="K52" s="1"/>
    </row>
    <row r="53" spans="1:15">
      <c r="J53" s="1"/>
      <c r="K53" s="1"/>
    </row>
    <row r="54" spans="1:15">
      <c r="J54" s="1"/>
      <c r="K54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8"/>
  <sheetViews>
    <sheetView workbookViewId="0">
      <selection activeCell="A19" sqref="A19"/>
    </sheetView>
  </sheetViews>
  <sheetFormatPr defaultRowHeight="14.4"/>
  <cols>
    <col min="1" max="1" width="16" customWidth="1"/>
    <col min="2" max="2" width="16.88671875" bestFit="1" customWidth="1"/>
    <col min="3" max="3" width="11" bestFit="1" customWidth="1"/>
    <col min="4" max="4" width="12.109375" bestFit="1" customWidth="1"/>
    <col min="5" max="5" width="7" customWidth="1"/>
    <col min="6" max="6" width="5" bestFit="1" customWidth="1"/>
    <col min="7" max="7" width="7.33203125" customWidth="1"/>
    <col min="8" max="8" width="7.88671875" customWidth="1"/>
    <col min="9" max="9" width="4.6640625" bestFit="1" customWidth="1"/>
    <col min="10" max="10" width="6.77734375" bestFit="1" customWidth="1"/>
    <col min="11" max="11" width="10" customWidth="1"/>
    <col min="12" max="12" width="12" bestFit="1" customWidth="1"/>
    <col min="13" max="13" width="8.88671875" customWidth="1"/>
    <col min="25" max="25" width="9" bestFit="1" customWidth="1"/>
    <col min="29" max="29" width="9" bestFit="1" customWidth="1"/>
  </cols>
  <sheetData>
    <row r="1" spans="1:34" ht="15" thickBot="1">
      <c r="A1" s="2" t="s">
        <v>15</v>
      </c>
    </row>
    <row r="2" spans="1:34">
      <c r="A2" s="4" t="s">
        <v>18</v>
      </c>
      <c r="B2" s="5"/>
      <c r="C2" s="5"/>
      <c r="D2" s="6">
        <v>10</v>
      </c>
      <c r="E2" s="5"/>
      <c r="F2" s="7"/>
      <c r="L2" s="2" t="s">
        <v>32</v>
      </c>
      <c r="Y2" s="2" t="s">
        <v>33</v>
      </c>
    </row>
    <row r="3" spans="1:34">
      <c r="A3" s="8" t="s">
        <v>10</v>
      </c>
      <c r="B3" s="9"/>
      <c r="C3" s="9"/>
      <c r="D3" s="13">
        <v>1980</v>
      </c>
      <c r="E3" s="9" t="s">
        <v>11</v>
      </c>
      <c r="F3" s="16">
        <f>2011-time1+1</f>
        <v>2002</v>
      </c>
      <c r="H3" s="29" t="s">
        <v>14</v>
      </c>
      <c r="I3" s="29" t="s">
        <v>0</v>
      </c>
      <c r="J3" s="29" t="s">
        <v>8</v>
      </c>
      <c r="K3" s="29" t="s">
        <v>3</v>
      </c>
      <c r="L3" s="29" t="s">
        <v>34</v>
      </c>
      <c r="M3" s="30"/>
      <c r="N3" s="29" t="s">
        <v>21</v>
      </c>
      <c r="O3" s="29" t="s">
        <v>4</v>
      </c>
      <c r="P3" s="29" t="s">
        <v>1</v>
      </c>
      <c r="Q3" s="29"/>
      <c r="R3" s="29" t="s">
        <v>23</v>
      </c>
      <c r="S3" s="29" t="s">
        <v>24</v>
      </c>
      <c r="T3" s="2"/>
      <c r="U3" s="21" t="s">
        <v>14</v>
      </c>
      <c r="V3" s="21" t="s">
        <v>0</v>
      </c>
      <c r="W3" s="21" t="s">
        <v>8</v>
      </c>
      <c r="X3" s="21" t="s">
        <v>4</v>
      </c>
      <c r="Y3" s="21" t="s">
        <v>1</v>
      </c>
      <c r="Z3" s="22"/>
      <c r="AA3" s="21" t="s">
        <v>21</v>
      </c>
      <c r="AB3" s="21" t="s">
        <v>4</v>
      </c>
      <c r="AC3" s="21" t="s">
        <v>1</v>
      </c>
      <c r="AD3" s="21"/>
      <c r="AE3" s="21" t="s">
        <v>23</v>
      </c>
      <c r="AF3" s="21" t="s">
        <v>24</v>
      </c>
      <c r="AG3" s="2"/>
      <c r="AH3" s="2"/>
    </row>
    <row r="4" spans="1:34">
      <c r="A4" s="8" t="s">
        <v>12</v>
      </c>
      <c r="B4" s="9"/>
      <c r="C4" s="11">
        <v>1980</v>
      </c>
      <c r="D4" s="9"/>
      <c r="E4" s="9"/>
      <c r="F4" s="10"/>
      <c r="H4" s="31" t="s">
        <v>13</v>
      </c>
      <c r="I4" s="30"/>
      <c r="J4" s="29" t="s">
        <v>9</v>
      </c>
      <c r="K4" s="29"/>
      <c r="L4" s="30"/>
      <c r="M4" s="30"/>
      <c r="N4" s="29" t="s">
        <v>13</v>
      </c>
      <c r="O4" s="29"/>
      <c r="P4" s="29"/>
      <c r="Q4" s="29"/>
      <c r="R4" s="29"/>
      <c r="S4" s="29"/>
      <c r="T4" s="2"/>
      <c r="U4" s="23" t="s">
        <v>13</v>
      </c>
      <c r="V4" s="22"/>
      <c r="W4" s="21" t="s">
        <v>9</v>
      </c>
      <c r="X4" s="21"/>
      <c r="Y4" s="22"/>
      <c r="Z4" s="22"/>
      <c r="AA4" s="21" t="s">
        <v>13</v>
      </c>
      <c r="AB4" s="21"/>
      <c r="AC4" s="21"/>
      <c r="AD4" s="21"/>
      <c r="AE4" s="21"/>
      <c r="AF4" s="21"/>
      <c r="AG4" s="2"/>
      <c r="AH4" s="2"/>
    </row>
    <row r="5" spans="1:34">
      <c r="A5" s="8"/>
      <c r="B5" s="9"/>
      <c r="C5" s="9"/>
      <c r="D5" s="9"/>
      <c r="E5" s="9"/>
      <c r="F5" s="10"/>
      <c r="H5" s="30">
        <v>1980</v>
      </c>
      <c r="I5" s="30">
        <f>IF(N4=start-1+time1,0,IF(I4&lt;&gt;0,I4+1,IF(H5=start,1,0)))</f>
        <v>1</v>
      </c>
      <c r="J5" s="32">
        <v>0.34899276658629547</v>
      </c>
      <c r="K5" s="33">
        <f t="shared" ref="K5:K36" si="0">IF(N4=start-1+time1,0,IF(H5=start,cont1*eqper,0))</f>
        <v>50000</v>
      </c>
      <c r="L5" s="30">
        <f t="shared" ref="L5:L36" si="1">IF(I5=0,0,(K5+L4)*(1+J5))</f>
        <v>67449.638329314781</v>
      </c>
      <c r="M5" s="30">
        <f t="shared" ref="M5:M36" si="2">IF(I5=time1,L5,0)</f>
        <v>0</v>
      </c>
      <c r="N5" s="34">
        <v>7.4999999999999997E-2</v>
      </c>
      <c r="O5" s="33">
        <f t="shared" ref="O5:O36" si="3">IF(N4=start-1+time1,0,IF(H5=start,cont1*bondper,0))</f>
        <v>50000</v>
      </c>
      <c r="P5" s="33">
        <f t="shared" ref="P5:P36" si="4">IF(I5=0,0,(O5+P4)*(1+N5))</f>
        <v>53750</v>
      </c>
      <c r="Q5" s="33">
        <f t="shared" ref="Q5:Q36" si="5">IF(I5=time1,P5,0)</f>
        <v>0</v>
      </c>
      <c r="R5" s="32">
        <f t="shared" ref="R5:R36" si="6">IF(I5=0,0,L5/(L5+P5))</f>
        <v>0.55651682842522654</v>
      </c>
      <c r="S5" s="35">
        <f t="shared" ref="S5:S36" si="7">IF(I5=0,0,P5/(L5+P5))</f>
        <v>0.44348317157477346</v>
      </c>
      <c r="T5" s="3"/>
      <c r="U5" s="22">
        <v>1980</v>
      </c>
      <c r="V5" s="22">
        <f>IF(AA4=start-1+time1,0,IF(V4&lt;&gt;0,V4+1,IF(U5=start,1,0)))</f>
        <v>1</v>
      </c>
      <c r="W5" s="24">
        <v>0.34899276658629547</v>
      </c>
      <c r="X5" s="25">
        <f t="shared" ref="X5:X36" si="8">IF(AA4=start-1+time1,0,IF(U5=start,cont1*eqper,0))</f>
        <v>50000</v>
      </c>
      <c r="Y5" s="22">
        <f t="shared" ref="Y5:Y36" si="9">IF(V5=0,0,(X5+eqper*(Y4+AC4))*(1+W5))</f>
        <v>67449.638329314781</v>
      </c>
      <c r="Z5" s="22">
        <f t="shared" ref="Z5:Z36" si="10">IF(V5=time1,Y5,0)</f>
        <v>0</v>
      </c>
      <c r="AA5" s="26">
        <v>7.4999999999999997E-2</v>
      </c>
      <c r="AB5" s="25">
        <f t="shared" ref="AB5:AB36" si="11">IF(AA4=start-1+time1,0,IF(U5=start,cont1*bondper,0))</f>
        <v>50000</v>
      </c>
      <c r="AC5" s="25">
        <f t="shared" ref="AC5:AC36" si="12">IF(V5=0,0,(AB5+bondper*(Y4+AC4))*(1+AA5))</f>
        <v>53750</v>
      </c>
      <c r="AD5" s="25">
        <f t="shared" ref="AD5:AD36" si="13">IF(V5=time1,AC5,0)</f>
        <v>0</v>
      </c>
      <c r="AE5" s="24">
        <f t="shared" ref="AE5:AE36" si="14">IF(V5=0,0,Y5/(Y5+AC5))</f>
        <v>0.55651682842522654</v>
      </c>
      <c r="AF5" s="27">
        <f t="shared" ref="AF5:AF36" si="15">IF(V5=0,0,AC5/(Y5+AC5))</f>
        <v>0.44348317157477346</v>
      </c>
      <c r="AG5" s="3"/>
      <c r="AH5" s="3"/>
    </row>
    <row r="6" spans="1:34">
      <c r="A6" s="8" t="s">
        <v>35</v>
      </c>
      <c r="B6" s="9"/>
      <c r="C6" s="9"/>
      <c r="D6" s="51">
        <v>100000</v>
      </c>
      <c r="E6" s="9"/>
      <c r="F6" s="10"/>
      <c r="H6" s="30">
        <f>H5+1</f>
        <v>1981</v>
      </c>
      <c r="I6" s="30">
        <f t="shared" ref="I6:I36" si="16">IF(H5=start-1+time1,0,IF(I5&lt;&gt;0,I5+1,IF(H6=start,1,0)))</f>
        <v>2</v>
      </c>
      <c r="J6" s="32">
        <v>0.25524677121771222</v>
      </c>
      <c r="K6" s="33">
        <f t="shared" si="0"/>
        <v>0</v>
      </c>
      <c r="L6" s="30">
        <f t="shared" si="1"/>
        <v>84665.940732674819</v>
      </c>
      <c r="M6" s="30">
        <f t="shared" si="2"/>
        <v>0</v>
      </c>
      <c r="N6" s="34">
        <v>0.08</v>
      </c>
      <c r="O6" s="33">
        <f t="shared" si="3"/>
        <v>0</v>
      </c>
      <c r="P6" s="33">
        <f t="shared" si="4"/>
        <v>58050.000000000007</v>
      </c>
      <c r="Q6" s="33">
        <f t="shared" si="5"/>
        <v>0</v>
      </c>
      <c r="R6" s="32">
        <f t="shared" si="6"/>
        <v>0.59324796023497428</v>
      </c>
      <c r="S6" s="35">
        <f t="shared" si="7"/>
        <v>0.40675203976502577</v>
      </c>
      <c r="T6" s="3"/>
      <c r="U6" s="22">
        <f>U5+1</f>
        <v>1981</v>
      </c>
      <c r="V6" s="22">
        <f t="shared" ref="V6:V36" si="17">IF(U5=start-1+time1,0,IF(V5&lt;&gt;0,V5+1,IF(U6=start,1,0)))</f>
        <v>2</v>
      </c>
      <c r="W6" s="24">
        <v>0.25524677121771222</v>
      </c>
      <c r="X6" s="25">
        <f t="shared" si="8"/>
        <v>0</v>
      </c>
      <c r="Y6" s="22">
        <f t="shared" si="9"/>
        <v>76067.727342813421</v>
      </c>
      <c r="Z6" s="22">
        <f t="shared" si="10"/>
        <v>0</v>
      </c>
      <c r="AA6" s="26">
        <v>0.08</v>
      </c>
      <c r="AB6" s="25">
        <f t="shared" si="11"/>
        <v>0</v>
      </c>
      <c r="AC6" s="25">
        <f t="shared" si="12"/>
        <v>65447.804697829983</v>
      </c>
      <c r="AD6" s="25">
        <f t="shared" si="13"/>
        <v>0</v>
      </c>
      <c r="AE6" s="24">
        <f t="shared" si="14"/>
        <v>0.53752210973539427</v>
      </c>
      <c r="AF6" s="27">
        <f t="shared" si="15"/>
        <v>0.46247789026460584</v>
      </c>
      <c r="AG6" s="3"/>
      <c r="AH6" s="3"/>
    </row>
    <row r="7" spans="1:34">
      <c r="A7" s="8"/>
      <c r="B7" s="9"/>
      <c r="C7" s="9"/>
      <c r="D7" s="50"/>
      <c r="E7" s="9"/>
      <c r="F7" s="10"/>
      <c r="H7" s="30">
        <f t="shared" ref="H7:H36" si="18">H6+1</f>
        <v>1982</v>
      </c>
      <c r="I7" s="30">
        <f t="shared" si="16"/>
        <v>3</v>
      </c>
      <c r="J7" s="32">
        <v>-2.8478250884203839E-2</v>
      </c>
      <c r="K7" s="33">
        <f t="shared" si="0"/>
        <v>0</v>
      </c>
      <c r="L7" s="30">
        <f t="shared" si="1"/>
        <v>82254.802831142573</v>
      </c>
      <c r="M7" s="30">
        <f t="shared" si="2"/>
        <v>0</v>
      </c>
      <c r="N7" s="34">
        <v>0.08</v>
      </c>
      <c r="O7" s="33">
        <f t="shared" si="3"/>
        <v>0</v>
      </c>
      <c r="P7" s="33">
        <f t="shared" si="4"/>
        <v>62694.000000000015</v>
      </c>
      <c r="Q7" s="33">
        <f t="shared" si="5"/>
        <v>0</v>
      </c>
      <c r="R7" s="32">
        <f t="shared" si="6"/>
        <v>0.56747486853661644</v>
      </c>
      <c r="S7" s="35">
        <f t="shared" si="7"/>
        <v>0.43252513146338356</v>
      </c>
      <c r="T7" s="3"/>
      <c r="U7" s="22">
        <f t="shared" ref="U7:U36" si="19">U6+1</f>
        <v>1982</v>
      </c>
      <c r="V7" s="22">
        <f t="shared" si="17"/>
        <v>3</v>
      </c>
      <c r="W7" s="24">
        <v>-2.8478250884203839E-2</v>
      </c>
      <c r="X7" s="25">
        <f t="shared" si="8"/>
        <v>0</v>
      </c>
      <c r="Y7" s="22">
        <f t="shared" si="9"/>
        <v>68742.708607589186</v>
      </c>
      <c r="Z7" s="22">
        <f t="shared" si="10"/>
        <v>0</v>
      </c>
      <c r="AA7" s="26">
        <v>0.08</v>
      </c>
      <c r="AB7" s="25">
        <f t="shared" si="11"/>
        <v>0</v>
      </c>
      <c r="AC7" s="25">
        <f t="shared" si="12"/>
        <v>76418.387301947441</v>
      </c>
      <c r="AD7" s="25">
        <f t="shared" si="13"/>
        <v>0</v>
      </c>
      <c r="AE7" s="24">
        <f t="shared" si="14"/>
        <v>0.47356151575508326</v>
      </c>
      <c r="AF7" s="27">
        <f t="shared" si="15"/>
        <v>0.52643848424491668</v>
      </c>
      <c r="AG7" s="3"/>
      <c r="AH7" s="3"/>
    </row>
    <row r="8" spans="1:34">
      <c r="E8" s="9"/>
      <c r="F8" s="10"/>
      <c r="H8" s="30">
        <f t="shared" si="18"/>
        <v>1983</v>
      </c>
      <c r="I8" s="30">
        <f t="shared" si="16"/>
        <v>4</v>
      </c>
      <c r="J8" s="32">
        <v>0.15989787716892828</v>
      </c>
      <c r="K8" s="33">
        <f t="shared" si="0"/>
        <v>0</v>
      </c>
      <c r="L8" s="30">
        <f t="shared" si="1"/>
        <v>95407.171190791021</v>
      </c>
      <c r="M8" s="30">
        <f t="shared" si="2"/>
        <v>0</v>
      </c>
      <c r="N8" s="34">
        <v>0.08</v>
      </c>
      <c r="O8" s="33">
        <f t="shared" si="3"/>
        <v>0</v>
      </c>
      <c r="P8" s="33">
        <f t="shared" si="4"/>
        <v>67709.520000000019</v>
      </c>
      <c r="Q8" s="33">
        <f t="shared" si="5"/>
        <v>0</v>
      </c>
      <c r="R8" s="32">
        <f t="shared" si="6"/>
        <v>0.58490133961335133</v>
      </c>
      <c r="S8" s="35">
        <f t="shared" si="7"/>
        <v>0.41509866038664872</v>
      </c>
      <c r="T8" s="3"/>
      <c r="U8" s="22">
        <f t="shared" si="19"/>
        <v>1983</v>
      </c>
      <c r="V8" s="22">
        <f t="shared" si="17"/>
        <v>4</v>
      </c>
      <c r="W8" s="24">
        <v>0.15989787716892828</v>
      </c>
      <c r="X8" s="25">
        <f t="shared" si="8"/>
        <v>0</v>
      </c>
      <c r="Y8" s="22">
        <f t="shared" si="9"/>
        <v>84186.023496493377</v>
      </c>
      <c r="Z8" s="22">
        <f t="shared" si="10"/>
        <v>0</v>
      </c>
      <c r="AA8" s="26">
        <v>0.08</v>
      </c>
      <c r="AB8" s="25">
        <f t="shared" si="11"/>
        <v>0</v>
      </c>
      <c r="AC8" s="25">
        <f t="shared" si="12"/>
        <v>78386.991791149791</v>
      </c>
      <c r="AD8" s="25">
        <f t="shared" si="13"/>
        <v>0</v>
      </c>
      <c r="AE8" s="24">
        <f t="shared" si="14"/>
        <v>0.51783516069712809</v>
      </c>
      <c r="AF8" s="27">
        <f t="shared" si="15"/>
        <v>0.48216483930287179</v>
      </c>
      <c r="AG8" s="3"/>
      <c r="AH8" s="3"/>
    </row>
    <row r="9" spans="1:34">
      <c r="A9" s="8" t="s">
        <v>19</v>
      </c>
      <c r="B9" s="48">
        <v>0.5</v>
      </c>
      <c r="C9" s="19" t="s">
        <v>20</v>
      </c>
      <c r="D9" s="49">
        <f>100%-eqper</f>
        <v>0.5</v>
      </c>
      <c r="E9" s="9"/>
      <c r="F9" s="10"/>
      <c r="H9" s="30">
        <f t="shared" si="18"/>
        <v>1984</v>
      </c>
      <c r="I9" s="30">
        <f t="shared" si="16"/>
        <v>5</v>
      </c>
      <c r="J9" s="32">
        <v>0.44238372803978315</v>
      </c>
      <c r="K9" s="33">
        <f t="shared" si="0"/>
        <v>0</v>
      </c>
      <c r="L9" s="30">
        <f t="shared" si="1"/>
        <v>137613.75126390296</v>
      </c>
      <c r="M9" s="30">
        <f t="shared" si="2"/>
        <v>0</v>
      </c>
      <c r="N9" s="34">
        <v>0.08</v>
      </c>
      <c r="O9" s="33">
        <f t="shared" si="3"/>
        <v>0</v>
      </c>
      <c r="P9" s="33">
        <f t="shared" si="4"/>
        <v>73126.281600000031</v>
      </c>
      <c r="Q9" s="33">
        <f t="shared" si="5"/>
        <v>0</v>
      </c>
      <c r="R9" s="32">
        <f t="shared" si="6"/>
        <v>0.65300241911215151</v>
      </c>
      <c r="S9" s="35">
        <f t="shared" si="7"/>
        <v>0.34699758088784854</v>
      </c>
      <c r="T9" s="3"/>
      <c r="U9" s="22">
        <f t="shared" si="19"/>
        <v>1984</v>
      </c>
      <c r="V9" s="22">
        <f t="shared" si="17"/>
        <v>5</v>
      </c>
      <c r="W9" s="24">
        <v>0.44238372803978315</v>
      </c>
      <c r="X9" s="25">
        <f t="shared" si="8"/>
        <v>0</v>
      </c>
      <c r="Y9" s="22">
        <f t="shared" si="9"/>
        <v>117246.33593462971</v>
      </c>
      <c r="Z9" s="22">
        <f t="shared" si="10"/>
        <v>0</v>
      </c>
      <c r="AA9" s="26">
        <v>0.08</v>
      </c>
      <c r="AB9" s="25">
        <f t="shared" si="11"/>
        <v>0</v>
      </c>
      <c r="AC9" s="25">
        <f t="shared" si="12"/>
        <v>87789.428255327322</v>
      </c>
      <c r="AD9" s="25">
        <f t="shared" si="13"/>
        <v>0</v>
      </c>
      <c r="AE9" s="24">
        <f t="shared" si="14"/>
        <v>0.57183358424243436</v>
      </c>
      <c r="AF9" s="27">
        <f t="shared" si="15"/>
        <v>0.42816641575756559</v>
      </c>
      <c r="AG9" s="3"/>
      <c r="AH9" s="3"/>
    </row>
    <row r="10" spans="1:34">
      <c r="C10" s="9"/>
      <c r="D10" s="9"/>
      <c r="E10" s="9"/>
      <c r="F10" s="10"/>
      <c r="H10" s="30">
        <f t="shared" si="18"/>
        <v>1985</v>
      </c>
      <c r="I10" s="30">
        <f t="shared" si="16"/>
        <v>6</v>
      </c>
      <c r="J10" s="32">
        <v>0.62242129655796075</v>
      </c>
      <c r="K10" s="33">
        <f t="shared" si="0"/>
        <v>0</v>
      </c>
      <c r="L10" s="30">
        <f t="shared" si="1"/>
        <v>223267.48074978616</v>
      </c>
      <c r="M10" s="30">
        <f t="shared" si="2"/>
        <v>0</v>
      </c>
      <c r="N10" s="34">
        <v>8.5000000000000006E-2</v>
      </c>
      <c r="O10" s="33">
        <f t="shared" si="3"/>
        <v>0</v>
      </c>
      <c r="P10" s="33">
        <f t="shared" si="4"/>
        <v>79342.015536000035</v>
      </c>
      <c r="Q10" s="33">
        <f t="shared" si="5"/>
        <v>0</v>
      </c>
      <c r="R10" s="32">
        <f t="shared" si="6"/>
        <v>0.73780725155740323</v>
      </c>
      <c r="S10" s="35">
        <f t="shared" si="7"/>
        <v>0.26219274844259666</v>
      </c>
      <c r="T10" s="3"/>
      <c r="U10" s="22">
        <f t="shared" si="19"/>
        <v>1985</v>
      </c>
      <c r="V10" s="22">
        <f t="shared" si="17"/>
        <v>6</v>
      </c>
      <c r="W10" s="24">
        <v>0.62242129655796075</v>
      </c>
      <c r="X10" s="25">
        <f t="shared" si="8"/>
        <v>0</v>
      </c>
      <c r="Y10" s="22">
        <f t="shared" si="9"/>
        <v>166327.1951889112</v>
      </c>
      <c r="Z10" s="22">
        <f t="shared" si="10"/>
        <v>0</v>
      </c>
      <c r="AA10" s="26">
        <v>8.5000000000000006E-2</v>
      </c>
      <c r="AB10" s="25">
        <f t="shared" si="11"/>
        <v>0</v>
      </c>
      <c r="AC10" s="25">
        <f t="shared" si="12"/>
        <v>111231.90207305168</v>
      </c>
      <c r="AD10" s="25">
        <f t="shared" si="13"/>
        <v>0</v>
      </c>
      <c r="AE10" s="24">
        <f t="shared" si="14"/>
        <v>0.59924966189067119</v>
      </c>
      <c r="AF10" s="27">
        <f t="shared" si="15"/>
        <v>0.4007503381093287</v>
      </c>
      <c r="AG10" s="3"/>
      <c r="AH10" s="3"/>
    </row>
    <row r="11" spans="1:34" ht="15" thickBot="1">
      <c r="A11" s="18" t="s">
        <v>22</v>
      </c>
      <c r="B11" s="14"/>
      <c r="C11" s="14"/>
      <c r="D11" s="14"/>
      <c r="E11" s="14"/>
      <c r="F11" s="15"/>
      <c r="H11" s="30">
        <f t="shared" si="18"/>
        <v>1986</v>
      </c>
      <c r="I11" s="30">
        <f t="shared" si="16"/>
        <v>7</v>
      </c>
      <c r="J11" s="32">
        <v>-0.11104143805194128</v>
      </c>
      <c r="K11" s="33">
        <f t="shared" si="0"/>
        <v>0</v>
      </c>
      <c r="L11" s="30">
        <f t="shared" si="1"/>
        <v>198475.53861709576</v>
      </c>
      <c r="M11" s="30">
        <f t="shared" si="2"/>
        <v>0</v>
      </c>
      <c r="N11" s="34">
        <v>8.5000000000000006E-2</v>
      </c>
      <c r="O11" s="33">
        <f t="shared" si="3"/>
        <v>0</v>
      </c>
      <c r="P11" s="33">
        <f t="shared" si="4"/>
        <v>86086.086856560039</v>
      </c>
      <c r="Q11" s="33">
        <f t="shared" si="5"/>
        <v>0</v>
      </c>
      <c r="R11" s="32">
        <f t="shared" si="6"/>
        <v>0.69747822914186386</v>
      </c>
      <c r="S11" s="35">
        <f t="shared" si="7"/>
        <v>0.30252177085813609</v>
      </c>
      <c r="T11" s="3"/>
      <c r="U11" s="22">
        <f t="shared" si="19"/>
        <v>1986</v>
      </c>
      <c r="V11" s="22">
        <f t="shared" si="17"/>
        <v>7</v>
      </c>
      <c r="W11" s="24">
        <v>-0.11104143805194128</v>
      </c>
      <c r="X11" s="25">
        <f t="shared" si="8"/>
        <v>0</v>
      </c>
      <c r="Y11" s="22">
        <f t="shared" si="9"/>
        <v>123369.26797879794</v>
      </c>
      <c r="Z11" s="22">
        <f t="shared" si="10"/>
        <v>0</v>
      </c>
      <c r="AA11" s="26">
        <v>8.5000000000000006E-2</v>
      </c>
      <c r="AB11" s="25">
        <f t="shared" si="11"/>
        <v>0</v>
      </c>
      <c r="AC11" s="25">
        <f t="shared" si="12"/>
        <v>150575.81026461488</v>
      </c>
      <c r="AD11" s="25">
        <f t="shared" si="13"/>
        <v>0</v>
      </c>
      <c r="AE11" s="24">
        <f t="shared" si="14"/>
        <v>0.45034307157429077</v>
      </c>
      <c r="AF11" s="27">
        <f t="shared" si="15"/>
        <v>0.54965692842570923</v>
      </c>
      <c r="AG11" s="3"/>
      <c r="AH11" s="3"/>
    </row>
    <row r="12" spans="1:34">
      <c r="H12" s="30">
        <f t="shared" si="18"/>
        <v>1987</v>
      </c>
      <c r="I12" s="30">
        <f t="shared" si="16"/>
        <v>8</v>
      </c>
      <c r="J12" s="32">
        <v>-0.21943334117093818</v>
      </c>
      <c r="K12" s="33">
        <f t="shared" si="0"/>
        <v>0</v>
      </c>
      <c r="L12" s="30">
        <f t="shared" si="1"/>
        <v>154923.38803764488</v>
      </c>
      <c r="M12" s="30">
        <f t="shared" si="2"/>
        <v>0</v>
      </c>
      <c r="N12" s="34">
        <v>0.09</v>
      </c>
      <c r="O12" s="33">
        <f t="shared" si="3"/>
        <v>0</v>
      </c>
      <c r="P12" s="33">
        <f t="shared" si="4"/>
        <v>93833.834673650446</v>
      </c>
      <c r="Q12" s="33">
        <f t="shared" si="5"/>
        <v>0</v>
      </c>
      <c r="R12" s="32">
        <f t="shared" si="6"/>
        <v>0.62278950676920497</v>
      </c>
      <c r="S12" s="35">
        <f t="shared" si="7"/>
        <v>0.37721049323079509</v>
      </c>
      <c r="T12" s="3"/>
      <c r="U12" s="22">
        <f t="shared" si="19"/>
        <v>1987</v>
      </c>
      <c r="V12" s="22">
        <f t="shared" si="17"/>
        <v>8</v>
      </c>
      <c r="W12" s="24">
        <v>-0.21943334117093818</v>
      </c>
      <c r="X12" s="25">
        <f t="shared" si="8"/>
        <v>0</v>
      </c>
      <c r="Y12" s="22">
        <f t="shared" si="9"/>
        <v>106916.19721356334</v>
      </c>
      <c r="Z12" s="22">
        <f t="shared" si="10"/>
        <v>0</v>
      </c>
      <c r="AA12" s="26">
        <v>0.09</v>
      </c>
      <c r="AB12" s="25">
        <f t="shared" si="11"/>
        <v>0</v>
      </c>
      <c r="AC12" s="25">
        <f t="shared" si="12"/>
        <v>149300.06764266</v>
      </c>
      <c r="AD12" s="25">
        <f t="shared" si="13"/>
        <v>0</v>
      </c>
      <c r="AE12" s="24">
        <f t="shared" si="14"/>
        <v>0.41728887615140181</v>
      </c>
      <c r="AF12" s="27">
        <f t="shared" si="15"/>
        <v>0.58271112384859824</v>
      </c>
      <c r="AG12" s="3"/>
      <c r="AH12" s="3"/>
    </row>
    <row r="13" spans="1:34">
      <c r="B13" t="s">
        <v>26</v>
      </c>
      <c r="C13" t="s">
        <v>27</v>
      </c>
      <c r="D13" t="s">
        <v>28</v>
      </c>
      <c r="E13" t="s">
        <v>29</v>
      </c>
      <c r="F13" t="s">
        <v>30</v>
      </c>
      <c r="H13" s="30">
        <f t="shared" si="18"/>
        <v>1988</v>
      </c>
      <c r="I13" s="30">
        <f t="shared" si="16"/>
        <v>9</v>
      </c>
      <c r="J13" s="32">
        <v>0.79129954564851768</v>
      </c>
      <c r="K13" s="33">
        <f t="shared" si="0"/>
        <v>0</v>
      </c>
      <c r="L13" s="30">
        <f t="shared" si="1"/>
        <v>277514.19460216229</v>
      </c>
      <c r="M13" s="30">
        <f t="shared" si="2"/>
        <v>0</v>
      </c>
      <c r="N13" s="34">
        <v>0.09</v>
      </c>
      <c r="O13" s="33">
        <f t="shared" si="3"/>
        <v>0</v>
      </c>
      <c r="P13" s="33">
        <f t="shared" si="4"/>
        <v>102278.879794279</v>
      </c>
      <c r="Q13" s="33">
        <f t="shared" si="5"/>
        <v>0</v>
      </c>
      <c r="R13" s="32">
        <f t="shared" si="6"/>
        <v>0.73069840739771696</v>
      </c>
      <c r="S13" s="35">
        <f t="shared" si="7"/>
        <v>0.26930159260228304</v>
      </c>
      <c r="T13" s="3"/>
      <c r="U13" s="22">
        <f t="shared" si="19"/>
        <v>1988</v>
      </c>
      <c r="V13" s="22">
        <f t="shared" si="17"/>
        <v>9</v>
      </c>
      <c r="W13" s="24">
        <v>0.79129954564851768</v>
      </c>
      <c r="X13" s="25">
        <f t="shared" si="8"/>
        <v>0</v>
      </c>
      <c r="Y13" s="22">
        <f t="shared" si="9"/>
        <v>229480.03941235656</v>
      </c>
      <c r="Z13" s="22">
        <f t="shared" si="10"/>
        <v>0</v>
      </c>
      <c r="AA13" s="26">
        <v>0.09</v>
      </c>
      <c r="AB13" s="25">
        <f t="shared" si="11"/>
        <v>0</v>
      </c>
      <c r="AC13" s="25">
        <f t="shared" si="12"/>
        <v>139637.86434664173</v>
      </c>
      <c r="AD13" s="25">
        <f t="shared" si="13"/>
        <v>0</v>
      </c>
      <c r="AE13" s="24">
        <f t="shared" si="14"/>
        <v>0.62169847919971655</v>
      </c>
      <c r="AF13" s="27">
        <f t="shared" si="15"/>
        <v>0.37830152080028351</v>
      </c>
      <c r="AG13" s="3"/>
      <c r="AH13" s="3"/>
    </row>
    <row r="14" spans="1:34">
      <c r="A14" s="41" t="s">
        <v>25</v>
      </c>
      <c r="B14" s="44">
        <f>MAX(M3:M57)</f>
        <v>303745.04161157348</v>
      </c>
      <c r="C14" s="44">
        <f>MAX(Q3:Q57)</f>
        <v>111483.97897576411</v>
      </c>
      <c r="D14" s="43">
        <f>B14+C14</f>
        <v>415229.02058733761</v>
      </c>
      <c r="E14" s="42">
        <f>B14/D14</f>
        <v>0.73151207298066245</v>
      </c>
      <c r="F14" s="42">
        <f>C14/D14</f>
        <v>0.26848792701933755</v>
      </c>
      <c r="H14" s="30">
        <f t="shared" si="18"/>
        <v>1989</v>
      </c>
      <c r="I14" s="30">
        <f t="shared" si="16"/>
        <v>10</v>
      </c>
      <c r="J14" s="32">
        <v>9.4520739910313803E-2</v>
      </c>
      <c r="K14" s="33">
        <f t="shared" si="0"/>
        <v>0</v>
      </c>
      <c r="L14" s="30">
        <f t="shared" si="1"/>
        <v>303745.04161157348</v>
      </c>
      <c r="M14" s="30">
        <f t="shared" si="2"/>
        <v>303745.04161157348</v>
      </c>
      <c r="N14" s="34">
        <v>0.09</v>
      </c>
      <c r="O14" s="33">
        <f t="shared" si="3"/>
        <v>0</v>
      </c>
      <c r="P14" s="33">
        <f t="shared" si="4"/>
        <v>111483.97897576411</v>
      </c>
      <c r="Q14" s="33">
        <f t="shared" si="5"/>
        <v>111483.97897576411</v>
      </c>
      <c r="R14" s="32">
        <f t="shared" si="6"/>
        <v>0.73151207298066245</v>
      </c>
      <c r="S14" s="35">
        <f t="shared" si="7"/>
        <v>0.26848792701933755</v>
      </c>
      <c r="T14" s="3"/>
      <c r="U14" s="22">
        <f t="shared" si="19"/>
        <v>1989</v>
      </c>
      <c r="V14" s="22">
        <f t="shared" si="17"/>
        <v>10</v>
      </c>
      <c r="W14" s="24">
        <v>9.4520739910313803E-2</v>
      </c>
      <c r="X14" s="25">
        <f t="shared" si="8"/>
        <v>0</v>
      </c>
      <c r="Y14" s="22">
        <f t="shared" si="9"/>
        <v>202003.60056822139</v>
      </c>
      <c r="Z14" s="22">
        <f t="shared" si="10"/>
        <v>202003.60056822139</v>
      </c>
      <c r="AA14" s="26">
        <v>0.09</v>
      </c>
      <c r="AB14" s="25">
        <f t="shared" si="11"/>
        <v>0</v>
      </c>
      <c r="AC14" s="25">
        <f t="shared" si="12"/>
        <v>201169.25754865407</v>
      </c>
      <c r="AD14" s="25">
        <f t="shared" si="13"/>
        <v>201169.25754865407</v>
      </c>
      <c r="AE14" s="24">
        <f t="shared" si="14"/>
        <v>0.50103472121544135</v>
      </c>
      <c r="AF14" s="27">
        <f t="shared" si="15"/>
        <v>0.49896527878455865</v>
      </c>
      <c r="AG14" s="3"/>
      <c r="AH14" s="3"/>
    </row>
    <row r="15" spans="1:34">
      <c r="A15" s="41" t="s">
        <v>31</v>
      </c>
      <c r="B15" s="44">
        <f>MAX(Z4:Z58)</f>
        <v>202003.60056822139</v>
      </c>
      <c r="C15" s="44">
        <f>MAX(AD4:AD58)</f>
        <v>201169.25754865407</v>
      </c>
      <c r="D15" s="43">
        <f>B15+C15</f>
        <v>403172.85811687546</v>
      </c>
      <c r="E15" s="42">
        <f>B15/D15</f>
        <v>0.50103472121544135</v>
      </c>
      <c r="F15" s="42">
        <f>C15/D15</f>
        <v>0.49896527878455865</v>
      </c>
      <c r="H15" s="30">
        <f t="shared" si="18"/>
        <v>1990</v>
      </c>
      <c r="I15" s="30">
        <f t="shared" si="16"/>
        <v>0</v>
      </c>
      <c r="J15" s="32">
        <v>0.49538441841111336</v>
      </c>
      <c r="K15" s="33">
        <f t="shared" si="0"/>
        <v>0</v>
      </c>
      <c r="L15" s="30">
        <f t="shared" si="1"/>
        <v>0</v>
      </c>
      <c r="M15" s="30">
        <f t="shared" si="2"/>
        <v>0</v>
      </c>
      <c r="N15" s="34">
        <v>0.09</v>
      </c>
      <c r="O15" s="33">
        <f t="shared" si="3"/>
        <v>0</v>
      </c>
      <c r="P15" s="33">
        <f t="shared" si="4"/>
        <v>0</v>
      </c>
      <c r="Q15" s="33">
        <f t="shared" si="5"/>
        <v>0</v>
      </c>
      <c r="R15" s="32">
        <f t="shared" si="6"/>
        <v>0</v>
      </c>
      <c r="S15" s="35">
        <f t="shared" si="7"/>
        <v>0</v>
      </c>
      <c r="T15" s="3"/>
      <c r="U15" s="22">
        <f t="shared" si="19"/>
        <v>1990</v>
      </c>
      <c r="V15" s="22">
        <f t="shared" si="17"/>
        <v>0</v>
      </c>
      <c r="W15" s="24">
        <v>0.49538441841111336</v>
      </c>
      <c r="X15" s="25">
        <f t="shared" si="8"/>
        <v>0</v>
      </c>
      <c r="Y15" s="22">
        <f t="shared" si="9"/>
        <v>0</v>
      </c>
      <c r="Z15" s="22">
        <f t="shared" si="10"/>
        <v>0</v>
      </c>
      <c r="AA15" s="26">
        <v>0.09</v>
      </c>
      <c r="AB15" s="25">
        <f t="shared" si="11"/>
        <v>0</v>
      </c>
      <c r="AC15" s="25">
        <f t="shared" si="12"/>
        <v>0</v>
      </c>
      <c r="AD15" s="25">
        <f t="shared" si="13"/>
        <v>0</v>
      </c>
      <c r="AE15" s="24">
        <f t="shared" si="14"/>
        <v>0</v>
      </c>
      <c r="AF15" s="27">
        <f t="shared" si="15"/>
        <v>0</v>
      </c>
      <c r="AG15" s="3"/>
      <c r="AH15" s="3"/>
    </row>
    <row r="16" spans="1:34">
      <c r="H16" s="30">
        <f t="shared" si="18"/>
        <v>1991</v>
      </c>
      <c r="I16" s="30">
        <f t="shared" si="16"/>
        <v>0</v>
      </c>
      <c r="J16" s="32">
        <v>2.6687586153753942</v>
      </c>
      <c r="K16" s="33">
        <f t="shared" si="0"/>
        <v>0</v>
      </c>
      <c r="L16" s="30">
        <f t="shared" si="1"/>
        <v>0</v>
      </c>
      <c r="M16" s="30">
        <f t="shared" si="2"/>
        <v>0</v>
      </c>
      <c r="N16" s="34">
        <v>0.12</v>
      </c>
      <c r="O16" s="33">
        <f t="shared" si="3"/>
        <v>0</v>
      </c>
      <c r="P16" s="33">
        <f t="shared" si="4"/>
        <v>0</v>
      </c>
      <c r="Q16" s="33">
        <f t="shared" si="5"/>
        <v>0</v>
      </c>
      <c r="R16" s="32">
        <f t="shared" si="6"/>
        <v>0</v>
      </c>
      <c r="S16" s="35">
        <f t="shared" si="7"/>
        <v>0</v>
      </c>
      <c r="T16" s="3"/>
      <c r="U16" s="22">
        <f t="shared" si="19"/>
        <v>1991</v>
      </c>
      <c r="V16" s="22">
        <f t="shared" si="17"/>
        <v>0</v>
      </c>
      <c r="W16" s="24">
        <v>2.6687586153753942</v>
      </c>
      <c r="X16" s="25">
        <f t="shared" si="8"/>
        <v>0</v>
      </c>
      <c r="Y16" s="22">
        <f t="shared" si="9"/>
        <v>0</v>
      </c>
      <c r="Z16" s="22">
        <f t="shared" si="10"/>
        <v>0</v>
      </c>
      <c r="AA16" s="26">
        <v>0.12</v>
      </c>
      <c r="AB16" s="25">
        <f t="shared" si="11"/>
        <v>0</v>
      </c>
      <c r="AC16" s="25">
        <f t="shared" si="12"/>
        <v>0</v>
      </c>
      <c r="AD16" s="25">
        <f t="shared" si="13"/>
        <v>0</v>
      </c>
      <c r="AE16" s="24">
        <f t="shared" si="14"/>
        <v>0</v>
      </c>
      <c r="AF16" s="27">
        <f t="shared" si="15"/>
        <v>0</v>
      </c>
      <c r="AG16" s="3"/>
      <c r="AH16" s="3"/>
    </row>
    <row r="17" spans="1:34">
      <c r="A17" s="52" t="s">
        <v>44</v>
      </c>
      <c r="B17" s="53"/>
      <c r="C17" s="77">
        <f>(D15-D14)/D14</f>
        <v>-2.9034970757604611E-2</v>
      </c>
      <c r="D17" s="54" t="s">
        <v>49</v>
      </c>
      <c r="H17" s="30">
        <f t="shared" si="18"/>
        <v>1992</v>
      </c>
      <c r="I17" s="30">
        <f t="shared" si="16"/>
        <v>0</v>
      </c>
      <c r="J17" s="32">
        <v>-0.4677899649941657</v>
      </c>
      <c r="K17" s="33">
        <f t="shared" si="0"/>
        <v>0</v>
      </c>
      <c r="L17" s="30">
        <f t="shared" si="1"/>
        <v>0</v>
      </c>
      <c r="M17" s="30">
        <f t="shared" si="2"/>
        <v>0</v>
      </c>
      <c r="N17" s="34">
        <v>0.11</v>
      </c>
      <c r="O17" s="33">
        <f t="shared" si="3"/>
        <v>0</v>
      </c>
      <c r="P17" s="33">
        <f t="shared" si="4"/>
        <v>0</v>
      </c>
      <c r="Q17" s="33">
        <f t="shared" si="5"/>
        <v>0</v>
      </c>
      <c r="R17" s="32">
        <f t="shared" si="6"/>
        <v>0</v>
      </c>
      <c r="S17" s="35">
        <f t="shared" si="7"/>
        <v>0</v>
      </c>
      <c r="T17" s="3"/>
      <c r="U17" s="22">
        <f t="shared" si="19"/>
        <v>1992</v>
      </c>
      <c r="V17" s="22">
        <f t="shared" si="17"/>
        <v>0</v>
      </c>
      <c r="W17" s="24">
        <v>-0.4677899649941657</v>
      </c>
      <c r="X17" s="25">
        <f t="shared" si="8"/>
        <v>0</v>
      </c>
      <c r="Y17" s="22">
        <f t="shared" si="9"/>
        <v>0</v>
      </c>
      <c r="Z17" s="22">
        <f t="shared" si="10"/>
        <v>0</v>
      </c>
      <c r="AA17" s="26">
        <v>0.11</v>
      </c>
      <c r="AB17" s="25">
        <f t="shared" si="11"/>
        <v>0</v>
      </c>
      <c r="AC17" s="25">
        <f t="shared" si="12"/>
        <v>0</v>
      </c>
      <c r="AD17" s="25">
        <f t="shared" si="13"/>
        <v>0</v>
      </c>
      <c r="AE17" s="24">
        <f t="shared" si="14"/>
        <v>0</v>
      </c>
      <c r="AF17" s="27">
        <f t="shared" si="15"/>
        <v>0</v>
      </c>
      <c r="AG17" s="3"/>
      <c r="AH17" s="3"/>
    </row>
    <row r="18" spans="1:34">
      <c r="D18" s="2" t="s">
        <v>50</v>
      </c>
      <c r="H18" s="30">
        <f t="shared" si="18"/>
        <v>1993</v>
      </c>
      <c r="I18" s="30">
        <f t="shared" si="16"/>
        <v>0</v>
      </c>
      <c r="J18" s="32">
        <v>0.65707382526792135</v>
      </c>
      <c r="K18" s="33">
        <f t="shared" si="0"/>
        <v>0</v>
      </c>
      <c r="L18" s="30">
        <f t="shared" si="1"/>
        <v>0</v>
      </c>
      <c r="M18" s="30">
        <f t="shared" si="2"/>
        <v>0</v>
      </c>
      <c r="N18" s="34">
        <v>0.1</v>
      </c>
      <c r="O18" s="33">
        <f t="shared" si="3"/>
        <v>0</v>
      </c>
      <c r="P18" s="33">
        <f t="shared" si="4"/>
        <v>0</v>
      </c>
      <c r="Q18" s="33">
        <f t="shared" si="5"/>
        <v>0</v>
      </c>
      <c r="R18" s="32">
        <f t="shared" si="6"/>
        <v>0</v>
      </c>
      <c r="S18" s="35">
        <f t="shared" si="7"/>
        <v>0</v>
      </c>
      <c r="T18" s="3"/>
      <c r="U18" s="22">
        <f t="shared" si="19"/>
        <v>1993</v>
      </c>
      <c r="V18" s="22">
        <f t="shared" si="17"/>
        <v>0</v>
      </c>
      <c r="W18" s="24">
        <v>0.65707382526792135</v>
      </c>
      <c r="X18" s="25">
        <f t="shared" si="8"/>
        <v>0</v>
      </c>
      <c r="Y18" s="22">
        <f t="shared" si="9"/>
        <v>0</v>
      </c>
      <c r="Z18" s="22">
        <f t="shared" si="10"/>
        <v>0</v>
      </c>
      <c r="AA18" s="26">
        <v>0.1</v>
      </c>
      <c r="AB18" s="25">
        <f t="shared" si="11"/>
        <v>0</v>
      </c>
      <c r="AC18" s="25">
        <f t="shared" si="12"/>
        <v>0</v>
      </c>
      <c r="AD18" s="25">
        <f t="shared" si="13"/>
        <v>0</v>
      </c>
      <c r="AE18" s="24">
        <f t="shared" si="14"/>
        <v>0</v>
      </c>
      <c r="AF18" s="27">
        <f t="shared" si="15"/>
        <v>0</v>
      </c>
      <c r="AG18" s="3"/>
      <c r="AH18" s="3"/>
    </row>
    <row r="19" spans="1:34">
      <c r="C19" s="17"/>
      <c r="D19" s="9"/>
      <c r="E19" s="9"/>
      <c r="F19" s="9"/>
      <c r="H19" s="30">
        <f t="shared" si="18"/>
        <v>1994</v>
      </c>
      <c r="I19" s="30">
        <f t="shared" si="16"/>
        <v>0</v>
      </c>
      <c r="J19" s="32">
        <v>-0.13708160116856616</v>
      </c>
      <c r="K19" s="33">
        <f t="shared" si="0"/>
        <v>0</v>
      </c>
      <c r="L19" s="30">
        <f t="shared" si="1"/>
        <v>0</v>
      </c>
      <c r="M19" s="30">
        <f t="shared" si="2"/>
        <v>0</v>
      </c>
      <c r="N19" s="34">
        <v>0.11</v>
      </c>
      <c r="O19" s="33">
        <f t="shared" si="3"/>
        <v>0</v>
      </c>
      <c r="P19" s="33">
        <f t="shared" si="4"/>
        <v>0</v>
      </c>
      <c r="Q19" s="33">
        <f t="shared" si="5"/>
        <v>0</v>
      </c>
      <c r="R19" s="32">
        <f t="shared" si="6"/>
        <v>0</v>
      </c>
      <c r="S19" s="35">
        <f t="shared" si="7"/>
        <v>0</v>
      </c>
      <c r="T19" s="3"/>
      <c r="U19" s="22">
        <f t="shared" si="19"/>
        <v>1994</v>
      </c>
      <c r="V19" s="22">
        <f t="shared" si="17"/>
        <v>0</v>
      </c>
      <c r="W19" s="24">
        <v>-0.13708160116856616</v>
      </c>
      <c r="X19" s="25">
        <f t="shared" si="8"/>
        <v>0</v>
      </c>
      <c r="Y19" s="22">
        <f t="shared" si="9"/>
        <v>0</v>
      </c>
      <c r="Z19" s="22">
        <f t="shared" si="10"/>
        <v>0</v>
      </c>
      <c r="AA19" s="26">
        <v>0.11</v>
      </c>
      <c r="AB19" s="25">
        <f t="shared" si="11"/>
        <v>0</v>
      </c>
      <c r="AC19" s="25">
        <f t="shared" si="12"/>
        <v>0</v>
      </c>
      <c r="AD19" s="25">
        <f t="shared" si="13"/>
        <v>0</v>
      </c>
      <c r="AE19" s="24">
        <f t="shared" si="14"/>
        <v>0</v>
      </c>
      <c r="AF19" s="27">
        <f t="shared" si="15"/>
        <v>0</v>
      </c>
      <c r="AG19" s="3"/>
      <c r="AH19" s="3"/>
    </row>
    <row r="20" spans="1:34">
      <c r="H20" s="30">
        <f t="shared" si="18"/>
        <v>1995</v>
      </c>
      <c r="I20" s="30">
        <f t="shared" si="16"/>
        <v>0</v>
      </c>
      <c r="J20" s="32">
        <v>3.2398434816741109E-2</v>
      </c>
      <c r="K20" s="33">
        <f t="shared" si="0"/>
        <v>0</v>
      </c>
      <c r="L20" s="30">
        <f t="shared" si="1"/>
        <v>0</v>
      </c>
      <c r="M20" s="30">
        <f t="shared" si="2"/>
        <v>0</v>
      </c>
      <c r="N20" s="34">
        <v>0.12</v>
      </c>
      <c r="O20" s="33">
        <f t="shared" si="3"/>
        <v>0</v>
      </c>
      <c r="P20" s="33">
        <f t="shared" si="4"/>
        <v>0</v>
      </c>
      <c r="Q20" s="33">
        <f t="shared" si="5"/>
        <v>0</v>
      </c>
      <c r="R20" s="32">
        <f t="shared" si="6"/>
        <v>0</v>
      </c>
      <c r="S20" s="35">
        <f t="shared" si="7"/>
        <v>0</v>
      </c>
      <c r="T20" s="3"/>
      <c r="U20" s="22">
        <f t="shared" si="19"/>
        <v>1995</v>
      </c>
      <c r="V20" s="22">
        <f t="shared" si="17"/>
        <v>0</v>
      </c>
      <c r="W20" s="24">
        <v>3.2398434816741109E-2</v>
      </c>
      <c r="X20" s="25">
        <f t="shared" si="8"/>
        <v>0</v>
      </c>
      <c r="Y20" s="22">
        <f t="shared" si="9"/>
        <v>0</v>
      </c>
      <c r="Z20" s="22">
        <f t="shared" si="10"/>
        <v>0</v>
      </c>
      <c r="AA20" s="26">
        <v>0.12</v>
      </c>
      <c r="AB20" s="25">
        <f t="shared" si="11"/>
        <v>0</v>
      </c>
      <c r="AC20" s="25">
        <f t="shared" si="12"/>
        <v>0</v>
      </c>
      <c r="AD20" s="25">
        <f t="shared" si="13"/>
        <v>0</v>
      </c>
      <c r="AE20" s="24">
        <f t="shared" si="14"/>
        <v>0</v>
      </c>
      <c r="AF20" s="27">
        <f t="shared" si="15"/>
        <v>0</v>
      </c>
      <c r="AG20" s="3"/>
      <c r="AH20" s="3"/>
    </row>
    <row r="21" spans="1:34">
      <c r="H21" s="30">
        <f t="shared" si="18"/>
        <v>1996</v>
      </c>
      <c r="I21" s="30">
        <f t="shared" si="16"/>
        <v>0</v>
      </c>
      <c r="J21" s="32">
        <v>-1.6990384986678749E-3</v>
      </c>
      <c r="K21" s="33">
        <f t="shared" si="0"/>
        <v>0</v>
      </c>
      <c r="L21" s="30">
        <f t="shared" si="1"/>
        <v>0</v>
      </c>
      <c r="M21" s="30">
        <f t="shared" si="2"/>
        <v>0</v>
      </c>
      <c r="N21" s="34">
        <v>0.12</v>
      </c>
      <c r="O21" s="33">
        <f t="shared" si="3"/>
        <v>0</v>
      </c>
      <c r="P21" s="33">
        <f t="shared" si="4"/>
        <v>0</v>
      </c>
      <c r="Q21" s="33">
        <f t="shared" si="5"/>
        <v>0</v>
      </c>
      <c r="R21" s="32">
        <f t="shared" si="6"/>
        <v>0</v>
      </c>
      <c r="S21" s="35">
        <f t="shared" si="7"/>
        <v>0</v>
      </c>
      <c r="T21" s="3"/>
      <c r="U21" s="22">
        <f t="shared" si="19"/>
        <v>1996</v>
      </c>
      <c r="V21" s="22">
        <f t="shared" si="17"/>
        <v>0</v>
      </c>
      <c r="W21" s="24">
        <v>-1.6990384986678749E-3</v>
      </c>
      <c r="X21" s="25">
        <f t="shared" si="8"/>
        <v>0</v>
      </c>
      <c r="Y21" s="22">
        <f t="shared" si="9"/>
        <v>0</v>
      </c>
      <c r="Z21" s="22">
        <f t="shared" si="10"/>
        <v>0</v>
      </c>
      <c r="AA21" s="26">
        <v>0.12</v>
      </c>
      <c r="AB21" s="25">
        <f t="shared" si="11"/>
        <v>0</v>
      </c>
      <c r="AC21" s="25">
        <f t="shared" si="12"/>
        <v>0</v>
      </c>
      <c r="AD21" s="25">
        <f t="shared" si="13"/>
        <v>0</v>
      </c>
      <c r="AE21" s="24">
        <f t="shared" si="14"/>
        <v>0</v>
      </c>
      <c r="AF21" s="27">
        <f t="shared" si="15"/>
        <v>0</v>
      </c>
      <c r="AG21" s="3"/>
      <c r="AH21" s="3"/>
    </row>
    <row r="22" spans="1:34">
      <c r="H22" s="30">
        <f t="shared" si="18"/>
        <v>1997</v>
      </c>
      <c r="I22" s="30">
        <f t="shared" si="16"/>
        <v>0</v>
      </c>
      <c r="J22" s="32">
        <v>0.15824974932235217</v>
      </c>
      <c r="K22" s="33">
        <f t="shared" si="0"/>
        <v>0</v>
      </c>
      <c r="L22" s="30">
        <f t="shared" si="1"/>
        <v>0</v>
      </c>
      <c r="M22" s="30">
        <f t="shared" si="2"/>
        <v>0</v>
      </c>
      <c r="N22" s="34">
        <v>0.11</v>
      </c>
      <c r="O22" s="33">
        <f t="shared" si="3"/>
        <v>0</v>
      </c>
      <c r="P22" s="33">
        <f t="shared" si="4"/>
        <v>0</v>
      </c>
      <c r="Q22" s="33">
        <f t="shared" si="5"/>
        <v>0</v>
      </c>
      <c r="R22" s="32">
        <f t="shared" si="6"/>
        <v>0</v>
      </c>
      <c r="S22" s="35">
        <f t="shared" si="7"/>
        <v>0</v>
      </c>
      <c r="T22" s="3"/>
      <c r="U22" s="22">
        <f t="shared" si="19"/>
        <v>1997</v>
      </c>
      <c r="V22" s="22">
        <f t="shared" si="17"/>
        <v>0</v>
      </c>
      <c r="W22" s="24">
        <v>0.15824974932235217</v>
      </c>
      <c r="X22" s="25">
        <f t="shared" si="8"/>
        <v>0</v>
      </c>
      <c r="Y22" s="22">
        <f t="shared" si="9"/>
        <v>0</v>
      </c>
      <c r="Z22" s="22">
        <f t="shared" si="10"/>
        <v>0</v>
      </c>
      <c r="AA22" s="26">
        <v>0.11</v>
      </c>
      <c r="AB22" s="25">
        <f t="shared" si="11"/>
        <v>0</v>
      </c>
      <c r="AC22" s="25">
        <f t="shared" si="12"/>
        <v>0</v>
      </c>
      <c r="AD22" s="25">
        <f t="shared" si="13"/>
        <v>0</v>
      </c>
      <c r="AE22" s="24">
        <f t="shared" si="14"/>
        <v>0</v>
      </c>
      <c r="AF22" s="27">
        <f t="shared" si="15"/>
        <v>0</v>
      </c>
      <c r="AG22" s="3"/>
      <c r="AH22" s="3"/>
    </row>
    <row r="23" spans="1:34">
      <c r="H23" s="30">
        <f t="shared" si="18"/>
        <v>1998</v>
      </c>
      <c r="I23" s="30">
        <f t="shared" si="16"/>
        <v>0</v>
      </c>
      <c r="J23" s="32">
        <v>-3.9249887611585633E-2</v>
      </c>
      <c r="K23" s="33">
        <f t="shared" si="0"/>
        <v>0</v>
      </c>
      <c r="L23" s="30">
        <f t="shared" si="1"/>
        <v>0</v>
      </c>
      <c r="M23" s="30">
        <f t="shared" si="2"/>
        <v>0</v>
      </c>
      <c r="N23" s="34">
        <v>0.105</v>
      </c>
      <c r="O23" s="33">
        <f t="shared" si="3"/>
        <v>0</v>
      </c>
      <c r="P23" s="33">
        <f t="shared" si="4"/>
        <v>0</v>
      </c>
      <c r="Q23" s="33">
        <f t="shared" si="5"/>
        <v>0</v>
      </c>
      <c r="R23" s="32">
        <f t="shared" si="6"/>
        <v>0</v>
      </c>
      <c r="S23" s="35">
        <f t="shared" si="7"/>
        <v>0</v>
      </c>
      <c r="T23" s="3"/>
      <c r="U23" s="22">
        <f t="shared" si="19"/>
        <v>1998</v>
      </c>
      <c r="V23" s="22">
        <f t="shared" si="17"/>
        <v>0</v>
      </c>
      <c r="W23" s="24">
        <v>-3.9249887611585633E-2</v>
      </c>
      <c r="X23" s="25">
        <f t="shared" si="8"/>
        <v>0</v>
      </c>
      <c r="Y23" s="22">
        <f t="shared" si="9"/>
        <v>0</v>
      </c>
      <c r="Z23" s="22">
        <f t="shared" si="10"/>
        <v>0</v>
      </c>
      <c r="AA23" s="26">
        <v>0.105</v>
      </c>
      <c r="AB23" s="25">
        <f t="shared" si="11"/>
        <v>0</v>
      </c>
      <c r="AC23" s="25">
        <f t="shared" si="12"/>
        <v>0</v>
      </c>
      <c r="AD23" s="25">
        <f t="shared" si="13"/>
        <v>0</v>
      </c>
      <c r="AE23" s="24">
        <f t="shared" si="14"/>
        <v>0</v>
      </c>
      <c r="AF23" s="27">
        <f t="shared" si="15"/>
        <v>0</v>
      </c>
      <c r="AG23" s="3"/>
      <c r="AH23" s="3"/>
    </row>
    <row r="24" spans="1:34">
      <c r="H24" s="30">
        <f t="shared" si="18"/>
        <v>1999</v>
      </c>
      <c r="I24" s="30">
        <f t="shared" si="16"/>
        <v>0</v>
      </c>
      <c r="J24" s="32">
        <v>0.33725494390314326</v>
      </c>
      <c r="K24" s="33">
        <f t="shared" si="0"/>
        <v>0</v>
      </c>
      <c r="L24" s="30">
        <f t="shared" si="1"/>
        <v>0</v>
      </c>
      <c r="M24" s="30">
        <f t="shared" si="2"/>
        <v>0</v>
      </c>
      <c r="N24" s="34">
        <v>8.5000000000000006E-2</v>
      </c>
      <c r="O24" s="33">
        <f t="shared" si="3"/>
        <v>0</v>
      </c>
      <c r="P24" s="33">
        <f t="shared" si="4"/>
        <v>0</v>
      </c>
      <c r="Q24" s="33">
        <f t="shared" si="5"/>
        <v>0</v>
      </c>
      <c r="R24" s="32">
        <f t="shared" si="6"/>
        <v>0</v>
      </c>
      <c r="S24" s="35">
        <f t="shared" si="7"/>
        <v>0</v>
      </c>
      <c r="T24" s="3"/>
      <c r="U24" s="22">
        <f t="shared" si="19"/>
        <v>1999</v>
      </c>
      <c r="V24" s="22">
        <f t="shared" si="17"/>
        <v>0</v>
      </c>
      <c r="W24" s="24">
        <v>0.33725494390314326</v>
      </c>
      <c r="X24" s="25">
        <f t="shared" si="8"/>
        <v>0</v>
      </c>
      <c r="Y24" s="22">
        <f t="shared" si="9"/>
        <v>0</v>
      </c>
      <c r="Z24" s="22">
        <f t="shared" si="10"/>
        <v>0</v>
      </c>
      <c r="AA24" s="26">
        <v>8.5000000000000006E-2</v>
      </c>
      <c r="AB24" s="25">
        <f t="shared" si="11"/>
        <v>0</v>
      </c>
      <c r="AC24" s="25">
        <f t="shared" si="12"/>
        <v>0</v>
      </c>
      <c r="AD24" s="25">
        <f t="shared" si="13"/>
        <v>0</v>
      </c>
      <c r="AE24" s="24">
        <f t="shared" si="14"/>
        <v>0</v>
      </c>
      <c r="AF24" s="27">
        <f t="shared" si="15"/>
        <v>0</v>
      </c>
      <c r="AG24" s="3"/>
      <c r="AH24" s="3"/>
    </row>
    <row r="25" spans="1:34">
      <c r="H25" s="30">
        <f t="shared" si="18"/>
        <v>2000</v>
      </c>
      <c r="I25" s="30">
        <f t="shared" si="16"/>
        <v>0</v>
      </c>
      <c r="J25" s="32">
        <v>-0.27930849702476163</v>
      </c>
      <c r="K25" s="33">
        <f t="shared" si="0"/>
        <v>0</v>
      </c>
      <c r="L25" s="30">
        <f t="shared" si="1"/>
        <v>0</v>
      </c>
      <c r="M25" s="30">
        <f t="shared" si="2"/>
        <v>0</v>
      </c>
      <c r="N25" s="34">
        <v>8.5000000000000006E-2</v>
      </c>
      <c r="O25" s="33">
        <f t="shared" si="3"/>
        <v>0</v>
      </c>
      <c r="P25" s="33">
        <f t="shared" si="4"/>
        <v>0</v>
      </c>
      <c r="Q25" s="33">
        <f t="shared" si="5"/>
        <v>0</v>
      </c>
      <c r="R25" s="32">
        <f t="shared" si="6"/>
        <v>0</v>
      </c>
      <c r="S25" s="35">
        <f t="shared" si="7"/>
        <v>0</v>
      </c>
      <c r="T25" s="3"/>
      <c r="U25" s="22">
        <f t="shared" si="19"/>
        <v>2000</v>
      </c>
      <c r="V25" s="22">
        <f t="shared" si="17"/>
        <v>0</v>
      </c>
      <c r="W25" s="24">
        <v>-0.27930849702476163</v>
      </c>
      <c r="X25" s="25">
        <f t="shared" si="8"/>
        <v>0</v>
      </c>
      <c r="Y25" s="22">
        <f t="shared" si="9"/>
        <v>0</v>
      </c>
      <c r="Z25" s="22">
        <f t="shared" si="10"/>
        <v>0</v>
      </c>
      <c r="AA25" s="26">
        <v>8.5000000000000006E-2</v>
      </c>
      <c r="AB25" s="25">
        <f t="shared" si="11"/>
        <v>0</v>
      </c>
      <c r="AC25" s="25">
        <f t="shared" si="12"/>
        <v>0</v>
      </c>
      <c r="AD25" s="25">
        <f t="shared" si="13"/>
        <v>0</v>
      </c>
      <c r="AE25" s="24">
        <f t="shared" si="14"/>
        <v>0</v>
      </c>
      <c r="AF25" s="27">
        <f t="shared" si="15"/>
        <v>0</v>
      </c>
      <c r="AG25" s="3"/>
      <c r="AH25" s="3"/>
    </row>
    <row r="26" spans="1:34">
      <c r="H26" s="30">
        <f t="shared" si="18"/>
        <v>2001</v>
      </c>
      <c r="I26" s="30">
        <f t="shared" si="16"/>
        <v>0</v>
      </c>
      <c r="J26" s="32">
        <v>-3.7462753649726219E-2</v>
      </c>
      <c r="K26" s="33">
        <f t="shared" si="0"/>
        <v>0</v>
      </c>
      <c r="L26" s="30">
        <f t="shared" si="1"/>
        <v>0</v>
      </c>
      <c r="M26" s="30">
        <f t="shared" si="2"/>
        <v>0</v>
      </c>
      <c r="N26" s="34">
        <v>7.4999999999999997E-2</v>
      </c>
      <c r="O26" s="33">
        <f t="shared" si="3"/>
        <v>0</v>
      </c>
      <c r="P26" s="33">
        <f t="shared" si="4"/>
        <v>0</v>
      </c>
      <c r="Q26" s="33">
        <f t="shared" si="5"/>
        <v>0</v>
      </c>
      <c r="R26" s="32">
        <f t="shared" si="6"/>
        <v>0</v>
      </c>
      <c r="S26" s="35">
        <f t="shared" si="7"/>
        <v>0</v>
      </c>
      <c r="T26" s="3"/>
      <c r="U26" s="22">
        <f t="shared" si="19"/>
        <v>2001</v>
      </c>
      <c r="V26" s="22">
        <f t="shared" si="17"/>
        <v>0</v>
      </c>
      <c r="W26" s="24">
        <v>-3.7462753649726219E-2</v>
      </c>
      <c r="X26" s="25">
        <f t="shared" si="8"/>
        <v>0</v>
      </c>
      <c r="Y26" s="22">
        <f t="shared" si="9"/>
        <v>0</v>
      </c>
      <c r="Z26" s="22">
        <f t="shared" si="10"/>
        <v>0</v>
      </c>
      <c r="AA26" s="26">
        <v>7.4999999999999997E-2</v>
      </c>
      <c r="AB26" s="25">
        <f t="shared" si="11"/>
        <v>0</v>
      </c>
      <c r="AC26" s="25">
        <f t="shared" si="12"/>
        <v>0</v>
      </c>
      <c r="AD26" s="25">
        <f t="shared" si="13"/>
        <v>0</v>
      </c>
      <c r="AE26" s="24">
        <f t="shared" si="14"/>
        <v>0</v>
      </c>
      <c r="AF26" s="27">
        <f t="shared" si="15"/>
        <v>0</v>
      </c>
      <c r="AG26" s="3"/>
      <c r="AH26" s="3"/>
    </row>
    <row r="27" spans="1:34">
      <c r="H27" s="30">
        <f t="shared" si="18"/>
        <v>2002</v>
      </c>
      <c r="I27" s="30">
        <f t="shared" si="16"/>
        <v>0</v>
      </c>
      <c r="J27" s="32">
        <v>-0.12124173116001562</v>
      </c>
      <c r="K27" s="33">
        <f t="shared" si="0"/>
        <v>0</v>
      </c>
      <c r="L27" s="30">
        <f t="shared" si="1"/>
        <v>0</v>
      </c>
      <c r="M27" s="30">
        <f t="shared" si="2"/>
        <v>0</v>
      </c>
      <c r="N27" s="34">
        <v>4.2500000000000003E-2</v>
      </c>
      <c r="O27" s="33">
        <f t="shared" si="3"/>
        <v>0</v>
      </c>
      <c r="P27" s="33">
        <f t="shared" si="4"/>
        <v>0</v>
      </c>
      <c r="Q27" s="33">
        <f t="shared" si="5"/>
        <v>0</v>
      </c>
      <c r="R27" s="32">
        <f t="shared" si="6"/>
        <v>0</v>
      </c>
      <c r="S27" s="35">
        <f t="shared" si="7"/>
        <v>0</v>
      </c>
      <c r="T27" s="3"/>
      <c r="U27" s="22">
        <f t="shared" si="19"/>
        <v>2002</v>
      </c>
      <c r="V27" s="22">
        <f t="shared" si="17"/>
        <v>0</v>
      </c>
      <c r="W27" s="24">
        <v>-0.12124173116001562</v>
      </c>
      <c r="X27" s="25">
        <f t="shared" si="8"/>
        <v>0</v>
      </c>
      <c r="Y27" s="22">
        <f t="shared" si="9"/>
        <v>0</v>
      </c>
      <c r="Z27" s="22">
        <f t="shared" si="10"/>
        <v>0</v>
      </c>
      <c r="AA27" s="26">
        <v>4.2500000000000003E-2</v>
      </c>
      <c r="AB27" s="25">
        <f t="shared" si="11"/>
        <v>0</v>
      </c>
      <c r="AC27" s="25">
        <f t="shared" si="12"/>
        <v>0</v>
      </c>
      <c r="AD27" s="25">
        <f t="shared" si="13"/>
        <v>0</v>
      </c>
      <c r="AE27" s="24">
        <f t="shared" si="14"/>
        <v>0</v>
      </c>
      <c r="AF27" s="27">
        <f t="shared" si="15"/>
        <v>0</v>
      </c>
      <c r="AG27" s="3"/>
      <c r="AH27" s="3"/>
    </row>
    <row r="28" spans="1:34">
      <c r="H28" s="30">
        <f t="shared" si="18"/>
        <v>2003</v>
      </c>
      <c r="I28" s="30">
        <f t="shared" si="16"/>
        <v>0</v>
      </c>
      <c r="J28" s="32">
        <v>0.8337531816631244</v>
      </c>
      <c r="K28" s="33">
        <f t="shared" si="0"/>
        <v>0</v>
      </c>
      <c r="L28" s="30">
        <f t="shared" si="1"/>
        <v>0</v>
      </c>
      <c r="M28" s="30">
        <f t="shared" si="2"/>
        <v>0</v>
      </c>
      <c r="N28" s="34">
        <v>0.04</v>
      </c>
      <c r="O28" s="33">
        <f t="shared" si="3"/>
        <v>0</v>
      </c>
      <c r="P28" s="33">
        <f t="shared" si="4"/>
        <v>0</v>
      </c>
      <c r="Q28" s="33">
        <f t="shared" si="5"/>
        <v>0</v>
      </c>
      <c r="R28" s="32">
        <f t="shared" si="6"/>
        <v>0</v>
      </c>
      <c r="S28" s="35">
        <f t="shared" si="7"/>
        <v>0</v>
      </c>
      <c r="T28" s="3"/>
      <c r="U28" s="22">
        <f t="shared" si="19"/>
        <v>2003</v>
      </c>
      <c r="V28" s="22">
        <f t="shared" si="17"/>
        <v>0</v>
      </c>
      <c r="W28" s="24">
        <v>0.8337531816631244</v>
      </c>
      <c r="X28" s="25">
        <f t="shared" si="8"/>
        <v>0</v>
      </c>
      <c r="Y28" s="22">
        <f t="shared" si="9"/>
        <v>0</v>
      </c>
      <c r="Z28" s="22">
        <f t="shared" si="10"/>
        <v>0</v>
      </c>
      <c r="AA28" s="26">
        <v>0.04</v>
      </c>
      <c r="AB28" s="25">
        <f t="shared" si="11"/>
        <v>0</v>
      </c>
      <c r="AC28" s="25">
        <f t="shared" si="12"/>
        <v>0</v>
      </c>
      <c r="AD28" s="25">
        <f t="shared" si="13"/>
        <v>0</v>
      </c>
      <c r="AE28" s="24">
        <f t="shared" si="14"/>
        <v>0</v>
      </c>
      <c r="AF28" s="27">
        <f t="shared" si="15"/>
        <v>0</v>
      </c>
      <c r="AG28" s="3"/>
      <c r="AH28" s="3"/>
    </row>
    <row r="29" spans="1:34">
      <c r="H29" s="30">
        <f t="shared" si="18"/>
        <v>2004</v>
      </c>
      <c r="I29" s="30">
        <f t="shared" si="16"/>
        <v>0</v>
      </c>
      <c r="J29" s="32">
        <v>0.16138160483669003</v>
      </c>
      <c r="K29" s="33">
        <f t="shared" si="0"/>
        <v>0</v>
      </c>
      <c r="L29" s="30">
        <f t="shared" si="1"/>
        <v>0</v>
      </c>
      <c r="M29" s="30">
        <f t="shared" si="2"/>
        <v>0</v>
      </c>
      <c r="N29" s="34">
        <v>5.2499999999999998E-2</v>
      </c>
      <c r="O29" s="33">
        <f t="shared" si="3"/>
        <v>0</v>
      </c>
      <c r="P29" s="33">
        <f t="shared" si="4"/>
        <v>0</v>
      </c>
      <c r="Q29" s="33">
        <f t="shared" si="5"/>
        <v>0</v>
      </c>
      <c r="R29" s="32">
        <f t="shared" si="6"/>
        <v>0</v>
      </c>
      <c r="S29" s="35">
        <f t="shared" si="7"/>
        <v>0</v>
      </c>
      <c r="T29" s="3"/>
      <c r="U29" s="22">
        <f t="shared" si="19"/>
        <v>2004</v>
      </c>
      <c r="V29" s="22">
        <f t="shared" si="17"/>
        <v>0</v>
      </c>
      <c r="W29" s="24">
        <v>0.16138160483669003</v>
      </c>
      <c r="X29" s="25">
        <f t="shared" si="8"/>
        <v>0</v>
      </c>
      <c r="Y29" s="22">
        <f t="shared" si="9"/>
        <v>0</v>
      </c>
      <c r="Z29" s="22">
        <f t="shared" si="10"/>
        <v>0</v>
      </c>
      <c r="AA29" s="26">
        <v>5.2499999999999998E-2</v>
      </c>
      <c r="AB29" s="25">
        <f t="shared" si="11"/>
        <v>0</v>
      </c>
      <c r="AC29" s="25">
        <f t="shared" si="12"/>
        <v>0</v>
      </c>
      <c r="AD29" s="25">
        <f t="shared" si="13"/>
        <v>0</v>
      </c>
      <c r="AE29" s="24">
        <f t="shared" si="14"/>
        <v>0</v>
      </c>
      <c r="AF29" s="27">
        <f t="shared" si="15"/>
        <v>0</v>
      </c>
      <c r="AG29" s="3"/>
      <c r="AH29" s="3"/>
    </row>
    <row r="30" spans="1:34">
      <c r="H30" s="30">
        <f t="shared" si="18"/>
        <v>2005</v>
      </c>
      <c r="I30" s="30">
        <f t="shared" si="16"/>
        <v>0</v>
      </c>
      <c r="J30" s="32">
        <v>0.737303667743754</v>
      </c>
      <c r="K30" s="33">
        <f t="shared" si="0"/>
        <v>0</v>
      </c>
      <c r="L30" s="30">
        <f t="shared" si="1"/>
        <v>0</v>
      </c>
      <c r="M30" s="30">
        <f t="shared" si="2"/>
        <v>0</v>
      </c>
      <c r="N30" s="34">
        <v>0.06</v>
      </c>
      <c r="O30" s="33">
        <f t="shared" si="3"/>
        <v>0</v>
      </c>
      <c r="P30" s="33">
        <f t="shared" si="4"/>
        <v>0</v>
      </c>
      <c r="Q30" s="33">
        <f t="shared" si="5"/>
        <v>0</v>
      </c>
      <c r="R30" s="32">
        <f t="shared" si="6"/>
        <v>0</v>
      </c>
      <c r="S30" s="35">
        <f t="shared" si="7"/>
        <v>0</v>
      </c>
      <c r="T30" s="3"/>
      <c r="U30" s="22">
        <f t="shared" si="19"/>
        <v>2005</v>
      </c>
      <c r="V30" s="22">
        <f t="shared" si="17"/>
        <v>0</v>
      </c>
      <c r="W30" s="24">
        <v>0.737303667743754</v>
      </c>
      <c r="X30" s="25">
        <f t="shared" si="8"/>
        <v>0</v>
      </c>
      <c r="Y30" s="22">
        <f t="shared" si="9"/>
        <v>0</v>
      </c>
      <c r="Z30" s="22">
        <f t="shared" si="10"/>
        <v>0</v>
      </c>
      <c r="AA30" s="26">
        <v>0.06</v>
      </c>
      <c r="AB30" s="25">
        <f t="shared" si="11"/>
        <v>0</v>
      </c>
      <c r="AC30" s="25">
        <f t="shared" si="12"/>
        <v>0</v>
      </c>
      <c r="AD30" s="25">
        <f t="shared" si="13"/>
        <v>0</v>
      </c>
      <c r="AE30" s="24">
        <f t="shared" si="14"/>
        <v>0</v>
      </c>
      <c r="AF30" s="27">
        <f t="shared" si="15"/>
        <v>0</v>
      </c>
      <c r="AG30" s="3"/>
      <c r="AH30" s="3"/>
    </row>
    <row r="31" spans="1:34">
      <c r="H31" s="30">
        <f t="shared" si="18"/>
        <v>2006</v>
      </c>
      <c r="I31" s="30">
        <f t="shared" si="16"/>
        <v>0</v>
      </c>
      <c r="J31" s="32">
        <v>0.15887411347517733</v>
      </c>
      <c r="K31" s="33">
        <f t="shared" si="0"/>
        <v>0</v>
      </c>
      <c r="L31" s="30">
        <f t="shared" si="1"/>
        <v>0</v>
      </c>
      <c r="M31" s="30">
        <f t="shared" si="2"/>
        <v>0</v>
      </c>
      <c r="N31" s="34">
        <v>6.25E-2</v>
      </c>
      <c r="O31" s="33">
        <f t="shared" si="3"/>
        <v>0</v>
      </c>
      <c r="P31" s="33">
        <f t="shared" si="4"/>
        <v>0</v>
      </c>
      <c r="Q31" s="33">
        <f t="shared" si="5"/>
        <v>0</v>
      </c>
      <c r="R31" s="32">
        <f t="shared" si="6"/>
        <v>0</v>
      </c>
      <c r="S31" s="35">
        <f t="shared" si="7"/>
        <v>0</v>
      </c>
      <c r="T31" s="3"/>
      <c r="U31" s="22">
        <f t="shared" si="19"/>
        <v>2006</v>
      </c>
      <c r="V31" s="22">
        <f t="shared" si="17"/>
        <v>0</v>
      </c>
      <c r="W31" s="24">
        <v>0.15887411347517733</v>
      </c>
      <c r="X31" s="25">
        <f t="shared" si="8"/>
        <v>0</v>
      </c>
      <c r="Y31" s="22">
        <f t="shared" si="9"/>
        <v>0</v>
      </c>
      <c r="Z31" s="22">
        <f t="shared" si="10"/>
        <v>0</v>
      </c>
      <c r="AA31" s="26">
        <v>6.25E-2</v>
      </c>
      <c r="AB31" s="25">
        <f t="shared" si="11"/>
        <v>0</v>
      </c>
      <c r="AC31" s="25">
        <f t="shared" si="12"/>
        <v>0</v>
      </c>
      <c r="AD31" s="25">
        <f t="shared" si="13"/>
        <v>0</v>
      </c>
      <c r="AE31" s="24">
        <f t="shared" si="14"/>
        <v>0</v>
      </c>
      <c r="AF31" s="27">
        <f t="shared" si="15"/>
        <v>0</v>
      </c>
      <c r="AG31" s="3"/>
      <c r="AH31" s="3"/>
    </row>
    <row r="32" spans="1:34">
      <c r="H32" s="30">
        <f t="shared" si="18"/>
        <v>2007</v>
      </c>
      <c r="I32" s="30">
        <f t="shared" si="16"/>
        <v>0</v>
      </c>
      <c r="J32" s="32">
        <v>0.19677787042632777</v>
      </c>
      <c r="K32" s="33">
        <f t="shared" si="0"/>
        <v>0</v>
      </c>
      <c r="L32" s="30">
        <f t="shared" si="1"/>
        <v>0</v>
      </c>
      <c r="M32" s="30">
        <f t="shared" si="2"/>
        <v>0</v>
      </c>
      <c r="N32" s="36">
        <v>7.0000000000000007E-2</v>
      </c>
      <c r="O32" s="33">
        <f t="shared" si="3"/>
        <v>0</v>
      </c>
      <c r="P32" s="33">
        <f t="shared" si="4"/>
        <v>0</v>
      </c>
      <c r="Q32" s="33">
        <f t="shared" si="5"/>
        <v>0</v>
      </c>
      <c r="R32" s="32">
        <f t="shared" si="6"/>
        <v>0</v>
      </c>
      <c r="S32" s="35">
        <f t="shared" si="7"/>
        <v>0</v>
      </c>
      <c r="T32" s="3"/>
      <c r="U32" s="22">
        <f t="shared" si="19"/>
        <v>2007</v>
      </c>
      <c r="V32" s="22">
        <f t="shared" si="17"/>
        <v>0</v>
      </c>
      <c r="W32" s="24">
        <v>0.19677787042632777</v>
      </c>
      <c r="X32" s="25">
        <f t="shared" si="8"/>
        <v>0</v>
      </c>
      <c r="Y32" s="22">
        <f t="shared" si="9"/>
        <v>0</v>
      </c>
      <c r="Z32" s="22">
        <f t="shared" si="10"/>
        <v>0</v>
      </c>
      <c r="AA32" s="28">
        <v>7.0000000000000007E-2</v>
      </c>
      <c r="AB32" s="25">
        <f t="shared" si="11"/>
        <v>0</v>
      </c>
      <c r="AC32" s="25">
        <f t="shared" si="12"/>
        <v>0</v>
      </c>
      <c r="AD32" s="25">
        <f t="shared" si="13"/>
        <v>0</v>
      </c>
      <c r="AE32" s="24">
        <f t="shared" si="14"/>
        <v>0</v>
      </c>
      <c r="AF32" s="27">
        <f t="shared" si="15"/>
        <v>0</v>
      </c>
      <c r="AG32" s="3"/>
      <c r="AH32" s="3"/>
    </row>
    <row r="33" spans="1:34">
      <c r="H33" s="30">
        <f t="shared" si="18"/>
        <v>2008</v>
      </c>
      <c r="I33" s="30">
        <f t="shared" si="16"/>
        <v>0</v>
      </c>
      <c r="J33" s="32">
        <v>-0.37942650405256834</v>
      </c>
      <c r="K33" s="33">
        <f t="shared" si="0"/>
        <v>0</v>
      </c>
      <c r="L33" s="30">
        <f t="shared" si="1"/>
        <v>0</v>
      </c>
      <c r="M33" s="30">
        <f t="shared" si="2"/>
        <v>0</v>
      </c>
      <c r="N33" s="36">
        <v>0.08</v>
      </c>
      <c r="O33" s="33">
        <f t="shared" si="3"/>
        <v>0</v>
      </c>
      <c r="P33" s="33">
        <f t="shared" si="4"/>
        <v>0</v>
      </c>
      <c r="Q33" s="33">
        <f t="shared" si="5"/>
        <v>0</v>
      </c>
      <c r="R33" s="32">
        <f t="shared" si="6"/>
        <v>0</v>
      </c>
      <c r="S33" s="35">
        <f t="shared" si="7"/>
        <v>0</v>
      </c>
      <c r="T33" s="3"/>
      <c r="U33" s="22">
        <f t="shared" si="19"/>
        <v>2008</v>
      </c>
      <c r="V33" s="22">
        <f t="shared" si="17"/>
        <v>0</v>
      </c>
      <c r="W33" s="24">
        <v>-0.37942650405256834</v>
      </c>
      <c r="X33" s="25">
        <f t="shared" si="8"/>
        <v>0</v>
      </c>
      <c r="Y33" s="22">
        <f t="shared" si="9"/>
        <v>0</v>
      </c>
      <c r="Z33" s="22">
        <f t="shared" si="10"/>
        <v>0</v>
      </c>
      <c r="AA33" s="28">
        <v>0.08</v>
      </c>
      <c r="AB33" s="25">
        <f t="shared" si="11"/>
        <v>0</v>
      </c>
      <c r="AC33" s="25">
        <f t="shared" si="12"/>
        <v>0</v>
      </c>
      <c r="AD33" s="25">
        <f t="shared" si="13"/>
        <v>0</v>
      </c>
      <c r="AE33" s="24">
        <f t="shared" si="14"/>
        <v>0</v>
      </c>
      <c r="AF33" s="27">
        <f t="shared" si="15"/>
        <v>0</v>
      </c>
      <c r="AG33" s="3"/>
      <c r="AH33" s="3"/>
    </row>
    <row r="34" spans="1:34">
      <c r="H34" s="30">
        <f t="shared" si="18"/>
        <v>2009</v>
      </c>
      <c r="I34" s="30">
        <f t="shared" si="16"/>
        <v>0</v>
      </c>
      <c r="J34" s="32">
        <v>0.80532523046814641</v>
      </c>
      <c r="K34" s="33">
        <f t="shared" si="0"/>
        <v>0</v>
      </c>
      <c r="L34" s="30">
        <f t="shared" si="1"/>
        <v>0</v>
      </c>
      <c r="M34" s="30">
        <f t="shared" si="2"/>
        <v>0</v>
      </c>
      <c r="N34" s="36">
        <v>0.09</v>
      </c>
      <c r="O34" s="33">
        <f t="shared" si="3"/>
        <v>0</v>
      </c>
      <c r="P34" s="33">
        <f t="shared" si="4"/>
        <v>0</v>
      </c>
      <c r="Q34" s="33">
        <f t="shared" si="5"/>
        <v>0</v>
      </c>
      <c r="R34" s="32">
        <f t="shared" si="6"/>
        <v>0</v>
      </c>
      <c r="S34" s="35">
        <f t="shared" si="7"/>
        <v>0</v>
      </c>
      <c r="T34" s="3"/>
      <c r="U34" s="22">
        <f t="shared" si="19"/>
        <v>2009</v>
      </c>
      <c r="V34" s="22">
        <f t="shared" si="17"/>
        <v>0</v>
      </c>
      <c r="W34" s="24">
        <v>0.80532523046814641</v>
      </c>
      <c r="X34" s="25">
        <f t="shared" si="8"/>
        <v>0</v>
      </c>
      <c r="Y34" s="22">
        <f t="shared" si="9"/>
        <v>0</v>
      </c>
      <c r="Z34" s="22">
        <f t="shared" si="10"/>
        <v>0</v>
      </c>
      <c r="AA34" s="28">
        <v>0.09</v>
      </c>
      <c r="AB34" s="25">
        <f t="shared" si="11"/>
        <v>0</v>
      </c>
      <c r="AC34" s="25">
        <f t="shared" si="12"/>
        <v>0</v>
      </c>
      <c r="AD34" s="25">
        <f t="shared" si="13"/>
        <v>0</v>
      </c>
      <c r="AE34" s="24">
        <f t="shared" si="14"/>
        <v>0</v>
      </c>
      <c r="AF34" s="27">
        <f t="shared" si="15"/>
        <v>0</v>
      </c>
      <c r="AG34" s="3"/>
      <c r="AH34" s="3"/>
    </row>
    <row r="35" spans="1:34">
      <c r="H35" s="30">
        <f t="shared" si="18"/>
        <v>2010</v>
      </c>
      <c r="I35" s="30">
        <f t="shared" si="16"/>
        <v>0</v>
      </c>
      <c r="J35" s="32">
        <v>0.10943116334797741</v>
      </c>
      <c r="K35" s="33">
        <f t="shared" si="0"/>
        <v>0</v>
      </c>
      <c r="L35" s="30">
        <f t="shared" si="1"/>
        <v>0</v>
      </c>
      <c r="M35" s="30">
        <f t="shared" si="2"/>
        <v>0</v>
      </c>
      <c r="N35" s="36">
        <v>0.1</v>
      </c>
      <c r="O35" s="33">
        <f t="shared" si="3"/>
        <v>0</v>
      </c>
      <c r="P35" s="33">
        <f t="shared" si="4"/>
        <v>0</v>
      </c>
      <c r="Q35" s="33">
        <f t="shared" si="5"/>
        <v>0</v>
      </c>
      <c r="R35" s="32">
        <f t="shared" si="6"/>
        <v>0</v>
      </c>
      <c r="S35" s="35">
        <f t="shared" si="7"/>
        <v>0</v>
      </c>
      <c r="T35" s="3"/>
      <c r="U35" s="22">
        <f t="shared" si="19"/>
        <v>2010</v>
      </c>
      <c r="V35" s="22">
        <f t="shared" si="17"/>
        <v>0</v>
      </c>
      <c r="W35" s="24">
        <v>0.10943116334797741</v>
      </c>
      <c r="X35" s="25">
        <f t="shared" si="8"/>
        <v>0</v>
      </c>
      <c r="Y35" s="22">
        <f t="shared" si="9"/>
        <v>0</v>
      </c>
      <c r="Z35" s="22">
        <f t="shared" si="10"/>
        <v>0</v>
      </c>
      <c r="AA35" s="28">
        <v>0.1</v>
      </c>
      <c r="AB35" s="25">
        <f t="shared" si="11"/>
        <v>0</v>
      </c>
      <c r="AC35" s="25">
        <f t="shared" si="12"/>
        <v>0</v>
      </c>
      <c r="AD35" s="25">
        <f t="shared" si="13"/>
        <v>0</v>
      </c>
      <c r="AE35" s="24">
        <f t="shared" si="14"/>
        <v>0</v>
      </c>
      <c r="AF35" s="27">
        <f t="shared" si="15"/>
        <v>0</v>
      </c>
      <c r="AG35" s="3"/>
      <c r="AH35" s="3"/>
    </row>
    <row r="36" spans="1:34">
      <c r="H36" s="30">
        <f t="shared" si="18"/>
        <v>2011</v>
      </c>
      <c r="I36" s="30">
        <f t="shared" si="16"/>
        <v>0</v>
      </c>
      <c r="J36" s="32">
        <v>-0.10495242993057337</v>
      </c>
      <c r="K36" s="33">
        <f t="shared" si="0"/>
        <v>0</v>
      </c>
      <c r="L36" s="30">
        <f t="shared" si="1"/>
        <v>0</v>
      </c>
      <c r="M36" s="30">
        <f t="shared" si="2"/>
        <v>0</v>
      </c>
      <c r="N36" s="36">
        <v>0.11</v>
      </c>
      <c r="O36" s="33">
        <f t="shared" si="3"/>
        <v>0</v>
      </c>
      <c r="P36" s="33">
        <f t="shared" si="4"/>
        <v>0</v>
      </c>
      <c r="Q36" s="33">
        <f t="shared" si="5"/>
        <v>0</v>
      </c>
      <c r="R36" s="32">
        <f t="shared" si="6"/>
        <v>0</v>
      </c>
      <c r="S36" s="35">
        <f t="shared" si="7"/>
        <v>0</v>
      </c>
      <c r="T36" s="3"/>
      <c r="U36" s="22">
        <f t="shared" si="19"/>
        <v>2011</v>
      </c>
      <c r="V36" s="22">
        <f t="shared" si="17"/>
        <v>0</v>
      </c>
      <c r="W36" s="24">
        <v>-0.10495242993057337</v>
      </c>
      <c r="X36" s="25">
        <f t="shared" si="8"/>
        <v>0</v>
      </c>
      <c r="Y36" s="22">
        <f t="shared" si="9"/>
        <v>0</v>
      </c>
      <c r="Z36" s="22">
        <f t="shared" si="10"/>
        <v>0</v>
      </c>
      <c r="AA36" s="28">
        <v>0.11</v>
      </c>
      <c r="AB36" s="25">
        <f t="shared" si="11"/>
        <v>0</v>
      </c>
      <c r="AC36" s="25">
        <f t="shared" si="12"/>
        <v>0</v>
      </c>
      <c r="AD36" s="25">
        <f t="shared" si="13"/>
        <v>0</v>
      </c>
      <c r="AE36" s="24">
        <f t="shared" si="14"/>
        <v>0</v>
      </c>
      <c r="AF36" s="27">
        <f t="shared" si="15"/>
        <v>0</v>
      </c>
      <c r="AG36" s="3"/>
      <c r="AH36" s="3"/>
    </row>
    <row r="37" spans="1:34">
      <c r="H37" t="s">
        <v>16</v>
      </c>
      <c r="K37" s="3"/>
      <c r="O37" s="3"/>
      <c r="P37" s="3"/>
      <c r="Q37" s="3"/>
      <c r="R37" s="3"/>
      <c r="S37" s="3"/>
      <c r="T37" s="3"/>
      <c r="U37" s="37"/>
      <c r="V37" s="37"/>
      <c r="W37" s="38"/>
      <c r="X37" s="37"/>
      <c r="Y37" s="39"/>
      <c r="Z37" s="37"/>
      <c r="AA37" s="38"/>
      <c r="AB37" s="37"/>
      <c r="AC37" s="37"/>
      <c r="AD37" s="37"/>
      <c r="AE37" s="40"/>
      <c r="AF37" s="40"/>
      <c r="AG37" s="3"/>
      <c r="AH37" s="3"/>
    </row>
    <row r="38" spans="1:34">
      <c r="H38" t="s">
        <v>17</v>
      </c>
      <c r="J38" s="1"/>
      <c r="K38" s="1"/>
    </row>
    <row r="39" spans="1:34">
      <c r="J39" s="1"/>
      <c r="K39" s="1"/>
    </row>
    <row r="40" spans="1:34">
      <c r="J40" s="1"/>
      <c r="K40" s="1"/>
    </row>
    <row r="41" spans="1:34">
      <c r="J41" s="1"/>
      <c r="K41" s="1"/>
    </row>
    <row r="42" spans="1:34">
      <c r="A42" s="39"/>
      <c r="B42" s="39"/>
      <c r="C42" s="39"/>
      <c r="D42" s="39"/>
      <c r="E42" s="39"/>
      <c r="F42" s="39"/>
      <c r="G42" s="39"/>
      <c r="H42" s="39"/>
      <c r="J42" s="1"/>
      <c r="K42" s="1"/>
    </row>
    <row r="43" spans="1:34">
      <c r="A43" s="39"/>
      <c r="B43" s="39"/>
      <c r="C43" s="39"/>
      <c r="D43" s="39"/>
      <c r="E43" s="39"/>
      <c r="F43" s="39"/>
      <c r="G43" s="39"/>
      <c r="H43" s="39"/>
      <c r="J43" s="1"/>
      <c r="K43" s="1"/>
    </row>
    <row r="44" spans="1:34">
      <c r="A44" s="39"/>
      <c r="B44" s="39"/>
      <c r="C44" s="39"/>
      <c r="D44" s="39"/>
      <c r="E44" s="39"/>
      <c r="F44" s="39"/>
      <c r="G44" s="39"/>
      <c r="H44" s="39"/>
      <c r="J44" s="1"/>
      <c r="K44" s="1"/>
    </row>
    <row r="45" spans="1:34">
      <c r="A45" s="39"/>
      <c r="B45" s="39"/>
      <c r="C45" s="39"/>
      <c r="D45" s="39"/>
      <c r="E45" s="39"/>
      <c r="F45" s="39"/>
      <c r="G45" s="39"/>
      <c r="H45" s="39"/>
      <c r="J45" s="1"/>
      <c r="K45" s="1"/>
    </row>
    <row r="46" spans="1:34">
      <c r="A46" s="39"/>
      <c r="B46" s="39"/>
      <c r="C46" s="39"/>
      <c r="D46" s="39"/>
      <c r="E46" s="39"/>
      <c r="F46" s="39"/>
      <c r="G46" s="39"/>
      <c r="H46" s="39"/>
      <c r="J46" s="1"/>
      <c r="K46" s="1"/>
    </row>
    <row r="47" spans="1:34">
      <c r="A47" s="39"/>
      <c r="B47" s="39"/>
      <c r="C47" s="39"/>
      <c r="D47" s="39"/>
      <c r="E47" s="39"/>
      <c r="F47" s="39"/>
      <c r="G47" s="39"/>
      <c r="H47" s="39"/>
      <c r="J47" s="1"/>
      <c r="K47" s="1"/>
    </row>
    <row r="48" spans="1:34">
      <c r="A48" s="39"/>
      <c r="B48" s="39"/>
      <c r="C48" s="39"/>
      <c r="D48" s="39"/>
      <c r="E48" s="39"/>
      <c r="F48" s="39"/>
      <c r="G48" s="39"/>
      <c r="H48" s="39"/>
      <c r="J48" s="1"/>
      <c r="K48" s="1"/>
    </row>
    <row r="49" spans="1:11">
      <c r="A49" s="55"/>
      <c r="B49" s="39"/>
      <c r="C49" s="39"/>
      <c r="D49" s="39"/>
      <c r="E49" s="56"/>
      <c r="F49" s="39"/>
      <c r="G49" s="39"/>
      <c r="H49" s="39"/>
      <c r="J49" s="1"/>
      <c r="K49" s="1"/>
    </row>
    <row r="50" spans="1:11">
      <c r="A50" s="57"/>
      <c r="B50" s="39"/>
      <c r="C50" s="39"/>
      <c r="D50" s="39"/>
      <c r="E50" s="39"/>
      <c r="F50" s="39"/>
      <c r="G50" s="39"/>
      <c r="H50" s="39"/>
      <c r="J50" s="1"/>
      <c r="K50" s="1"/>
    </row>
    <row r="51" spans="1:11">
      <c r="A51" s="39"/>
      <c r="B51" s="39"/>
      <c r="C51" s="39"/>
      <c r="D51" s="39"/>
      <c r="E51" s="39"/>
      <c r="F51" s="39"/>
      <c r="G51" s="39"/>
      <c r="H51" s="39"/>
      <c r="J51" s="1"/>
      <c r="K51" s="1"/>
    </row>
    <row r="52" spans="1:11">
      <c r="A52" s="39"/>
      <c r="B52" s="39"/>
      <c r="C52" s="39"/>
      <c r="D52" s="39"/>
      <c r="E52" s="39"/>
      <c r="F52" s="39"/>
      <c r="G52" s="39"/>
      <c r="H52" s="39"/>
      <c r="J52" s="1"/>
      <c r="K52" s="1"/>
    </row>
    <row r="53" spans="1:11">
      <c r="A53" s="39"/>
      <c r="B53" s="39"/>
      <c r="C53" s="39"/>
      <c r="D53" s="39"/>
      <c r="E53" s="39"/>
      <c r="F53" s="39"/>
      <c r="G53" s="39"/>
      <c r="H53" s="39"/>
      <c r="J53" s="1"/>
      <c r="K53" s="1"/>
    </row>
    <row r="54" spans="1:11">
      <c r="A54" s="39"/>
      <c r="B54" s="39"/>
      <c r="C54" s="39"/>
      <c r="D54" s="39"/>
      <c r="E54" s="39"/>
      <c r="F54" s="39"/>
      <c r="G54" s="39"/>
      <c r="H54" s="39"/>
      <c r="J54" s="1"/>
      <c r="K54" s="1"/>
    </row>
    <row r="55" spans="1:11">
      <c r="A55" s="39"/>
      <c r="B55" s="39"/>
      <c r="C55" s="39"/>
      <c r="D55" s="39"/>
      <c r="E55" s="39"/>
      <c r="F55" s="39"/>
      <c r="G55" s="39"/>
      <c r="H55" s="39"/>
    </row>
    <row r="56" spans="1:11">
      <c r="A56" s="39"/>
      <c r="B56" s="39"/>
      <c r="C56" s="39"/>
      <c r="D56" s="39"/>
      <c r="E56" s="39"/>
      <c r="F56" s="39"/>
      <c r="G56" s="39"/>
      <c r="H56" s="39"/>
    </row>
    <row r="57" spans="1:11">
      <c r="A57" s="39"/>
      <c r="B57" s="39"/>
      <c r="C57" s="39"/>
      <c r="D57" s="39"/>
      <c r="E57" s="39"/>
      <c r="F57" s="39"/>
      <c r="G57" s="39"/>
      <c r="H57" s="39"/>
    </row>
    <row r="58" spans="1:11">
      <c r="A58" s="39"/>
      <c r="B58" s="39"/>
      <c r="C58" s="39"/>
      <c r="D58" s="39"/>
      <c r="E58" s="39"/>
      <c r="F58" s="39"/>
      <c r="G58" s="39"/>
      <c r="H58" s="3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5"/>
  <sheetViews>
    <sheetView workbookViewId="0">
      <selection activeCell="A7" sqref="A7"/>
    </sheetView>
  </sheetViews>
  <sheetFormatPr defaultRowHeight="14.4"/>
  <cols>
    <col min="1" max="1" width="17" customWidth="1"/>
    <col min="2" max="2" width="16.88671875" bestFit="1" customWidth="1"/>
    <col min="3" max="3" width="16" customWidth="1"/>
    <col min="4" max="4" width="12.109375" bestFit="1" customWidth="1"/>
    <col min="5" max="5" width="7" customWidth="1"/>
    <col min="6" max="6" width="5" bestFit="1" customWidth="1"/>
    <col min="7" max="7" width="7.33203125" customWidth="1"/>
    <col min="8" max="8" width="7.88671875" customWidth="1"/>
    <col min="9" max="9" width="4.6640625" bestFit="1" customWidth="1"/>
    <col min="10" max="10" width="6.77734375" bestFit="1" customWidth="1"/>
    <col min="11" max="11" width="8.21875" bestFit="1" customWidth="1"/>
    <col min="12" max="12" width="10.44140625" bestFit="1" customWidth="1"/>
    <col min="13" max="13" width="12" bestFit="1" customWidth="1"/>
    <col min="14" max="14" width="8.88671875" customWidth="1"/>
    <col min="28" max="28" width="9" bestFit="1" customWidth="1"/>
    <col min="33" max="33" width="9" bestFit="1" customWidth="1"/>
  </cols>
  <sheetData>
    <row r="1" spans="1:37">
      <c r="A1" s="2" t="s">
        <v>62</v>
      </c>
    </row>
    <row r="2" spans="1:37" ht="15" thickBot="1">
      <c r="A2" s="2" t="s">
        <v>15</v>
      </c>
    </row>
    <row r="3" spans="1:37">
      <c r="A3" s="4" t="s">
        <v>18</v>
      </c>
      <c r="B3" s="5"/>
      <c r="C3" s="5"/>
      <c r="D3" s="6">
        <v>20</v>
      </c>
      <c r="E3" s="5"/>
      <c r="F3" s="7"/>
      <c r="M3" s="2" t="s">
        <v>32</v>
      </c>
      <c r="AB3" s="2" t="s">
        <v>33</v>
      </c>
    </row>
    <row r="4" spans="1:37">
      <c r="A4" s="8" t="s">
        <v>10</v>
      </c>
      <c r="B4" s="9"/>
      <c r="C4" s="9"/>
      <c r="D4" s="13">
        <v>1980</v>
      </c>
      <c r="E4" s="9" t="s">
        <v>11</v>
      </c>
      <c r="F4" s="16">
        <f>2011-time1+1</f>
        <v>1992</v>
      </c>
      <c r="H4" s="29" t="s">
        <v>14</v>
      </c>
      <c r="I4" s="29" t="s">
        <v>0</v>
      </c>
      <c r="J4" s="29" t="s">
        <v>8</v>
      </c>
      <c r="K4" s="29" t="s">
        <v>4</v>
      </c>
      <c r="L4" s="29" t="s">
        <v>2</v>
      </c>
      <c r="M4" s="29" t="s">
        <v>34</v>
      </c>
      <c r="N4" s="30"/>
      <c r="O4" s="29" t="s">
        <v>21</v>
      </c>
      <c r="P4" s="29" t="s">
        <v>4</v>
      </c>
      <c r="Q4" s="29" t="s">
        <v>2</v>
      </c>
      <c r="R4" s="29" t="s">
        <v>1</v>
      </c>
      <c r="S4" s="29"/>
      <c r="T4" s="29" t="s">
        <v>23</v>
      </c>
      <c r="U4" s="29" t="s">
        <v>24</v>
      </c>
      <c r="V4" s="2"/>
      <c r="W4" s="21" t="s">
        <v>14</v>
      </c>
      <c r="X4" s="21" t="s">
        <v>0</v>
      </c>
      <c r="Y4" s="21" t="s">
        <v>8</v>
      </c>
      <c r="Z4" s="21" t="s">
        <v>4</v>
      </c>
      <c r="AA4" s="21" t="s">
        <v>2</v>
      </c>
      <c r="AB4" s="21" t="s">
        <v>1</v>
      </c>
      <c r="AC4" s="22"/>
      <c r="AD4" s="21" t="s">
        <v>21</v>
      </c>
      <c r="AE4" s="21" t="s">
        <v>4</v>
      </c>
      <c r="AF4" s="21" t="s">
        <v>2</v>
      </c>
      <c r="AG4" s="21" t="s">
        <v>1</v>
      </c>
      <c r="AH4" s="21"/>
      <c r="AI4" s="21" t="s">
        <v>23</v>
      </c>
      <c r="AJ4" s="21" t="s">
        <v>24</v>
      </c>
      <c r="AK4" s="2"/>
    </row>
    <row r="5" spans="1:37">
      <c r="A5" s="8" t="s">
        <v>12</v>
      </c>
      <c r="B5" s="9"/>
      <c r="C5" s="11">
        <v>1992</v>
      </c>
      <c r="D5" s="9"/>
      <c r="E5" s="9"/>
      <c r="F5" s="10"/>
      <c r="H5" s="31" t="s">
        <v>13</v>
      </c>
      <c r="I5" s="30"/>
      <c r="J5" s="29" t="s">
        <v>9</v>
      </c>
      <c r="K5" s="29"/>
      <c r="L5" s="29" t="s">
        <v>3</v>
      </c>
      <c r="M5" s="30"/>
      <c r="N5" s="30"/>
      <c r="O5" s="29" t="s">
        <v>13</v>
      </c>
      <c r="P5" s="29"/>
      <c r="Q5" s="29" t="s">
        <v>3</v>
      </c>
      <c r="R5" s="29"/>
      <c r="S5" s="29"/>
      <c r="T5" s="29"/>
      <c r="U5" s="29"/>
      <c r="V5" s="2"/>
      <c r="W5" s="23" t="s">
        <v>13</v>
      </c>
      <c r="X5" s="22"/>
      <c r="Y5" s="21" t="s">
        <v>9</v>
      </c>
      <c r="Z5" s="21"/>
      <c r="AA5" s="21" t="s">
        <v>3</v>
      </c>
      <c r="AB5" s="22"/>
      <c r="AC5" s="22"/>
      <c r="AD5" s="21" t="s">
        <v>13</v>
      </c>
      <c r="AE5" s="21"/>
      <c r="AF5" s="21" t="s">
        <v>3</v>
      </c>
      <c r="AG5" s="21"/>
      <c r="AH5" s="21"/>
      <c r="AI5" s="21"/>
      <c r="AJ5" s="21"/>
      <c r="AK5" s="2"/>
    </row>
    <row r="6" spans="1:37">
      <c r="A6" s="8"/>
      <c r="B6" s="9"/>
      <c r="C6" s="9"/>
      <c r="D6" s="9"/>
      <c r="E6" s="9"/>
      <c r="F6" s="10"/>
      <c r="H6" s="30">
        <v>1980</v>
      </c>
      <c r="I6" s="30">
        <f>IF(O5=start-1+time1,0,IF(I5&lt;&gt;0,I5+1,IF(H6=start,1,0)))</f>
        <v>0</v>
      </c>
      <c r="J6" s="32">
        <v>0.34899276658629547</v>
      </c>
      <c r="K6" s="33">
        <f t="shared" ref="K6:K37" si="0">IF(O5=start-1+time1,0,IF(K5&lt;&gt;0,K5*(1+inca),IF(H6=start,cont1*eqper,0)))</f>
        <v>0</v>
      </c>
      <c r="L6" s="30">
        <f>IF(I6=0,0,K6*12)</f>
        <v>0</v>
      </c>
      <c r="M6" s="30">
        <f>IF(I6=0,0,(L6+M5)*(1+J6))</f>
        <v>0</v>
      </c>
      <c r="N6" s="30">
        <f t="shared" ref="N6:N37" si="1">IF(I6=time1,M6,0)</f>
        <v>0</v>
      </c>
      <c r="O6" s="34">
        <v>7.4999999999999997E-2</v>
      </c>
      <c r="P6" s="33">
        <f t="shared" ref="P6:P37" si="2">IF(O5=start-1+time1,0,IF(K5&lt;&gt;0,K5*(1+inca),IF(H6=start,cont1*bondper,0)))</f>
        <v>0</v>
      </c>
      <c r="Q6" s="30">
        <f t="shared" ref="Q6:Q37" si="3">IF(I6=0,0,P6*12)</f>
        <v>0</v>
      </c>
      <c r="R6" s="33">
        <f>IF(I6=0,0,(Q6+R5)*(1+O6))</f>
        <v>0</v>
      </c>
      <c r="S6" s="33">
        <f t="shared" ref="S6:S37" si="4">IF(I6=time1,R6,0)</f>
        <v>0</v>
      </c>
      <c r="T6" s="32">
        <f>IF(I6=0,0,M6/(M6+R6))</f>
        <v>0</v>
      </c>
      <c r="U6" s="35">
        <f>IF(I6=0,0,R6/(M6+R6))</f>
        <v>0</v>
      </c>
      <c r="V6" s="3"/>
      <c r="W6" s="22">
        <v>1980</v>
      </c>
      <c r="X6" s="22">
        <f>IF(AD5=start-1+time1,0,IF(X5&lt;&gt;0,X5+1,IF(W6=start,1,0)))</f>
        <v>0</v>
      </c>
      <c r="Y6" s="24">
        <v>0.34899276658629547</v>
      </c>
      <c r="Z6" s="25">
        <f t="shared" ref="Z6:Z37" si="5">IF(AD5=start-1+time1,0,IF(Z5&lt;&gt;0,Z5*(1+inca),IF(W6=start,cont1*eqper,0)))</f>
        <v>0</v>
      </c>
      <c r="AA6" s="22">
        <f>IF(X6=0,0,Z6*12)</f>
        <v>0</v>
      </c>
      <c r="AB6" s="22">
        <f>IF(X6=0,0,(AA6+AB5)*(1+Y6))</f>
        <v>0</v>
      </c>
      <c r="AC6" s="22">
        <f t="shared" ref="AC6:AC9" si="6">IF(X6=time1,AB6,0)</f>
        <v>0</v>
      </c>
      <c r="AD6" s="26">
        <v>7.4999999999999997E-2</v>
      </c>
      <c r="AE6" s="25">
        <f t="shared" ref="AE6:AE37" si="7">IF(AD5=start-1+time1,0,IF(Z5&lt;&gt;0,Z5*(1+inca),IF(W6=start,cont1*bondper,0)))</f>
        <v>0</v>
      </c>
      <c r="AF6" s="22">
        <f t="shared" ref="AF6:AF37" si="8">IF(X6=0,0,AE6*12)</f>
        <v>0</v>
      </c>
      <c r="AG6" s="25">
        <f>IF(X6=0,0,(AF6+AG5)*(1+AD6))</f>
        <v>0</v>
      </c>
      <c r="AH6" s="25">
        <f t="shared" ref="AH6:AH37" si="9">IF(X6=time1,AG6,0)</f>
        <v>0</v>
      </c>
      <c r="AI6" s="24">
        <f>IF(X6=0,0,AB6/(AB6+AG6))</f>
        <v>0</v>
      </c>
      <c r="AJ6" s="27">
        <f>IF(X6=0,0,AG6/(AB6+AG6))</f>
        <v>0</v>
      </c>
      <c r="AK6" s="3"/>
    </row>
    <row r="7" spans="1:37">
      <c r="A7" s="8" t="s">
        <v>7</v>
      </c>
      <c r="B7" s="9"/>
      <c r="C7" s="9"/>
      <c r="D7" s="11">
        <v>10000</v>
      </c>
      <c r="E7" s="9"/>
      <c r="F7" s="10"/>
      <c r="H7" s="30">
        <f>H6+1</f>
        <v>1981</v>
      </c>
      <c r="I7" s="30">
        <f t="shared" ref="I7:I37" si="10">IF(H6=start-1+time1,0,IF(I6&lt;&gt;0,I6+1,IF(H7=start,1,0)))</f>
        <v>0</v>
      </c>
      <c r="J7" s="32">
        <v>0.25524677121771222</v>
      </c>
      <c r="K7" s="33">
        <f t="shared" si="0"/>
        <v>0</v>
      </c>
      <c r="L7" s="30">
        <f t="shared" ref="L7:L37" si="11">IF(I7=0,0,K7*12)</f>
        <v>0</v>
      </c>
      <c r="M7" s="30">
        <f t="shared" ref="M7:M37" si="12">IF(I7=0,0,(L7+M6)*(1+J7))</f>
        <v>0</v>
      </c>
      <c r="N7" s="30">
        <f t="shared" si="1"/>
        <v>0</v>
      </c>
      <c r="O7" s="34">
        <v>0.08</v>
      </c>
      <c r="P7" s="33">
        <f t="shared" si="2"/>
        <v>0</v>
      </c>
      <c r="Q7" s="30">
        <f t="shared" si="3"/>
        <v>0</v>
      </c>
      <c r="R7" s="33">
        <f t="shared" ref="R7:R37" si="13">IF(I7=0,0,(Q7+R6)*(1+O7))</f>
        <v>0</v>
      </c>
      <c r="S7" s="33">
        <f t="shared" si="4"/>
        <v>0</v>
      </c>
      <c r="T7" s="32">
        <f t="shared" ref="T7:T37" si="14">IF(I7=0,0,M7/(M7+R7))</f>
        <v>0</v>
      </c>
      <c r="U7" s="35">
        <f t="shared" ref="U7:U37" si="15">IF(I7=0,0,R7/(M7+R7))</f>
        <v>0</v>
      </c>
      <c r="V7" s="3"/>
      <c r="W7" s="22">
        <f>W6+1</f>
        <v>1981</v>
      </c>
      <c r="X7" s="22">
        <f t="shared" ref="X7:X37" si="16">IF(W6=start-1+time1,0,IF(X6&lt;&gt;0,X6+1,IF(W7=start,1,0)))</f>
        <v>0</v>
      </c>
      <c r="Y7" s="24">
        <v>0.25524677121771222</v>
      </c>
      <c r="Z7" s="25">
        <f t="shared" si="5"/>
        <v>0</v>
      </c>
      <c r="AA7" s="22">
        <f t="shared" ref="AA7:AA37" si="17">IF(X7=0,0,Z7*12)</f>
        <v>0</v>
      </c>
      <c r="AB7" s="22">
        <f t="shared" ref="AB7:AB37" si="18">IF(X7=0,0,(AA7+eqper*(AB6+AG6))*(1+Y7))</f>
        <v>0</v>
      </c>
      <c r="AC7" s="22">
        <f t="shared" si="6"/>
        <v>0</v>
      </c>
      <c r="AD7" s="26">
        <v>0.08</v>
      </c>
      <c r="AE7" s="25">
        <f t="shared" si="7"/>
        <v>0</v>
      </c>
      <c r="AF7" s="22">
        <f t="shared" si="8"/>
        <v>0</v>
      </c>
      <c r="AG7" s="25">
        <f t="shared" ref="AG7:AG37" si="19">IF(X7=0,0,(AF7+bondper*(AG6+AB6))*(1+AD7))</f>
        <v>0</v>
      </c>
      <c r="AH7" s="25">
        <f t="shared" si="9"/>
        <v>0</v>
      </c>
      <c r="AI7" s="24">
        <f t="shared" ref="AI7:AI37" si="20">IF(X7=0,0,AB7/(AB7+AG7))</f>
        <v>0</v>
      </c>
      <c r="AJ7" s="27">
        <f t="shared" ref="AJ7:AJ37" si="21">IF(X7=0,0,AG7/(AB7+AG7))</f>
        <v>0</v>
      </c>
      <c r="AK7" s="3"/>
    </row>
    <row r="8" spans="1:37">
      <c r="A8" s="8" t="s">
        <v>6</v>
      </c>
      <c r="B8" s="9" t="s">
        <v>5</v>
      </c>
      <c r="C8" s="9"/>
      <c r="D8" s="12">
        <v>0</v>
      </c>
      <c r="E8" s="9"/>
      <c r="F8" s="10"/>
      <c r="H8" s="30">
        <f t="shared" ref="H8:H37" si="22">H7+1</f>
        <v>1982</v>
      </c>
      <c r="I8" s="30">
        <f t="shared" si="10"/>
        <v>0</v>
      </c>
      <c r="J8" s="32">
        <v>-2.8478250884203839E-2</v>
      </c>
      <c r="K8" s="33">
        <f t="shared" si="0"/>
        <v>0</v>
      </c>
      <c r="L8" s="30">
        <f t="shared" si="11"/>
        <v>0</v>
      </c>
      <c r="M8" s="30">
        <f t="shared" si="12"/>
        <v>0</v>
      </c>
      <c r="N8" s="30">
        <f t="shared" si="1"/>
        <v>0</v>
      </c>
      <c r="O8" s="34">
        <v>0.08</v>
      </c>
      <c r="P8" s="33">
        <f t="shared" si="2"/>
        <v>0</v>
      </c>
      <c r="Q8" s="30">
        <f t="shared" si="3"/>
        <v>0</v>
      </c>
      <c r="R8" s="33">
        <f t="shared" si="13"/>
        <v>0</v>
      </c>
      <c r="S8" s="33">
        <f t="shared" si="4"/>
        <v>0</v>
      </c>
      <c r="T8" s="32">
        <f t="shared" si="14"/>
        <v>0</v>
      </c>
      <c r="U8" s="35">
        <f t="shared" si="15"/>
        <v>0</v>
      </c>
      <c r="V8" s="3"/>
      <c r="W8" s="22">
        <f t="shared" ref="W8:W37" si="23">W7+1</f>
        <v>1982</v>
      </c>
      <c r="X8" s="22">
        <f t="shared" si="16"/>
        <v>0</v>
      </c>
      <c r="Y8" s="24">
        <v>-2.8478250884203839E-2</v>
      </c>
      <c r="Z8" s="25">
        <f t="shared" si="5"/>
        <v>0</v>
      </c>
      <c r="AA8" s="22">
        <f t="shared" si="17"/>
        <v>0</v>
      </c>
      <c r="AB8" s="22">
        <f t="shared" si="18"/>
        <v>0</v>
      </c>
      <c r="AC8" s="22">
        <f t="shared" si="6"/>
        <v>0</v>
      </c>
      <c r="AD8" s="26">
        <v>0.08</v>
      </c>
      <c r="AE8" s="25">
        <f t="shared" si="7"/>
        <v>0</v>
      </c>
      <c r="AF8" s="22">
        <f t="shared" si="8"/>
        <v>0</v>
      </c>
      <c r="AG8" s="25">
        <f t="shared" si="19"/>
        <v>0</v>
      </c>
      <c r="AH8" s="25">
        <f t="shared" si="9"/>
        <v>0</v>
      </c>
      <c r="AI8" s="24">
        <f t="shared" si="20"/>
        <v>0</v>
      </c>
      <c r="AJ8" s="27">
        <f t="shared" si="21"/>
        <v>0</v>
      </c>
      <c r="AK8" s="3"/>
    </row>
    <row r="9" spans="1:37">
      <c r="E9" s="9"/>
      <c r="F9" s="10"/>
      <c r="H9" s="30">
        <f t="shared" si="22"/>
        <v>1983</v>
      </c>
      <c r="I9" s="30">
        <f t="shared" si="10"/>
        <v>0</v>
      </c>
      <c r="J9" s="32">
        <v>0.15989787716892828</v>
      </c>
      <c r="K9" s="33">
        <f t="shared" si="0"/>
        <v>0</v>
      </c>
      <c r="L9" s="30">
        <f t="shared" si="11"/>
        <v>0</v>
      </c>
      <c r="M9" s="30">
        <f t="shared" si="12"/>
        <v>0</v>
      </c>
      <c r="N9" s="30">
        <f t="shared" si="1"/>
        <v>0</v>
      </c>
      <c r="O9" s="34">
        <v>0.08</v>
      </c>
      <c r="P9" s="33">
        <f t="shared" si="2"/>
        <v>0</v>
      </c>
      <c r="Q9" s="30">
        <f t="shared" si="3"/>
        <v>0</v>
      </c>
      <c r="R9" s="33">
        <f t="shared" si="13"/>
        <v>0</v>
      </c>
      <c r="S9" s="33">
        <f t="shared" si="4"/>
        <v>0</v>
      </c>
      <c r="T9" s="32">
        <f t="shared" si="14"/>
        <v>0</v>
      </c>
      <c r="U9" s="35">
        <f t="shared" si="15"/>
        <v>0</v>
      </c>
      <c r="V9" s="3"/>
      <c r="W9" s="22">
        <f t="shared" si="23"/>
        <v>1983</v>
      </c>
      <c r="X9" s="22">
        <f t="shared" si="16"/>
        <v>0</v>
      </c>
      <c r="Y9" s="24">
        <v>0.15989787716892828</v>
      </c>
      <c r="Z9" s="25">
        <f t="shared" si="5"/>
        <v>0</v>
      </c>
      <c r="AA9" s="22">
        <f t="shared" si="17"/>
        <v>0</v>
      </c>
      <c r="AB9" s="22">
        <f t="shared" si="18"/>
        <v>0</v>
      </c>
      <c r="AC9" s="22">
        <f t="shared" si="6"/>
        <v>0</v>
      </c>
      <c r="AD9" s="26">
        <v>0.08</v>
      </c>
      <c r="AE9" s="25">
        <f t="shared" si="7"/>
        <v>0</v>
      </c>
      <c r="AF9" s="22">
        <f t="shared" si="8"/>
        <v>0</v>
      </c>
      <c r="AG9" s="25">
        <f t="shared" si="19"/>
        <v>0</v>
      </c>
      <c r="AH9" s="25">
        <f t="shared" si="9"/>
        <v>0</v>
      </c>
      <c r="AI9" s="24">
        <f t="shared" si="20"/>
        <v>0</v>
      </c>
      <c r="AJ9" s="27">
        <f t="shared" si="21"/>
        <v>0</v>
      </c>
      <c r="AK9" s="3"/>
    </row>
    <row r="10" spans="1:37">
      <c r="A10" s="8" t="s">
        <v>19</v>
      </c>
      <c r="B10" s="12">
        <v>0.5</v>
      </c>
      <c r="C10" s="19" t="s">
        <v>20</v>
      </c>
      <c r="D10" s="20">
        <f>100%-eqper</f>
        <v>0.5</v>
      </c>
      <c r="E10" s="9"/>
      <c r="F10" s="10"/>
      <c r="H10" s="30">
        <f t="shared" si="22"/>
        <v>1984</v>
      </c>
      <c r="I10" s="30">
        <f t="shared" si="10"/>
        <v>0</v>
      </c>
      <c r="J10" s="32">
        <v>0.44238372803978315</v>
      </c>
      <c r="K10" s="33">
        <f t="shared" si="0"/>
        <v>0</v>
      </c>
      <c r="L10" s="30">
        <f t="shared" si="11"/>
        <v>0</v>
      </c>
      <c r="M10" s="30">
        <f t="shared" si="12"/>
        <v>0</v>
      </c>
      <c r="N10" s="30">
        <f>IF(I10=time1,M10,0)</f>
        <v>0</v>
      </c>
      <c r="O10" s="34">
        <v>0.08</v>
      </c>
      <c r="P10" s="33">
        <f t="shared" si="2"/>
        <v>0</v>
      </c>
      <c r="Q10" s="30">
        <f t="shared" si="3"/>
        <v>0</v>
      </c>
      <c r="R10" s="33">
        <f t="shared" si="13"/>
        <v>0</v>
      </c>
      <c r="S10" s="33">
        <f t="shared" si="4"/>
        <v>0</v>
      </c>
      <c r="T10" s="32">
        <f t="shared" si="14"/>
        <v>0</v>
      </c>
      <c r="U10" s="35">
        <f t="shared" si="15"/>
        <v>0</v>
      </c>
      <c r="V10" s="3"/>
      <c r="W10" s="22">
        <f t="shared" si="23"/>
        <v>1984</v>
      </c>
      <c r="X10" s="22">
        <f t="shared" si="16"/>
        <v>0</v>
      </c>
      <c r="Y10" s="24">
        <v>0.44238372803978315</v>
      </c>
      <c r="Z10" s="25">
        <f t="shared" si="5"/>
        <v>0</v>
      </c>
      <c r="AA10" s="22">
        <f t="shared" si="17"/>
        <v>0</v>
      </c>
      <c r="AB10" s="22">
        <f t="shared" si="18"/>
        <v>0</v>
      </c>
      <c r="AC10" s="22">
        <f>IF(X10=time1,AB10,0)</f>
        <v>0</v>
      </c>
      <c r="AD10" s="26">
        <v>0.08</v>
      </c>
      <c r="AE10" s="25">
        <f t="shared" si="7"/>
        <v>0</v>
      </c>
      <c r="AF10" s="22">
        <f t="shared" si="8"/>
        <v>0</v>
      </c>
      <c r="AG10" s="25">
        <f t="shared" si="19"/>
        <v>0</v>
      </c>
      <c r="AH10" s="25">
        <f t="shared" si="9"/>
        <v>0</v>
      </c>
      <c r="AI10" s="24">
        <f t="shared" si="20"/>
        <v>0</v>
      </c>
      <c r="AJ10" s="27">
        <f t="shared" si="21"/>
        <v>0</v>
      </c>
      <c r="AK10" s="3"/>
    </row>
    <row r="11" spans="1:37">
      <c r="C11" s="9"/>
      <c r="D11" s="9"/>
      <c r="E11" s="9"/>
      <c r="F11" s="10"/>
      <c r="H11" s="30">
        <f t="shared" si="22"/>
        <v>1985</v>
      </c>
      <c r="I11" s="30">
        <f t="shared" si="10"/>
        <v>0</v>
      </c>
      <c r="J11" s="32">
        <v>0.62242129655796075</v>
      </c>
      <c r="K11" s="33">
        <f t="shared" si="0"/>
        <v>0</v>
      </c>
      <c r="L11" s="30">
        <f t="shared" si="11"/>
        <v>0</v>
      </c>
      <c r="M11" s="30">
        <f t="shared" si="12"/>
        <v>0</v>
      </c>
      <c r="N11" s="30">
        <f>IF(I11=time1,M11,0)</f>
        <v>0</v>
      </c>
      <c r="O11" s="34">
        <v>8.5000000000000006E-2</v>
      </c>
      <c r="P11" s="33">
        <f t="shared" si="2"/>
        <v>0</v>
      </c>
      <c r="Q11" s="30">
        <f t="shared" si="3"/>
        <v>0</v>
      </c>
      <c r="R11" s="33">
        <f t="shared" si="13"/>
        <v>0</v>
      </c>
      <c r="S11" s="33">
        <f t="shared" si="4"/>
        <v>0</v>
      </c>
      <c r="T11" s="32">
        <f t="shared" si="14"/>
        <v>0</v>
      </c>
      <c r="U11" s="35">
        <f t="shared" si="15"/>
        <v>0</v>
      </c>
      <c r="V11" s="3"/>
      <c r="W11" s="22">
        <f t="shared" si="23"/>
        <v>1985</v>
      </c>
      <c r="X11" s="22">
        <f t="shared" si="16"/>
        <v>0</v>
      </c>
      <c r="Y11" s="24">
        <v>0.62242129655796075</v>
      </c>
      <c r="Z11" s="25">
        <f t="shared" si="5"/>
        <v>0</v>
      </c>
      <c r="AA11" s="22">
        <f t="shared" si="17"/>
        <v>0</v>
      </c>
      <c r="AB11" s="22">
        <f t="shared" si="18"/>
        <v>0</v>
      </c>
      <c r="AC11" s="22">
        <f>IF(X11=time1,AB11,0)</f>
        <v>0</v>
      </c>
      <c r="AD11" s="26">
        <v>8.5000000000000006E-2</v>
      </c>
      <c r="AE11" s="25">
        <f t="shared" si="7"/>
        <v>0</v>
      </c>
      <c r="AF11" s="22">
        <f t="shared" si="8"/>
        <v>0</v>
      </c>
      <c r="AG11" s="25">
        <f t="shared" si="19"/>
        <v>0</v>
      </c>
      <c r="AH11" s="25">
        <f t="shared" si="9"/>
        <v>0</v>
      </c>
      <c r="AI11" s="24">
        <f t="shared" si="20"/>
        <v>0</v>
      </c>
      <c r="AJ11" s="27">
        <f t="shared" si="21"/>
        <v>0</v>
      </c>
      <c r="AK11" s="3"/>
    </row>
    <row r="12" spans="1:37" ht="15" thickBot="1">
      <c r="A12" s="18" t="s">
        <v>22</v>
      </c>
      <c r="B12" s="14"/>
      <c r="C12" s="14"/>
      <c r="D12" s="14"/>
      <c r="E12" s="14"/>
      <c r="F12" s="15"/>
      <c r="H12" s="30">
        <f t="shared" si="22"/>
        <v>1986</v>
      </c>
      <c r="I12" s="30">
        <f t="shared" si="10"/>
        <v>0</v>
      </c>
      <c r="J12" s="32">
        <v>-0.11104143805194128</v>
      </c>
      <c r="K12" s="33">
        <f t="shared" si="0"/>
        <v>0</v>
      </c>
      <c r="L12" s="30">
        <f t="shared" si="11"/>
        <v>0</v>
      </c>
      <c r="M12" s="30">
        <f t="shared" si="12"/>
        <v>0</v>
      </c>
      <c r="N12" s="30">
        <f t="shared" si="1"/>
        <v>0</v>
      </c>
      <c r="O12" s="34">
        <v>8.5000000000000006E-2</v>
      </c>
      <c r="P12" s="33">
        <f t="shared" si="2"/>
        <v>0</v>
      </c>
      <c r="Q12" s="30">
        <f t="shared" si="3"/>
        <v>0</v>
      </c>
      <c r="R12" s="33">
        <f t="shared" si="13"/>
        <v>0</v>
      </c>
      <c r="S12" s="33">
        <f t="shared" si="4"/>
        <v>0</v>
      </c>
      <c r="T12" s="32">
        <f t="shared" si="14"/>
        <v>0</v>
      </c>
      <c r="U12" s="35">
        <f t="shared" si="15"/>
        <v>0</v>
      </c>
      <c r="V12" s="3"/>
      <c r="W12" s="22">
        <f t="shared" si="23"/>
        <v>1986</v>
      </c>
      <c r="X12" s="22">
        <f t="shared" si="16"/>
        <v>0</v>
      </c>
      <c r="Y12" s="24">
        <v>-0.11104143805194128</v>
      </c>
      <c r="Z12" s="25">
        <f t="shared" si="5"/>
        <v>0</v>
      </c>
      <c r="AA12" s="22">
        <f t="shared" si="17"/>
        <v>0</v>
      </c>
      <c r="AB12" s="22">
        <f t="shared" si="18"/>
        <v>0</v>
      </c>
      <c r="AC12" s="22">
        <f t="shared" ref="AC12:AC37" si="24">IF(X12=time1,AB12,0)</f>
        <v>0</v>
      </c>
      <c r="AD12" s="26">
        <v>8.5000000000000006E-2</v>
      </c>
      <c r="AE12" s="25">
        <f t="shared" si="7"/>
        <v>0</v>
      </c>
      <c r="AF12" s="22">
        <f t="shared" si="8"/>
        <v>0</v>
      </c>
      <c r="AG12" s="25">
        <f t="shared" si="19"/>
        <v>0</v>
      </c>
      <c r="AH12" s="25">
        <f t="shared" si="9"/>
        <v>0</v>
      </c>
      <c r="AI12" s="24">
        <f t="shared" si="20"/>
        <v>0</v>
      </c>
      <c r="AJ12" s="27">
        <f t="shared" si="21"/>
        <v>0</v>
      </c>
      <c r="AK12" s="3"/>
    </row>
    <row r="13" spans="1:37">
      <c r="H13" s="30">
        <f t="shared" si="22"/>
        <v>1987</v>
      </c>
      <c r="I13" s="30">
        <f t="shared" si="10"/>
        <v>0</v>
      </c>
      <c r="J13" s="32">
        <v>-0.21943334117093818</v>
      </c>
      <c r="K13" s="33">
        <f t="shared" si="0"/>
        <v>0</v>
      </c>
      <c r="L13" s="30">
        <f t="shared" si="11"/>
        <v>0</v>
      </c>
      <c r="M13" s="30">
        <f t="shared" si="12"/>
        <v>0</v>
      </c>
      <c r="N13" s="30">
        <f t="shared" si="1"/>
        <v>0</v>
      </c>
      <c r="O13" s="34">
        <v>0.09</v>
      </c>
      <c r="P13" s="33">
        <f t="shared" si="2"/>
        <v>0</v>
      </c>
      <c r="Q13" s="30">
        <f t="shared" si="3"/>
        <v>0</v>
      </c>
      <c r="R13" s="33">
        <f t="shared" si="13"/>
        <v>0</v>
      </c>
      <c r="S13" s="33">
        <f t="shared" si="4"/>
        <v>0</v>
      </c>
      <c r="T13" s="32">
        <f t="shared" si="14"/>
        <v>0</v>
      </c>
      <c r="U13" s="35">
        <f t="shared" si="15"/>
        <v>0</v>
      </c>
      <c r="V13" s="3"/>
      <c r="W13" s="22">
        <f t="shared" si="23"/>
        <v>1987</v>
      </c>
      <c r="X13" s="22">
        <f t="shared" si="16"/>
        <v>0</v>
      </c>
      <c r="Y13" s="24">
        <v>-0.21943334117093818</v>
      </c>
      <c r="Z13" s="25">
        <f t="shared" si="5"/>
        <v>0</v>
      </c>
      <c r="AA13" s="22">
        <f t="shared" si="17"/>
        <v>0</v>
      </c>
      <c r="AB13" s="22">
        <f t="shared" si="18"/>
        <v>0</v>
      </c>
      <c r="AC13" s="22">
        <f t="shared" si="24"/>
        <v>0</v>
      </c>
      <c r="AD13" s="26">
        <v>0.09</v>
      </c>
      <c r="AE13" s="25">
        <f t="shared" si="7"/>
        <v>0</v>
      </c>
      <c r="AF13" s="22">
        <f t="shared" si="8"/>
        <v>0</v>
      </c>
      <c r="AG13" s="25">
        <f t="shared" si="19"/>
        <v>0</v>
      </c>
      <c r="AH13" s="25">
        <f t="shared" si="9"/>
        <v>0</v>
      </c>
      <c r="AI13" s="24">
        <f t="shared" si="20"/>
        <v>0</v>
      </c>
      <c r="AJ13" s="27">
        <f t="shared" si="21"/>
        <v>0</v>
      </c>
      <c r="AK13" s="3"/>
    </row>
    <row r="14" spans="1:37">
      <c r="A14" s="53" t="s">
        <v>63</v>
      </c>
      <c r="B14" s="53"/>
      <c r="C14" s="53"/>
      <c r="D14" s="48">
        <v>0.08</v>
      </c>
      <c r="H14" s="30">
        <f t="shared" si="22"/>
        <v>1988</v>
      </c>
      <c r="I14" s="30">
        <f t="shared" si="10"/>
        <v>0</v>
      </c>
      <c r="J14" s="32">
        <v>0.79129954564851768</v>
      </c>
      <c r="K14" s="33">
        <f t="shared" si="0"/>
        <v>0</v>
      </c>
      <c r="L14" s="30">
        <f t="shared" si="11"/>
        <v>0</v>
      </c>
      <c r="M14" s="30">
        <f t="shared" si="12"/>
        <v>0</v>
      </c>
      <c r="N14" s="30">
        <f t="shared" si="1"/>
        <v>0</v>
      </c>
      <c r="O14" s="34">
        <v>0.09</v>
      </c>
      <c r="P14" s="33">
        <f t="shared" si="2"/>
        <v>0</v>
      </c>
      <c r="Q14" s="30">
        <f t="shared" si="3"/>
        <v>0</v>
      </c>
      <c r="R14" s="33">
        <f t="shared" si="13"/>
        <v>0</v>
      </c>
      <c r="S14" s="33">
        <f t="shared" si="4"/>
        <v>0</v>
      </c>
      <c r="T14" s="32">
        <f t="shared" si="14"/>
        <v>0</v>
      </c>
      <c r="U14" s="35">
        <f t="shared" si="15"/>
        <v>0</v>
      </c>
      <c r="V14" s="3"/>
      <c r="W14" s="22">
        <f t="shared" si="23"/>
        <v>1988</v>
      </c>
      <c r="X14" s="22">
        <f t="shared" si="16"/>
        <v>0</v>
      </c>
      <c r="Y14" s="24">
        <v>0.79129954564851768</v>
      </c>
      <c r="Z14" s="25">
        <f t="shared" si="5"/>
        <v>0</v>
      </c>
      <c r="AA14" s="22">
        <f t="shared" si="17"/>
        <v>0</v>
      </c>
      <c r="AB14" s="22">
        <f t="shared" si="18"/>
        <v>0</v>
      </c>
      <c r="AC14" s="22">
        <f t="shared" si="24"/>
        <v>0</v>
      </c>
      <c r="AD14" s="26">
        <v>0.09</v>
      </c>
      <c r="AE14" s="25">
        <f t="shared" si="7"/>
        <v>0</v>
      </c>
      <c r="AF14" s="22">
        <f t="shared" si="8"/>
        <v>0</v>
      </c>
      <c r="AG14" s="25">
        <f t="shared" si="19"/>
        <v>0</v>
      </c>
      <c r="AH14" s="25">
        <f t="shared" si="9"/>
        <v>0</v>
      </c>
      <c r="AI14" s="24">
        <f t="shared" si="20"/>
        <v>0</v>
      </c>
      <c r="AJ14" s="27">
        <f t="shared" si="21"/>
        <v>0</v>
      </c>
      <c r="AK14" s="3"/>
    </row>
    <row r="15" spans="1:37">
      <c r="A15" s="53" t="s">
        <v>67</v>
      </c>
      <c r="B15" s="53"/>
      <c r="C15" s="53"/>
      <c r="D15" s="48">
        <v>0.08</v>
      </c>
      <c r="H15" s="30">
        <f t="shared" si="22"/>
        <v>1989</v>
      </c>
      <c r="I15" s="30">
        <f t="shared" si="10"/>
        <v>0</v>
      </c>
      <c r="J15" s="32">
        <v>9.4520739910313803E-2</v>
      </c>
      <c r="K15" s="33">
        <f t="shared" si="0"/>
        <v>0</v>
      </c>
      <c r="L15" s="30">
        <f t="shared" si="11"/>
        <v>0</v>
      </c>
      <c r="M15" s="30">
        <f t="shared" si="12"/>
        <v>0</v>
      </c>
      <c r="N15" s="30">
        <f t="shared" si="1"/>
        <v>0</v>
      </c>
      <c r="O15" s="34">
        <v>0.09</v>
      </c>
      <c r="P15" s="33">
        <f t="shared" si="2"/>
        <v>0</v>
      </c>
      <c r="Q15" s="30">
        <f t="shared" si="3"/>
        <v>0</v>
      </c>
      <c r="R15" s="33">
        <f t="shared" si="13"/>
        <v>0</v>
      </c>
      <c r="S15" s="33">
        <f t="shared" si="4"/>
        <v>0</v>
      </c>
      <c r="T15" s="32">
        <f t="shared" si="14"/>
        <v>0</v>
      </c>
      <c r="U15" s="35">
        <f t="shared" si="15"/>
        <v>0</v>
      </c>
      <c r="V15" s="3"/>
      <c r="W15" s="22">
        <f t="shared" si="23"/>
        <v>1989</v>
      </c>
      <c r="X15" s="22">
        <f t="shared" si="16"/>
        <v>0</v>
      </c>
      <c r="Y15" s="24">
        <v>9.4520739910313803E-2</v>
      </c>
      <c r="Z15" s="25">
        <f t="shared" si="5"/>
        <v>0</v>
      </c>
      <c r="AA15" s="22">
        <f t="shared" si="17"/>
        <v>0</v>
      </c>
      <c r="AB15" s="22">
        <f t="shared" si="18"/>
        <v>0</v>
      </c>
      <c r="AC15" s="22">
        <f t="shared" si="24"/>
        <v>0</v>
      </c>
      <c r="AD15" s="26">
        <v>0.09</v>
      </c>
      <c r="AE15" s="25">
        <f t="shared" si="7"/>
        <v>0</v>
      </c>
      <c r="AF15" s="22">
        <f t="shared" si="8"/>
        <v>0</v>
      </c>
      <c r="AG15" s="25">
        <f t="shared" si="19"/>
        <v>0</v>
      </c>
      <c r="AH15" s="25">
        <f t="shared" si="9"/>
        <v>0</v>
      </c>
      <c r="AI15" s="24">
        <f t="shared" si="20"/>
        <v>0</v>
      </c>
      <c r="AJ15" s="27">
        <f t="shared" si="21"/>
        <v>0</v>
      </c>
      <c r="AK15" s="3"/>
    </row>
    <row r="16" spans="1:37">
      <c r="A16" s="53" t="s">
        <v>64</v>
      </c>
      <c r="B16" s="53"/>
      <c r="C16" s="53"/>
      <c r="D16" s="51">
        <v>40000</v>
      </c>
      <c r="H16" s="30">
        <f t="shared" si="22"/>
        <v>1990</v>
      </c>
      <c r="I16" s="30">
        <f t="shared" si="10"/>
        <v>0</v>
      </c>
      <c r="J16" s="32">
        <v>0.49538441841111336</v>
      </c>
      <c r="K16" s="33">
        <f t="shared" si="0"/>
        <v>0</v>
      </c>
      <c r="L16" s="30">
        <f t="shared" si="11"/>
        <v>0</v>
      </c>
      <c r="M16" s="30">
        <f t="shared" si="12"/>
        <v>0</v>
      </c>
      <c r="N16" s="30">
        <f t="shared" si="1"/>
        <v>0</v>
      </c>
      <c r="O16" s="34">
        <v>0.09</v>
      </c>
      <c r="P16" s="33">
        <f t="shared" si="2"/>
        <v>0</v>
      </c>
      <c r="Q16" s="30">
        <f t="shared" si="3"/>
        <v>0</v>
      </c>
      <c r="R16" s="33">
        <f t="shared" si="13"/>
        <v>0</v>
      </c>
      <c r="S16" s="33">
        <f t="shared" si="4"/>
        <v>0</v>
      </c>
      <c r="T16" s="32">
        <f t="shared" si="14"/>
        <v>0</v>
      </c>
      <c r="U16" s="35">
        <f t="shared" si="15"/>
        <v>0</v>
      </c>
      <c r="V16" s="3"/>
      <c r="W16" s="22">
        <f t="shared" si="23"/>
        <v>1990</v>
      </c>
      <c r="X16" s="22">
        <f t="shared" si="16"/>
        <v>0</v>
      </c>
      <c r="Y16" s="24">
        <v>0.49538441841111336</v>
      </c>
      <c r="Z16" s="25">
        <f t="shared" si="5"/>
        <v>0</v>
      </c>
      <c r="AA16" s="22">
        <f t="shared" si="17"/>
        <v>0</v>
      </c>
      <c r="AB16" s="22">
        <f t="shared" si="18"/>
        <v>0</v>
      </c>
      <c r="AC16" s="22">
        <f t="shared" si="24"/>
        <v>0</v>
      </c>
      <c r="AD16" s="26">
        <v>0.09</v>
      </c>
      <c r="AE16" s="25">
        <f t="shared" si="7"/>
        <v>0</v>
      </c>
      <c r="AF16" s="22">
        <f t="shared" si="8"/>
        <v>0</v>
      </c>
      <c r="AG16" s="25">
        <f t="shared" si="19"/>
        <v>0</v>
      </c>
      <c r="AH16" s="25">
        <f t="shared" si="9"/>
        <v>0</v>
      </c>
      <c r="AI16" s="24">
        <f t="shared" si="20"/>
        <v>0</v>
      </c>
      <c r="AJ16" s="27">
        <f t="shared" si="21"/>
        <v>0</v>
      </c>
      <c r="AK16" s="3"/>
    </row>
    <row r="17" spans="1:37">
      <c r="A17" s="53" t="s">
        <v>65</v>
      </c>
      <c r="B17" s="53"/>
      <c r="C17" s="53"/>
      <c r="D17" s="53"/>
      <c r="H17" s="30">
        <f t="shared" si="22"/>
        <v>1991</v>
      </c>
      <c r="I17" s="30">
        <f t="shared" si="10"/>
        <v>0</v>
      </c>
      <c r="J17" s="32">
        <v>2.6687586153753942</v>
      </c>
      <c r="K17" s="33">
        <f t="shared" si="0"/>
        <v>0</v>
      </c>
      <c r="L17" s="30">
        <f t="shared" si="11"/>
        <v>0</v>
      </c>
      <c r="M17" s="30">
        <f t="shared" si="12"/>
        <v>0</v>
      </c>
      <c r="N17" s="30">
        <f t="shared" si="1"/>
        <v>0</v>
      </c>
      <c r="O17" s="34">
        <v>0.12</v>
      </c>
      <c r="P17" s="33">
        <f t="shared" si="2"/>
        <v>0</v>
      </c>
      <c r="Q17" s="30">
        <f t="shared" si="3"/>
        <v>0</v>
      </c>
      <c r="R17" s="33">
        <f t="shared" si="13"/>
        <v>0</v>
      </c>
      <c r="S17" s="33">
        <f t="shared" si="4"/>
        <v>0</v>
      </c>
      <c r="T17" s="32">
        <f t="shared" si="14"/>
        <v>0</v>
      </c>
      <c r="U17" s="35">
        <f t="shared" si="15"/>
        <v>0</v>
      </c>
      <c r="V17" s="3"/>
      <c r="W17" s="22">
        <f t="shared" si="23"/>
        <v>1991</v>
      </c>
      <c r="X17" s="22">
        <f t="shared" si="16"/>
        <v>0</v>
      </c>
      <c r="Y17" s="24">
        <v>2.6687586153753942</v>
      </c>
      <c r="Z17" s="25">
        <f t="shared" si="5"/>
        <v>0</v>
      </c>
      <c r="AA17" s="22">
        <f t="shared" si="17"/>
        <v>0</v>
      </c>
      <c r="AB17" s="22">
        <f t="shared" si="18"/>
        <v>0</v>
      </c>
      <c r="AC17" s="22">
        <f t="shared" si="24"/>
        <v>0</v>
      </c>
      <c r="AD17" s="26">
        <v>0.12</v>
      </c>
      <c r="AE17" s="25">
        <f t="shared" si="7"/>
        <v>0</v>
      </c>
      <c r="AF17" s="22">
        <f t="shared" si="8"/>
        <v>0</v>
      </c>
      <c r="AG17" s="25">
        <f t="shared" si="19"/>
        <v>0</v>
      </c>
      <c r="AH17" s="25">
        <f t="shared" si="9"/>
        <v>0</v>
      </c>
      <c r="AI17" s="24">
        <f t="shared" si="20"/>
        <v>0</v>
      </c>
      <c r="AJ17" s="27">
        <f t="shared" si="21"/>
        <v>0</v>
      </c>
      <c r="AK17" s="3"/>
    </row>
    <row r="18" spans="1:37">
      <c r="H18" s="30">
        <f t="shared" si="22"/>
        <v>1992</v>
      </c>
      <c r="I18" s="30">
        <f t="shared" si="10"/>
        <v>1</v>
      </c>
      <c r="J18" s="32">
        <v>-0.4677899649941657</v>
      </c>
      <c r="K18" s="33">
        <f t="shared" si="0"/>
        <v>5000</v>
      </c>
      <c r="L18" s="30">
        <f t="shared" si="11"/>
        <v>60000</v>
      </c>
      <c r="M18" s="30">
        <f t="shared" si="12"/>
        <v>31932.602100350057</v>
      </c>
      <c r="N18" s="30">
        <f t="shared" si="1"/>
        <v>0</v>
      </c>
      <c r="O18" s="34">
        <v>0.11</v>
      </c>
      <c r="P18" s="33">
        <f t="shared" si="2"/>
        <v>5000</v>
      </c>
      <c r="Q18" s="30">
        <f t="shared" si="3"/>
        <v>60000</v>
      </c>
      <c r="R18" s="33">
        <f t="shared" si="13"/>
        <v>66600</v>
      </c>
      <c r="S18" s="33">
        <f t="shared" si="4"/>
        <v>0</v>
      </c>
      <c r="T18" s="32">
        <f t="shared" si="14"/>
        <v>0.32408158741031168</v>
      </c>
      <c r="U18" s="35">
        <f t="shared" si="15"/>
        <v>0.67591841258968832</v>
      </c>
      <c r="V18" s="3"/>
      <c r="W18" s="22">
        <f t="shared" si="23"/>
        <v>1992</v>
      </c>
      <c r="X18" s="22">
        <f t="shared" si="16"/>
        <v>1</v>
      </c>
      <c r="Y18" s="24">
        <v>-0.4677899649941657</v>
      </c>
      <c r="Z18" s="25">
        <f t="shared" si="5"/>
        <v>5000</v>
      </c>
      <c r="AA18" s="22">
        <f t="shared" si="17"/>
        <v>60000</v>
      </c>
      <c r="AB18" s="22">
        <f t="shared" si="18"/>
        <v>31932.602100350057</v>
      </c>
      <c r="AC18" s="22">
        <f t="shared" si="24"/>
        <v>0</v>
      </c>
      <c r="AD18" s="26">
        <v>0.11</v>
      </c>
      <c r="AE18" s="25">
        <f t="shared" si="7"/>
        <v>5000</v>
      </c>
      <c r="AF18" s="22">
        <f t="shared" si="8"/>
        <v>60000</v>
      </c>
      <c r="AG18" s="25">
        <f t="shared" si="19"/>
        <v>66600</v>
      </c>
      <c r="AH18" s="25">
        <f t="shared" si="9"/>
        <v>0</v>
      </c>
      <c r="AI18" s="24">
        <f t="shared" si="20"/>
        <v>0.32408158741031168</v>
      </c>
      <c r="AJ18" s="27">
        <f t="shared" si="21"/>
        <v>0.67591841258968832</v>
      </c>
      <c r="AK18" s="3"/>
    </row>
    <row r="19" spans="1:37">
      <c r="B19" t="s">
        <v>26</v>
      </c>
      <c r="C19" t="s">
        <v>27</v>
      </c>
      <c r="D19" t="s">
        <v>28</v>
      </c>
      <c r="E19" t="s">
        <v>29</v>
      </c>
      <c r="F19" t="s">
        <v>30</v>
      </c>
      <c r="H19" s="30">
        <f t="shared" si="22"/>
        <v>1993</v>
      </c>
      <c r="I19" s="30">
        <f t="shared" si="10"/>
        <v>2</v>
      </c>
      <c r="J19" s="32">
        <v>0.65707382526792135</v>
      </c>
      <c r="K19" s="33">
        <f t="shared" si="0"/>
        <v>5000</v>
      </c>
      <c r="L19" s="30">
        <f t="shared" si="11"/>
        <v>60000</v>
      </c>
      <c r="M19" s="30">
        <f t="shared" si="12"/>
        <v>152339.10862926079</v>
      </c>
      <c r="N19" s="30">
        <f t="shared" si="1"/>
        <v>0</v>
      </c>
      <c r="O19" s="34">
        <v>0.1</v>
      </c>
      <c r="P19" s="33">
        <f t="shared" si="2"/>
        <v>5000</v>
      </c>
      <c r="Q19" s="30">
        <f t="shared" si="3"/>
        <v>60000</v>
      </c>
      <c r="R19" s="33">
        <f t="shared" si="13"/>
        <v>139260</v>
      </c>
      <c r="S19" s="33">
        <f t="shared" si="4"/>
        <v>0</v>
      </c>
      <c r="T19" s="32">
        <f t="shared" si="14"/>
        <v>0.52242652367962072</v>
      </c>
      <c r="U19" s="35">
        <f t="shared" si="15"/>
        <v>0.47757347632037933</v>
      </c>
      <c r="V19" s="3"/>
      <c r="W19" s="22">
        <f t="shared" si="23"/>
        <v>1993</v>
      </c>
      <c r="X19" s="22">
        <f t="shared" si="16"/>
        <v>2</v>
      </c>
      <c r="Y19" s="24">
        <v>0.65707382526792135</v>
      </c>
      <c r="Z19" s="25">
        <f t="shared" si="5"/>
        <v>5000</v>
      </c>
      <c r="AA19" s="22">
        <f t="shared" si="17"/>
        <v>60000</v>
      </c>
      <c r="AB19" s="22">
        <f t="shared" si="18"/>
        <v>181062.32745408983</v>
      </c>
      <c r="AC19" s="22">
        <f t="shared" si="24"/>
        <v>0</v>
      </c>
      <c r="AD19" s="26">
        <v>0.1</v>
      </c>
      <c r="AE19" s="25">
        <f t="shared" si="7"/>
        <v>5000</v>
      </c>
      <c r="AF19" s="22">
        <f t="shared" si="8"/>
        <v>60000</v>
      </c>
      <c r="AG19" s="25">
        <f t="shared" si="19"/>
        <v>120192.93115519253</v>
      </c>
      <c r="AH19" s="25">
        <f t="shared" si="9"/>
        <v>0</v>
      </c>
      <c r="AI19" s="24">
        <f t="shared" si="20"/>
        <v>0.60102628013847015</v>
      </c>
      <c r="AJ19" s="27">
        <f t="shared" si="21"/>
        <v>0.3989737198615298</v>
      </c>
      <c r="AK19" s="3"/>
    </row>
    <row r="20" spans="1:37">
      <c r="A20" s="41" t="s">
        <v>25</v>
      </c>
      <c r="B20" s="44">
        <f>MAX(N4:N58)</f>
        <v>4416216.3076487184</v>
      </c>
      <c r="C20" s="44">
        <f>MAX(S4:S58)</f>
        <v>2996105.0814963309</v>
      </c>
      <c r="D20" s="43">
        <f>B20+C20</f>
        <v>7412321.3891450493</v>
      </c>
      <c r="E20" s="42">
        <f>B20/D20</f>
        <v>0.59579395924683354</v>
      </c>
      <c r="F20" s="42">
        <f>C20/D20</f>
        <v>0.40420604075316641</v>
      </c>
      <c r="H20" s="30">
        <f t="shared" si="22"/>
        <v>1994</v>
      </c>
      <c r="I20" s="30">
        <f t="shared" si="10"/>
        <v>3</v>
      </c>
      <c r="J20" s="32">
        <v>-0.13708160116856616</v>
      </c>
      <c r="K20" s="33">
        <f t="shared" si="0"/>
        <v>5000</v>
      </c>
      <c r="L20" s="30">
        <f t="shared" si="11"/>
        <v>60000</v>
      </c>
      <c r="M20" s="30">
        <f t="shared" si="12"/>
        <v>183231.32362765563</v>
      </c>
      <c r="N20" s="30">
        <f t="shared" si="1"/>
        <v>0</v>
      </c>
      <c r="O20" s="34">
        <v>0.11</v>
      </c>
      <c r="P20" s="33">
        <f t="shared" si="2"/>
        <v>5000</v>
      </c>
      <c r="Q20" s="30">
        <f t="shared" si="3"/>
        <v>60000</v>
      </c>
      <c r="R20" s="33">
        <f t="shared" si="13"/>
        <v>221178.6</v>
      </c>
      <c r="S20" s="33">
        <f t="shared" si="4"/>
        <v>0</v>
      </c>
      <c r="T20" s="32">
        <f t="shared" si="14"/>
        <v>0.45308315380598474</v>
      </c>
      <c r="U20" s="35">
        <f t="shared" si="15"/>
        <v>0.54691684619401537</v>
      </c>
      <c r="V20" s="3"/>
      <c r="W20" s="22">
        <f t="shared" si="23"/>
        <v>1994</v>
      </c>
      <c r="X20" s="22">
        <f t="shared" si="16"/>
        <v>3</v>
      </c>
      <c r="Y20" s="24">
        <v>-0.13708160116856616</v>
      </c>
      <c r="Z20" s="25">
        <f t="shared" si="5"/>
        <v>5000</v>
      </c>
      <c r="AA20" s="22">
        <f t="shared" si="17"/>
        <v>60000</v>
      </c>
      <c r="AB20" s="22">
        <f t="shared" si="18"/>
        <v>181754.45662922176</v>
      </c>
      <c r="AC20" s="22">
        <f t="shared" si="24"/>
        <v>0</v>
      </c>
      <c r="AD20" s="26">
        <v>0.11</v>
      </c>
      <c r="AE20" s="25">
        <f t="shared" si="7"/>
        <v>5000</v>
      </c>
      <c r="AF20" s="22">
        <f t="shared" si="8"/>
        <v>60000</v>
      </c>
      <c r="AG20" s="25">
        <f t="shared" si="19"/>
        <v>233796.66852815173</v>
      </c>
      <c r="AH20" s="25">
        <f t="shared" si="9"/>
        <v>0</v>
      </c>
      <c r="AI20" s="24">
        <f t="shared" si="20"/>
        <v>0.43738169776435926</v>
      </c>
      <c r="AJ20" s="27">
        <f t="shared" si="21"/>
        <v>0.56261830223564069</v>
      </c>
      <c r="AK20" s="3"/>
    </row>
    <row r="21" spans="1:37">
      <c r="A21" s="41" t="s">
        <v>31</v>
      </c>
      <c r="B21" s="44">
        <f>MAX(AC5:AC59)</f>
        <v>3776226.6270376914</v>
      </c>
      <c r="C21" s="44">
        <f>MAX(AH5:AH59)</f>
        <v>4683115.9551516408</v>
      </c>
      <c r="D21" s="43">
        <f>B21+C21</f>
        <v>8459342.5821893327</v>
      </c>
      <c r="E21" s="42">
        <f>B21/D21</f>
        <v>0.44639717452610594</v>
      </c>
      <c r="F21" s="42">
        <f>C21/D21</f>
        <v>0.55360282547389394</v>
      </c>
      <c r="H21" s="30">
        <f t="shared" si="22"/>
        <v>1995</v>
      </c>
      <c r="I21" s="30">
        <f t="shared" si="10"/>
        <v>4</v>
      </c>
      <c r="J21" s="32">
        <v>3.2398434816741109E-2</v>
      </c>
      <c r="K21" s="33">
        <f t="shared" si="0"/>
        <v>5000</v>
      </c>
      <c r="L21" s="30">
        <f t="shared" si="11"/>
        <v>60000</v>
      </c>
      <c r="M21" s="30">
        <f t="shared" si="12"/>
        <v>251111.63781159592</v>
      </c>
      <c r="N21" s="30">
        <f t="shared" si="1"/>
        <v>0</v>
      </c>
      <c r="O21" s="34">
        <v>0.12</v>
      </c>
      <c r="P21" s="33">
        <f t="shared" si="2"/>
        <v>5000</v>
      </c>
      <c r="Q21" s="30">
        <f t="shared" si="3"/>
        <v>60000</v>
      </c>
      <c r="R21" s="33">
        <f t="shared" si="13"/>
        <v>314920.03200000001</v>
      </c>
      <c r="S21" s="33">
        <f t="shared" si="4"/>
        <v>0</v>
      </c>
      <c r="T21" s="32">
        <f t="shared" si="14"/>
        <v>0.44363531442539006</v>
      </c>
      <c r="U21" s="35">
        <f t="shared" si="15"/>
        <v>0.55636468557460994</v>
      </c>
      <c r="V21" s="3"/>
      <c r="W21" s="22">
        <f t="shared" si="23"/>
        <v>1995</v>
      </c>
      <c r="X21" s="22">
        <f t="shared" si="16"/>
        <v>4</v>
      </c>
      <c r="Y21" s="24">
        <v>3.2398434816741109E-2</v>
      </c>
      <c r="Z21" s="25">
        <f t="shared" si="5"/>
        <v>5000</v>
      </c>
      <c r="AA21" s="22">
        <f t="shared" si="17"/>
        <v>60000</v>
      </c>
      <c r="AB21" s="22">
        <f t="shared" si="18"/>
        <v>276451.07168840856</v>
      </c>
      <c r="AC21" s="22">
        <f t="shared" si="24"/>
        <v>0</v>
      </c>
      <c r="AD21" s="26">
        <v>0.12</v>
      </c>
      <c r="AE21" s="25">
        <f t="shared" si="7"/>
        <v>5000</v>
      </c>
      <c r="AF21" s="22">
        <f t="shared" si="8"/>
        <v>60000</v>
      </c>
      <c r="AG21" s="25">
        <f t="shared" si="19"/>
        <v>299908.6300881292</v>
      </c>
      <c r="AH21" s="25">
        <f t="shared" si="9"/>
        <v>0</v>
      </c>
      <c r="AI21" s="24">
        <f t="shared" si="20"/>
        <v>0.47965024417267854</v>
      </c>
      <c r="AJ21" s="27">
        <f t="shared" si="21"/>
        <v>0.52034975582732135</v>
      </c>
      <c r="AK21" s="3"/>
    </row>
    <row r="22" spans="1:37">
      <c r="H22" s="30">
        <f t="shared" si="22"/>
        <v>1996</v>
      </c>
      <c r="I22" s="30">
        <f t="shared" si="10"/>
        <v>5</v>
      </c>
      <c r="J22" s="32">
        <v>-1.6990384986678749E-3</v>
      </c>
      <c r="K22" s="33">
        <f t="shared" si="0"/>
        <v>5000</v>
      </c>
      <c r="L22" s="30">
        <f t="shared" si="11"/>
        <v>60000</v>
      </c>
      <c r="M22" s="30">
        <f t="shared" si="12"/>
        <v>310583.0471615704</v>
      </c>
      <c r="N22" s="30">
        <f t="shared" si="1"/>
        <v>0</v>
      </c>
      <c r="O22" s="34">
        <v>0.12</v>
      </c>
      <c r="P22" s="33">
        <f t="shared" si="2"/>
        <v>5000</v>
      </c>
      <c r="Q22" s="30">
        <f t="shared" si="3"/>
        <v>60000</v>
      </c>
      <c r="R22" s="33">
        <f t="shared" si="13"/>
        <v>419910.43584000005</v>
      </c>
      <c r="S22" s="33">
        <f t="shared" si="4"/>
        <v>0</v>
      </c>
      <c r="T22" s="32">
        <f t="shared" si="14"/>
        <v>0.42516881312259797</v>
      </c>
      <c r="U22" s="35">
        <f t="shared" si="15"/>
        <v>0.57483118687740198</v>
      </c>
      <c r="V22" s="3"/>
      <c r="W22" s="22">
        <f t="shared" si="23"/>
        <v>1996</v>
      </c>
      <c r="X22" s="22">
        <f t="shared" si="16"/>
        <v>5</v>
      </c>
      <c r="Y22" s="24">
        <v>-1.6990384986678749E-3</v>
      </c>
      <c r="Z22" s="25">
        <f t="shared" si="5"/>
        <v>5000</v>
      </c>
      <c r="AA22" s="22">
        <f t="shared" si="17"/>
        <v>60000</v>
      </c>
      <c r="AB22" s="22">
        <f t="shared" si="18"/>
        <v>347588.27991714928</v>
      </c>
      <c r="AC22" s="22">
        <f t="shared" si="24"/>
        <v>0</v>
      </c>
      <c r="AD22" s="26">
        <v>0.12</v>
      </c>
      <c r="AE22" s="25">
        <f t="shared" si="7"/>
        <v>5000</v>
      </c>
      <c r="AF22" s="22">
        <f t="shared" si="8"/>
        <v>60000</v>
      </c>
      <c r="AG22" s="25">
        <f t="shared" si="19"/>
        <v>389961.43299486121</v>
      </c>
      <c r="AH22" s="25">
        <f t="shared" si="9"/>
        <v>0</v>
      </c>
      <c r="AI22" s="24">
        <f t="shared" si="20"/>
        <v>0.47127437490931068</v>
      </c>
      <c r="AJ22" s="27">
        <f t="shared" si="21"/>
        <v>0.52872562509068932</v>
      </c>
      <c r="AK22" s="3"/>
    </row>
    <row r="23" spans="1:37">
      <c r="A23" s="52" t="s">
        <v>44</v>
      </c>
      <c r="B23" s="53"/>
      <c r="C23" s="76">
        <f>(D21-D20)/D20</f>
        <v>0.14125415481546583</v>
      </c>
      <c r="D23" s="54" t="s">
        <v>49</v>
      </c>
      <c r="H23" s="30">
        <f t="shared" si="22"/>
        <v>1997</v>
      </c>
      <c r="I23" s="30">
        <f t="shared" si="10"/>
        <v>6</v>
      </c>
      <c r="J23" s="32">
        <v>0.15824974932235217</v>
      </c>
      <c r="K23" s="33">
        <f t="shared" si="0"/>
        <v>5000</v>
      </c>
      <c r="L23" s="30">
        <f t="shared" si="11"/>
        <v>60000</v>
      </c>
      <c r="M23" s="30">
        <f t="shared" si="12"/>
        <v>429227.72147800238</v>
      </c>
      <c r="N23" s="30">
        <f t="shared" si="1"/>
        <v>0</v>
      </c>
      <c r="O23" s="34">
        <v>0.11</v>
      </c>
      <c r="P23" s="33">
        <f t="shared" si="2"/>
        <v>5000</v>
      </c>
      <c r="Q23" s="30">
        <f t="shared" si="3"/>
        <v>60000</v>
      </c>
      <c r="R23" s="33">
        <f t="shared" si="13"/>
        <v>532700.58378240012</v>
      </c>
      <c r="S23" s="33">
        <f t="shared" si="4"/>
        <v>0</v>
      </c>
      <c r="T23" s="32">
        <f t="shared" si="14"/>
        <v>0.44621591768401764</v>
      </c>
      <c r="U23" s="35">
        <f t="shared" si="15"/>
        <v>0.55378408231598231</v>
      </c>
      <c r="V23" s="3"/>
      <c r="W23" s="22">
        <f t="shared" si="23"/>
        <v>1997</v>
      </c>
      <c r="X23" s="22">
        <f t="shared" si="16"/>
        <v>6</v>
      </c>
      <c r="Y23" s="24">
        <v>0.15824974932235217</v>
      </c>
      <c r="Z23" s="25">
        <f t="shared" si="5"/>
        <v>5000</v>
      </c>
      <c r="AA23" s="22">
        <f t="shared" si="17"/>
        <v>60000</v>
      </c>
      <c r="AB23" s="22">
        <f t="shared" si="18"/>
        <v>496628.37000589567</v>
      </c>
      <c r="AC23" s="22">
        <f t="shared" si="24"/>
        <v>0</v>
      </c>
      <c r="AD23" s="26">
        <v>0.11</v>
      </c>
      <c r="AE23" s="25">
        <f t="shared" si="7"/>
        <v>5000</v>
      </c>
      <c r="AF23" s="22">
        <f t="shared" si="8"/>
        <v>60000</v>
      </c>
      <c r="AG23" s="25">
        <f t="shared" si="19"/>
        <v>475940.09066616587</v>
      </c>
      <c r="AH23" s="25">
        <f t="shared" si="9"/>
        <v>0</v>
      </c>
      <c r="AI23" s="24">
        <f t="shared" si="20"/>
        <v>0.51063589874456439</v>
      </c>
      <c r="AJ23" s="27">
        <f t="shared" si="21"/>
        <v>0.48936410125543561</v>
      </c>
      <c r="AK23" s="3"/>
    </row>
    <row r="24" spans="1:37">
      <c r="D24" s="2" t="s">
        <v>50</v>
      </c>
      <c r="H24" s="30">
        <f t="shared" si="22"/>
        <v>1998</v>
      </c>
      <c r="I24" s="30">
        <f t="shared" si="10"/>
        <v>7</v>
      </c>
      <c r="J24" s="32">
        <v>-3.9249887611585633E-2</v>
      </c>
      <c r="K24" s="33">
        <f t="shared" si="0"/>
        <v>5000</v>
      </c>
      <c r="L24" s="30">
        <f t="shared" si="11"/>
        <v>60000</v>
      </c>
      <c r="M24" s="30">
        <f t="shared" si="12"/>
        <v>470025.58839351864</v>
      </c>
      <c r="N24" s="30">
        <f t="shared" si="1"/>
        <v>0</v>
      </c>
      <c r="O24" s="34">
        <v>0.105</v>
      </c>
      <c r="P24" s="33">
        <f t="shared" si="2"/>
        <v>5000</v>
      </c>
      <c r="Q24" s="30">
        <f t="shared" si="3"/>
        <v>60000</v>
      </c>
      <c r="R24" s="33">
        <f t="shared" si="13"/>
        <v>654934.14507955208</v>
      </c>
      <c r="S24" s="33">
        <f t="shared" si="4"/>
        <v>0</v>
      </c>
      <c r="T24" s="32">
        <f t="shared" si="14"/>
        <v>0.41781547766373467</v>
      </c>
      <c r="U24" s="35">
        <f t="shared" si="15"/>
        <v>0.58218452233626539</v>
      </c>
      <c r="V24" s="3"/>
      <c r="W24" s="22">
        <f t="shared" si="23"/>
        <v>1998</v>
      </c>
      <c r="X24" s="22">
        <f t="shared" si="16"/>
        <v>7</v>
      </c>
      <c r="Y24" s="24">
        <v>-3.9249887611585633E-2</v>
      </c>
      <c r="Z24" s="25">
        <f t="shared" si="5"/>
        <v>5000</v>
      </c>
      <c r="AA24" s="22">
        <f t="shared" si="17"/>
        <v>60000</v>
      </c>
      <c r="AB24" s="22">
        <f t="shared" si="18"/>
        <v>524842.63569135999</v>
      </c>
      <c r="AC24" s="22">
        <f t="shared" si="24"/>
        <v>0</v>
      </c>
      <c r="AD24" s="26">
        <v>0.105</v>
      </c>
      <c r="AE24" s="25">
        <f t="shared" si="7"/>
        <v>5000</v>
      </c>
      <c r="AF24" s="22">
        <f t="shared" si="8"/>
        <v>60000</v>
      </c>
      <c r="AG24" s="25">
        <f t="shared" si="19"/>
        <v>603644.07452131389</v>
      </c>
      <c r="AH24" s="25">
        <f t="shared" si="9"/>
        <v>0</v>
      </c>
      <c r="AI24" s="24">
        <f t="shared" si="20"/>
        <v>0.46508534920402245</v>
      </c>
      <c r="AJ24" s="27">
        <f t="shared" si="21"/>
        <v>0.53491465079597744</v>
      </c>
      <c r="AK24" s="3"/>
    </row>
    <row r="25" spans="1:37">
      <c r="B25" s="2" t="s">
        <v>66</v>
      </c>
      <c r="H25" s="30">
        <f t="shared" si="22"/>
        <v>1999</v>
      </c>
      <c r="I25" s="30">
        <f t="shared" si="10"/>
        <v>8</v>
      </c>
      <c r="J25" s="32">
        <v>0.33725494390314326</v>
      </c>
      <c r="K25" s="33">
        <f t="shared" si="0"/>
        <v>5000</v>
      </c>
      <c r="L25" s="30">
        <f t="shared" si="11"/>
        <v>60000</v>
      </c>
      <c r="M25" s="30">
        <f t="shared" si="12"/>
        <v>708779.33847440546</v>
      </c>
      <c r="N25" s="30">
        <f t="shared" si="1"/>
        <v>0</v>
      </c>
      <c r="O25" s="34">
        <v>8.5000000000000006E-2</v>
      </c>
      <c r="P25" s="33">
        <f t="shared" si="2"/>
        <v>5000</v>
      </c>
      <c r="Q25" s="30">
        <f t="shared" si="3"/>
        <v>60000</v>
      </c>
      <c r="R25" s="33">
        <f t="shared" si="13"/>
        <v>775703.54741131398</v>
      </c>
      <c r="S25" s="33">
        <f t="shared" si="4"/>
        <v>0</v>
      </c>
      <c r="T25" s="32">
        <f t="shared" si="14"/>
        <v>0.47745874688983764</v>
      </c>
      <c r="U25" s="35">
        <f t="shared" si="15"/>
        <v>0.52254125311016231</v>
      </c>
      <c r="V25" s="3"/>
      <c r="W25" s="22">
        <f t="shared" si="23"/>
        <v>1999</v>
      </c>
      <c r="X25" s="22">
        <f t="shared" si="16"/>
        <v>8</v>
      </c>
      <c r="Y25" s="24">
        <v>0.33725494390314326</v>
      </c>
      <c r="Z25" s="25">
        <f t="shared" si="5"/>
        <v>5000</v>
      </c>
      <c r="AA25" s="22">
        <f t="shared" si="17"/>
        <v>60000</v>
      </c>
      <c r="AB25" s="22">
        <f t="shared" si="18"/>
        <v>834772.51281463471</v>
      </c>
      <c r="AC25" s="22">
        <f t="shared" si="24"/>
        <v>0</v>
      </c>
      <c r="AD25" s="26">
        <v>8.5000000000000006E-2</v>
      </c>
      <c r="AE25" s="25">
        <f t="shared" si="7"/>
        <v>5000</v>
      </c>
      <c r="AF25" s="22">
        <f t="shared" si="8"/>
        <v>60000</v>
      </c>
      <c r="AG25" s="25">
        <f t="shared" si="19"/>
        <v>677304.04029037559</v>
      </c>
      <c r="AH25" s="25">
        <f t="shared" si="9"/>
        <v>0</v>
      </c>
      <c r="AI25" s="24">
        <f t="shared" si="20"/>
        <v>0.55207027124417141</v>
      </c>
      <c r="AJ25" s="27">
        <f t="shared" si="21"/>
        <v>0.4479297287558287</v>
      </c>
      <c r="AK25" s="3"/>
    </row>
    <row r="26" spans="1:37">
      <c r="A26" s="60" t="s">
        <v>25</v>
      </c>
      <c r="B26" s="61">
        <f>NPER((1+rate)/(1+inf)-1,-exp*12,corp1,,1)</f>
        <v>15.442336227385519</v>
      </c>
      <c r="H26" s="30">
        <f t="shared" si="22"/>
        <v>2000</v>
      </c>
      <c r="I26" s="30">
        <f t="shared" si="10"/>
        <v>9</v>
      </c>
      <c r="J26" s="32">
        <v>-0.27930849702476163</v>
      </c>
      <c r="K26" s="33">
        <f t="shared" si="0"/>
        <v>5000</v>
      </c>
      <c r="L26" s="30">
        <f t="shared" si="11"/>
        <v>60000</v>
      </c>
      <c r="M26" s="30">
        <f t="shared" si="12"/>
        <v>554052.73690142878</v>
      </c>
      <c r="N26" s="30">
        <f t="shared" si="1"/>
        <v>0</v>
      </c>
      <c r="O26" s="34">
        <v>8.5000000000000006E-2</v>
      </c>
      <c r="P26" s="33">
        <f t="shared" si="2"/>
        <v>5000</v>
      </c>
      <c r="Q26" s="30">
        <f t="shared" si="3"/>
        <v>60000</v>
      </c>
      <c r="R26" s="33">
        <f t="shared" si="13"/>
        <v>906738.34894127562</v>
      </c>
      <c r="S26" s="33">
        <f t="shared" si="4"/>
        <v>0</v>
      </c>
      <c r="T26" s="32">
        <f t="shared" si="14"/>
        <v>0.37928266558513779</v>
      </c>
      <c r="U26" s="35">
        <f t="shared" si="15"/>
        <v>0.62071733441486221</v>
      </c>
      <c r="V26" s="3"/>
      <c r="W26" s="22">
        <f t="shared" si="23"/>
        <v>2000</v>
      </c>
      <c r="X26" s="22">
        <f t="shared" si="16"/>
        <v>9</v>
      </c>
      <c r="Y26" s="24">
        <v>-0.27930849702476163</v>
      </c>
      <c r="Z26" s="25">
        <f t="shared" si="5"/>
        <v>5000</v>
      </c>
      <c r="AA26" s="22">
        <f t="shared" si="17"/>
        <v>60000</v>
      </c>
      <c r="AB26" s="22">
        <f t="shared" si="18"/>
        <v>588111.85201394802</v>
      </c>
      <c r="AC26" s="22">
        <f t="shared" si="24"/>
        <v>0</v>
      </c>
      <c r="AD26" s="26">
        <v>8.5000000000000006E-2</v>
      </c>
      <c r="AE26" s="25">
        <f t="shared" si="7"/>
        <v>5000</v>
      </c>
      <c r="AF26" s="22">
        <f t="shared" si="8"/>
        <v>60000</v>
      </c>
      <c r="AG26" s="25">
        <f t="shared" si="19"/>
        <v>885401.530059468</v>
      </c>
      <c r="AH26" s="25">
        <f t="shared" si="9"/>
        <v>0</v>
      </c>
      <c r="AI26" s="24">
        <f t="shared" si="20"/>
        <v>0.39912216554586138</v>
      </c>
      <c r="AJ26" s="27">
        <f t="shared" si="21"/>
        <v>0.60087783445413867</v>
      </c>
      <c r="AK26" s="3"/>
    </row>
    <row r="27" spans="1:37">
      <c r="A27" s="60" t="s">
        <v>31</v>
      </c>
      <c r="B27" s="61">
        <f>NPER((1+rate)/(1+inf)-1,-exp*12,corp2,,1)</f>
        <v>17.62363037956111</v>
      </c>
      <c r="C27" s="68"/>
      <c r="H27" s="30">
        <f t="shared" si="22"/>
        <v>2001</v>
      </c>
      <c r="I27" s="30">
        <f t="shared" si="10"/>
        <v>10</v>
      </c>
      <c r="J27" s="32">
        <v>-3.7462753649726219E-2</v>
      </c>
      <c r="K27" s="33">
        <f t="shared" si="0"/>
        <v>5000</v>
      </c>
      <c r="L27" s="30">
        <f t="shared" si="11"/>
        <v>60000</v>
      </c>
      <c r="M27" s="30">
        <f t="shared" si="12"/>
        <v>591048.63049095043</v>
      </c>
      <c r="N27" s="30">
        <f t="shared" si="1"/>
        <v>0</v>
      </c>
      <c r="O27" s="34">
        <v>7.4999999999999997E-2</v>
      </c>
      <c r="P27" s="33">
        <f t="shared" si="2"/>
        <v>5000</v>
      </c>
      <c r="Q27" s="30">
        <f t="shared" si="3"/>
        <v>60000</v>
      </c>
      <c r="R27" s="33">
        <f t="shared" si="13"/>
        <v>1039243.7251118713</v>
      </c>
      <c r="S27" s="33">
        <f t="shared" si="4"/>
        <v>0</v>
      </c>
      <c r="T27" s="32">
        <f t="shared" si="14"/>
        <v>0.36254149659703366</v>
      </c>
      <c r="U27" s="35">
        <f t="shared" si="15"/>
        <v>0.63745850340296628</v>
      </c>
      <c r="V27" s="3"/>
      <c r="W27" s="22">
        <f t="shared" si="23"/>
        <v>2001</v>
      </c>
      <c r="X27" s="22">
        <f t="shared" si="16"/>
        <v>10</v>
      </c>
      <c r="Y27" s="24">
        <v>-3.7462753649726219E-2</v>
      </c>
      <c r="Z27" s="25">
        <f t="shared" si="5"/>
        <v>5000</v>
      </c>
      <c r="AA27" s="22">
        <f t="shared" si="17"/>
        <v>60000</v>
      </c>
      <c r="AB27" s="22">
        <f t="shared" si="18"/>
        <v>766907.99140162882</v>
      </c>
      <c r="AC27" s="22">
        <f t="shared" si="24"/>
        <v>0</v>
      </c>
      <c r="AD27" s="26">
        <v>7.4999999999999997E-2</v>
      </c>
      <c r="AE27" s="25">
        <f t="shared" si="7"/>
        <v>5000</v>
      </c>
      <c r="AF27" s="22">
        <f t="shared" si="8"/>
        <v>60000</v>
      </c>
      <c r="AG27" s="25">
        <f t="shared" si="19"/>
        <v>856513.44286446099</v>
      </c>
      <c r="AH27" s="25">
        <f t="shared" si="9"/>
        <v>0</v>
      </c>
      <c r="AI27" s="24">
        <f t="shared" si="20"/>
        <v>0.4724022827432543</v>
      </c>
      <c r="AJ27" s="27">
        <f t="shared" si="21"/>
        <v>0.52759771725674565</v>
      </c>
      <c r="AK27" s="3"/>
    </row>
    <row r="28" spans="1:37">
      <c r="H28" s="30">
        <f t="shared" si="22"/>
        <v>2002</v>
      </c>
      <c r="I28" s="30">
        <f t="shared" si="10"/>
        <v>11</v>
      </c>
      <c r="J28" s="32">
        <v>-0.12124173116001562</v>
      </c>
      <c r="K28" s="33">
        <f t="shared" si="0"/>
        <v>5000</v>
      </c>
      <c r="L28" s="30">
        <f t="shared" si="11"/>
        <v>60000</v>
      </c>
      <c r="M28" s="30">
        <f t="shared" si="12"/>
        <v>572114.3674608703</v>
      </c>
      <c r="N28" s="30">
        <f t="shared" si="1"/>
        <v>0</v>
      </c>
      <c r="O28" s="34">
        <v>4.2500000000000003E-2</v>
      </c>
      <c r="P28" s="33">
        <f t="shared" si="2"/>
        <v>5000</v>
      </c>
      <c r="Q28" s="30">
        <f t="shared" si="3"/>
        <v>60000</v>
      </c>
      <c r="R28" s="33">
        <f t="shared" si="13"/>
        <v>1145961.5834291258</v>
      </c>
      <c r="S28" s="33">
        <f t="shared" si="4"/>
        <v>0</v>
      </c>
      <c r="T28" s="32">
        <f t="shared" si="14"/>
        <v>0.33299713389533453</v>
      </c>
      <c r="U28" s="35">
        <f t="shared" si="15"/>
        <v>0.66700286610466542</v>
      </c>
      <c r="V28" s="3"/>
      <c r="W28" s="22">
        <f t="shared" si="23"/>
        <v>2002</v>
      </c>
      <c r="X28" s="22">
        <f t="shared" si="16"/>
        <v>11</v>
      </c>
      <c r="Y28" s="24">
        <v>-0.12124173116001562</v>
      </c>
      <c r="Z28" s="25">
        <f t="shared" si="5"/>
        <v>5000</v>
      </c>
      <c r="AA28" s="22">
        <f t="shared" si="17"/>
        <v>60000</v>
      </c>
      <c r="AB28" s="22">
        <f t="shared" si="18"/>
        <v>766023.00071709591</v>
      </c>
      <c r="AC28" s="22">
        <f t="shared" si="24"/>
        <v>0</v>
      </c>
      <c r="AD28" s="26">
        <v>4.2500000000000003E-2</v>
      </c>
      <c r="AE28" s="25">
        <f t="shared" si="7"/>
        <v>5000</v>
      </c>
      <c r="AF28" s="22">
        <f t="shared" si="8"/>
        <v>60000</v>
      </c>
      <c r="AG28" s="25">
        <f t="shared" si="19"/>
        <v>908758.42261119932</v>
      </c>
      <c r="AH28" s="25">
        <f t="shared" si="9"/>
        <v>0</v>
      </c>
      <c r="AI28" s="24">
        <f t="shared" si="20"/>
        <v>0.4573868506343815</v>
      </c>
      <c r="AJ28" s="27">
        <f t="shared" si="21"/>
        <v>0.54261314936561844</v>
      </c>
      <c r="AK28" s="3"/>
    </row>
    <row r="29" spans="1:37">
      <c r="H29" s="30">
        <f t="shared" si="22"/>
        <v>2003</v>
      </c>
      <c r="I29" s="30">
        <f t="shared" si="10"/>
        <v>12</v>
      </c>
      <c r="J29" s="32">
        <v>0.8337531816631244</v>
      </c>
      <c r="K29" s="33">
        <f t="shared" si="0"/>
        <v>5000</v>
      </c>
      <c r="L29" s="30">
        <f t="shared" si="11"/>
        <v>60000</v>
      </c>
      <c r="M29" s="30">
        <f t="shared" si="12"/>
        <v>1159141.7325063441</v>
      </c>
      <c r="N29" s="30">
        <f t="shared" si="1"/>
        <v>0</v>
      </c>
      <c r="O29" s="34">
        <v>0.04</v>
      </c>
      <c r="P29" s="33">
        <f t="shared" si="2"/>
        <v>5000</v>
      </c>
      <c r="Q29" s="30">
        <f t="shared" si="3"/>
        <v>60000</v>
      </c>
      <c r="R29" s="33">
        <f t="shared" si="13"/>
        <v>1254200.0467662909</v>
      </c>
      <c r="S29" s="33">
        <f t="shared" si="4"/>
        <v>0</v>
      </c>
      <c r="T29" s="32">
        <f t="shared" si="14"/>
        <v>0.48030566679855086</v>
      </c>
      <c r="U29" s="35">
        <f t="shared" si="15"/>
        <v>0.5196943332014492</v>
      </c>
      <c r="V29" s="3"/>
      <c r="W29" s="22">
        <f t="shared" si="23"/>
        <v>2003</v>
      </c>
      <c r="X29" s="22">
        <f t="shared" si="16"/>
        <v>12</v>
      </c>
      <c r="Y29" s="24">
        <v>0.8337531816631244</v>
      </c>
      <c r="Z29" s="25">
        <f t="shared" si="5"/>
        <v>5000</v>
      </c>
      <c r="AA29" s="22">
        <f t="shared" si="17"/>
        <v>60000</v>
      </c>
      <c r="AB29" s="22">
        <f t="shared" si="18"/>
        <v>1645593.0727090661</v>
      </c>
      <c r="AC29" s="22">
        <f t="shared" si="24"/>
        <v>0</v>
      </c>
      <c r="AD29" s="26">
        <v>0.04</v>
      </c>
      <c r="AE29" s="25">
        <f t="shared" si="7"/>
        <v>5000</v>
      </c>
      <c r="AF29" s="22">
        <f t="shared" si="8"/>
        <v>60000</v>
      </c>
      <c r="AG29" s="25">
        <f t="shared" si="19"/>
        <v>933286.34013071365</v>
      </c>
      <c r="AH29" s="25">
        <f t="shared" si="9"/>
        <v>0</v>
      </c>
      <c r="AI29" s="24">
        <f t="shared" si="20"/>
        <v>0.63810392394307092</v>
      </c>
      <c r="AJ29" s="27">
        <f t="shared" si="21"/>
        <v>0.36189607605692914</v>
      </c>
      <c r="AK29" s="3"/>
    </row>
    <row r="30" spans="1:37">
      <c r="A30" t="s">
        <v>110</v>
      </c>
      <c r="H30" s="30">
        <f t="shared" si="22"/>
        <v>2004</v>
      </c>
      <c r="I30" s="30">
        <f t="shared" si="10"/>
        <v>13</v>
      </c>
      <c r="J30" s="32">
        <v>0.16138160483669003</v>
      </c>
      <c r="K30" s="33">
        <f t="shared" si="0"/>
        <v>5000</v>
      </c>
      <c r="L30" s="30">
        <f t="shared" si="11"/>
        <v>60000</v>
      </c>
      <c r="M30" s="30">
        <f t="shared" si="12"/>
        <v>1415888.7818216006</v>
      </c>
      <c r="N30" s="30">
        <f t="shared" si="1"/>
        <v>0</v>
      </c>
      <c r="O30" s="34">
        <v>5.2499999999999998E-2</v>
      </c>
      <c r="P30" s="33">
        <f t="shared" si="2"/>
        <v>5000</v>
      </c>
      <c r="Q30" s="30">
        <f t="shared" si="3"/>
        <v>60000</v>
      </c>
      <c r="R30" s="33">
        <f t="shared" si="13"/>
        <v>1383195.5492215212</v>
      </c>
      <c r="S30" s="33">
        <f t="shared" si="4"/>
        <v>0</v>
      </c>
      <c r="T30" s="32">
        <f t="shared" si="14"/>
        <v>0.50583998706960998</v>
      </c>
      <c r="U30" s="35">
        <f t="shared" si="15"/>
        <v>0.49416001293039002</v>
      </c>
      <c r="V30" s="3"/>
      <c r="W30" s="22">
        <f t="shared" si="23"/>
        <v>2004</v>
      </c>
      <c r="X30" s="22">
        <f t="shared" si="16"/>
        <v>13</v>
      </c>
      <c r="Y30" s="24">
        <v>0.16138160483669003</v>
      </c>
      <c r="Z30" s="25">
        <f t="shared" si="5"/>
        <v>5000</v>
      </c>
      <c r="AA30" s="22">
        <f t="shared" si="17"/>
        <v>60000</v>
      </c>
      <c r="AB30" s="22">
        <f t="shared" si="18"/>
        <v>1567214.4518722836</v>
      </c>
      <c r="AC30" s="22">
        <f t="shared" si="24"/>
        <v>0</v>
      </c>
      <c r="AD30" s="26">
        <v>5.2499999999999998E-2</v>
      </c>
      <c r="AE30" s="25">
        <f t="shared" si="7"/>
        <v>5000</v>
      </c>
      <c r="AF30" s="22">
        <f t="shared" si="8"/>
        <v>60000</v>
      </c>
      <c r="AG30" s="25">
        <f t="shared" si="19"/>
        <v>1420285.2910069341</v>
      </c>
      <c r="AH30" s="25">
        <f t="shared" si="9"/>
        <v>0</v>
      </c>
      <c r="AI30" s="24">
        <f t="shared" si="20"/>
        <v>0.52459065665454185</v>
      </c>
      <c r="AJ30" s="27">
        <f t="shared" si="21"/>
        <v>0.47540934334545826</v>
      </c>
      <c r="AK30" s="3"/>
    </row>
    <row r="31" spans="1:37">
      <c r="H31" s="30">
        <f t="shared" si="22"/>
        <v>2005</v>
      </c>
      <c r="I31" s="30">
        <f t="shared" si="10"/>
        <v>14</v>
      </c>
      <c r="J31" s="32">
        <v>0.737303667743754</v>
      </c>
      <c r="K31" s="33">
        <f t="shared" si="0"/>
        <v>5000</v>
      </c>
      <c r="L31" s="30">
        <f t="shared" si="11"/>
        <v>60000</v>
      </c>
      <c r="M31" s="30">
        <f t="shared" si="12"/>
        <v>2564066.9938405277</v>
      </c>
      <c r="N31" s="30">
        <f t="shared" si="1"/>
        <v>0</v>
      </c>
      <c r="O31" s="34">
        <v>0.06</v>
      </c>
      <c r="P31" s="33">
        <f t="shared" si="2"/>
        <v>5000</v>
      </c>
      <c r="Q31" s="30">
        <f t="shared" si="3"/>
        <v>60000</v>
      </c>
      <c r="R31" s="33">
        <f t="shared" si="13"/>
        <v>1529787.2821748126</v>
      </c>
      <c r="S31" s="33">
        <f t="shared" si="4"/>
        <v>0</v>
      </c>
      <c r="T31" s="32">
        <f t="shared" si="14"/>
        <v>0.62632102194321482</v>
      </c>
      <c r="U31" s="35">
        <f t="shared" si="15"/>
        <v>0.37367897805678518</v>
      </c>
      <c r="V31" s="3"/>
      <c r="W31" s="22">
        <f t="shared" si="23"/>
        <v>2005</v>
      </c>
      <c r="X31" s="22">
        <f t="shared" si="16"/>
        <v>14</v>
      </c>
      <c r="Y31" s="24">
        <v>0.737303667743754</v>
      </c>
      <c r="Z31" s="25">
        <f t="shared" si="5"/>
        <v>5000</v>
      </c>
      <c r="AA31" s="22">
        <f t="shared" si="17"/>
        <v>60000</v>
      </c>
      <c r="AB31" s="22">
        <f t="shared" si="18"/>
        <v>2699335.3504084186</v>
      </c>
      <c r="AC31" s="22">
        <f t="shared" si="24"/>
        <v>0</v>
      </c>
      <c r="AD31" s="26">
        <v>0.06</v>
      </c>
      <c r="AE31" s="25">
        <f t="shared" si="7"/>
        <v>5000</v>
      </c>
      <c r="AF31" s="22">
        <f t="shared" si="8"/>
        <v>60000</v>
      </c>
      <c r="AG31" s="25">
        <f t="shared" si="19"/>
        <v>1646974.8637259854</v>
      </c>
      <c r="AH31" s="25">
        <f t="shared" si="9"/>
        <v>0</v>
      </c>
      <c r="AI31" s="24">
        <f t="shared" si="20"/>
        <v>0.62106366490593645</v>
      </c>
      <c r="AJ31" s="27">
        <f t="shared" si="21"/>
        <v>0.37893633509406344</v>
      </c>
      <c r="AK31" s="3"/>
    </row>
    <row r="32" spans="1:37">
      <c r="H32" s="30">
        <f t="shared" si="22"/>
        <v>2006</v>
      </c>
      <c r="I32" s="30">
        <f t="shared" si="10"/>
        <v>15</v>
      </c>
      <c r="J32" s="32">
        <v>0.15887411347517733</v>
      </c>
      <c r="K32" s="33">
        <f t="shared" si="0"/>
        <v>5000</v>
      </c>
      <c r="L32" s="30">
        <f t="shared" si="11"/>
        <v>60000</v>
      </c>
      <c r="M32" s="30">
        <f t="shared" si="12"/>
        <v>3040963.3111864147</v>
      </c>
      <c r="N32" s="30">
        <f t="shared" si="1"/>
        <v>0</v>
      </c>
      <c r="O32" s="34">
        <v>6.25E-2</v>
      </c>
      <c r="P32" s="33">
        <f t="shared" si="2"/>
        <v>5000</v>
      </c>
      <c r="Q32" s="30">
        <f t="shared" si="3"/>
        <v>60000</v>
      </c>
      <c r="R32" s="33">
        <f t="shared" si="13"/>
        <v>1689148.9873107383</v>
      </c>
      <c r="S32" s="33">
        <f t="shared" si="4"/>
        <v>0</v>
      </c>
      <c r="T32" s="32">
        <f t="shared" si="14"/>
        <v>0.64289452750468234</v>
      </c>
      <c r="U32" s="35">
        <f t="shared" si="15"/>
        <v>0.35710547249531749</v>
      </c>
      <c r="V32" s="3"/>
      <c r="W32" s="22">
        <f t="shared" si="23"/>
        <v>2006</v>
      </c>
      <c r="X32" s="22">
        <f t="shared" si="16"/>
        <v>15</v>
      </c>
      <c r="Y32" s="24">
        <v>0.15887411347517733</v>
      </c>
      <c r="Z32" s="25">
        <f t="shared" si="5"/>
        <v>5000</v>
      </c>
      <c r="AA32" s="22">
        <f t="shared" si="17"/>
        <v>60000</v>
      </c>
      <c r="AB32" s="22">
        <f t="shared" si="18"/>
        <v>2587945.6449550684</v>
      </c>
      <c r="AC32" s="22">
        <f t="shared" si="24"/>
        <v>0</v>
      </c>
      <c r="AD32" s="26">
        <v>6.25E-2</v>
      </c>
      <c r="AE32" s="25">
        <f t="shared" si="7"/>
        <v>5000</v>
      </c>
      <c r="AF32" s="22">
        <f t="shared" si="8"/>
        <v>60000</v>
      </c>
      <c r="AG32" s="25">
        <f t="shared" si="19"/>
        <v>2372727.3012589025</v>
      </c>
      <c r="AH32" s="25">
        <f t="shared" si="9"/>
        <v>0</v>
      </c>
      <c r="AI32" s="24">
        <f t="shared" si="20"/>
        <v>0.52169245443407253</v>
      </c>
      <c r="AJ32" s="27">
        <f t="shared" si="21"/>
        <v>0.47830754556592747</v>
      </c>
      <c r="AK32" s="3"/>
    </row>
    <row r="33" spans="1:37">
      <c r="H33" s="30">
        <f t="shared" si="22"/>
        <v>2007</v>
      </c>
      <c r="I33" s="30">
        <f t="shared" si="10"/>
        <v>16</v>
      </c>
      <c r="J33" s="32">
        <v>0.19677787042632777</v>
      </c>
      <c r="K33" s="33">
        <f t="shared" si="0"/>
        <v>5000</v>
      </c>
      <c r="L33" s="30">
        <f t="shared" si="11"/>
        <v>60000</v>
      </c>
      <c r="M33" s="30">
        <f t="shared" si="12"/>
        <v>3711164.2678318517</v>
      </c>
      <c r="N33" s="30">
        <f t="shared" si="1"/>
        <v>0</v>
      </c>
      <c r="O33" s="36">
        <v>7.0000000000000007E-2</v>
      </c>
      <c r="P33" s="33">
        <f t="shared" si="2"/>
        <v>5000</v>
      </c>
      <c r="Q33" s="30">
        <f t="shared" si="3"/>
        <v>60000</v>
      </c>
      <c r="R33" s="33">
        <f t="shared" si="13"/>
        <v>1871589.41642249</v>
      </c>
      <c r="S33" s="33">
        <f t="shared" si="4"/>
        <v>0</v>
      </c>
      <c r="T33" s="32">
        <f t="shared" si="14"/>
        <v>0.66475515090319304</v>
      </c>
      <c r="U33" s="35">
        <f t="shared" si="15"/>
        <v>0.33524484909680696</v>
      </c>
      <c r="V33" s="3"/>
      <c r="W33" s="22">
        <f t="shared" si="23"/>
        <v>2007</v>
      </c>
      <c r="X33" s="22">
        <f t="shared" si="16"/>
        <v>16</v>
      </c>
      <c r="Y33" s="24">
        <v>0.19677787042632777</v>
      </c>
      <c r="Z33" s="25">
        <f t="shared" si="5"/>
        <v>5000</v>
      </c>
      <c r="AA33" s="22">
        <f t="shared" si="17"/>
        <v>60000</v>
      </c>
      <c r="AB33" s="22">
        <f t="shared" si="18"/>
        <v>3040218.4744513067</v>
      </c>
      <c r="AC33" s="22">
        <f t="shared" si="24"/>
        <v>0</v>
      </c>
      <c r="AD33" s="28">
        <v>7.0000000000000007E-2</v>
      </c>
      <c r="AE33" s="25">
        <f t="shared" si="7"/>
        <v>5000</v>
      </c>
      <c r="AF33" s="22">
        <f t="shared" si="8"/>
        <v>60000</v>
      </c>
      <c r="AG33" s="25">
        <f t="shared" si="19"/>
        <v>2718160.0262244744</v>
      </c>
      <c r="AH33" s="25">
        <f t="shared" si="9"/>
        <v>0</v>
      </c>
      <c r="AI33" s="24">
        <f t="shared" si="20"/>
        <v>0.5279643347679418</v>
      </c>
      <c r="AJ33" s="27">
        <f t="shared" si="21"/>
        <v>0.47203566523205825</v>
      </c>
      <c r="AK33" s="3"/>
    </row>
    <row r="34" spans="1:37">
      <c r="H34" s="30">
        <f t="shared" si="22"/>
        <v>2008</v>
      </c>
      <c r="I34" s="30">
        <f t="shared" si="10"/>
        <v>17</v>
      </c>
      <c r="J34" s="32">
        <v>-0.37942650405256834</v>
      </c>
      <c r="K34" s="33">
        <f t="shared" si="0"/>
        <v>5000</v>
      </c>
      <c r="L34" s="30">
        <f t="shared" si="11"/>
        <v>60000</v>
      </c>
      <c r="M34" s="30">
        <f t="shared" si="12"/>
        <v>2340284.5934804487</v>
      </c>
      <c r="N34" s="30">
        <f t="shared" si="1"/>
        <v>0</v>
      </c>
      <c r="O34" s="36">
        <v>0.08</v>
      </c>
      <c r="P34" s="33">
        <f t="shared" si="2"/>
        <v>5000</v>
      </c>
      <c r="Q34" s="30">
        <f t="shared" si="3"/>
        <v>60000</v>
      </c>
      <c r="R34" s="33">
        <f t="shared" si="13"/>
        <v>2086116.5697362893</v>
      </c>
      <c r="S34" s="33">
        <f t="shared" si="4"/>
        <v>0</v>
      </c>
      <c r="T34" s="32">
        <f t="shared" si="14"/>
        <v>0.52871045962307806</v>
      </c>
      <c r="U34" s="35">
        <f t="shared" si="15"/>
        <v>0.471289540376922</v>
      </c>
      <c r="V34" s="3"/>
      <c r="W34" s="22">
        <f t="shared" si="23"/>
        <v>2008</v>
      </c>
      <c r="X34" s="22">
        <f t="shared" si="16"/>
        <v>17</v>
      </c>
      <c r="Y34" s="24">
        <v>-0.37942650405256834</v>
      </c>
      <c r="Z34" s="25">
        <f t="shared" si="5"/>
        <v>5000</v>
      </c>
      <c r="AA34" s="22">
        <f t="shared" si="17"/>
        <v>60000</v>
      </c>
      <c r="AB34" s="22">
        <f t="shared" si="18"/>
        <v>1823982.9483332953</v>
      </c>
      <c r="AC34" s="22">
        <f t="shared" si="24"/>
        <v>0</v>
      </c>
      <c r="AD34" s="28">
        <v>0.08</v>
      </c>
      <c r="AE34" s="25">
        <f t="shared" si="7"/>
        <v>5000</v>
      </c>
      <c r="AF34" s="22">
        <f t="shared" si="8"/>
        <v>60000</v>
      </c>
      <c r="AG34" s="25">
        <f t="shared" si="19"/>
        <v>3174324.3903649217</v>
      </c>
      <c r="AH34" s="25">
        <f t="shared" si="9"/>
        <v>0</v>
      </c>
      <c r="AI34" s="24">
        <f t="shared" si="20"/>
        <v>0.36492012690206888</v>
      </c>
      <c r="AJ34" s="27">
        <f t="shared" si="21"/>
        <v>0.63507987309793124</v>
      </c>
      <c r="AK34" s="3"/>
    </row>
    <row r="35" spans="1:37">
      <c r="H35" s="30">
        <f t="shared" si="22"/>
        <v>2009</v>
      </c>
      <c r="I35" s="30">
        <f t="shared" si="10"/>
        <v>18</v>
      </c>
      <c r="J35" s="32">
        <v>0.80532523046814641</v>
      </c>
      <c r="K35" s="33">
        <f t="shared" si="0"/>
        <v>5000</v>
      </c>
      <c r="L35" s="30">
        <f t="shared" si="11"/>
        <v>60000</v>
      </c>
      <c r="M35" s="30">
        <f t="shared" si="12"/>
        <v>4333294.336914232</v>
      </c>
      <c r="N35" s="30">
        <f t="shared" si="1"/>
        <v>0</v>
      </c>
      <c r="O35" s="36">
        <v>0.09</v>
      </c>
      <c r="P35" s="33">
        <f t="shared" si="2"/>
        <v>5000</v>
      </c>
      <c r="Q35" s="30">
        <f t="shared" si="3"/>
        <v>60000</v>
      </c>
      <c r="R35" s="33">
        <f t="shared" si="13"/>
        <v>2339267.0610125554</v>
      </c>
      <c r="S35" s="33">
        <f t="shared" si="4"/>
        <v>0</v>
      </c>
      <c r="T35" s="32">
        <f t="shared" si="14"/>
        <v>0.64941992714531149</v>
      </c>
      <c r="U35" s="35">
        <f t="shared" si="15"/>
        <v>0.35058007285468856</v>
      </c>
      <c r="V35" s="3"/>
      <c r="W35" s="22">
        <f t="shared" si="23"/>
        <v>2009</v>
      </c>
      <c r="X35" s="22">
        <f t="shared" si="16"/>
        <v>18</v>
      </c>
      <c r="Y35" s="24">
        <v>0.80532523046814641</v>
      </c>
      <c r="Z35" s="25">
        <f t="shared" si="5"/>
        <v>5000</v>
      </c>
      <c r="AA35" s="22">
        <f t="shared" si="17"/>
        <v>60000</v>
      </c>
      <c r="AB35" s="22">
        <f t="shared" si="18"/>
        <v>4620104.6879210817</v>
      </c>
      <c r="AC35" s="22">
        <f t="shared" si="24"/>
        <v>0</v>
      </c>
      <c r="AD35" s="28">
        <v>0.09</v>
      </c>
      <c r="AE35" s="25">
        <f t="shared" si="7"/>
        <v>5000</v>
      </c>
      <c r="AF35" s="22">
        <f t="shared" si="8"/>
        <v>60000</v>
      </c>
      <c r="AG35" s="25">
        <f t="shared" si="19"/>
        <v>2789477.4995905282</v>
      </c>
      <c r="AH35" s="25">
        <f t="shared" si="9"/>
        <v>0</v>
      </c>
      <c r="AI35" s="24">
        <f t="shared" si="20"/>
        <v>0.62353106706987893</v>
      </c>
      <c r="AJ35" s="27">
        <f t="shared" si="21"/>
        <v>0.37646893293012107</v>
      </c>
      <c r="AK35" s="3"/>
    </row>
    <row r="36" spans="1:37">
      <c r="H36" s="30">
        <f t="shared" si="22"/>
        <v>2010</v>
      </c>
      <c r="I36" s="30">
        <f t="shared" si="10"/>
        <v>19</v>
      </c>
      <c r="J36" s="32">
        <v>0.10943116334797741</v>
      </c>
      <c r="K36" s="33">
        <f t="shared" si="0"/>
        <v>5000</v>
      </c>
      <c r="L36" s="30">
        <f t="shared" si="11"/>
        <v>60000</v>
      </c>
      <c r="M36" s="30">
        <f t="shared" si="12"/>
        <v>4874057.6471328372</v>
      </c>
      <c r="N36" s="30">
        <f t="shared" si="1"/>
        <v>0</v>
      </c>
      <c r="O36" s="36">
        <v>0.1</v>
      </c>
      <c r="P36" s="33">
        <f t="shared" si="2"/>
        <v>5000</v>
      </c>
      <c r="Q36" s="30">
        <f t="shared" si="3"/>
        <v>60000</v>
      </c>
      <c r="R36" s="33">
        <f t="shared" si="13"/>
        <v>2639193.7671138113</v>
      </c>
      <c r="S36" s="33">
        <f t="shared" si="4"/>
        <v>0</v>
      </c>
      <c r="T36" s="32">
        <f t="shared" si="14"/>
        <v>0.64872814423468317</v>
      </c>
      <c r="U36" s="35">
        <f t="shared" si="15"/>
        <v>0.35127185576531683</v>
      </c>
      <c r="V36" s="3"/>
      <c r="W36" s="22">
        <f t="shared" si="23"/>
        <v>2010</v>
      </c>
      <c r="X36" s="22">
        <f t="shared" si="16"/>
        <v>19</v>
      </c>
      <c r="Y36" s="24">
        <v>0.10943116334797741</v>
      </c>
      <c r="Z36" s="25">
        <f t="shared" si="5"/>
        <v>5000</v>
      </c>
      <c r="AA36" s="22">
        <f t="shared" si="17"/>
        <v>60000</v>
      </c>
      <c r="AB36" s="22">
        <f t="shared" si="18"/>
        <v>4176776.5629076068</v>
      </c>
      <c r="AC36" s="22">
        <f t="shared" si="24"/>
        <v>0</v>
      </c>
      <c r="AD36" s="28">
        <v>0.1</v>
      </c>
      <c r="AE36" s="25">
        <f t="shared" si="7"/>
        <v>5000</v>
      </c>
      <c r="AF36" s="22">
        <f t="shared" si="8"/>
        <v>60000</v>
      </c>
      <c r="AG36" s="25">
        <f t="shared" si="19"/>
        <v>4141270.2031313856</v>
      </c>
      <c r="AH36" s="25">
        <f t="shared" si="9"/>
        <v>0</v>
      </c>
      <c r="AI36" s="24">
        <f t="shared" si="20"/>
        <v>0.50213429671501653</v>
      </c>
      <c r="AJ36" s="27">
        <f t="shared" si="21"/>
        <v>0.49786570328498353</v>
      </c>
      <c r="AK36" s="3"/>
    </row>
    <row r="37" spans="1:37">
      <c r="H37" s="30">
        <f t="shared" si="22"/>
        <v>2011</v>
      </c>
      <c r="I37" s="30">
        <f t="shared" si="10"/>
        <v>20</v>
      </c>
      <c r="J37" s="32">
        <v>-0.10495242993057337</v>
      </c>
      <c r="K37" s="33">
        <f t="shared" si="0"/>
        <v>5000</v>
      </c>
      <c r="L37" s="30">
        <f t="shared" si="11"/>
        <v>60000</v>
      </c>
      <c r="M37" s="30">
        <f t="shared" si="12"/>
        <v>4416216.3076487184</v>
      </c>
      <c r="N37" s="30">
        <f t="shared" si="1"/>
        <v>4416216.3076487184</v>
      </c>
      <c r="O37" s="36">
        <v>0.11</v>
      </c>
      <c r="P37" s="33">
        <f t="shared" si="2"/>
        <v>5000</v>
      </c>
      <c r="Q37" s="30">
        <f t="shared" si="3"/>
        <v>60000</v>
      </c>
      <c r="R37" s="33">
        <f t="shared" si="13"/>
        <v>2996105.0814963309</v>
      </c>
      <c r="S37" s="33">
        <f t="shared" si="4"/>
        <v>2996105.0814963309</v>
      </c>
      <c r="T37" s="32">
        <f t="shared" si="14"/>
        <v>0.59579395924683354</v>
      </c>
      <c r="U37" s="35">
        <f t="shared" si="15"/>
        <v>0.40420604075316641</v>
      </c>
      <c r="V37" s="3"/>
      <c r="W37" s="22">
        <f t="shared" si="23"/>
        <v>2011</v>
      </c>
      <c r="X37" s="22">
        <f t="shared" si="16"/>
        <v>20</v>
      </c>
      <c r="Y37" s="24">
        <v>-0.10495242993057337</v>
      </c>
      <c r="Z37" s="25">
        <f t="shared" si="5"/>
        <v>5000</v>
      </c>
      <c r="AA37" s="22">
        <f t="shared" si="17"/>
        <v>60000</v>
      </c>
      <c r="AB37" s="22">
        <f t="shared" si="18"/>
        <v>3776226.6270376914</v>
      </c>
      <c r="AC37" s="22">
        <f t="shared" si="24"/>
        <v>3776226.6270376914</v>
      </c>
      <c r="AD37" s="28">
        <v>0.11</v>
      </c>
      <c r="AE37" s="25">
        <f t="shared" si="7"/>
        <v>5000</v>
      </c>
      <c r="AF37" s="22">
        <f t="shared" si="8"/>
        <v>60000</v>
      </c>
      <c r="AG37" s="25">
        <f t="shared" si="19"/>
        <v>4683115.9551516408</v>
      </c>
      <c r="AH37" s="25">
        <f t="shared" si="9"/>
        <v>4683115.9551516408</v>
      </c>
      <c r="AI37" s="24">
        <f t="shared" si="20"/>
        <v>0.44639717452610594</v>
      </c>
      <c r="AJ37" s="27">
        <f t="shared" si="21"/>
        <v>0.55360282547389394</v>
      </c>
      <c r="AK37" s="3"/>
    </row>
    <row r="38" spans="1:37">
      <c r="H38" t="s">
        <v>16</v>
      </c>
      <c r="K38" s="3"/>
      <c r="P38" s="3"/>
      <c r="Q38" s="3"/>
      <c r="R38" s="3"/>
      <c r="S38" s="3"/>
      <c r="T38" s="3"/>
      <c r="U38" s="3"/>
      <c r="V38" s="3"/>
      <c r="W38" s="37"/>
      <c r="X38" s="37"/>
      <c r="Y38" s="38"/>
      <c r="Z38" s="37"/>
      <c r="AA38" s="37"/>
      <c r="AB38" s="39"/>
      <c r="AC38" s="37"/>
      <c r="AD38" s="38"/>
      <c r="AE38" s="37"/>
      <c r="AF38" s="37"/>
      <c r="AG38" s="37"/>
      <c r="AH38" s="37"/>
      <c r="AI38" s="40"/>
      <c r="AJ38" s="40"/>
      <c r="AK38" s="3"/>
    </row>
    <row r="39" spans="1:37">
      <c r="H39" t="s">
        <v>17</v>
      </c>
      <c r="J39" s="1"/>
      <c r="K39" s="1"/>
    </row>
    <row r="40" spans="1:37">
      <c r="J40" s="1"/>
      <c r="K40" s="1"/>
    </row>
    <row r="41" spans="1:37">
      <c r="J41" s="1"/>
      <c r="K41" s="1"/>
    </row>
    <row r="45" spans="1:37">
      <c r="A45" s="39"/>
      <c r="B45" s="39"/>
    </row>
    <row r="46" spans="1:37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37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37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1:15">
      <c r="A49" s="39"/>
      <c r="B49" s="39"/>
      <c r="C49" s="39"/>
      <c r="D49" s="39"/>
      <c r="E49" s="39"/>
      <c r="F49" s="39"/>
      <c r="G49" s="39"/>
      <c r="H49" s="55"/>
      <c r="I49" s="39"/>
      <c r="J49" s="39"/>
      <c r="K49" s="39"/>
      <c r="L49" s="56"/>
      <c r="M49" s="39"/>
      <c r="N49" s="39"/>
      <c r="O49" s="39"/>
    </row>
    <row r="50" spans="1:15">
      <c r="A50" s="39"/>
      <c r="B50" s="39"/>
      <c r="C50" s="39"/>
      <c r="D50" s="39"/>
      <c r="E50" s="39"/>
      <c r="F50" s="39"/>
      <c r="G50" s="39"/>
      <c r="H50" s="57"/>
      <c r="I50" s="39"/>
      <c r="J50" s="39"/>
      <c r="K50" s="39"/>
      <c r="L50" s="39"/>
      <c r="M50" s="39"/>
      <c r="N50" s="39"/>
      <c r="O50" s="39"/>
    </row>
    <row r="51" spans="1:1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1:15">
      <c r="A52" s="39"/>
      <c r="B52" s="39"/>
      <c r="C52" s="39"/>
      <c r="D52" s="39"/>
      <c r="E52" s="39"/>
      <c r="F52" s="39"/>
      <c r="G52" s="39"/>
      <c r="H52" s="39"/>
      <c r="I52" s="39"/>
      <c r="J52" s="38"/>
      <c r="K52" s="38"/>
      <c r="L52" s="39"/>
      <c r="M52" s="39"/>
      <c r="N52" s="39"/>
      <c r="O52" s="39"/>
    </row>
    <row r="53" spans="1:15">
      <c r="A53" s="39"/>
      <c r="B53" s="39"/>
      <c r="J53" s="1"/>
      <c r="K53" s="1"/>
    </row>
    <row r="54" spans="1:15">
      <c r="J54" s="1"/>
      <c r="K54" s="1"/>
    </row>
    <row r="55" spans="1:15">
      <c r="J55" s="1"/>
      <c r="K55" s="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workbookViewId="0"/>
  </sheetViews>
  <sheetFormatPr defaultRowHeight="14.4"/>
  <cols>
    <col min="2" max="2" width="20.33203125" bestFit="1" customWidth="1"/>
    <col min="5" max="5" width="20.33203125" bestFit="1" customWidth="1"/>
    <col min="7" max="7" width="8.77734375" customWidth="1"/>
    <col min="8" max="8" width="20.33203125" bestFit="1" customWidth="1"/>
    <col min="9" max="9" width="20.44140625" customWidth="1"/>
  </cols>
  <sheetData>
    <row r="1" spans="1:9">
      <c r="A1" s="52" t="s">
        <v>47</v>
      </c>
      <c r="B1" s="52">
        <v>10000</v>
      </c>
      <c r="D1" s="52" t="s">
        <v>53</v>
      </c>
      <c r="E1" s="53"/>
      <c r="G1" s="52" t="s">
        <v>47</v>
      </c>
      <c r="H1" s="52">
        <v>10000</v>
      </c>
      <c r="I1" s="52" t="s">
        <v>70</v>
      </c>
    </row>
    <row r="2" spans="1:9">
      <c r="A2" s="52" t="s">
        <v>48</v>
      </c>
      <c r="B2" s="53"/>
      <c r="D2" s="52" t="s">
        <v>48</v>
      </c>
      <c r="E2" s="53"/>
      <c r="G2" s="52" t="s">
        <v>73</v>
      </c>
      <c r="H2" s="52"/>
      <c r="I2" s="52" t="s">
        <v>71</v>
      </c>
    </row>
    <row r="3" spans="1:9">
      <c r="A3" s="52" t="s">
        <v>51</v>
      </c>
      <c r="B3" s="69">
        <v>0.5</v>
      </c>
      <c r="D3" s="52" t="s">
        <v>51</v>
      </c>
      <c r="E3" s="69">
        <v>0.5</v>
      </c>
      <c r="G3" s="52" t="s">
        <v>51</v>
      </c>
      <c r="H3" s="69">
        <v>0.5</v>
      </c>
      <c r="I3" s="52" t="s">
        <v>72</v>
      </c>
    </row>
    <row r="4" spans="1:9">
      <c r="A4" s="52" t="s">
        <v>52</v>
      </c>
      <c r="B4" s="69">
        <v>0.5</v>
      </c>
      <c r="D4" s="52" t="s">
        <v>52</v>
      </c>
      <c r="E4" s="69">
        <v>0.5</v>
      </c>
      <c r="G4" s="52" t="s">
        <v>52</v>
      </c>
      <c r="H4" s="69">
        <v>0.5</v>
      </c>
      <c r="I4" s="52"/>
    </row>
    <row r="5" spans="1:9">
      <c r="A5" s="2" t="s">
        <v>45</v>
      </c>
      <c r="B5" s="2" t="s">
        <v>46</v>
      </c>
      <c r="C5" s="17"/>
      <c r="D5" s="2" t="s">
        <v>45</v>
      </c>
      <c r="E5" s="2" t="s">
        <v>46</v>
      </c>
      <c r="G5" s="2" t="s">
        <v>45</v>
      </c>
      <c r="H5" s="2" t="s">
        <v>46</v>
      </c>
      <c r="I5" s="2" t="s">
        <v>69</v>
      </c>
    </row>
    <row r="6" spans="1:9">
      <c r="A6" s="30">
        <v>1980</v>
      </c>
      <c r="B6" s="64">
        <v>1.4999999999999999E-2</v>
      </c>
      <c r="D6" s="66">
        <v>1980</v>
      </c>
      <c r="E6" s="67">
        <v>-0.03</v>
      </c>
      <c r="G6" s="70">
        <v>1980</v>
      </c>
      <c r="H6" s="71">
        <v>0.11</v>
      </c>
      <c r="I6" s="70">
        <v>4</v>
      </c>
    </row>
    <row r="7" spans="1:9">
      <c r="A7" s="30">
        <f t="shared" ref="A7:A28" si="0">A6+1</f>
        <v>1981</v>
      </c>
      <c r="B7" s="65">
        <v>-1.2999999999999999E-2</v>
      </c>
      <c r="D7" s="66">
        <f t="shared" ref="D7:D28" si="1">D6+1</f>
        <v>1981</v>
      </c>
      <c r="E7" s="67">
        <v>-0.04</v>
      </c>
      <c r="G7" s="70">
        <f t="shared" ref="G7:G18" si="2">G6+1</f>
        <v>1981</v>
      </c>
      <c r="H7" s="72">
        <v>0.25700000000000001</v>
      </c>
      <c r="I7" s="73">
        <v>6</v>
      </c>
    </row>
    <row r="8" spans="1:9">
      <c r="A8" s="30">
        <f t="shared" si="0"/>
        <v>1982</v>
      </c>
      <c r="B8" s="64">
        <v>-0.157</v>
      </c>
      <c r="D8" s="66">
        <f t="shared" si="1"/>
        <v>1982</v>
      </c>
      <c r="E8" s="67">
        <v>-0.2</v>
      </c>
      <c r="G8" s="70">
        <f t="shared" si="2"/>
        <v>1982</v>
      </c>
      <c r="H8" s="71">
        <v>0.27700000000000002</v>
      </c>
      <c r="I8" s="70">
        <v>6</v>
      </c>
    </row>
    <row r="9" spans="1:9">
      <c r="A9" s="30">
        <f t="shared" si="0"/>
        <v>1983</v>
      </c>
      <c r="B9" s="64">
        <v>0.14099999999999999</v>
      </c>
      <c r="D9" s="66">
        <f t="shared" si="1"/>
        <v>1983</v>
      </c>
      <c r="E9" s="67">
        <v>7.0000000000000007E-2</v>
      </c>
      <c r="G9" s="70">
        <f t="shared" si="2"/>
        <v>1983</v>
      </c>
      <c r="H9" s="71">
        <v>0.28699999999999998</v>
      </c>
      <c r="I9" s="70">
        <v>5</v>
      </c>
    </row>
    <row r="10" spans="1:9">
      <c r="A10" s="30">
        <f t="shared" si="0"/>
        <v>1984</v>
      </c>
      <c r="B10" s="64">
        <v>0.06</v>
      </c>
      <c r="D10" s="66">
        <f t="shared" si="1"/>
        <v>1984</v>
      </c>
      <c r="E10" s="67">
        <v>-0.03</v>
      </c>
      <c r="G10" s="70">
        <f t="shared" si="2"/>
        <v>1984</v>
      </c>
      <c r="H10" s="71">
        <v>0.25</v>
      </c>
      <c r="I10" s="70">
        <v>5</v>
      </c>
    </row>
    <row r="11" spans="1:9">
      <c r="A11" s="30">
        <f t="shared" si="0"/>
        <v>1985</v>
      </c>
      <c r="B11" s="64">
        <v>0.158</v>
      </c>
      <c r="D11" s="66">
        <f t="shared" si="1"/>
        <v>1985</v>
      </c>
      <c r="E11" s="67">
        <v>0.16</v>
      </c>
      <c r="G11" s="70">
        <f t="shared" si="2"/>
        <v>1985</v>
      </c>
      <c r="H11" s="71">
        <v>0.23300000000000001</v>
      </c>
      <c r="I11" s="70">
        <v>5</v>
      </c>
    </row>
    <row r="12" spans="1:9">
      <c r="A12" s="30">
        <f t="shared" si="0"/>
        <v>1986</v>
      </c>
      <c r="B12" s="65">
        <v>0.17</v>
      </c>
      <c r="D12" s="66">
        <f t="shared" si="1"/>
        <v>1986</v>
      </c>
      <c r="E12" s="67">
        <v>0.28000000000000003</v>
      </c>
      <c r="G12" s="70">
        <f t="shared" si="2"/>
        <v>1986</v>
      </c>
      <c r="H12" s="71">
        <v>0.14000000000000001</v>
      </c>
      <c r="I12" s="70">
        <v>4</v>
      </c>
    </row>
    <row r="13" spans="1:9">
      <c r="A13" s="30">
        <f t="shared" si="0"/>
        <v>1987</v>
      </c>
      <c r="B13" s="64">
        <v>0.16600000000000001</v>
      </c>
      <c r="D13" s="66">
        <f t="shared" si="1"/>
        <v>1987</v>
      </c>
      <c r="E13" s="67">
        <v>0.25</v>
      </c>
      <c r="G13" s="70">
        <f t="shared" si="2"/>
        <v>1987</v>
      </c>
      <c r="H13" s="71">
        <v>0.1</v>
      </c>
      <c r="I13" s="70">
        <v>3</v>
      </c>
    </row>
    <row r="14" spans="1:9">
      <c r="A14" s="30">
        <f t="shared" si="0"/>
        <v>1988</v>
      </c>
      <c r="B14" s="65">
        <v>0.13500000000000001</v>
      </c>
      <c r="D14" s="66">
        <f t="shared" si="1"/>
        <v>1988</v>
      </c>
      <c r="E14" s="67">
        <v>0.12</v>
      </c>
      <c r="G14" s="70">
        <f t="shared" si="2"/>
        <v>1988</v>
      </c>
      <c r="H14" s="71">
        <v>0.06</v>
      </c>
      <c r="I14" s="70">
        <v>2</v>
      </c>
    </row>
    <row r="15" spans="1:9">
      <c r="A15" s="30">
        <f t="shared" si="0"/>
        <v>1989</v>
      </c>
      <c r="B15" s="64">
        <v>0.14199999999999999</v>
      </c>
      <c r="D15" s="66">
        <f t="shared" si="1"/>
        <v>1989</v>
      </c>
      <c r="E15" s="67">
        <v>0.26</v>
      </c>
      <c r="G15" s="70">
        <f t="shared" si="2"/>
        <v>1989</v>
      </c>
      <c r="H15" s="71">
        <v>0.23</v>
      </c>
      <c r="I15" s="70">
        <v>4</v>
      </c>
    </row>
    <row r="16" spans="1:9">
      <c r="A16" s="30">
        <f t="shared" si="0"/>
        <v>1990</v>
      </c>
      <c r="B16" s="64">
        <v>0.106</v>
      </c>
      <c r="D16" s="66">
        <f t="shared" si="1"/>
        <v>1990</v>
      </c>
      <c r="E16" s="67">
        <v>0.22</v>
      </c>
      <c r="G16" s="70">
        <f t="shared" si="2"/>
        <v>1990</v>
      </c>
      <c r="H16" s="71">
        <v>0.16</v>
      </c>
      <c r="I16" s="70">
        <v>3</v>
      </c>
    </row>
    <row r="17" spans="1:9">
      <c r="A17" s="30">
        <f t="shared" si="0"/>
        <v>1991</v>
      </c>
      <c r="B17" s="64">
        <v>7.1999999999999995E-2</v>
      </c>
      <c r="D17" s="66">
        <f t="shared" si="1"/>
        <v>1991</v>
      </c>
      <c r="E17" s="67">
        <v>0.34</v>
      </c>
      <c r="G17" s="70">
        <f t="shared" si="2"/>
        <v>1991</v>
      </c>
      <c r="H17" s="71">
        <v>0.14000000000000001</v>
      </c>
      <c r="I17" s="70">
        <v>3</v>
      </c>
    </row>
    <row r="18" spans="1:9">
      <c r="A18" s="30">
        <f t="shared" si="0"/>
        <v>1992</v>
      </c>
      <c r="B18" s="65">
        <v>-4.0000000000000001E-3</v>
      </c>
      <c r="D18" s="66">
        <f t="shared" si="1"/>
        <v>1992</v>
      </c>
      <c r="E18" s="67">
        <v>-0.04</v>
      </c>
      <c r="G18" s="70">
        <f t="shared" si="2"/>
        <v>1992</v>
      </c>
      <c r="H18" s="71">
        <v>0.14000000000000001</v>
      </c>
      <c r="I18" s="70">
        <v>3</v>
      </c>
    </row>
    <row r="19" spans="1:9">
      <c r="A19" s="30">
        <f t="shared" si="0"/>
        <v>1993</v>
      </c>
      <c r="B19" s="65">
        <v>-1.7999999999999999E-2</v>
      </c>
      <c r="D19" s="66">
        <f t="shared" si="1"/>
        <v>1993</v>
      </c>
      <c r="E19" s="67">
        <v>0.02</v>
      </c>
      <c r="G19" s="39"/>
      <c r="H19" s="74"/>
      <c r="I19" s="39"/>
    </row>
    <row r="20" spans="1:9">
      <c r="A20" s="30">
        <f t="shared" si="0"/>
        <v>1994</v>
      </c>
      <c r="B20" s="65">
        <v>5.8000000000000003E-2</v>
      </c>
      <c r="D20" s="66">
        <f t="shared" si="1"/>
        <v>1994</v>
      </c>
      <c r="E20" s="67">
        <v>0.06</v>
      </c>
      <c r="G20" s="58" t="s">
        <v>54</v>
      </c>
      <c r="H20" s="62">
        <f>AVERAGE(H6:H18)</f>
        <v>0.18338461538461545</v>
      </c>
      <c r="I20" s="59">
        <f>AVERAGE(I6:I18)</f>
        <v>4.0769230769230766</v>
      </c>
    </row>
    <row r="21" spans="1:9">
      <c r="A21" s="30">
        <f t="shared" si="0"/>
        <v>1995</v>
      </c>
      <c r="B21" s="65">
        <v>5.1999999999999998E-2</v>
      </c>
      <c r="D21" s="66">
        <f t="shared" si="1"/>
        <v>1995</v>
      </c>
      <c r="E21" s="67">
        <v>0.08</v>
      </c>
      <c r="G21" s="58" t="s">
        <v>55</v>
      </c>
      <c r="H21" s="63">
        <f>STDEV(H6:H18)</f>
        <v>7.5137139575510353E-2</v>
      </c>
      <c r="I21" s="75">
        <f>STDEV(I6:I18)</f>
        <v>1.2557559782549625</v>
      </c>
    </row>
    <row r="22" spans="1:9">
      <c r="A22" s="30">
        <f t="shared" si="0"/>
        <v>1996</v>
      </c>
      <c r="B22" s="65">
        <v>2.1000000000000001E-2</v>
      </c>
      <c r="D22" s="66">
        <f t="shared" si="1"/>
        <v>1996</v>
      </c>
      <c r="E22" s="67">
        <v>0.08</v>
      </c>
      <c r="G22" s="39"/>
      <c r="H22" s="74"/>
      <c r="I22" s="39"/>
    </row>
    <row r="23" spans="1:9">
      <c r="A23" s="30">
        <f t="shared" si="0"/>
        <v>1997</v>
      </c>
      <c r="B23" s="65">
        <v>-3.0000000000000001E-3</v>
      </c>
      <c r="D23" s="66">
        <f t="shared" si="1"/>
        <v>1997</v>
      </c>
      <c r="E23" s="67">
        <v>0.05</v>
      </c>
      <c r="G23" s="39" t="s">
        <v>111</v>
      </c>
      <c r="H23" s="74"/>
      <c r="I23" s="39"/>
    </row>
    <row r="24" spans="1:9">
      <c r="A24" s="30">
        <f t="shared" si="0"/>
        <v>1998</v>
      </c>
      <c r="B24" s="64">
        <v>-0.03</v>
      </c>
      <c r="D24" s="66">
        <f t="shared" si="1"/>
        <v>1998</v>
      </c>
      <c r="E24" s="67">
        <v>0.04</v>
      </c>
      <c r="G24" s="39" t="s">
        <v>74</v>
      </c>
      <c r="H24" s="74"/>
      <c r="I24" s="39"/>
    </row>
    <row r="25" spans="1:9">
      <c r="A25" s="30">
        <f t="shared" si="0"/>
        <v>1999</v>
      </c>
      <c r="B25" s="65">
        <v>7.4999999999999997E-2</v>
      </c>
      <c r="D25" s="66">
        <f t="shared" si="1"/>
        <v>1999</v>
      </c>
      <c r="E25" s="67">
        <v>0.14000000000000001</v>
      </c>
      <c r="G25" s="39" t="s">
        <v>75</v>
      </c>
      <c r="H25" s="74"/>
      <c r="I25" s="39"/>
    </row>
    <row r="26" spans="1:9">
      <c r="A26" s="30">
        <f t="shared" si="0"/>
        <v>2000</v>
      </c>
      <c r="B26" s="65">
        <v>2.9000000000000001E-2</v>
      </c>
      <c r="D26" s="66">
        <f t="shared" si="1"/>
        <v>2000</v>
      </c>
      <c r="E26" s="67">
        <v>0.13</v>
      </c>
      <c r="G26" s="39" t="s">
        <v>76</v>
      </c>
      <c r="H26" s="74"/>
      <c r="I26" s="39"/>
    </row>
    <row r="27" spans="1:9">
      <c r="A27" s="30">
        <f t="shared" si="0"/>
        <v>2001</v>
      </c>
      <c r="B27" s="65">
        <v>1.4E-2</v>
      </c>
      <c r="D27" s="66">
        <f t="shared" si="1"/>
        <v>2001</v>
      </c>
      <c r="E27" s="67">
        <v>0.02</v>
      </c>
      <c r="G27" s="39" t="s">
        <v>77</v>
      </c>
      <c r="H27" s="74"/>
      <c r="I27" s="39"/>
    </row>
    <row r="28" spans="1:9">
      <c r="A28" s="30">
        <f t="shared" si="0"/>
        <v>2002</v>
      </c>
      <c r="B28" s="65">
        <v>4.7E-2</v>
      </c>
      <c r="D28" s="66">
        <f t="shared" si="1"/>
        <v>2002</v>
      </c>
      <c r="E28" s="67">
        <v>0.05</v>
      </c>
      <c r="G28" s="39" t="s">
        <v>78</v>
      </c>
      <c r="H28" s="74"/>
      <c r="I28" s="39"/>
    </row>
    <row r="29" spans="1:9">
      <c r="A29" s="54" t="s">
        <v>68</v>
      </c>
      <c r="G29" s="39" t="s">
        <v>79</v>
      </c>
    </row>
    <row r="30" spans="1:9">
      <c r="A30" s="58" t="s">
        <v>54</v>
      </c>
      <c r="B30" s="62">
        <f>AVERAGE(B6:B28)</f>
        <v>5.3739130434782602E-2</v>
      </c>
      <c r="D30" s="58" t="s">
        <v>54</v>
      </c>
      <c r="E30" s="62">
        <f>AVERAGE(E6:E28)</f>
        <v>8.8260869565217406E-2</v>
      </c>
      <c r="G30" s="39" t="s">
        <v>80</v>
      </c>
    </row>
    <row r="31" spans="1:9">
      <c r="A31" s="58" t="s">
        <v>55</v>
      </c>
      <c r="B31" s="63">
        <f>STDEV(B6:B28)</f>
        <v>7.8323465305049578E-2</v>
      </c>
      <c r="D31" s="58" t="s">
        <v>55</v>
      </c>
      <c r="E31" s="63">
        <f>STDEV(E6:E28)</f>
        <v>0.12496007267461813</v>
      </c>
      <c r="G31" s="39" t="s">
        <v>105</v>
      </c>
    </row>
    <row r="33" spans="1:1">
      <c r="A33" t="s">
        <v>103</v>
      </c>
    </row>
    <row r="34" spans="1:1">
      <c r="A34" t="s">
        <v>56</v>
      </c>
    </row>
    <row r="35" spans="1:1">
      <c r="A35" t="s">
        <v>57</v>
      </c>
    </row>
    <row r="37" spans="1:1">
      <c r="A37" t="s">
        <v>81</v>
      </c>
    </row>
    <row r="38" spans="1:1">
      <c r="A38" t="s">
        <v>82</v>
      </c>
    </row>
    <row r="39" spans="1:1">
      <c r="A39" t="s">
        <v>83</v>
      </c>
    </row>
    <row r="40" spans="1:1">
      <c r="A40" t="s">
        <v>84</v>
      </c>
    </row>
    <row r="41" spans="1:1">
      <c r="A41" t="s">
        <v>85</v>
      </c>
    </row>
    <row r="42" spans="1:1">
      <c r="A42" t="s">
        <v>86</v>
      </c>
    </row>
    <row r="43" spans="1:1">
      <c r="A4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Read me first</vt:lpstr>
      <vt:lpstr>Rebalancing Illustration</vt:lpstr>
      <vt:lpstr>Rebalancing SIP</vt:lpstr>
      <vt:lpstr>Rebalancing Lumpsum</vt:lpstr>
      <vt:lpstr>Rebalancing Retirement folio</vt:lpstr>
      <vt:lpstr>Sample Data and analysis</vt:lpstr>
      <vt:lpstr>'Rebalancing Lumpsum'!bondper</vt:lpstr>
      <vt:lpstr>'Rebalancing Retirement folio'!bondper</vt:lpstr>
      <vt:lpstr>'Rebalancing SIP'!bondper</vt:lpstr>
      <vt:lpstr>'Rebalancing Lumpsum'!cont1</vt:lpstr>
      <vt:lpstr>'Rebalancing Retirement folio'!cont1</vt:lpstr>
      <vt:lpstr>'Rebalancing SIP'!cont1</vt:lpstr>
      <vt:lpstr>corp1</vt:lpstr>
      <vt:lpstr>corp2</vt:lpstr>
      <vt:lpstr>'Rebalancing Lumpsum'!eqper</vt:lpstr>
      <vt:lpstr>'Rebalancing Retirement folio'!eqper</vt:lpstr>
      <vt:lpstr>'Rebalancing SIP'!eqper</vt:lpstr>
      <vt:lpstr>eqper1</vt:lpstr>
      <vt:lpstr>exp</vt:lpstr>
      <vt:lpstr>'Rebalancing Lumpsum'!inca</vt:lpstr>
      <vt:lpstr>'Rebalancing Retirement folio'!inca</vt:lpstr>
      <vt:lpstr>'Rebalancing SIP'!inca</vt:lpstr>
      <vt:lpstr>inf</vt:lpstr>
      <vt:lpstr>rate</vt:lpstr>
      <vt:lpstr>'Rebalancing Lumpsum'!start</vt:lpstr>
      <vt:lpstr>'Rebalancing Retirement folio'!start</vt:lpstr>
      <vt:lpstr>'Rebalancing SIP'!start</vt:lpstr>
      <vt:lpstr>'Rebalancing Lumpsum'!time1</vt:lpstr>
      <vt:lpstr>'Rebalancing Retirement folio'!time1</vt:lpstr>
      <vt:lpstr>'Rebalancing SIP'!time1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2012-11-04T13:31:23Z</dcterms:created>
  <dcterms:modified xsi:type="dcterms:W3CDTF">2012-12-11T11:59:24Z</dcterms:modified>
</cp:coreProperties>
</file>