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96" windowWidth="15924" windowHeight="5508"/>
  </bookViews>
  <sheets>
    <sheet name="Sensex Volatility " sheetId="1" r:id="rId1"/>
    <sheet name="Harshad Mehta!" sheetId="4" state="hidden" r:id="rId2"/>
  </sheets>
  <definedNames>
    <definedName name="divi" localSheetId="1">'Harshad Mehta!'!$F$15</definedName>
    <definedName name="divi">'Sensex Volatility '!$F$15</definedName>
    <definedName name="harshad">'Sensex Volatility '!$F$22</definedName>
    <definedName name="hdivi">'Harshad Mehta!'!$A$47</definedName>
  </definedNames>
  <calcPr calcId="124519"/>
</workbook>
</file>

<file path=xl/calcChain.xml><?xml version="1.0" encoding="utf-8"?>
<calcChain xmlns="http://schemas.openxmlformats.org/spreadsheetml/2006/main">
  <c r="F22" i="1"/>
  <c r="K17" i="4"/>
  <c r="A34" i="1"/>
  <c r="A33"/>
  <c r="A32"/>
  <c r="A31"/>
  <c r="A30"/>
  <c r="A29"/>
  <c r="A28"/>
  <c r="A27"/>
  <c r="E46"/>
  <c r="A47" i="4" s="1"/>
  <c r="F15" s="1"/>
  <c r="J5" s="1"/>
  <c r="M53"/>
  <c r="M55" s="1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O53" i="1"/>
  <c r="O55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L38"/>
  <c r="N38" s="1"/>
  <c r="O38" s="1"/>
  <c r="L37"/>
  <c r="N37" s="1"/>
  <c r="O37" s="1"/>
  <c r="L36"/>
  <c r="N36" s="1"/>
  <c r="O36" s="1"/>
  <c r="L35"/>
  <c r="N35" s="1"/>
  <c r="O35" s="1"/>
  <c r="L34"/>
  <c r="N34" s="1"/>
  <c r="O34" s="1"/>
  <c r="L33"/>
  <c r="N33" s="1"/>
  <c r="O33" s="1"/>
  <c r="L32"/>
  <c r="N32" s="1"/>
  <c r="O32" s="1"/>
  <c r="L31"/>
  <c r="N31" s="1"/>
  <c r="O31" s="1"/>
  <c r="L30"/>
  <c r="N30" s="1"/>
  <c r="O30" s="1"/>
  <c r="L29"/>
  <c r="N29" s="1"/>
  <c r="O29" s="1"/>
  <c r="L28"/>
  <c r="N28" s="1"/>
  <c r="O28" s="1"/>
  <c r="L27"/>
  <c r="N27" s="1"/>
  <c r="O27" s="1"/>
  <c r="L26"/>
  <c r="N26" s="1"/>
  <c r="O26" s="1"/>
  <c r="L25"/>
  <c r="N25" s="1"/>
  <c r="O25" s="1"/>
  <c r="L24"/>
  <c r="N24" s="1"/>
  <c r="O24" s="1"/>
  <c r="L23"/>
  <c r="N23" s="1"/>
  <c r="O23" s="1"/>
  <c r="L22"/>
  <c r="N22" s="1"/>
  <c r="O22" s="1"/>
  <c r="L21"/>
  <c r="N21" s="1"/>
  <c r="O21" s="1"/>
  <c r="L20"/>
  <c r="N20" s="1"/>
  <c r="O20" s="1"/>
  <c r="L19"/>
  <c r="N19" s="1"/>
  <c r="O19" s="1"/>
  <c r="L18"/>
  <c r="N18" s="1"/>
  <c r="O18" s="1"/>
  <c r="L17"/>
  <c r="N17" s="1"/>
  <c r="O17" s="1"/>
  <c r="L16"/>
  <c r="N16" s="1"/>
  <c r="O16" s="1"/>
  <c r="L15"/>
  <c r="N15" s="1"/>
  <c r="O15" s="1"/>
  <c r="L14"/>
  <c r="N14" s="1"/>
  <c r="O14" s="1"/>
  <c r="L13"/>
  <c r="N13" s="1"/>
  <c r="O13" s="1"/>
  <c r="L12"/>
  <c r="N12" s="1"/>
  <c r="O12" s="1"/>
  <c r="L11"/>
  <c r="N11" s="1"/>
  <c r="O11" s="1"/>
  <c r="L10"/>
  <c r="N10" s="1"/>
  <c r="O10" s="1"/>
  <c r="L9"/>
  <c r="N9" s="1"/>
  <c r="O9" s="1"/>
  <c r="L8"/>
  <c r="N8" s="1"/>
  <c r="O8" s="1"/>
  <c r="L7"/>
  <c r="N7" s="1"/>
  <c r="O7" s="1"/>
  <c r="L6"/>
  <c r="N6" s="1"/>
  <c r="O6" s="1"/>
  <c r="L5"/>
  <c r="N5" s="1"/>
  <c r="O5" s="1"/>
  <c r="J63" i="4" l="1"/>
  <c r="P53" i="1"/>
  <c r="O60" s="1"/>
  <c r="O58"/>
  <c r="AD11"/>
  <c r="AA11"/>
  <c r="Y9"/>
  <c r="V9"/>
  <c r="T7"/>
  <c r="P7"/>
  <c r="AC11"/>
  <c r="Z11"/>
  <c r="X9"/>
  <c r="U9"/>
  <c r="S7"/>
  <c r="Z13"/>
  <c r="Y11"/>
  <c r="V11"/>
  <c r="T9"/>
  <c r="Q9"/>
  <c r="AC13"/>
  <c r="X11"/>
  <c r="U11"/>
  <c r="S9"/>
  <c r="P9"/>
  <c r="Z15"/>
  <c r="Y13"/>
  <c r="V13"/>
  <c r="T11"/>
  <c r="Q11"/>
  <c r="S11"/>
  <c r="AC15"/>
  <c r="X13"/>
  <c r="U13"/>
  <c r="P11"/>
  <c r="Z17"/>
  <c r="Y15"/>
  <c r="V15"/>
  <c r="T13"/>
  <c r="Q13"/>
  <c r="AC17"/>
  <c r="X15"/>
  <c r="U15"/>
  <c r="S13"/>
  <c r="P13"/>
  <c r="Z19"/>
  <c r="Y17"/>
  <c r="V17"/>
  <c r="T15"/>
  <c r="Q15"/>
  <c r="AC19"/>
  <c r="X17"/>
  <c r="U17"/>
  <c r="S15"/>
  <c r="P15"/>
  <c r="Z21"/>
  <c r="Y19"/>
  <c r="V19"/>
  <c r="T17"/>
  <c r="Q17"/>
  <c r="AC21"/>
  <c r="X19"/>
  <c r="U19"/>
  <c r="S17"/>
  <c r="P17"/>
  <c r="Z23"/>
  <c r="Y21"/>
  <c r="V21"/>
  <c r="T19"/>
  <c r="Q19"/>
  <c r="AC23"/>
  <c r="X21"/>
  <c r="U21"/>
  <c r="S19"/>
  <c r="P19"/>
  <c r="Z25"/>
  <c r="Y23"/>
  <c r="V23"/>
  <c r="T21"/>
  <c r="Q21"/>
  <c r="AC25"/>
  <c r="X23"/>
  <c r="U23"/>
  <c r="S21"/>
  <c r="P21"/>
  <c r="Z27"/>
  <c r="Y25"/>
  <c r="V25"/>
  <c r="T23"/>
  <c r="Q23"/>
  <c r="P23"/>
  <c r="AC27"/>
  <c r="X25"/>
  <c r="U25"/>
  <c r="S23"/>
  <c r="Y27"/>
  <c r="V27"/>
  <c r="T25"/>
  <c r="Q25"/>
  <c r="P25"/>
  <c r="X27"/>
  <c r="U27"/>
  <c r="S25"/>
  <c r="Y29"/>
  <c r="V29"/>
  <c r="T27"/>
  <c r="Q27"/>
  <c r="P27"/>
  <c r="X29"/>
  <c r="U29"/>
  <c r="S27"/>
  <c r="Y31"/>
  <c r="V31"/>
  <c r="T29"/>
  <c r="Q29"/>
  <c r="P29"/>
  <c r="X31"/>
  <c r="U31"/>
  <c r="S29"/>
  <c r="Y33"/>
  <c r="V33"/>
  <c r="T31"/>
  <c r="Q31"/>
  <c r="P31"/>
  <c r="X33"/>
  <c r="U33"/>
  <c r="S31"/>
  <c r="Y35"/>
  <c r="V35"/>
  <c r="T33"/>
  <c r="Q33"/>
  <c r="P33"/>
  <c r="X35"/>
  <c r="U35"/>
  <c r="S33"/>
  <c r="Y37"/>
  <c r="V37"/>
  <c r="T35"/>
  <c r="Q35"/>
  <c r="X37"/>
  <c r="U37"/>
  <c r="S35"/>
  <c r="P35"/>
  <c r="T37"/>
  <c r="Q37"/>
  <c r="S37"/>
  <c r="P37"/>
  <c r="AA12"/>
  <c r="Y10"/>
  <c r="V10"/>
  <c r="S8"/>
  <c r="P8"/>
  <c r="Q8"/>
  <c r="AC12"/>
  <c r="Z12"/>
  <c r="X10"/>
  <c r="U10"/>
  <c r="T8"/>
  <c r="Z14"/>
  <c r="Y12"/>
  <c r="V12"/>
  <c r="S10"/>
  <c r="Q10"/>
  <c r="P10"/>
  <c r="AC14"/>
  <c r="X12"/>
  <c r="U12"/>
  <c r="T10"/>
  <c r="Z16"/>
  <c r="Y14"/>
  <c r="V14"/>
  <c r="S12"/>
  <c r="Q12"/>
  <c r="P12"/>
  <c r="AC16"/>
  <c r="X14"/>
  <c r="U14"/>
  <c r="T12"/>
  <c r="Z18"/>
  <c r="Y16"/>
  <c r="V16"/>
  <c r="S14"/>
  <c r="Q14"/>
  <c r="P14"/>
  <c r="AC18"/>
  <c r="X16"/>
  <c r="U16"/>
  <c r="T14"/>
  <c r="Z20"/>
  <c r="Y18"/>
  <c r="V18"/>
  <c r="S16"/>
  <c r="Q16"/>
  <c r="P16"/>
  <c r="AC20"/>
  <c r="X18"/>
  <c r="U18"/>
  <c r="T16"/>
  <c r="Z22"/>
  <c r="Y20"/>
  <c r="V20"/>
  <c r="S18"/>
  <c r="Q18"/>
  <c r="P18"/>
  <c r="AC22"/>
  <c r="X20"/>
  <c r="U20"/>
  <c r="T18"/>
  <c r="Z24"/>
  <c r="Y22"/>
  <c r="V22"/>
  <c r="S20"/>
  <c r="Q20"/>
  <c r="P20"/>
  <c r="AC24"/>
  <c r="X22"/>
  <c r="U22"/>
  <c r="T20"/>
  <c r="Z26"/>
  <c r="Y24"/>
  <c r="V24"/>
  <c r="S22"/>
  <c r="Q22"/>
  <c r="P22"/>
  <c r="AC26"/>
  <c r="X24"/>
  <c r="U24"/>
  <c r="T22"/>
  <c r="Z28"/>
  <c r="Y26"/>
  <c r="V26"/>
  <c r="S24"/>
  <c r="Q24"/>
  <c r="AC28"/>
  <c r="X26"/>
  <c r="U26"/>
  <c r="T24"/>
  <c r="P24"/>
  <c r="Y28"/>
  <c r="V28"/>
  <c r="S26"/>
  <c r="Q26"/>
  <c r="X28"/>
  <c r="U28"/>
  <c r="T26"/>
  <c r="P26"/>
  <c r="Y30"/>
  <c r="V30"/>
  <c r="S28"/>
  <c r="Q28"/>
  <c r="X30"/>
  <c r="U30"/>
  <c r="T28"/>
  <c r="P28"/>
  <c r="Y32"/>
  <c r="V32"/>
  <c r="S30"/>
  <c r="Q30"/>
  <c r="X32"/>
  <c r="U32"/>
  <c r="T30"/>
  <c r="P30"/>
  <c r="Y34"/>
  <c r="V34"/>
  <c r="S32"/>
  <c r="Q32"/>
  <c r="X34"/>
  <c r="U34"/>
  <c r="T32"/>
  <c r="P32"/>
  <c r="Y36"/>
  <c r="V36"/>
  <c r="S34"/>
  <c r="Q34"/>
  <c r="P34"/>
  <c r="X36"/>
  <c r="U36"/>
  <c r="T34"/>
  <c r="Y38"/>
  <c r="V38"/>
  <c r="S36"/>
  <c r="Q36"/>
  <c r="P36"/>
  <c r="X38"/>
  <c r="U38"/>
  <c r="T36"/>
  <c r="S38"/>
  <c r="Q38"/>
  <c r="P38"/>
  <c r="T38"/>
  <c r="Q7"/>
  <c r="P55"/>
  <c r="O57" s="1"/>
  <c r="BC30"/>
  <c r="AZ30"/>
  <c r="AY30"/>
  <c r="AX25"/>
  <c r="AU25"/>
  <c r="AS20"/>
  <c r="AP20"/>
  <c r="AN17"/>
  <c r="AK17"/>
  <c r="AI15"/>
  <c r="AF15"/>
  <c r="AD12"/>
  <c r="BB30"/>
  <c r="AW25"/>
  <c r="AT25"/>
  <c r="AR20"/>
  <c r="AO20"/>
  <c r="AM17"/>
  <c r="AJ17"/>
  <c r="AH15"/>
  <c r="AE15"/>
  <c r="BC32"/>
  <c r="AZ32"/>
  <c r="AY32"/>
  <c r="AX27"/>
  <c r="AU27"/>
  <c r="AS22"/>
  <c r="AP22"/>
  <c r="AN19"/>
  <c r="AK19"/>
  <c r="AI17"/>
  <c r="AF17"/>
  <c r="AD14"/>
  <c r="AA14"/>
  <c r="BB32"/>
  <c r="AW27"/>
  <c r="AT27"/>
  <c r="AR22"/>
  <c r="AO22"/>
  <c r="AM19"/>
  <c r="AJ19"/>
  <c r="AH17"/>
  <c r="AE17"/>
  <c r="BC34"/>
  <c r="AZ34"/>
  <c r="AY34"/>
  <c r="AX29"/>
  <c r="AU29"/>
  <c r="AS24"/>
  <c r="AP24"/>
  <c r="AN21"/>
  <c r="AK21"/>
  <c r="AI19"/>
  <c r="AF19"/>
  <c r="AD16"/>
  <c r="AA16"/>
  <c r="BB34"/>
  <c r="AW29"/>
  <c r="AT29"/>
  <c r="AR24"/>
  <c r="AO24"/>
  <c r="AM21"/>
  <c r="AJ21"/>
  <c r="AH19"/>
  <c r="AE19"/>
  <c r="BC36"/>
  <c r="AZ36"/>
  <c r="AY36"/>
  <c r="AX31"/>
  <c r="AU31"/>
  <c r="AS26"/>
  <c r="AP26"/>
  <c r="AN23"/>
  <c r="AK23"/>
  <c r="AI21"/>
  <c r="AF21"/>
  <c r="AD18"/>
  <c r="AA18"/>
  <c r="BB36"/>
  <c r="AW31"/>
  <c r="AT31"/>
  <c r="AR26"/>
  <c r="AO26"/>
  <c r="AM23"/>
  <c r="AJ23"/>
  <c r="AH21"/>
  <c r="AE21"/>
  <c r="BC38"/>
  <c r="AZ38"/>
  <c r="AY38"/>
  <c r="AX33"/>
  <c r="AU33"/>
  <c r="AS28"/>
  <c r="AP28"/>
  <c r="AN25"/>
  <c r="AK25"/>
  <c r="AI23"/>
  <c r="AF23"/>
  <c r="AD20"/>
  <c r="AA20"/>
  <c r="BB38"/>
  <c r="AW33"/>
  <c r="AT33"/>
  <c r="AR28"/>
  <c r="AO28"/>
  <c r="AM25"/>
  <c r="AJ25"/>
  <c r="AH23"/>
  <c r="AE23"/>
  <c r="AX35"/>
  <c r="AU35"/>
  <c r="AS30"/>
  <c r="AP30"/>
  <c r="AN27"/>
  <c r="AK27"/>
  <c r="AI25"/>
  <c r="AF25"/>
  <c r="AD22"/>
  <c r="AA22"/>
  <c r="AW35"/>
  <c r="AT35"/>
  <c r="AR30"/>
  <c r="AO30"/>
  <c r="AM27"/>
  <c r="AJ27"/>
  <c r="AH25"/>
  <c r="AE25"/>
  <c r="AX37"/>
  <c r="AU37"/>
  <c r="AS32"/>
  <c r="AP32"/>
  <c r="AN29"/>
  <c r="AK29"/>
  <c r="AI27"/>
  <c r="AF27"/>
  <c r="AD24"/>
  <c r="AA24"/>
  <c r="AW37"/>
  <c r="AT37"/>
  <c r="AR32"/>
  <c r="AO32"/>
  <c r="AM29"/>
  <c r="AJ29"/>
  <c r="AH27"/>
  <c r="AE27"/>
  <c r="AS34"/>
  <c r="AP34"/>
  <c r="AN31"/>
  <c r="AK31"/>
  <c r="AI29"/>
  <c r="AF29"/>
  <c r="AD26"/>
  <c r="AA26"/>
  <c r="AR34"/>
  <c r="AO34"/>
  <c r="AM31"/>
  <c r="AJ31"/>
  <c r="AH29"/>
  <c r="AE29"/>
  <c r="AS36"/>
  <c r="AP36"/>
  <c r="AN33"/>
  <c r="AK33"/>
  <c r="AI31"/>
  <c r="AF31"/>
  <c r="AD28"/>
  <c r="AA28"/>
  <c r="AR36"/>
  <c r="AO36"/>
  <c r="AM33"/>
  <c r="AJ33"/>
  <c r="AH31"/>
  <c r="AE31"/>
  <c r="AS38"/>
  <c r="AP38"/>
  <c r="AN35"/>
  <c r="AK35"/>
  <c r="AI33"/>
  <c r="AF33"/>
  <c r="AD30"/>
  <c r="AA30"/>
  <c r="AR38"/>
  <c r="AO38"/>
  <c r="AM35"/>
  <c r="AJ35"/>
  <c r="AH33"/>
  <c r="AE33"/>
  <c r="AC30"/>
  <c r="Z30"/>
  <c r="AN37"/>
  <c r="AK37"/>
  <c r="AI35"/>
  <c r="AF35"/>
  <c r="AD32"/>
  <c r="AA32"/>
  <c r="AM37"/>
  <c r="AJ37"/>
  <c r="AH35"/>
  <c r="AE35"/>
  <c r="AC32"/>
  <c r="Z32"/>
  <c r="AI37"/>
  <c r="AF37"/>
  <c r="AD34"/>
  <c r="AA34"/>
  <c r="AH37"/>
  <c r="AE37"/>
  <c r="AC34"/>
  <c r="Z34"/>
  <c r="AD36"/>
  <c r="AA36"/>
  <c r="AC36"/>
  <c r="Z36"/>
  <c r="AD38"/>
  <c r="AA38"/>
  <c r="AC38"/>
  <c r="Z38"/>
  <c r="R9"/>
  <c r="R10"/>
  <c r="R11"/>
  <c r="R12"/>
  <c r="R13"/>
  <c r="R14"/>
  <c r="R15"/>
  <c r="R16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BC29"/>
  <c r="AX24"/>
  <c r="AU24"/>
  <c r="AS19"/>
  <c r="AP19"/>
  <c r="AN16"/>
  <c r="AK16"/>
  <c r="AI14"/>
  <c r="AF14"/>
  <c r="BB29"/>
  <c r="AZ29"/>
  <c r="AY29"/>
  <c r="AW24"/>
  <c r="AT24"/>
  <c r="AR19"/>
  <c r="AO19"/>
  <c r="AM16"/>
  <c r="AJ16"/>
  <c r="AH14"/>
  <c r="AE14"/>
  <c r="BC31"/>
  <c r="AX26"/>
  <c r="AU26"/>
  <c r="AS21"/>
  <c r="AP21"/>
  <c r="AN18"/>
  <c r="AK18"/>
  <c r="AI16"/>
  <c r="AF16"/>
  <c r="AD13"/>
  <c r="AA13"/>
  <c r="BB31"/>
  <c r="AZ31"/>
  <c r="AY31"/>
  <c r="AW26"/>
  <c r="AT26"/>
  <c r="AR21"/>
  <c r="AO21"/>
  <c r="AM18"/>
  <c r="AJ18"/>
  <c r="AH16"/>
  <c r="AE16"/>
  <c r="BC33"/>
  <c r="AX28"/>
  <c r="AU28"/>
  <c r="AS23"/>
  <c r="AP23"/>
  <c r="AN20"/>
  <c r="AK20"/>
  <c r="AI18"/>
  <c r="AF18"/>
  <c r="AD15"/>
  <c r="AA15"/>
  <c r="BB33"/>
  <c r="AZ33"/>
  <c r="AY33"/>
  <c r="AW28"/>
  <c r="AT28"/>
  <c r="AR23"/>
  <c r="AO23"/>
  <c r="AM20"/>
  <c r="AJ20"/>
  <c r="AH18"/>
  <c r="AE18"/>
  <c r="BC35"/>
  <c r="AX30"/>
  <c r="AU30"/>
  <c r="AS25"/>
  <c r="AP25"/>
  <c r="AN22"/>
  <c r="AK22"/>
  <c r="AI20"/>
  <c r="AF20"/>
  <c r="AD17"/>
  <c r="AA17"/>
  <c r="BB35"/>
  <c r="AZ35"/>
  <c r="AY35"/>
  <c r="AW30"/>
  <c r="AT30"/>
  <c r="AR25"/>
  <c r="AO25"/>
  <c r="AM22"/>
  <c r="AJ22"/>
  <c r="AH20"/>
  <c r="AE20"/>
  <c r="BC37"/>
  <c r="AX32"/>
  <c r="AU32"/>
  <c r="AS27"/>
  <c r="AP27"/>
  <c r="AN24"/>
  <c r="AK24"/>
  <c r="AI22"/>
  <c r="AF22"/>
  <c r="AD19"/>
  <c r="AA19"/>
  <c r="BB37"/>
  <c r="AZ37"/>
  <c r="AY37"/>
  <c r="AW32"/>
  <c r="AT32"/>
  <c r="AR27"/>
  <c r="AO27"/>
  <c r="AM24"/>
  <c r="AJ24"/>
  <c r="AH22"/>
  <c r="AE22"/>
  <c r="AX34"/>
  <c r="AU34"/>
  <c r="AS29"/>
  <c r="AP29"/>
  <c r="AN26"/>
  <c r="AK26"/>
  <c r="AI24"/>
  <c r="AF24"/>
  <c r="AD21"/>
  <c r="AA21"/>
  <c r="AW34"/>
  <c r="AT34"/>
  <c r="AR29"/>
  <c r="AO29"/>
  <c r="AM26"/>
  <c r="AJ26"/>
  <c r="AH24"/>
  <c r="AE24"/>
  <c r="AX36"/>
  <c r="AU36"/>
  <c r="AS31"/>
  <c r="AP31"/>
  <c r="AN28"/>
  <c r="AK28"/>
  <c r="AI26"/>
  <c r="AF26"/>
  <c r="AD23"/>
  <c r="AA23"/>
  <c r="AW36"/>
  <c r="AT36"/>
  <c r="AR31"/>
  <c r="AO31"/>
  <c r="AM28"/>
  <c r="AJ28"/>
  <c r="AH26"/>
  <c r="AE26"/>
  <c r="AX38"/>
  <c r="AU38"/>
  <c r="AS33"/>
  <c r="AP33"/>
  <c r="AN30"/>
  <c r="AK30"/>
  <c r="AI28"/>
  <c r="AF28"/>
  <c r="AD25"/>
  <c r="AA25"/>
  <c r="AW38"/>
  <c r="AT38"/>
  <c r="AR33"/>
  <c r="AO33"/>
  <c r="AM30"/>
  <c r="AJ30"/>
  <c r="AH28"/>
  <c r="AE28"/>
  <c r="AS35"/>
  <c r="AP35"/>
  <c r="AN32"/>
  <c r="AK32"/>
  <c r="AI30"/>
  <c r="AF30"/>
  <c r="AD27"/>
  <c r="AA27"/>
  <c r="AR35"/>
  <c r="AO35"/>
  <c r="AM32"/>
  <c r="AJ32"/>
  <c r="AH30"/>
  <c r="AE30"/>
  <c r="AS37"/>
  <c r="AP37"/>
  <c r="AN34"/>
  <c r="AK34"/>
  <c r="AI32"/>
  <c r="AF32"/>
  <c r="AD29"/>
  <c r="AA29"/>
  <c r="AR37"/>
  <c r="AO37"/>
  <c r="AM34"/>
  <c r="AJ34"/>
  <c r="AH32"/>
  <c r="AE32"/>
  <c r="AC29"/>
  <c r="Z29"/>
  <c r="AN36"/>
  <c r="AK36"/>
  <c r="AI34"/>
  <c r="AF34"/>
  <c r="AD31"/>
  <c r="AA31"/>
  <c r="AM36"/>
  <c r="AJ36"/>
  <c r="AH34"/>
  <c r="AE34"/>
  <c r="AC31"/>
  <c r="Z31"/>
  <c r="AN38"/>
  <c r="AK38"/>
  <c r="AI36"/>
  <c r="AF36"/>
  <c r="AD33"/>
  <c r="AA33"/>
  <c r="AM38"/>
  <c r="AJ38"/>
  <c r="AH36"/>
  <c r="AE36"/>
  <c r="AC33"/>
  <c r="Z33"/>
  <c r="AI38"/>
  <c r="AF38"/>
  <c r="AD35"/>
  <c r="AA35"/>
  <c r="AH38"/>
  <c r="AE38"/>
  <c r="AC35"/>
  <c r="Z35"/>
  <c r="AD37"/>
  <c r="AA37"/>
  <c r="AC37"/>
  <c r="Z37"/>
  <c r="P41"/>
  <c r="B5" s="1"/>
  <c r="AB12"/>
  <c r="AB13"/>
  <c r="AB14"/>
  <c r="AB15"/>
  <c r="AB16"/>
  <c r="AB24"/>
  <c r="AB25"/>
  <c r="AB26"/>
  <c r="AB27"/>
  <c r="AB28"/>
  <c r="AB29"/>
  <c r="AB30"/>
  <c r="AB31"/>
  <c r="AB32"/>
  <c r="AB33"/>
  <c r="AB34"/>
  <c r="AB35"/>
  <c r="AB36"/>
  <c r="AB37"/>
  <c r="AB38"/>
  <c r="AL16"/>
  <c r="AL29"/>
  <c r="AL30"/>
  <c r="AL31"/>
  <c r="AL32"/>
  <c r="AL33"/>
  <c r="AL34"/>
  <c r="AL35"/>
  <c r="AL36"/>
  <c r="AL37"/>
  <c r="AL38"/>
  <c r="AQ33"/>
  <c r="AQ34"/>
  <c r="AQ35"/>
  <c r="AQ36"/>
  <c r="AQ37"/>
  <c r="AQ38"/>
  <c r="Q44"/>
  <c r="E5" s="1"/>
  <c r="V44"/>
  <c r="E6" s="1"/>
  <c r="AA44"/>
  <c r="E7" s="1"/>
  <c r="AF44"/>
  <c r="E8" s="1"/>
  <c r="AK42"/>
  <c r="D9" s="1"/>
  <c r="W9"/>
  <c r="U44"/>
  <c r="C6" s="1"/>
  <c r="Z44"/>
  <c r="C7" s="1"/>
  <c r="AE44"/>
  <c r="C8" s="1"/>
  <c r="AJ44"/>
  <c r="C9" s="1"/>
  <c r="R7"/>
  <c r="AA42"/>
  <c r="D7" s="1"/>
  <c r="R17"/>
  <c r="R18"/>
  <c r="R19"/>
  <c r="P44"/>
  <c r="C5" s="1"/>
  <c r="AY44"/>
  <c r="C12" s="1"/>
  <c r="AK44"/>
  <c r="E9" s="1"/>
  <c r="AP44"/>
  <c r="E10" s="1"/>
  <c r="F36" s="1"/>
  <c r="AU44"/>
  <c r="E11" s="1"/>
  <c r="AZ44"/>
  <c r="E12" s="1"/>
  <c r="AB17"/>
  <c r="AB18"/>
  <c r="AB19"/>
  <c r="AB20"/>
  <c r="AB21"/>
  <c r="AB22"/>
  <c r="AB23"/>
  <c r="AL17"/>
  <c r="AL18"/>
  <c r="AL19"/>
  <c r="AL20"/>
  <c r="AL21"/>
  <c r="AL22"/>
  <c r="AL23"/>
  <c r="AL24"/>
  <c r="AL25"/>
  <c r="AL26"/>
  <c r="AL27"/>
  <c r="AL28"/>
  <c r="AQ19"/>
  <c r="AV24"/>
  <c r="AJ41"/>
  <c r="AO41"/>
  <c r="AT41"/>
  <c r="AY4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AB11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Q20"/>
  <c r="AQ21"/>
  <c r="AQ22"/>
  <c r="AQ23"/>
  <c r="AQ24"/>
  <c r="AQ25"/>
  <c r="AQ26"/>
  <c r="AQ27"/>
  <c r="AQ28"/>
  <c r="AQ29"/>
  <c r="AQ30"/>
  <c r="AQ31"/>
  <c r="AQ32"/>
  <c r="U41"/>
  <c r="AG14"/>
  <c r="AV25"/>
  <c r="AV26"/>
  <c r="AV27"/>
  <c r="AV28"/>
  <c r="AV29"/>
  <c r="AV30"/>
  <c r="AV31"/>
  <c r="AV32"/>
  <c r="AV33"/>
  <c r="AV34"/>
  <c r="AV35"/>
  <c r="AV36"/>
  <c r="AV37"/>
  <c r="AV38"/>
  <c r="BA38" l="1"/>
  <c r="Q42"/>
  <c r="D5" s="1"/>
  <c r="R8"/>
  <c r="R46" s="1"/>
  <c r="F5"/>
  <c r="V42"/>
  <c r="D6" s="1"/>
  <c r="BA36"/>
  <c r="BA34"/>
  <c r="R43"/>
  <c r="R48" s="1"/>
  <c r="Z41"/>
  <c r="B7" s="1"/>
  <c r="F7" s="1"/>
  <c r="BA37"/>
  <c r="BA35"/>
  <c r="BA33"/>
  <c r="BA31"/>
  <c r="BA29"/>
  <c r="BA32"/>
  <c r="AZ42"/>
  <c r="D12" s="1"/>
  <c r="BA30"/>
  <c r="AE41"/>
  <c r="AO44"/>
  <c r="C10" s="1"/>
  <c r="AT44"/>
  <c r="C11" s="1"/>
  <c r="AF42"/>
  <c r="D8" s="1"/>
  <c r="AP42"/>
  <c r="D10" s="1"/>
  <c r="D36" s="1"/>
  <c r="AU42"/>
  <c r="D11" s="1"/>
  <c r="B6"/>
  <c r="AG45"/>
  <c r="AG46"/>
  <c r="B11"/>
  <c r="AL43"/>
  <c r="AL48" s="1"/>
  <c r="B9"/>
  <c r="F9" s="1"/>
  <c r="AQ45"/>
  <c r="AQ46"/>
  <c r="AL45"/>
  <c r="AL46"/>
  <c r="AB45"/>
  <c r="AB46"/>
  <c r="W45"/>
  <c r="W46"/>
  <c r="B12"/>
  <c r="B10"/>
  <c r="AV45"/>
  <c r="AV46"/>
  <c r="AV43" l="1"/>
  <c r="AV48" s="1"/>
  <c r="R45"/>
  <c r="F6"/>
  <c r="W43"/>
  <c r="W48" s="1"/>
  <c r="F12"/>
  <c r="BA43"/>
  <c r="BA48" s="1"/>
  <c r="F10"/>
  <c r="BA45"/>
  <c r="F11"/>
  <c r="BA46"/>
  <c r="AB43"/>
  <c r="AB48" s="1"/>
  <c r="AQ43"/>
  <c r="AQ48" s="1"/>
  <c r="B8"/>
  <c r="F8" s="1"/>
  <c r="AG43"/>
  <c r="AG48" s="1"/>
  <c r="J37" i="4"/>
  <c r="L37" s="1"/>
  <c r="M37" s="1"/>
  <c r="J38"/>
  <c r="L38" s="1"/>
  <c r="M38" s="1"/>
  <c r="J32"/>
  <c r="L32" s="1"/>
  <c r="J30"/>
  <c r="L30" s="1"/>
  <c r="J36"/>
  <c r="L36" s="1"/>
  <c r="J23"/>
  <c r="L23" s="1"/>
  <c r="J28"/>
  <c r="L28" s="1"/>
  <c r="J34"/>
  <c r="L34" s="1"/>
  <c r="J33"/>
  <c r="L33" s="1"/>
  <c r="J31"/>
  <c r="L31" s="1"/>
  <c r="J29"/>
  <c r="L29" s="1"/>
  <c r="J22"/>
  <c r="L22" s="1"/>
  <c r="J17"/>
  <c r="L17" s="1"/>
  <c r="J21"/>
  <c r="L21" s="1"/>
  <c r="J19"/>
  <c r="L19" s="1"/>
  <c r="J13"/>
  <c r="L13" s="1"/>
  <c r="J35"/>
  <c r="L35" s="1"/>
  <c r="J27"/>
  <c r="L27" s="1"/>
  <c r="J9"/>
  <c r="L9" s="1"/>
  <c r="J16"/>
  <c r="L16" s="1"/>
  <c r="J11"/>
  <c r="L11" s="1"/>
  <c r="J15"/>
  <c r="L15" s="1"/>
  <c r="J12"/>
  <c r="L12" s="1"/>
  <c r="J10"/>
  <c r="L10" s="1"/>
  <c r="J18"/>
  <c r="L18" s="1"/>
  <c r="J25"/>
  <c r="L25" s="1"/>
  <c r="J8"/>
  <c r="L8" s="1"/>
  <c r="J26"/>
  <c r="L26" s="1"/>
  <c r="J24"/>
  <c r="L24" s="1"/>
  <c r="J20"/>
  <c r="L20" s="1"/>
  <c r="J6"/>
  <c r="L6" s="1"/>
  <c r="J7"/>
  <c r="L7" s="1"/>
  <c r="J14"/>
  <c r="L14" s="1"/>
  <c r="L5"/>
  <c r="S28" l="1"/>
  <c r="S24"/>
  <c r="S30"/>
  <c r="N12"/>
  <c r="AC14"/>
  <c r="AW38"/>
  <c r="AW32"/>
  <c r="AM32"/>
  <c r="X12"/>
  <c r="AC34"/>
  <c r="AX36"/>
  <c r="O14"/>
  <c r="AB18"/>
  <c r="AU31"/>
  <c r="AL23"/>
  <c r="Q14"/>
  <c r="AS31"/>
  <c r="Y18"/>
  <c r="AG21"/>
  <c r="BA36"/>
  <c r="AP26"/>
  <c r="W16"/>
  <c r="T16"/>
  <c r="AD21"/>
  <c r="AK23"/>
  <c r="R14"/>
  <c r="AV31"/>
  <c r="AA18"/>
  <c r="AI23"/>
  <c r="AN26"/>
  <c r="AQ26"/>
  <c r="V16"/>
  <c r="AZ36"/>
  <c r="AF21"/>
  <c r="M12"/>
  <c r="AR31"/>
  <c r="AH23"/>
  <c r="AJ23" s="1"/>
  <c r="AW36"/>
  <c r="AY36" s="1"/>
  <c r="S16"/>
  <c r="U16" s="1"/>
  <c r="X18"/>
  <c r="Z18" s="1"/>
  <c r="AM26"/>
  <c r="N14"/>
  <c r="P14" s="1"/>
  <c r="AC21"/>
  <c r="AU30"/>
  <c r="AL22"/>
  <c r="R13"/>
  <c r="Y17"/>
  <c r="AX35"/>
  <c r="AG20"/>
  <c r="BA35"/>
  <c r="AQ25"/>
  <c r="W15"/>
  <c r="AI22"/>
  <c r="AS30"/>
  <c r="AK22"/>
  <c r="Q13"/>
  <c r="AV30"/>
  <c r="AB17"/>
  <c r="AN25"/>
  <c r="O13"/>
  <c r="AP25"/>
  <c r="V15"/>
  <c r="AZ35"/>
  <c r="AF20"/>
  <c r="M11"/>
  <c r="T15"/>
  <c r="AD20"/>
  <c r="AA17"/>
  <c r="AC20"/>
  <c r="AE20" s="1"/>
  <c r="AR30"/>
  <c r="AT30" s="1"/>
  <c r="S15"/>
  <c r="AH22"/>
  <c r="AW35"/>
  <c r="N13"/>
  <c r="P13" s="1"/>
  <c r="X17"/>
  <c r="Z17" s="1"/>
  <c r="AM25"/>
  <c r="AV28"/>
  <c r="AL20"/>
  <c r="Q11"/>
  <c r="AX33"/>
  <c r="T13"/>
  <c r="AF18"/>
  <c r="BA33"/>
  <c r="AP23"/>
  <c r="V13"/>
  <c r="AD18"/>
  <c r="Y15"/>
  <c r="AK20"/>
  <c r="R11"/>
  <c r="AU28"/>
  <c r="AA15"/>
  <c r="AI20"/>
  <c r="AN23"/>
  <c r="AQ23"/>
  <c r="W13"/>
  <c r="AZ33"/>
  <c r="AG18"/>
  <c r="M9"/>
  <c r="AS28"/>
  <c r="O11"/>
  <c r="AB15"/>
  <c r="AM23"/>
  <c r="X15"/>
  <c r="Z15" s="1"/>
  <c r="S13"/>
  <c r="U13" s="1"/>
  <c r="N11"/>
  <c r="AH20"/>
  <c r="AJ20" s="1"/>
  <c r="AW33"/>
  <c r="AC18"/>
  <c r="AE18" s="1"/>
  <c r="AR28"/>
  <c r="AT28" s="1"/>
  <c r="Q37"/>
  <c r="M35"/>
  <c r="O37"/>
  <c r="R37"/>
  <c r="N37"/>
  <c r="P37" s="1"/>
  <c r="M19"/>
  <c r="AQ33"/>
  <c r="AP33"/>
  <c r="AI30"/>
  <c r="AB25"/>
  <c r="W23"/>
  <c r="AF28"/>
  <c r="O21"/>
  <c r="AN33"/>
  <c r="T23"/>
  <c r="Q21"/>
  <c r="AK30"/>
  <c r="AL30"/>
  <c r="AD28"/>
  <c r="AA25"/>
  <c r="AR38"/>
  <c r="AC28"/>
  <c r="AH30"/>
  <c r="AJ30" s="1"/>
  <c r="N21"/>
  <c r="AM33"/>
  <c r="X25"/>
  <c r="S23"/>
  <c r="U23" s="1"/>
  <c r="V23"/>
  <c r="AG28"/>
  <c r="AU38"/>
  <c r="AV38"/>
  <c r="AS38"/>
  <c r="R21"/>
  <c r="Y25"/>
  <c r="W21"/>
  <c r="AL28"/>
  <c r="AG26"/>
  <c r="AS36"/>
  <c r="V21"/>
  <c r="AD26"/>
  <c r="AA23"/>
  <c r="AV36"/>
  <c r="M17"/>
  <c r="AN31"/>
  <c r="AB23"/>
  <c r="X23"/>
  <c r="AH28"/>
  <c r="AC26"/>
  <c r="AE26" s="1"/>
  <c r="S21"/>
  <c r="AR36"/>
  <c r="AT36" s="1"/>
  <c r="N19"/>
  <c r="AM31"/>
  <c r="AO31" s="1"/>
  <c r="AU36"/>
  <c r="AP31"/>
  <c r="O19"/>
  <c r="AI28"/>
  <c r="AF26"/>
  <c r="Q19"/>
  <c r="AQ31"/>
  <c r="AK28"/>
  <c r="Y23"/>
  <c r="R19"/>
  <c r="T21"/>
  <c r="AD38"/>
  <c r="Y35"/>
  <c r="AF38"/>
  <c r="T33"/>
  <c r="W33"/>
  <c r="AB35"/>
  <c r="S33"/>
  <c r="X35"/>
  <c r="Z35" s="1"/>
  <c r="AC38"/>
  <c r="AE38" s="1"/>
  <c r="N31"/>
  <c r="AG38"/>
  <c r="Q31"/>
  <c r="V33"/>
  <c r="AA35"/>
  <c r="M29"/>
  <c r="R31"/>
  <c r="O31"/>
  <c r="T37"/>
  <c r="V37"/>
  <c r="M33"/>
  <c r="Q35"/>
  <c r="N35"/>
  <c r="O35"/>
  <c r="W37"/>
  <c r="R35"/>
  <c r="S37"/>
  <c r="U37" s="1"/>
  <c r="AG37"/>
  <c r="AF37"/>
  <c r="Y34"/>
  <c r="M28"/>
  <c r="Q30"/>
  <c r="R30"/>
  <c r="T32"/>
  <c r="S32"/>
  <c r="AC37"/>
  <c r="X34"/>
  <c r="W32"/>
  <c r="V32"/>
  <c r="AD37"/>
  <c r="AA34"/>
  <c r="AB34"/>
  <c r="O30"/>
  <c r="N30"/>
  <c r="O38"/>
  <c r="R38"/>
  <c r="N38"/>
  <c r="P38" s="1"/>
  <c r="Q38"/>
  <c r="M36"/>
  <c r="T36"/>
  <c r="V36"/>
  <c r="W36"/>
  <c r="O34"/>
  <c r="AB38"/>
  <c r="S36"/>
  <c r="X38"/>
  <c r="N34"/>
  <c r="P34" s="1"/>
  <c r="Y38"/>
  <c r="M32"/>
  <c r="AA38"/>
  <c r="R34"/>
  <c r="Q34"/>
  <c r="AV24"/>
  <c r="AA11"/>
  <c r="AQ19"/>
  <c r="V9"/>
  <c r="AP19"/>
  <c r="W9"/>
  <c r="AL16"/>
  <c r="R7"/>
  <c r="BA29"/>
  <c r="AK16"/>
  <c r="Q7"/>
  <c r="AF14"/>
  <c r="AZ29"/>
  <c r="AG14"/>
  <c r="AU24"/>
  <c r="AB11"/>
  <c r="Y11"/>
  <c r="AS24"/>
  <c r="O7"/>
  <c r="AI16"/>
  <c r="AR24"/>
  <c r="AN19"/>
  <c r="T9"/>
  <c r="AX29"/>
  <c r="N53"/>
  <c r="AD14"/>
  <c r="AE14" s="1"/>
  <c r="M5"/>
  <c r="AM19"/>
  <c r="S9"/>
  <c r="AH16"/>
  <c r="X11"/>
  <c r="AW29"/>
  <c r="N7"/>
  <c r="AV34"/>
  <c r="AB21"/>
  <c r="AI26"/>
  <c r="AN29"/>
  <c r="AG24"/>
  <c r="AQ29"/>
  <c r="AF24"/>
  <c r="M15"/>
  <c r="AS34"/>
  <c r="AK26"/>
  <c r="Q17"/>
  <c r="AU34"/>
  <c r="AL26"/>
  <c r="R17"/>
  <c r="O17"/>
  <c r="T19"/>
  <c r="W19"/>
  <c r="AP29"/>
  <c r="V19"/>
  <c r="Y21"/>
  <c r="AD24"/>
  <c r="AA21"/>
  <c r="S19"/>
  <c r="AR34"/>
  <c r="AC24"/>
  <c r="AE24" s="1"/>
  <c r="X21"/>
  <c r="Z21" s="1"/>
  <c r="AM29"/>
  <c r="N17"/>
  <c r="AH26"/>
  <c r="AJ26" s="1"/>
  <c r="AQ30"/>
  <c r="AG25"/>
  <c r="M16"/>
  <c r="AN30"/>
  <c r="AL27"/>
  <c r="R18"/>
  <c r="AV35"/>
  <c r="AB22"/>
  <c r="AD25"/>
  <c r="AI27"/>
  <c r="AF25"/>
  <c r="AR35"/>
  <c r="AP30"/>
  <c r="V20"/>
  <c r="Y22"/>
  <c r="T20"/>
  <c r="AA22"/>
  <c r="AU35"/>
  <c r="AK27"/>
  <c r="Q18"/>
  <c r="AS35"/>
  <c r="O18"/>
  <c r="W20"/>
  <c r="AH27"/>
  <c r="AJ27" s="1"/>
  <c r="S20"/>
  <c r="N18"/>
  <c r="P18" s="1"/>
  <c r="AC25"/>
  <c r="AE25" s="1"/>
  <c r="X22"/>
  <c r="AM30"/>
  <c r="AA33"/>
  <c r="AF36"/>
  <c r="M27"/>
  <c r="AD36"/>
  <c r="W31"/>
  <c r="AB33"/>
  <c r="AI38"/>
  <c r="T31"/>
  <c r="AK38"/>
  <c r="Q29"/>
  <c r="V31"/>
  <c r="Y33"/>
  <c r="AG36"/>
  <c r="AL38"/>
  <c r="R29"/>
  <c r="O29"/>
  <c r="AH38"/>
  <c r="AJ38" s="1"/>
  <c r="N29"/>
  <c r="P29" s="1"/>
  <c r="X33"/>
  <c r="S31"/>
  <c r="U31" s="1"/>
  <c r="AC36"/>
  <c r="AA19"/>
  <c r="AU32"/>
  <c r="AI24"/>
  <c r="AZ37"/>
  <c r="Y19"/>
  <c r="AX37"/>
  <c r="AF22"/>
  <c r="T17"/>
  <c r="AS32"/>
  <c r="AL24"/>
  <c r="AG22"/>
  <c r="O15"/>
  <c r="M13"/>
  <c r="AN27"/>
  <c r="R15"/>
  <c r="BA37"/>
  <c r="AP27"/>
  <c r="AK24"/>
  <c r="V17"/>
  <c r="AQ27"/>
  <c r="W17"/>
  <c r="Q15"/>
  <c r="AV32"/>
  <c r="AB19"/>
  <c r="AD22"/>
  <c r="AH24"/>
  <c r="AM27"/>
  <c r="X19"/>
  <c r="AW37"/>
  <c r="AC22"/>
  <c r="S17"/>
  <c r="AR32"/>
  <c r="N15"/>
  <c r="Q23"/>
  <c r="T25"/>
  <c r="R23"/>
  <c r="AK32"/>
  <c r="AF30"/>
  <c r="V25"/>
  <c r="AI32"/>
  <c r="W25"/>
  <c r="AG30"/>
  <c r="Y27"/>
  <c r="AM35"/>
  <c r="AH32"/>
  <c r="N23"/>
  <c r="S25"/>
  <c r="U25" s="1"/>
  <c r="AC30"/>
  <c r="X27"/>
  <c r="Z27" s="1"/>
  <c r="AB27"/>
  <c r="AN35"/>
  <c r="AA27"/>
  <c r="AP35"/>
  <c r="M21"/>
  <c r="O23"/>
  <c r="AD30"/>
  <c r="AQ35"/>
  <c r="AL32"/>
  <c r="M22"/>
  <c r="AI33"/>
  <c r="R24"/>
  <c r="AG31"/>
  <c r="T26"/>
  <c r="Q24"/>
  <c r="AP36"/>
  <c r="V26"/>
  <c r="AB28"/>
  <c r="N24"/>
  <c r="AM36"/>
  <c r="S26"/>
  <c r="AH33"/>
  <c r="X28"/>
  <c r="AC31"/>
  <c r="O24"/>
  <c r="W26"/>
  <c r="AL33"/>
  <c r="AQ36"/>
  <c r="AN36"/>
  <c r="AA28"/>
  <c r="Y28"/>
  <c r="AF31"/>
  <c r="AK33"/>
  <c r="AD31"/>
  <c r="T35"/>
  <c r="R33"/>
  <c r="W35"/>
  <c r="M31"/>
  <c r="V35"/>
  <c r="S35"/>
  <c r="X37"/>
  <c r="N33"/>
  <c r="Q33"/>
  <c r="AB37"/>
  <c r="AA37"/>
  <c r="Y37"/>
  <c r="O33"/>
  <c r="O36"/>
  <c r="Q36"/>
  <c r="R36"/>
  <c r="S38"/>
  <c r="N36"/>
  <c r="P36" s="1"/>
  <c r="W38"/>
  <c r="V38"/>
  <c r="T38"/>
  <c r="M34"/>
  <c r="R25"/>
  <c r="AG32"/>
  <c r="AF32"/>
  <c r="AI34"/>
  <c r="O25"/>
  <c r="T27"/>
  <c r="AA29"/>
  <c r="AB29"/>
  <c r="Y29"/>
  <c r="X29"/>
  <c r="V27"/>
  <c r="AQ37"/>
  <c r="AP37"/>
  <c r="Q25"/>
  <c r="AN37"/>
  <c r="M23"/>
  <c r="AK34"/>
  <c r="AL34"/>
  <c r="W27"/>
  <c r="AD32"/>
  <c r="AH34"/>
  <c r="S27"/>
  <c r="U27" s="1"/>
  <c r="AC32"/>
  <c r="N25"/>
  <c r="AM37"/>
  <c r="AO37" s="1"/>
  <c r="T34"/>
  <c r="V34"/>
  <c r="W34"/>
  <c r="O32"/>
  <c r="AB36"/>
  <c r="S34"/>
  <c r="X36"/>
  <c r="N32"/>
  <c r="P32" s="1"/>
  <c r="Y36"/>
  <c r="M30"/>
  <c r="AA36"/>
  <c r="R32"/>
  <c r="Q32"/>
  <c r="AI18"/>
  <c r="AL18"/>
  <c r="R9"/>
  <c r="AP21"/>
  <c r="W11"/>
  <c r="AD16"/>
  <c r="AN21"/>
  <c r="AQ21"/>
  <c r="V11"/>
  <c r="AV26"/>
  <c r="AB13"/>
  <c r="AS26"/>
  <c r="AX31"/>
  <c r="AU26"/>
  <c r="AA13"/>
  <c r="AZ31"/>
  <c r="AG16"/>
  <c r="M7"/>
  <c r="T11"/>
  <c r="O9"/>
  <c r="AF16"/>
  <c r="BA31"/>
  <c r="AK18"/>
  <c r="Q9"/>
  <c r="Y13"/>
  <c r="AW31"/>
  <c r="AX38"/>
  <c r="AY38" s="1"/>
  <c r="AL25"/>
  <c r="R16"/>
  <c r="AZ38"/>
  <c r="AF23"/>
  <c r="M14"/>
  <c r="AN28"/>
  <c r="O16"/>
  <c r="V18"/>
  <c r="AP28"/>
  <c r="AK25"/>
  <c r="Q16"/>
  <c r="AS33"/>
  <c r="AD23"/>
  <c r="AA20"/>
  <c r="AU33"/>
  <c r="AQ28"/>
  <c r="W18"/>
  <c r="T18"/>
  <c r="AI25"/>
  <c r="AG23"/>
  <c r="BA38"/>
  <c r="AV33"/>
  <c r="AB20"/>
  <c r="Y20"/>
  <c r="AR33"/>
  <c r="AM28"/>
  <c r="AO28" s="1"/>
  <c r="M6"/>
  <c r="BA30"/>
  <c r="AD15"/>
  <c r="Q8"/>
  <c r="AL17"/>
  <c r="T10"/>
  <c r="AV25"/>
  <c r="AI17"/>
  <c r="AB12"/>
  <c r="AX30"/>
  <c r="AG15"/>
  <c r="O8"/>
  <c r="AS25"/>
  <c r="AF15"/>
  <c r="W10"/>
  <c r="AQ20"/>
  <c r="AA12"/>
  <c r="AU25"/>
  <c r="AN20"/>
  <c r="R8"/>
  <c r="AZ30"/>
  <c r="AK17"/>
  <c r="V10"/>
  <c r="AP20"/>
  <c r="Y12"/>
  <c r="Z12" s="1"/>
  <c r="AC15"/>
  <c r="AH17"/>
  <c r="O22"/>
  <c r="AG29"/>
  <c r="Q22"/>
  <c r="V24"/>
  <c r="AF29"/>
  <c r="Y26"/>
  <c r="AP34"/>
  <c r="W24"/>
  <c r="AB26"/>
  <c r="T24"/>
  <c r="U24" s="1"/>
  <c r="AQ34"/>
  <c r="AL31"/>
  <c r="AD29"/>
  <c r="AI31"/>
  <c r="AA26"/>
  <c r="AK31"/>
  <c r="M20"/>
  <c r="R22"/>
  <c r="AN34"/>
  <c r="AH31"/>
  <c r="AJ31" s="1"/>
  <c r="X26"/>
  <c r="N22"/>
  <c r="M24"/>
  <c r="AG33"/>
  <c r="AF33"/>
  <c r="AI35"/>
  <c r="T28"/>
  <c r="U28" s="1"/>
  <c r="Q26"/>
  <c r="AA30"/>
  <c r="AB30"/>
  <c r="Y30"/>
  <c r="X30"/>
  <c r="N26"/>
  <c r="W28"/>
  <c r="AQ38"/>
  <c r="AP38"/>
  <c r="R26"/>
  <c r="AN38"/>
  <c r="O26"/>
  <c r="AK35"/>
  <c r="AL35"/>
  <c r="V28"/>
  <c r="AD33"/>
  <c r="AH35"/>
  <c r="AJ35" s="1"/>
  <c r="O28"/>
  <c r="W30"/>
  <c r="V30"/>
  <c r="AD35"/>
  <c r="AK37"/>
  <c r="AL37"/>
  <c r="R28"/>
  <c r="T30"/>
  <c r="U30" s="1"/>
  <c r="Q28"/>
  <c r="AG35"/>
  <c r="AF35"/>
  <c r="AI37"/>
  <c r="M26"/>
  <c r="AA32"/>
  <c r="AB32"/>
  <c r="Y32"/>
  <c r="AH37"/>
  <c r="N28"/>
  <c r="X32"/>
  <c r="AN22"/>
  <c r="AQ22"/>
  <c r="V12"/>
  <c r="AU27"/>
  <c r="AA14"/>
  <c r="AI19"/>
  <c r="AS27"/>
  <c r="AV27"/>
  <c r="AB14"/>
  <c r="AZ32"/>
  <c r="AF17"/>
  <c r="M8"/>
  <c r="AX32"/>
  <c r="AY32" s="1"/>
  <c r="Y14"/>
  <c r="AG17"/>
  <c r="BA32"/>
  <c r="AL19"/>
  <c r="R10"/>
  <c r="O10"/>
  <c r="AD17"/>
  <c r="AK19"/>
  <c r="Q10"/>
  <c r="AP22"/>
  <c r="W12"/>
  <c r="T12"/>
  <c r="Y31"/>
  <c r="R27"/>
  <c r="W29"/>
  <c r="V29"/>
  <c r="AI36"/>
  <c r="O27"/>
  <c r="AA31"/>
  <c r="AB31"/>
  <c r="X31"/>
  <c r="Z31" s="1"/>
  <c r="T29"/>
  <c r="AG34"/>
  <c r="AF34"/>
  <c r="M25"/>
  <c r="AD34"/>
  <c r="AE34" s="1"/>
  <c r="AK36"/>
  <c r="AL36"/>
  <c r="Q27"/>
  <c r="AH36"/>
  <c r="AN32"/>
  <c r="AO32" s="1"/>
  <c r="W22"/>
  <c r="AK29"/>
  <c r="AG27"/>
  <c r="M18"/>
  <c r="AI29"/>
  <c r="AA24"/>
  <c r="AQ32"/>
  <c r="AL29"/>
  <c r="R20"/>
  <c r="O20"/>
  <c r="AS37"/>
  <c r="AF27"/>
  <c r="AU37"/>
  <c r="AP32"/>
  <c r="V22"/>
  <c r="Y24"/>
  <c r="T22"/>
  <c r="Q20"/>
  <c r="AV37"/>
  <c r="AB24"/>
  <c r="AD27"/>
  <c r="AR37"/>
  <c r="AH29"/>
  <c r="AJ29" s="1"/>
  <c r="V14"/>
  <c r="BA34"/>
  <c r="M10"/>
  <c r="AS29"/>
  <c r="AA16"/>
  <c r="O12"/>
  <c r="P12" s="1"/>
  <c r="AQ24"/>
  <c r="AK21"/>
  <c r="AV29"/>
  <c r="AI21"/>
  <c r="W14"/>
  <c r="AP24"/>
  <c r="AN24"/>
  <c r="AG19"/>
  <c r="AZ34"/>
  <c r="T14"/>
  <c r="Q12"/>
  <c r="AL21"/>
  <c r="AD19"/>
  <c r="AB16"/>
  <c r="AU29"/>
  <c r="R12"/>
  <c r="AX34"/>
  <c r="AF19"/>
  <c r="Y16"/>
  <c r="AR29"/>
  <c r="AT29" s="1"/>
  <c r="S14"/>
  <c r="AH21"/>
  <c r="AJ21" s="1"/>
  <c r="AM22"/>
  <c r="AO22" s="1"/>
  <c r="X14"/>
  <c r="Z14" s="1"/>
  <c r="AC23"/>
  <c r="AE23" s="1"/>
  <c r="AM21"/>
  <c r="AO21" s="1"/>
  <c r="N9"/>
  <c r="P9" s="1"/>
  <c r="AC19"/>
  <c r="AW34"/>
  <c r="AY34" s="1"/>
  <c r="AC29"/>
  <c r="AE29" s="1"/>
  <c r="AM24"/>
  <c r="AO24" s="1"/>
  <c r="AM38"/>
  <c r="AO38" s="1"/>
  <c r="AC35"/>
  <c r="AE35" s="1"/>
  <c r="AR27"/>
  <c r="AT27" s="1"/>
  <c r="AC17"/>
  <c r="AE17" s="1"/>
  <c r="AH25"/>
  <c r="AJ25" s="1"/>
  <c r="N16"/>
  <c r="P16" s="1"/>
  <c r="N27"/>
  <c r="P27" s="1"/>
  <c r="AH18"/>
  <c r="AJ18" s="1"/>
  <c r="S22"/>
  <c r="U22" s="1"/>
  <c r="N8"/>
  <c r="P8" s="1"/>
  <c r="X16"/>
  <c r="AW30"/>
  <c r="AY30" s="1"/>
  <c r="AM34"/>
  <c r="AO34" s="1"/>
  <c r="S12"/>
  <c r="U12" s="1"/>
  <c r="AR26"/>
  <c r="AT26" s="1"/>
  <c r="X13"/>
  <c r="Z13" s="1"/>
  <c r="X20"/>
  <c r="Z20" s="1"/>
  <c r="AC27"/>
  <c r="N20"/>
  <c r="S29"/>
  <c r="U29" s="1"/>
  <c r="S10"/>
  <c r="U10" s="1"/>
  <c r="AM20"/>
  <c r="AO20" s="1"/>
  <c r="AR25"/>
  <c r="AT25" s="1"/>
  <c r="AC33"/>
  <c r="AE33" s="1"/>
  <c r="AH19"/>
  <c r="N10"/>
  <c r="P10" s="1"/>
  <c r="AC16"/>
  <c r="AE16" s="1"/>
  <c r="S11"/>
  <c r="U11" s="1"/>
  <c r="S18"/>
  <c r="U18" s="1"/>
  <c r="X24"/>
  <c r="Z24" s="1"/>
  <c r="P20" l="1"/>
  <c r="AJ22"/>
  <c r="U34"/>
  <c r="AE32"/>
  <c r="AJ34"/>
  <c r="Z37"/>
  <c r="U26"/>
  <c r="P23"/>
  <c r="AO35"/>
  <c r="AT32"/>
  <c r="Z19"/>
  <c r="AJ24"/>
  <c r="AE36"/>
  <c r="Z33"/>
  <c r="AO29"/>
  <c r="P30"/>
  <c r="AY33"/>
  <c r="AY35"/>
  <c r="U33"/>
  <c r="AJ19"/>
  <c r="AE21"/>
  <c r="AE22"/>
  <c r="Z22"/>
  <c r="U19"/>
  <c r="AO26"/>
  <c r="AT35"/>
  <c r="AT31"/>
  <c r="Z16"/>
  <c r="AE19"/>
  <c r="AJ36"/>
  <c r="P28"/>
  <c r="Z30"/>
  <c r="P22"/>
  <c r="AJ17"/>
  <c r="AT33"/>
  <c r="AY31"/>
  <c r="Z23"/>
  <c r="P21"/>
  <c r="AE28"/>
  <c r="P11"/>
  <c r="U15"/>
  <c r="N44"/>
  <c r="C5" s="1"/>
  <c r="C27" i="1" s="1"/>
  <c r="N41" i="4"/>
  <c r="P7"/>
  <c r="X41"/>
  <c r="X44"/>
  <c r="C7" s="1"/>
  <c r="C29" i="1" s="1"/>
  <c r="Z11" i="4"/>
  <c r="U9"/>
  <c r="S41"/>
  <c r="S44"/>
  <c r="C6" s="1"/>
  <c r="C28" i="1" s="1"/>
  <c r="M60" i="4"/>
  <c r="N55"/>
  <c r="M57" s="1"/>
  <c r="T44"/>
  <c r="E6" s="1"/>
  <c r="E28" i="1" s="1"/>
  <c r="T42" i="4"/>
  <c r="D6" s="1"/>
  <c r="D28" i="1" s="1"/>
  <c r="AT24" i="4"/>
  <c r="AR44"/>
  <c r="C11" s="1"/>
  <c r="C33" i="1" s="1"/>
  <c r="AR41" i="4"/>
  <c r="O42"/>
  <c r="D5" s="1"/>
  <c r="D27" i="1" s="1"/>
  <c r="O44" i="4"/>
  <c r="E5" s="1"/>
  <c r="E27" i="1" s="1"/>
  <c r="Y42" i="4"/>
  <c r="D7" s="1"/>
  <c r="D29" i="1" s="1"/>
  <c r="Y44" i="4"/>
  <c r="E7" s="1"/>
  <c r="E29" i="1" s="1"/>
  <c r="AE27" i="4"/>
  <c r="U14"/>
  <c r="AT37"/>
  <c r="Z32"/>
  <c r="AJ37"/>
  <c r="P26"/>
  <c r="Z26"/>
  <c r="AE15"/>
  <c r="Z36"/>
  <c r="P25"/>
  <c r="Z29"/>
  <c r="P33"/>
  <c r="U35"/>
  <c r="AE31"/>
  <c r="AJ33"/>
  <c r="AO36"/>
  <c r="AJ32"/>
  <c r="P15"/>
  <c r="U17"/>
  <c r="AY37"/>
  <c r="AO27"/>
  <c r="AO30"/>
  <c r="U20"/>
  <c r="P17"/>
  <c r="AT34"/>
  <c r="M58"/>
  <c r="U36"/>
  <c r="Z34"/>
  <c r="U32"/>
  <c r="P35"/>
  <c r="P31"/>
  <c r="P19"/>
  <c r="U21"/>
  <c r="AJ28"/>
  <c r="AO33"/>
  <c r="AT38"/>
  <c r="AO23"/>
  <c r="AO25"/>
  <c r="AC44"/>
  <c r="C8" s="1"/>
  <c r="C30" i="1" s="1"/>
  <c r="AW44" i="4"/>
  <c r="C12" s="1"/>
  <c r="C34" i="1" s="1"/>
  <c r="AW41" i="4"/>
  <c r="AY29"/>
  <c r="AH44"/>
  <c r="C9" s="1"/>
  <c r="C31" i="1" s="1"/>
  <c r="AJ16" i="4"/>
  <c r="AH41"/>
  <c r="AM41"/>
  <c r="AM44"/>
  <c r="C10" s="1"/>
  <c r="C32" i="1" s="1"/>
  <c r="AO19" i="4"/>
  <c r="AD42"/>
  <c r="D8" s="1"/>
  <c r="D30" i="1" s="1"/>
  <c r="AD44" i="4"/>
  <c r="E8" s="1"/>
  <c r="E30" i="1" s="1"/>
  <c r="AX42" i="4"/>
  <c r="D12" s="1"/>
  <c r="D34" i="1" s="1"/>
  <c r="AX44" i="4"/>
  <c r="E12" s="1"/>
  <c r="E34" i="1" s="1"/>
  <c r="AN44" i="4"/>
  <c r="E10" s="1"/>
  <c r="E32" i="1" s="1"/>
  <c r="AN42" i="4"/>
  <c r="D10" s="1"/>
  <c r="D32" i="1" s="1"/>
  <c r="D38" s="1"/>
  <c r="A63" s="1"/>
  <c r="AI42" i="4"/>
  <c r="D9" s="1"/>
  <c r="D31" i="1" s="1"/>
  <c r="AI44" i="4"/>
  <c r="E9" s="1"/>
  <c r="E31" i="1" s="1"/>
  <c r="AS42" i="4"/>
  <c r="D11" s="1"/>
  <c r="D33" i="1" s="1"/>
  <c r="AS44" i="4"/>
  <c r="E11" s="1"/>
  <c r="E33" i="1" s="1"/>
  <c r="U38" i="4"/>
  <c r="Z28"/>
  <c r="P24"/>
  <c r="AE30"/>
  <c r="Z38"/>
  <c r="AE37"/>
  <c r="Z25"/>
  <c r="AC41"/>
  <c r="E63" i="1" l="1"/>
  <c r="F38"/>
  <c r="AE46" i="4"/>
  <c r="AE43"/>
  <c r="AE48" s="1"/>
  <c r="B8"/>
  <c r="AJ43"/>
  <c r="AJ48" s="1"/>
  <c r="B9"/>
  <c r="AY43"/>
  <c r="AY48" s="1"/>
  <c r="B12"/>
  <c r="U46"/>
  <c r="U45"/>
  <c r="P45"/>
  <c r="P46"/>
  <c r="AE45"/>
  <c r="AO45"/>
  <c r="AO46"/>
  <c r="B10"/>
  <c r="AO43"/>
  <c r="AO48" s="1"/>
  <c r="AJ46"/>
  <c r="AJ45"/>
  <c r="AY46"/>
  <c r="AY45"/>
  <c r="B11"/>
  <c r="AT43"/>
  <c r="AT48" s="1"/>
  <c r="AT46"/>
  <c r="AT45"/>
  <c r="B6"/>
  <c r="U43"/>
  <c r="U48" s="1"/>
  <c r="Z46"/>
  <c r="Z45"/>
  <c r="B7"/>
  <c r="Z43"/>
  <c r="Z48" s="1"/>
  <c r="P43"/>
  <c r="P48" s="1"/>
  <c r="B5"/>
  <c r="F5" l="1"/>
  <c r="F27" i="1" s="1"/>
  <c r="B27"/>
  <c r="F7" i="4"/>
  <c r="F29" i="1" s="1"/>
  <c r="B29"/>
  <c r="F6" i="4"/>
  <c r="F28" i="1" s="1"/>
  <c r="B28"/>
  <c r="F11" i="4"/>
  <c r="F33" i="1" s="1"/>
  <c r="B33"/>
  <c r="F10" i="4"/>
  <c r="F32" i="1" s="1"/>
  <c r="B32"/>
  <c r="F12" i="4"/>
  <c r="F34" i="1" s="1"/>
  <c r="B34"/>
  <c r="F9" i="4"/>
  <c r="F31" i="1" s="1"/>
  <c r="B31"/>
  <c r="F8" i="4"/>
  <c r="F30" i="1" s="1"/>
  <c r="B30"/>
</calcChain>
</file>

<file path=xl/sharedStrings.xml><?xml version="1.0" encoding="utf-8"?>
<sst xmlns="http://schemas.openxmlformats.org/spreadsheetml/2006/main" count="313" uniqueCount="108">
  <si>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</si>
  <si>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</si>
  <si>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</si>
  <si>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</si>
  <si>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</si>
  <si>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</si>
  <si>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</si>
  <si>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</si>
  <si>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</si>
  <si>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</si>
  <si>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</si>
  <si>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</si>
  <si>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</si>
  <si>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</si>
  <si>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</si>
  <si>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</si>
  <si>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</si>
  <si>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</si>
  <si>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</si>
  <si>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</si>
  <si>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</si>
  <si>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</si>
  <si>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</si>
  <si>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</si>
  <si>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</si>
  <si>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</si>
  <si>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</si>
  <si>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</si>
  <si>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</si>
  <si>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</si>
  <si>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</si>
  <si>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</si>
  <si>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</si>
  <si>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</si>
  <si>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Period</t>
  </si>
  <si>
    <t>7 years</t>
  </si>
  <si>
    <t>5 years</t>
  </si>
  <si>
    <t>3 years</t>
  </si>
  <si>
    <t xml:space="preserve">10 years </t>
  </si>
  <si>
    <t>12 years</t>
  </si>
  <si>
    <t>15 years</t>
  </si>
  <si>
    <t>20 years</t>
  </si>
  <si>
    <t>25 years</t>
  </si>
  <si>
    <t>art mean</t>
  </si>
  <si>
    <t>g mean</t>
  </si>
  <si>
    <t>vol drag</t>
  </si>
  <si>
    <t>stdev</t>
  </si>
  <si>
    <t>vol drag m</t>
  </si>
  <si>
    <t>10 years</t>
  </si>
  <si>
    <t>difference</t>
  </si>
  <si>
    <t>Dividend</t>
  </si>
  <si>
    <t>Return</t>
  </si>
  <si>
    <t>on stock</t>
  </si>
  <si>
    <t>value</t>
  </si>
  <si>
    <t>incl.</t>
  </si>
  <si>
    <t>dividend</t>
  </si>
  <si>
    <t>Arithmetic</t>
  </si>
  <si>
    <t>Standard</t>
  </si>
  <si>
    <t>Deviation</t>
  </si>
  <si>
    <t>Geometric</t>
  </si>
  <si>
    <t>Difference</t>
  </si>
  <si>
    <t>between</t>
  </si>
  <si>
    <t>Average</t>
  </si>
  <si>
    <t>(AM)</t>
  </si>
  <si>
    <t>(GM)</t>
  </si>
  <si>
    <t>Averages</t>
  </si>
  <si>
    <t>If you wish to calculate return by including dividends</t>
  </si>
  <si>
    <t>enter the nominal annual return (2% is good)</t>
  </si>
  <si>
    <t>returns</t>
  </si>
  <si>
    <t>bet. the two</t>
  </si>
  <si>
    <t>bet. Avgs.</t>
  </si>
  <si>
    <t>(thanks to subra for pointing this out).</t>
  </si>
  <si>
    <t>This is an abnormal value is unlikely to ever happen again.</t>
  </si>
  <si>
    <t>The above averages strongly depend on this value.</t>
  </si>
  <si>
    <t>if you would like to change this value to something more normal</t>
  </si>
  <si>
    <t>Yes</t>
  </si>
  <si>
    <t>No</t>
  </si>
  <si>
    <t xml:space="preserve"> This sheet serves as the back end for the 'Sensex Volatility' sheet. Feel free to ignore this!</t>
  </si>
  <si>
    <t>with this return the new averages are:</t>
  </si>
  <si>
    <t xml:space="preserve">The difference between the </t>
  </si>
  <si>
    <t>arithmetic average and</t>
  </si>
  <si>
    <t>geometric average can be taken</t>
  </si>
  <si>
    <t xml:space="preserve">as a measure of stock market </t>
  </si>
  <si>
    <t>volatility</t>
  </si>
  <si>
    <t>Notice the significant</t>
  </si>
  <si>
    <t>decrease in volatility</t>
  </si>
  <si>
    <t>when the 'Harshad Mehta'</t>
  </si>
  <si>
    <t>return is changed!</t>
  </si>
  <si>
    <t>(GM) or CAGR</t>
  </si>
  <si>
    <t>The actual 15Y CAGR or GM is</t>
  </si>
  <si>
    <t>When the 'Harshad Mehta' return is changed</t>
  </si>
  <si>
    <t>The 15Y CAGR or GM is</t>
  </si>
  <si>
    <t>If you have entered a nominal return instead of the 'Harshad Mehta' return</t>
  </si>
  <si>
    <t xml:space="preserve">the 'average' long term return you can expect from the stock market is </t>
  </si>
  <si>
    <t>Enter data only in cell with</t>
  </si>
  <si>
    <t>In reality when you modify 267% return the -47% correction that occurred</t>
  </si>
  <si>
    <t xml:space="preserve">in the next year should also be taken into account. </t>
  </si>
  <si>
    <t>This is not done because -47% is not an abnormal stock market return!</t>
  </si>
  <si>
    <t>enter a nominal sensex return for FY 1991-92</t>
  </si>
  <si>
    <t>Hence the concept of standard deviation has to be used with care.</t>
  </si>
  <si>
    <t>* at least because the concept of standard deviation implies the data follows</t>
  </si>
  <si>
    <t>a 'normal distribution'. Sensex is not quite the perfert Normal distribution</t>
  </si>
  <si>
    <t>Analysis of Sensex Returns</t>
  </si>
  <si>
    <t>with</t>
  </si>
  <si>
    <t>Standard deviation</t>
  </si>
  <si>
    <t>plus or minus at least*</t>
  </si>
  <si>
    <t>Notice the 267% return in FY 1991-92. This is due to the 'Harshad Mehta' scam!</t>
  </si>
  <si>
    <t>green background if needed!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</si>
</sst>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9" fontId="0" fillId="0" borderId="0" xfId="2" applyFont="1"/>
    <xf numFmtId="10" fontId="0" fillId="0" borderId="0" xfId="2" applyNumberFormat="1" applyFont="1"/>
    <xf numFmtId="9" fontId="0" fillId="0" borderId="0" xfId="0" applyNumberFormat="1"/>
    <xf numFmtId="0" fontId="0" fillId="0" borderId="1" xfId="0" applyBorder="1"/>
    <xf numFmtId="10" fontId="0" fillId="0" borderId="1" xfId="2" applyNumberFormat="1" applyFont="1" applyBorder="1"/>
    <xf numFmtId="10" fontId="0" fillId="0" borderId="0" xfId="0" applyNumberFormat="1"/>
    <xf numFmtId="10" fontId="0" fillId="0" borderId="1" xfId="0" applyNumberFormat="1" applyBorder="1"/>
    <xf numFmtId="9" fontId="0" fillId="0" borderId="1" xfId="0" applyNumberFormat="1" applyBorder="1"/>
    <xf numFmtId="0" fontId="0" fillId="0" borderId="0" xfId="0" applyFill="1" applyBorder="1"/>
    <xf numFmtId="9" fontId="0" fillId="0" borderId="0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0" fillId="5" borderId="0" xfId="0" applyFill="1"/>
    <xf numFmtId="164" fontId="0" fillId="0" borderId="0" xfId="2" applyNumberFormat="1" applyFont="1"/>
    <xf numFmtId="164" fontId="0" fillId="5" borderId="0" xfId="2" applyNumberFormat="1" applyFont="1" applyFill="1"/>
    <xf numFmtId="0" fontId="0" fillId="0" borderId="0" xfId="0" applyBorder="1"/>
    <xf numFmtId="10" fontId="0" fillId="0" borderId="0" xfId="0" applyNumberFormat="1" applyBorder="1"/>
    <xf numFmtId="9" fontId="0" fillId="0" borderId="0" xfId="0" applyNumberFormat="1" applyFill="1"/>
    <xf numFmtId="9" fontId="0" fillId="0" borderId="1" xfId="2" applyFont="1" applyFill="1" applyBorder="1" applyAlignment="1">
      <alignment horizontal="center"/>
    </xf>
    <xf numFmtId="9" fontId="0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13" xfId="2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0" borderId="10" xfId="1" applyNumberFormat="1" applyFont="1" applyFill="1" applyBorder="1" applyAlignment="1">
      <alignment horizontal="center"/>
    </xf>
    <xf numFmtId="10" fontId="0" fillId="0" borderId="11" xfId="2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0" fontId="0" fillId="2" borderId="10" xfId="2" applyNumberFormat="1" applyFon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0" fontId="0" fillId="2" borderId="11" xfId="2" applyNumberFormat="1" applyFont="1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0" fontId="0" fillId="0" borderId="14" xfId="2" applyNumberFormat="1" applyFont="1" applyFill="1" applyBorder="1" applyAlignment="1">
      <alignment horizontal="center"/>
    </xf>
    <xf numFmtId="10" fontId="0" fillId="2" borderId="12" xfId="2" applyNumberFormat="1" applyFont="1" applyFill="1" applyBorder="1" applyAlignment="1">
      <alignment horizontal="center"/>
    </xf>
    <xf numFmtId="10" fontId="0" fillId="2" borderId="13" xfId="2" applyNumberFormat="1" applyFont="1" applyFill="1" applyBorder="1" applyAlignment="1">
      <alignment horizontal="center"/>
    </xf>
    <xf numFmtId="10" fontId="0" fillId="2" borderId="14" xfId="2" applyNumberFormat="1" applyFon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2" borderId="11" xfId="2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0" fillId="2" borderId="13" xfId="2" applyFont="1" applyFill="1" applyBorder="1" applyAlignment="1">
      <alignment horizontal="center"/>
    </xf>
    <xf numFmtId="9" fontId="0" fillId="2" borderId="14" xfId="2" applyFon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3" borderId="10" xfId="2" applyFont="1" applyFill="1" applyBorder="1" applyAlignment="1">
      <alignment horizontal="center"/>
    </xf>
    <xf numFmtId="9" fontId="0" fillId="3" borderId="11" xfId="2" applyFont="1" applyFill="1" applyBorder="1" applyAlignment="1">
      <alignment horizontal="center"/>
    </xf>
    <xf numFmtId="9" fontId="0" fillId="3" borderId="12" xfId="2" applyFont="1" applyFill="1" applyBorder="1" applyAlignment="1">
      <alignment horizontal="center"/>
    </xf>
    <xf numFmtId="9" fontId="0" fillId="3" borderId="13" xfId="2" applyFont="1" applyFill="1" applyBorder="1" applyAlignment="1">
      <alignment horizontal="center"/>
    </xf>
    <xf numFmtId="9" fontId="0" fillId="3" borderId="14" xfId="2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9" fontId="0" fillId="6" borderId="20" xfId="0" applyNumberFormat="1" applyFill="1" applyBorder="1"/>
    <xf numFmtId="0" fontId="5" fillId="0" borderId="0" xfId="3" applyFont="1" applyFill="1" applyBorder="1" applyAlignment="1" applyProtection="1"/>
    <xf numFmtId="1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9" fontId="0" fillId="0" borderId="23" xfId="2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9" fontId="0" fillId="0" borderId="26" xfId="2" applyFont="1" applyFill="1" applyBorder="1" applyAlignment="1">
      <alignment horizontal="center"/>
    </xf>
    <xf numFmtId="0" fontId="0" fillId="0" borderId="28" xfId="0" applyBorder="1"/>
    <xf numFmtId="9" fontId="3" fillId="7" borderId="30" xfId="2" applyFont="1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1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9" fontId="0" fillId="3" borderId="29" xfId="0" applyNumberForma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20" xfId="0" applyBorder="1"/>
    <xf numFmtId="0" fontId="5" fillId="0" borderId="15" xfId="3" applyFont="1" applyFill="1" applyBorder="1" applyAlignment="1" applyProtection="1"/>
    <xf numFmtId="0" fontId="0" fillId="0" borderId="18" xfId="0" applyFill="1" applyBorder="1"/>
    <xf numFmtId="0" fontId="0" fillId="0" borderId="34" xfId="0" applyBorder="1"/>
    <xf numFmtId="10" fontId="0" fillId="0" borderId="26" xfId="0" applyNumberFormat="1" applyBorder="1"/>
    <xf numFmtId="0" fontId="0" fillId="0" borderId="7" xfId="0" applyBorder="1"/>
    <xf numFmtId="0" fontId="0" fillId="0" borderId="9" xfId="0" applyBorder="1"/>
    <xf numFmtId="0" fontId="0" fillId="10" borderId="1" xfId="0" applyFill="1" applyBorder="1"/>
    <xf numFmtId="10" fontId="0" fillId="10" borderId="1" xfId="0" applyNumberFormat="1" applyFill="1" applyBorder="1"/>
    <xf numFmtId="10" fontId="0" fillId="11" borderId="1" xfId="0" applyNumberFormat="1" applyFill="1" applyBorder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10" fontId="0" fillId="11" borderId="3" xfId="0" applyNumberFormat="1" applyFill="1" applyBorder="1"/>
    <xf numFmtId="0" fontId="0" fillId="11" borderId="35" xfId="0" applyFill="1" applyBorder="1"/>
    <xf numFmtId="0" fontId="0" fillId="11" borderId="36" xfId="0" applyFill="1" applyBorder="1"/>
    <xf numFmtId="0" fontId="0" fillId="11" borderId="37" xfId="0" applyFill="1" applyBorder="1"/>
    <xf numFmtId="10" fontId="0" fillId="11" borderId="26" xfId="0" applyNumberFormat="1" applyFill="1" applyBorder="1"/>
    <xf numFmtId="0" fontId="0" fillId="0" borderId="27" xfId="0" applyBorder="1"/>
    <xf numFmtId="10" fontId="0" fillId="10" borderId="6" xfId="0" applyNumberFormat="1" applyFill="1" applyBorder="1"/>
    <xf numFmtId="0" fontId="0" fillId="5" borderId="0" xfId="0" applyFill="1" applyBorder="1"/>
    <xf numFmtId="164" fontId="0" fillId="5" borderId="0" xfId="2" applyNumberFormat="1" applyFont="1" applyFill="1" applyBorder="1"/>
    <xf numFmtId="9" fontId="0" fillId="9" borderId="20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15" xfId="0" applyFill="1" applyBorder="1"/>
    <xf numFmtId="9" fontId="0" fillId="9" borderId="10" xfId="0" applyNumberFormat="1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9" fontId="0" fillId="0" borderId="0" xfId="2" applyFont="1" applyBorder="1"/>
    <xf numFmtId="0" fontId="0" fillId="0" borderId="0" xfId="0" applyAlignment="1">
      <alignment horizontal="center"/>
    </xf>
    <xf numFmtId="0" fontId="0" fillId="0" borderId="26" xfId="0" applyBorder="1"/>
    <xf numFmtId="0" fontId="0" fillId="0" borderId="24" xfId="0" applyBorder="1"/>
    <xf numFmtId="0" fontId="0" fillId="0" borderId="25" xfId="0" applyBorder="1"/>
    <xf numFmtId="10" fontId="0" fillId="0" borderId="26" xfId="2" applyNumberFormat="1" applyFont="1" applyBorder="1"/>
    <xf numFmtId="10" fontId="0" fillId="11" borderId="42" xfId="0" applyNumberFormat="1" applyFill="1" applyBorder="1"/>
    <xf numFmtId="0" fontId="0" fillId="0" borderId="21" xfId="0" applyBorder="1"/>
    <xf numFmtId="9" fontId="0" fillId="0" borderId="22" xfId="0" applyNumberFormat="1" applyBorder="1"/>
    <xf numFmtId="0" fontId="0" fillId="0" borderId="27" xfId="0" applyBorder="1" applyAlignment="1">
      <alignment horizontal="center"/>
    </xf>
    <xf numFmtId="10" fontId="0" fillId="10" borderId="6" xfId="0" applyNumberFormat="1" applyFill="1" applyBorder="1" applyAlignment="1">
      <alignment horizontal="center"/>
    </xf>
    <xf numFmtId="10" fontId="0" fillId="10" borderId="27" xfId="0" applyNumberFormat="1" applyFill="1" applyBorder="1" applyAlignment="1">
      <alignment horizontal="center"/>
    </xf>
    <xf numFmtId="10" fontId="0" fillId="10" borderId="34" xfId="2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/>
    <xf numFmtId="0" fontId="0" fillId="11" borderId="17" xfId="0" applyFill="1" applyBorder="1"/>
    <xf numFmtId="0" fontId="0" fillId="11" borderId="31" xfId="0" applyFill="1" applyBorder="1" applyAlignment="1">
      <alignment horizontal="center" vertical="center"/>
    </xf>
    <xf numFmtId="0" fontId="0" fillId="11" borderId="0" xfId="0" applyFill="1" applyBorder="1"/>
    <xf numFmtId="0" fontId="0" fillId="11" borderId="32" xfId="0" applyFill="1" applyBorder="1"/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/>
    <xf numFmtId="0" fontId="0" fillId="11" borderId="20" xfId="0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8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6</xdr:row>
      <xdr:rowOff>99060</xdr:rowOff>
    </xdr:from>
    <xdr:to>
      <xdr:col>6</xdr:col>
      <xdr:colOff>441960</xdr:colOff>
      <xdr:row>6</xdr:row>
      <xdr:rowOff>100648</xdr:rowOff>
    </xdr:to>
    <xdr:cxnSp macro="">
      <xdr:nvCxnSpPr>
        <xdr:cNvPr id="6" name="Straight Arrow Connector 5"/>
        <xdr:cNvCxnSpPr/>
      </xdr:nvCxnSpPr>
      <xdr:spPr>
        <a:xfrm rot="10800000">
          <a:off x="3855720" y="1013460"/>
          <a:ext cx="373380" cy="1588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27</xdr:row>
      <xdr:rowOff>99060</xdr:rowOff>
    </xdr:from>
    <xdr:to>
      <xdr:col>6</xdr:col>
      <xdr:colOff>533400</xdr:colOff>
      <xdr:row>27</xdr:row>
      <xdr:rowOff>100648</xdr:rowOff>
    </xdr:to>
    <xdr:cxnSp macro="">
      <xdr:nvCxnSpPr>
        <xdr:cNvPr id="11" name="Straight Arrow Connector 10"/>
        <xdr:cNvCxnSpPr/>
      </xdr:nvCxnSpPr>
      <xdr:spPr>
        <a:xfrm rot="10800000">
          <a:off x="3947160" y="5151120"/>
          <a:ext cx="373380" cy="1588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37</xdr:row>
      <xdr:rowOff>83820</xdr:rowOff>
    </xdr:from>
    <xdr:to>
      <xdr:col>8</xdr:col>
      <xdr:colOff>441960</xdr:colOff>
      <xdr:row>37</xdr:row>
      <xdr:rowOff>85408</xdr:rowOff>
    </xdr:to>
    <xdr:cxnSp macro="">
      <xdr:nvCxnSpPr>
        <xdr:cNvPr id="12" name="Straight Arrow Connector 11"/>
        <xdr:cNvCxnSpPr/>
      </xdr:nvCxnSpPr>
      <xdr:spPr>
        <a:xfrm rot="10800000">
          <a:off x="5181600" y="6995160"/>
          <a:ext cx="373380" cy="1588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ramone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0"/>
  <sheetViews>
    <sheetView tabSelected="1" workbookViewId="0">
      <selection activeCell="B5" sqref="B5"/>
    </sheetView>
  </sheetViews>
  <sheetFormatPr defaultRowHeight="14.4"/>
  <cols>
    <col min="4" max="4" width="10" bestFit="1" customWidth="1"/>
    <col min="6" max="8" width="9.6640625" customWidth="1"/>
    <col min="10" max="10" width="3" bestFit="1" customWidth="1"/>
    <col min="11" max="11" width="7.6640625" bestFit="1" customWidth="1"/>
    <col min="12" max="12" width="8.5546875" bestFit="1" customWidth="1"/>
    <col min="13" max="13" width="7.88671875" bestFit="1" customWidth="1"/>
    <col min="14" max="14" width="8.33203125" bestFit="1" customWidth="1"/>
    <col min="15" max="15" width="12" bestFit="1" customWidth="1"/>
    <col min="16" max="17" width="9" bestFit="1" customWidth="1"/>
    <col min="18" max="18" width="10.109375" bestFit="1" customWidth="1"/>
    <col min="19" max="20" width="0" hidden="1" customWidth="1"/>
    <col min="21" max="22" width="9" bestFit="1" customWidth="1"/>
    <col min="24" max="25" width="0" hidden="1" customWidth="1"/>
    <col min="26" max="27" width="9" bestFit="1" customWidth="1"/>
    <col min="29" max="30" width="0" hidden="1" customWidth="1"/>
    <col min="31" max="32" width="9" bestFit="1" customWidth="1"/>
    <col min="34" max="34" width="8.88671875" hidden="1" customWidth="1"/>
    <col min="35" max="35" width="0" hidden="1" customWidth="1"/>
    <col min="36" max="37" width="9" style="11" bestFit="1" customWidth="1"/>
    <col min="38" max="38" width="8.88671875" style="11"/>
    <col min="39" max="40" width="0" hidden="1" customWidth="1"/>
    <col min="41" max="41" width="9.109375" bestFit="1" customWidth="1"/>
    <col min="42" max="42" width="9" bestFit="1" customWidth="1"/>
    <col min="44" max="45" width="0" hidden="1" customWidth="1"/>
    <col min="46" max="46" width="9.109375" bestFit="1" customWidth="1"/>
    <col min="47" max="47" width="9" bestFit="1" customWidth="1"/>
    <col min="49" max="50" width="0" hidden="1" customWidth="1"/>
    <col min="51" max="52" width="9" bestFit="1" customWidth="1"/>
    <col min="54" max="55" width="0" hidden="1" customWidth="1"/>
  </cols>
  <sheetData>
    <row r="1" spans="1:55" ht="16.2" thickBot="1">
      <c r="A1" s="145" t="s">
        <v>102</v>
      </c>
      <c r="B1" s="146"/>
      <c r="C1" s="146"/>
      <c r="D1" s="146"/>
      <c r="E1" s="146"/>
      <c r="F1" s="147"/>
    </row>
    <row r="2" spans="1:55">
      <c r="A2" s="148" t="s">
        <v>34</v>
      </c>
      <c r="B2" s="102" t="s">
        <v>56</v>
      </c>
      <c r="C2" s="103" t="s">
        <v>57</v>
      </c>
      <c r="D2" s="132" t="s">
        <v>59</v>
      </c>
      <c r="E2" s="133" t="s">
        <v>57</v>
      </c>
      <c r="F2" s="111" t="s">
        <v>60</v>
      </c>
      <c r="G2" s="159" t="s">
        <v>79</v>
      </c>
      <c r="H2" s="160"/>
      <c r="I2" s="161"/>
      <c r="J2" s="28"/>
      <c r="K2" s="29" t="s">
        <v>34</v>
      </c>
      <c r="L2" s="28" t="s">
        <v>50</v>
      </c>
      <c r="M2" s="30" t="s">
        <v>51</v>
      </c>
      <c r="N2" s="30" t="s">
        <v>51</v>
      </c>
      <c r="O2" s="29" t="s">
        <v>60</v>
      </c>
      <c r="P2" s="153" t="s">
        <v>37</v>
      </c>
      <c r="Q2" s="154"/>
      <c r="R2" s="154"/>
      <c r="S2" s="154"/>
      <c r="T2" s="155"/>
      <c r="U2" s="156" t="s">
        <v>36</v>
      </c>
      <c r="V2" s="157"/>
      <c r="W2" s="157"/>
      <c r="X2" s="157"/>
      <c r="Y2" s="158"/>
      <c r="Z2" s="153" t="s">
        <v>35</v>
      </c>
      <c r="AA2" s="154"/>
      <c r="AB2" s="154"/>
      <c r="AC2" s="154"/>
      <c r="AD2" s="155"/>
      <c r="AE2" s="156" t="s">
        <v>38</v>
      </c>
      <c r="AF2" s="157"/>
      <c r="AG2" s="157"/>
      <c r="AH2" s="157"/>
      <c r="AI2" s="158"/>
      <c r="AJ2" s="153" t="s">
        <v>39</v>
      </c>
      <c r="AK2" s="154"/>
      <c r="AL2" s="154"/>
      <c r="AM2" s="154"/>
      <c r="AN2" s="155"/>
      <c r="AO2" s="156" t="s">
        <v>40</v>
      </c>
      <c r="AP2" s="157"/>
      <c r="AQ2" s="157"/>
      <c r="AR2" s="157"/>
      <c r="AS2" s="158"/>
      <c r="AT2" s="153" t="s">
        <v>41</v>
      </c>
      <c r="AU2" s="154"/>
      <c r="AV2" s="154"/>
      <c r="AW2" s="154"/>
      <c r="AX2" s="155"/>
      <c r="AY2" s="156" t="s">
        <v>42</v>
      </c>
      <c r="AZ2" s="157"/>
      <c r="BA2" s="157"/>
      <c r="BB2" s="157"/>
      <c r="BC2" s="158"/>
    </row>
    <row r="3" spans="1:55" ht="15" thickBot="1">
      <c r="A3" s="149"/>
      <c r="B3" s="136" t="s">
        <v>62</v>
      </c>
      <c r="C3" s="137" t="s">
        <v>58</v>
      </c>
      <c r="D3" s="136" t="s">
        <v>62</v>
      </c>
      <c r="E3" s="137" t="s">
        <v>58</v>
      </c>
      <c r="F3" s="112" t="s">
        <v>61</v>
      </c>
      <c r="G3" s="162" t="s">
        <v>80</v>
      </c>
      <c r="H3" s="163"/>
      <c r="I3" s="164"/>
      <c r="J3" s="24"/>
      <c r="K3" s="23"/>
      <c r="L3" s="24"/>
      <c r="M3" s="12" t="s">
        <v>52</v>
      </c>
      <c r="N3" s="12" t="s">
        <v>54</v>
      </c>
      <c r="O3" s="23" t="s">
        <v>69</v>
      </c>
      <c r="P3" s="31" t="s">
        <v>56</v>
      </c>
      <c r="Q3" s="32" t="s">
        <v>59</v>
      </c>
      <c r="R3" s="32" t="s">
        <v>49</v>
      </c>
      <c r="S3" s="32"/>
      <c r="T3" s="33"/>
      <c r="U3" s="34" t="s">
        <v>56</v>
      </c>
      <c r="V3" s="13" t="s">
        <v>59</v>
      </c>
      <c r="W3" s="13" t="s">
        <v>49</v>
      </c>
      <c r="X3" s="13"/>
      <c r="Y3" s="35"/>
      <c r="Z3" s="31" t="s">
        <v>56</v>
      </c>
      <c r="AA3" s="32" t="s">
        <v>59</v>
      </c>
      <c r="AB3" s="32" t="s">
        <v>49</v>
      </c>
      <c r="AC3" s="32"/>
      <c r="AD3" s="33"/>
      <c r="AE3" s="34" t="s">
        <v>56</v>
      </c>
      <c r="AF3" s="13" t="s">
        <v>59</v>
      </c>
      <c r="AG3" s="13" t="s">
        <v>49</v>
      </c>
      <c r="AH3" s="13"/>
      <c r="AI3" s="35"/>
      <c r="AJ3" s="31" t="s">
        <v>56</v>
      </c>
      <c r="AK3" s="32" t="s">
        <v>59</v>
      </c>
      <c r="AL3" s="32" t="s">
        <v>49</v>
      </c>
      <c r="AM3" s="32"/>
      <c r="AN3" s="33"/>
      <c r="AO3" s="34" t="s">
        <v>56</v>
      </c>
      <c r="AP3" s="13" t="s">
        <v>59</v>
      </c>
      <c r="AQ3" s="13" t="s">
        <v>49</v>
      </c>
      <c r="AR3" s="13"/>
      <c r="AS3" s="35"/>
      <c r="AT3" s="31" t="s">
        <v>56</v>
      </c>
      <c r="AU3" s="32" t="s">
        <v>59</v>
      </c>
      <c r="AV3" s="32" t="s">
        <v>49</v>
      </c>
      <c r="AW3" s="32"/>
      <c r="AX3" s="33"/>
      <c r="AY3" s="34" t="s">
        <v>56</v>
      </c>
      <c r="AZ3" s="13" t="s">
        <v>59</v>
      </c>
      <c r="BA3" s="13" t="s">
        <v>49</v>
      </c>
      <c r="BB3" s="13"/>
      <c r="BC3" s="35"/>
    </row>
    <row r="4" spans="1:55" ht="15" thickBot="1">
      <c r="A4" s="150"/>
      <c r="B4" s="151" t="s">
        <v>63</v>
      </c>
      <c r="C4" s="152"/>
      <c r="D4" s="151" t="s">
        <v>88</v>
      </c>
      <c r="E4" s="152"/>
      <c r="F4" s="113" t="s">
        <v>65</v>
      </c>
      <c r="G4" s="162" t="s">
        <v>81</v>
      </c>
      <c r="H4" s="163"/>
      <c r="I4" s="164"/>
      <c r="J4" s="24"/>
      <c r="K4" s="23"/>
      <c r="L4" s="24"/>
      <c r="M4" s="12" t="s">
        <v>53</v>
      </c>
      <c r="N4" s="12" t="s">
        <v>55</v>
      </c>
      <c r="O4" s="23" t="s">
        <v>68</v>
      </c>
      <c r="P4" s="31" t="s">
        <v>62</v>
      </c>
      <c r="Q4" s="32" t="s">
        <v>62</v>
      </c>
      <c r="R4" s="32" t="s">
        <v>70</v>
      </c>
      <c r="S4" s="32"/>
      <c r="T4" s="33"/>
      <c r="U4" s="34" t="s">
        <v>62</v>
      </c>
      <c r="V4" s="13" t="s">
        <v>62</v>
      </c>
      <c r="W4" s="13" t="s">
        <v>70</v>
      </c>
      <c r="X4" s="13"/>
      <c r="Y4" s="35"/>
      <c r="Z4" s="31" t="s">
        <v>62</v>
      </c>
      <c r="AA4" s="32" t="s">
        <v>62</v>
      </c>
      <c r="AB4" s="32" t="s">
        <v>70</v>
      </c>
      <c r="AC4" s="32"/>
      <c r="AD4" s="33"/>
      <c r="AE4" s="34" t="s">
        <v>62</v>
      </c>
      <c r="AF4" s="13" t="s">
        <v>62</v>
      </c>
      <c r="AG4" s="13" t="s">
        <v>70</v>
      </c>
      <c r="AH4" s="13"/>
      <c r="AI4" s="35"/>
      <c r="AJ4" s="31" t="s">
        <v>62</v>
      </c>
      <c r="AK4" s="32" t="s">
        <v>62</v>
      </c>
      <c r="AL4" s="32" t="s">
        <v>70</v>
      </c>
      <c r="AM4" s="32"/>
      <c r="AN4" s="33"/>
      <c r="AO4" s="34" t="s">
        <v>62</v>
      </c>
      <c r="AP4" s="13" t="s">
        <v>62</v>
      </c>
      <c r="AQ4" s="13" t="s">
        <v>70</v>
      </c>
      <c r="AR4" s="13"/>
      <c r="AS4" s="35"/>
      <c r="AT4" s="31" t="s">
        <v>62</v>
      </c>
      <c r="AU4" s="32" t="s">
        <v>62</v>
      </c>
      <c r="AV4" s="32" t="s">
        <v>70</v>
      </c>
      <c r="AW4" s="32"/>
      <c r="AX4" s="33"/>
      <c r="AY4" s="34" t="s">
        <v>62</v>
      </c>
      <c r="AZ4" s="13" t="s">
        <v>62</v>
      </c>
      <c r="BA4" s="13" t="s">
        <v>70</v>
      </c>
      <c r="BB4" s="13"/>
      <c r="BC4" s="35"/>
    </row>
    <row r="5" spans="1:55">
      <c r="A5" s="131" t="s">
        <v>37</v>
      </c>
      <c r="B5" s="101">
        <f>P41</f>
        <v>0.2556739154781667</v>
      </c>
      <c r="C5" s="134">
        <f>P44</f>
        <v>0.28419302213060482</v>
      </c>
      <c r="D5" s="101">
        <f>Q42</f>
        <v>0.18415870653684982</v>
      </c>
      <c r="E5" s="101">
        <f>Q44</f>
        <v>0.20908606157966661</v>
      </c>
      <c r="F5" s="135">
        <f>B5-D5</f>
        <v>7.1515208941316882E-2</v>
      </c>
      <c r="G5" s="162" t="s">
        <v>82</v>
      </c>
      <c r="H5" s="163"/>
      <c r="I5" s="164"/>
      <c r="J5" s="36">
        <v>1</v>
      </c>
      <c r="K5" s="23" t="s">
        <v>0</v>
      </c>
      <c r="L5" s="25">
        <f t="shared" ref="L5:L38" si="0">divi</f>
        <v>0</v>
      </c>
      <c r="M5" s="21">
        <v>0.28999999999999998</v>
      </c>
      <c r="N5" s="21">
        <f>(1+M5)*(1+L5)-1</f>
        <v>0.29000000000000004</v>
      </c>
      <c r="O5" s="37">
        <f>N5-M5</f>
        <v>0</v>
      </c>
      <c r="P5" s="31"/>
      <c r="Q5" s="32"/>
      <c r="R5" s="32"/>
      <c r="S5" s="32"/>
      <c r="T5" s="33"/>
      <c r="U5" s="34"/>
      <c r="V5" s="13"/>
      <c r="W5" s="13"/>
      <c r="X5" s="13"/>
      <c r="Y5" s="35"/>
      <c r="Z5" s="31"/>
      <c r="AA5" s="32"/>
      <c r="AB5" s="32"/>
      <c r="AC5" s="32"/>
      <c r="AD5" s="33"/>
      <c r="AE5" s="34"/>
      <c r="AF5" s="13"/>
      <c r="AG5" s="13"/>
      <c r="AH5" s="13"/>
      <c r="AI5" s="35"/>
      <c r="AJ5" s="31"/>
      <c r="AK5" s="32"/>
      <c r="AL5" s="32"/>
      <c r="AM5" s="32"/>
      <c r="AN5" s="33"/>
      <c r="AO5" s="34"/>
      <c r="AP5" s="13"/>
      <c r="AQ5" s="13"/>
      <c r="AR5" s="13"/>
      <c r="AS5" s="35"/>
      <c r="AT5" s="31"/>
      <c r="AU5" s="32"/>
      <c r="AV5" s="32"/>
      <c r="AW5" s="32"/>
      <c r="AX5" s="33"/>
      <c r="AY5" s="34"/>
      <c r="AZ5" s="13"/>
      <c r="BA5" s="13"/>
      <c r="BB5" s="13"/>
      <c r="BC5" s="35"/>
    </row>
    <row r="6" spans="1:55" ht="15" thickBot="1">
      <c r="A6" s="4" t="s">
        <v>36</v>
      </c>
      <c r="B6" s="7">
        <f>U41</f>
        <v>0.25884887718122074</v>
      </c>
      <c r="C6" s="7">
        <f>U44</f>
        <v>0.21839243677917305</v>
      </c>
      <c r="D6" s="7">
        <f>V42</f>
        <v>0.17472531360430515</v>
      </c>
      <c r="E6" s="7">
        <f>V44</f>
        <v>0.14491718106947582</v>
      </c>
      <c r="F6" s="110">
        <f t="shared" ref="F6:F12" si="1">B6-D6</f>
        <v>8.4123563576915583E-2</v>
      </c>
      <c r="G6" s="165" t="s">
        <v>83</v>
      </c>
      <c r="H6" s="166"/>
      <c r="I6" s="167"/>
      <c r="J6" s="38">
        <f>J5+1</f>
        <v>2</v>
      </c>
      <c r="K6" s="23" t="s">
        <v>1</v>
      </c>
      <c r="L6" s="25">
        <f t="shared" si="0"/>
        <v>0</v>
      </c>
      <c r="M6" s="21">
        <v>0.34108527131782945</v>
      </c>
      <c r="N6" s="21">
        <f t="shared" ref="N6:N38" si="2">(1+M6)*(1+L6)-1</f>
        <v>0.3410852713178294</v>
      </c>
      <c r="O6" s="37">
        <f t="shared" ref="O6:O38" si="3">N6-M6</f>
        <v>0</v>
      </c>
      <c r="P6" s="31"/>
      <c r="Q6" s="32"/>
      <c r="R6" s="32"/>
      <c r="S6" s="32"/>
      <c r="T6" s="33"/>
      <c r="U6" s="34"/>
      <c r="V6" s="13"/>
      <c r="W6" s="13"/>
      <c r="X6" s="13"/>
      <c r="Y6" s="35"/>
      <c r="Z6" s="31"/>
      <c r="AA6" s="32"/>
      <c r="AB6" s="32"/>
      <c r="AC6" s="32"/>
      <c r="AD6" s="33"/>
      <c r="AE6" s="34"/>
      <c r="AF6" s="13"/>
      <c r="AG6" s="13"/>
      <c r="AH6" s="13"/>
      <c r="AI6" s="35"/>
      <c r="AJ6" s="31"/>
      <c r="AK6" s="32"/>
      <c r="AL6" s="32"/>
      <c r="AM6" s="32"/>
      <c r="AN6" s="33"/>
      <c r="AO6" s="34"/>
      <c r="AP6" s="13"/>
      <c r="AQ6" s="13"/>
      <c r="AR6" s="13"/>
      <c r="AS6" s="35"/>
      <c r="AT6" s="31"/>
      <c r="AU6" s="32"/>
      <c r="AV6" s="32"/>
      <c r="AW6" s="32"/>
      <c r="AX6" s="33"/>
      <c r="AY6" s="34"/>
      <c r="AZ6" s="13"/>
      <c r="BA6" s="13"/>
      <c r="BB6" s="13"/>
      <c r="BC6" s="35"/>
    </row>
    <row r="7" spans="1:55">
      <c r="A7" s="4" t="s">
        <v>35</v>
      </c>
      <c r="B7" s="7">
        <f>Z41</f>
        <v>0.2660101124908717</v>
      </c>
      <c r="C7" s="7">
        <f>Z44</f>
        <v>0.17509094337423453</v>
      </c>
      <c r="D7" s="7">
        <f>AA42</f>
        <v>0.17556474145121775</v>
      </c>
      <c r="E7" s="7">
        <f>AA44</f>
        <v>0.11161580047806649</v>
      </c>
      <c r="F7" s="106">
        <f t="shared" si="1"/>
        <v>9.0445371039653943E-2</v>
      </c>
      <c r="G7" s="107"/>
      <c r="H7" s="108"/>
      <c r="I7" s="109"/>
      <c r="J7" s="38">
        <f t="shared" ref="J7:J38" si="4">J6+1</f>
        <v>3</v>
      </c>
      <c r="K7" s="23" t="s">
        <v>2</v>
      </c>
      <c r="L7" s="25">
        <f t="shared" si="0"/>
        <v>0</v>
      </c>
      <c r="M7" s="21">
        <v>0.26011560693641617</v>
      </c>
      <c r="N7" s="21">
        <f t="shared" si="2"/>
        <v>0.26011560693641611</v>
      </c>
      <c r="O7" s="37">
        <f t="shared" si="3"/>
        <v>0</v>
      </c>
      <c r="P7" s="39">
        <f>AVERAGE(N5:N7)</f>
        <v>0.29706695941808187</v>
      </c>
      <c r="Q7" s="40">
        <f>((1+N5)*(1+N6)*(1+N7))^(1/3)-1</f>
        <v>0.29663825697417168</v>
      </c>
      <c r="R7" s="40">
        <f>((P7-Q7))</f>
        <v>4.2870244391018941E-4</v>
      </c>
      <c r="S7" s="40">
        <f>VAR(N5:N7)</f>
        <v>1.6764780740722851E-3</v>
      </c>
      <c r="T7" s="41">
        <f>STDEV(N5:N7)</f>
        <v>4.0944817426290782E-2</v>
      </c>
      <c r="U7" s="34"/>
      <c r="V7" s="13"/>
      <c r="W7" s="13"/>
      <c r="X7" s="13"/>
      <c r="Y7" s="35"/>
      <c r="Z7" s="31"/>
      <c r="AA7" s="32"/>
      <c r="AB7" s="32"/>
      <c r="AC7" s="32"/>
      <c r="AD7" s="33"/>
      <c r="AE7" s="34"/>
      <c r="AF7" s="13"/>
      <c r="AG7" s="13"/>
      <c r="AH7" s="13"/>
      <c r="AI7" s="35"/>
      <c r="AJ7" s="31"/>
      <c r="AK7" s="32"/>
      <c r="AL7" s="32"/>
      <c r="AM7" s="32"/>
      <c r="AN7" s="33"/>
      <c r="AO7" s="34"/>
      <c r="AP7" s="13"/>
      <c r="AQ7" s="13"/>
      <c r="AR7" s="13"/>
      <c r="AS7" s="35"/>
      <c r="AT7" s="31"/>
      <c r="AU7" s="32"/>
      <c r="AV7" s="32"/>
      <c r="AW7" s="32"/>
      <c r="AX7" s="33"/>
      <c r="AY7" s="34"/>
      <c r="AZ7" s="13"/>
      <c r="BA7" s="13"/>
      <c r="BB7" s="13"/>
      <c r="BC7" s="35"/>
    </row>
    <row r="8" spans="1:55">
      <c r="A8" s="4" t="s">
        <v>48</v>
      </c>
      <c r="B8" s="7">
        <f>AE41</f>
        <v>0.27042894515840094</v>
      </c>
      <c r="C8" s="7">
        <f>AE44</f>
        <v>0.13577280728147056</v>
      </c>
      <c r="D8" s="7">
        <f>AF42</f>
        <v>0.17196312145194426</v>
      </c>
      <c r="E8" s="7">
        <f>AF44</f>
        <v>8.6291824163586994E-2</v>
      </c>
      <c r="F8" s="106">
        <f t="shared" si="1"/>
        <v>9.8465823706456679E-2</v>
      </c>
      <c r="G8" s="107"/>
      <c r="H8" s="108"/>
      <c r="I8" s="109"/>
      <c r="J8" s="38">
        <f t="shared" si="4"/>
        <v>4</v>
      </c>
      <c r="K8" s="23" t="s">
        <v>3</v>
      </c>
      <c r="L8" s="25">
        <f t="shared" si="0"/>
        <v>0</v>
      </c>
      <c r="M8" s="21">
        <v>-2.7522935779816515E-2</v>
      </c>
      <c r="N8" s="21">
        <f t="shared" si="2"/>
        <v>-2.7522935779816571E-2</v>
      </c>
      <c r="O8" s="37">
        <f t="shared" si="3"/>
        <v>-5.5511151231257827E-17</v>
      </c>
      <c r="P8" s="39">
        <f>AVERAGE(N6:N8)</f>
        <v>0.19122598082480965</v>
      </c>
      <c r="Q8" s="40">
        <f>((1+N6)*(1+N7)*(1+N8))^(1/3)-1</f>
        <v>0.18009068840326159</v>
      </c>
      <c r="R8" s="40">
        <f t="shared" ref="R8:R38" si="5">((P8-Q8))</f>
        <v>1.1135292421548065E-2</v>
      </c>
      <c r="S8" s="40">
        <f t="shared" ref="S8:S38" si="6">VAR(N6:N8)</f>
        <v>3.7527338024282979E-2</v>
      </c>
      <c r="T8" s="41">
        <f t="shared" ref="T8:T38" si="7">STDEV(N6:N8)/2</f>
        <v>9.6859870462801798E-2</v>
      </c>
      <c r="U8" s="34"/>
      <c r="V8" s="13"/>
      <c r="W8" s="13"/>
      <c r="X8" s="13"/>
      <c r="Y8" s="35"/>
      <c r="Z8" s="31"/>
      <c r="AA8" s="32"/>
      <c r="AB8" s="32"/>
      <c r="AC8" s="32"/>
      <c r="AD8" s="33"/>
      <c r="AE8" s="34"/>
      <c r="AF8" s="13"/>
      <c r="AG8" s="13"/>
      <c r="AH8" s="13"/>
      <c r="AI8" s="35"/>
      <c r="AJ8" s="31"/>
      <c r="AK8" s="32"/>
      <c r="AL8" s="32"/>
      <c r="AM8" s="32"/>
      <c r="AN8" s="33"/>
      <c r="AO8" s="34"/>
      <c r="AP8" s="13"/>
      <c r="AQ8" s="13"/>
      <c r="AR8" s="13"/>
      <c r="AS8" s="35"/>
      <c r="AT8" s="31"/>
      <c r="AU8" s="32"/>
      <c r="AV8" s="32"/>
      <c r="AW8" s="32"/>
      <c r="AX8" s="33"/>
      <c r="AY8" s="34"/>
      <c r="AZ8" s="13"/>
      <c r="BA8" s="13"/>
      <c r="BB8" s="13"/>
      <c r="BC8" s="35"/>
    </row>
    <row r="9" spans="1:55">
      <c r="A9" s="4" t="s">
        <v>39</v>
      </c>
      <c r="B9" s="7">
        <f>AJ41</f>
        <v>0.26939299627764174</v>
      </c>
      <c r="C9" s="7">
        <f>AJ44</f>
        <v>0.11299685137314713</v>
      </c>
      <c r="D9" s="7">
        <f>AK42</f>
        <v>0.16641950357379151</v>
      </c>
      <c r="E9" s="7">
        <f>AK44</f>
        <v>7.4809151729397963E-2</v>
      </c>
      <c r="F9" s="106">
        <f t="shared" si="1"/>
        <v>0.10297349270385023</v>
      </c>
      <c r="G9" s="107"/>
      <c r="H9" s="108"/>
      <c r="I9" s="109"/>
      <c r="J9" s="38">
        <f t="shared" si="4"/>
        <v>5</v>
      </c>
      <c r="K9" s="23" t="s">
        <v>4</v>
      </c>
      <c r="L9" s="25">
        <f t="shared" si="0"/>
        <v>0</v>
      </c>
      <c r="M9" s="21">
        <v>0.15566037735849056</v>
      </c>
      <c r="N9" s="21">
        <f t="shared" si="2"/>
        <v>0.15566037735849059</v>
      </c>
      <c r="O9" s="37">
        <f t="shared" si="3"/>
        <v>0</v>
      </c>
      <c r="P9" s="39">
        <f t="shared" ref="P9:P38" si="8">AVERAGE(N7:N9)</f>
        <v>0.12941768283836338</v>
      </c>
      <c r="Q9" s="40">
        <f t="shared" ref="Q9:Q38" si="9">((1+N7)*(1+N8)*(1+N9))^(1/3)-1</f>
        <v>0.12298337552229488</v>
      </c>
      <c r="R9" s="40">
        <f t="shared" si="5"/>
        <v>6.4343073160685049E-3</v>
      </c>
      <c r="S9" s="40">
        <f t="shared" si="6"/>
        <v>2.120049207573704E-2</v>
      </c>
      <c r="T9" s="41">
        <f t="shared" si="7"/>
        <v>7.2801943785411799E-2</v>
      </c>
      <c r="U9" s="42">
        <f>AVERAGE(N5:N9)</f>
        <v>0.2038676639665839</v>
      </c>
      <c r="V9" s="43">
        <f>((1+N5)*(1+N6)*(1+N7)*(1+N8)*(1+N9))^(1/5)-1</f>
        <v>0.19628103247484341</v>
      </c>
      <c r="W9" s="43">
        <f>(U9-V9)*2</f>
        <v>1.5173262983480984E-2</v>
      </c>
      <c r="X9" s="43">
        <f>VAR(N5:N9)</f>
        <v>2.1319208574806292E-2</v>
      </c>
      <c r="Y9" s="44">
        <f>STDEV(N5:N9)</f>
        <v>0.14601098785641542</v>
      </c>
      <c r="Z9" s="31"/>
      <c r="AA9" s="32"/>
      <c r="AB9" s="32"/>
      <c r="AC9" s="32"/>
      <c r="AD9" s="33"/>
      <c r="AE9" s="34"/>
      <c r="AF9" s="13"/>
      <c r="AG9" s="13"/>
      <c r="AH9" s="13"/>
      <c r="AI9" s="35"/>
      <c r="AJ9" s="31"/>
      <c r="AK9" s="32"/>
      <c r="AL9" s="32"/>
      <c r="AM9" s="32"/>
      <c r="AN9" s="33"/>
      <c r="AO9" s="34"/>
      <c r="AP9" s="13"/>
      <c r="AQ9" s="13"/>
      <c r="AR9" s="13"/>
      <c r="AS9" s="35"/>
      <c r="AT9" s="31"/>
      <c r="AU9" s="32"/>
      <c r="AV9" s="32"/>
      <c r="AW9" s="32"/>
      <c r="AX9" s="33"/>
      <c r="AY9" s="34"/>
      <c r="AZ9" s="13"/>
      <c r="BA9" s="13"/>
      <c r="BB9" s="13"/>
      <c r="BC9" s="35"/>
    </row>
    <row r="10" spans="1:55">
      <c r="A10" s="104" t="s">
        <v>40</v>
      </c>
      <c r="B10" s="5">
        <f>AO41</f>
        <v>0.26162952111476262</v>
      </c>
      <c r="C10" s="7">
        <f>AO44</f>
        <v>8.7023978178392025E-2</v>
      </c>
      <c r="D10" s="105">
        <f>AP42</f>
        <v>0.15809998019138222</v>
      </c>
      <c r="E10" s="7">
        <f>AP44</f>
        <v>5.4140316391415422E-2</v>
      </c>
      <c r="F10" s="106">
        <f t="shared" si="1"/>
        <v>0.1035295409233804</v>
      </c>
      <c r="G10" s="107"/>
      <c r="H10" s="108"/>
      <c r="I10" s="109"/>
      <c r="J10" s="38">
        <f t="shared" si="4"/>
        <v>6</v>
      </c>
      <c r="K10" s="23" t="s">
        <v>5</v>
      </c>
      <c r="L10" s="25">
        <f t="shared" si="0"/>
        <v>0</v>
      </c>
      <c r="M10" s="21">
        <v>0.44489795918367347</v>
      </c>
      <c r="N10" s="21">
        <f t="shared" si="2"/>
        <v>0.44489795918367347</v>
      </c>
      <c r="O10" s="37">
        <f t="shared" si="3"/>
        <v>0</v>
      </c>
      <c r="P10" s="39">
        <f t="shared" si="8"/>
        <v>0.19101180025411582</v>
      </c>
      <c r="Q10" s="40">
        <f t="shared" si="9"/>
        <v>0.17539071623984737</v>
      </c>
      <c r="R10" s="40">
        <f t="shared" si="5"/>
        <v>1.5621084014268455E-2</v>
      </c>
      <c r="S10" s="40">
        <f t="shared" si="6"/>
        <v>5.6732667825085223E-2</v>
      </c>
      <c r="T10" s="41">
        <f t="shared" si="7"/>
        <v>0.11909310205159368</v>
      </c>
      <c r="U10" s="42">
        <f t="shared" ref="U10:U38" si="10">AVERAGE(N6:N10)</f>
        <v>0.23484725580331861</v>
      </c>
      <c r="V10" s="43">
        <f t="shared" ref="V10:V38" si="11">((1+N6)*(1+N7)*(1+N8)*(1+N9)*(1+N10))^(1/5)-1</f>
        <v>0.22372183803293444</v>
      </c>
      <c r="W10" s="43">
        <f t="shared" ref="W10:W38" si="12">(U10-V10)*2</f>
        <v>2.2250835540768343E-2</v>
      </c>
      <c r="X10" s="43">
        <f t="shared" ref="X10:X38" si="13">VAR(N6:N10)</f>
        <v>3.2788745662308966E-2</v>
      </c>
      <c r="Y10" s="44">
        <f t="shared" ref="Y10:Y38" si="14">STDEV(N6:N10)</f>
        <v>0.18107662925487919</v>
      </c>
      <c r="Z10" s="31"/>
      <c r="AA10" s="32"/>
      <c r="AB10" s="32"/>
      <c r="AC10" s="32"/>
      <c r="AD10" s="33"/>
      <c r="AE10" s="34"/>
      <c r="AF10" s="13"/>
      <c r="AG10" s="13"/>
      <c r="AH10" s="13"/>
      <c r="AI10" s="35"/>
      <c r="AJ10" s="31"/>
      <c r="AK10" s="32"/>
      <c r="AL10" s="32"/>
      <c r="AM10" s="32"/>
      <c r="AN10" s="33"/>
      <c r="AO10" s="34"/>
      <c r="AP10" s="13"/>
      <c r="AQ10" s="13"/>
      <c r="AR10" s="13"/>
      <c r="AS10" s="35"/>
      <c r="AT10" s="31"/>
      <c r="AU10" s="32"/>
      <c r="AV10" s="32"/>
      <c r="AW10" s="32"/>
      <c r="AX10" s="33"/>
      <c r="AY10" s="34"/>
      <c r="AZ10" s="13"/>
      <c r="BA10" s="13"/>
      <c r="BB10" s="13"/>
      <c r="BC10" s="35"/>
    </row>
    <row r="11" spans="1:55">
      <c r="A11" s="4" t="s">
        <v>41</v>
      </c>
      <c r="B11" s="7">
        <f>AT41</f>
        <v>0.26162952111476262</v>
      </c>
      <c r="C11" s="7">
        <f>AT44</f>
        <v>5.0979510383994238E-2</v>
      </c>
      <c r="D11" s="7">
        <f>AU42</f>
        <v>0.15738173729069652</v>
      </c>
      <c r="E11" s="7">
        <f>AU44</f>
        <v>3.3964940274821158E-2</v>
      </c>
      <c r="F11" s="106">
        <f t="shared" si="1"/>
        <v>0.1042477838240661</v>
      </c>
      <c r="G11" s="107"/>
      <c r="H11" s="108"/>
      <c r="I11" s="109"/>
      <c r="J11" s="38">
        <f t="shared" si="4"/>
        <v>7</v>
      </c>
      <c r="K11" s="23" t="s">
        <v>6</v>
      </c>
      <c r="L11" s="25">
        <f t="shared" si="0"/>
        <v>0</v>
      </c>
      <c r="M11" s="21">
        <v>0.62146892655367236</v>
      </c>
      <c r="N11" s="21">
        <f t="shared" si="2"/>
        <v>0.62146892655367236</v>
      </c>
      <c r="O11" s="37">
        <f t="shared" si="3"/>
        <v>0</v>
      </c>
      <c r="P11" s="39">
        <f t="shared" si="8"/>
        <v>0.40734242103194546</v>
      </c>
      <c r="Q11" s="40">
        <f t="shared" si="9"/>
        <v>0.39377288229620144</v>
      </c>
      <c r="R11" s="40">
        <f t="shared" si="5"/>
        <v>1.3569538735744013E-2</v>
      </c>
      <c r="S11" s="40">
        <f t="shared" si="6"/>
        <v>5.530221496022944E-2</v>
      </c>
      <c r="T11" s="41">
        <f t="shared" si="7"/>
        <v>0.11758211488171728</v>
      </c>
      <c r="U11" s="42">
        <f t="shared" si="10"/>
        <v>0.2909239868504872</v>
      </c>
      <c r="V11" s="43">
        <f t="shared" si="11"/>
        <v>0.27108079769565152</v>
      </c>
      <c r="W11" s="43">
        <f t="shared" si="12"/>
        <v>3.9686378309671366E-2</v>
      </c>
      <c r="X11" s="43">
        <f t="shared" si="13"/>
        <v>6.3405446044471736E-2</v>
      </c>
      <c r="Y11" s="44">
        <f t="shared" si="14"/>
        <v>0.25180438051088733</v>
      </c>
      <c r="Z11" s="54">
        <f>AVERAGE(N5:N11)</f>
        <v>0.29795788651003796</v>
      </c>
      <c r="AA11" s="55">
        <f>((1+N5)*(1+N6)*(1+N7)*(1+N8)*(1+N9)*(1+N10)*(1+N11))^(1/7)-1</f>
        <v>0.28355943861618482</v>
      </c>
      <c r="AB11" s="55">
        <f>(Z11-AA11)*2</f>
        <v>2.8796895787706278E-2</v>
      </c>
      <c r="AC11" s="40">
        <f>VAR(N5:N11)</f>
        <v>4.2632077029675995E-2</v>
      </c>
      <c r="AD11" s="56">
        <f>STDEV(N5:N11)</f>
        <v>0.20647536664134053</v>
      </c>
      <c r="AE11" s="34"/>
      <c r="AF11" s="13"/>
      <c r="AG11" s="13"/>
      <c r="AH11" s="13"/>
      <c r="AI11" s="35"/>
      <c r="AJ11" s="31"/>
      <c r="AK11" s="32"/>
      <c r="AL11" s="32"/>
      <c r="AM11" s="32"/>
      <c r="AN11" s="33"/>
      <c r="AO11" s="34"/>
      <c r="AP11" s="13"/>
      <c r="AQ11" s="13"/>
      <c r="AR11" s="13"/>
      <c r="AS11" s="35"/>
      <c r="AT11" s="31"/>
      <c r="AU11" s="32"/>
      <c r="AV11" s="32"/>
      <c r="AW11" s="32"/>
      <c r="AX11" s="33"/>
      <c r="AY11" s="34"/>
      <c r="AZ11" s="13"/>
      <c r="BA11" s="13"/>
      <c r="BB11" s="13"/>
      <c r="BC11" s="35"/>
    </row>
    <row r="12" spans="1:55" ht="15" thickBot="1">
      <c r="A12" s="4" t="s">
        <v>42</v>
      </c>
      <c r="B12" s="7">
        <f>AY41</f>
        <v>0.27042894515840088</v>
      </c>
      <c r="C12" s="7">
        <f>AY44</f>
        <v>9.4590030975977568E-3</v>
      </c>
      <c r="D12" s="7">
        <f>AZ42</f>
        <v>0.16891617138126602</v>
      </c>
      <c r="E12" s="7">
        <f>AZ44</f>
        <v>1.2268784147723862E-2</v>
      </c>
      <c r="F12" s="106">
        <f t="shared" si="1"/>
        <v>0.10151277377713486</v>
      </c>
      <c r="G12" s="107"/>
      <c r="H12" s="108"/>
      <c r="I12" s="109"/>
      <c r="J12" s="38">
        <f t="shared" si="4"/>
        <v>8</v>
      </c>
      <c r="K12" s="23" t="s">
        <v>7</v>
      </c>
      <c r="L12" s="25">
        <f t="shared" si="0"/>
        <v>0</v>
      </c>
      <c r="M12" s="21">
        <v>-0.11149825783972125</v>
      </c>
      <c r="N12" s="21">
        <f t="shared" si="2"/>
        <v>-0.11149825783972123</v>
      </c>
      <c r="O12" s="37">
        <f t="shared" si="3"/>
        <v>0</v>
      </c>
      <c r="P12" s="39">
        <f t="shared" si="8"/>
        <v>0.31828954263254156</v>
      </c>
      <c r="Q12" s="40">
        <f t="shared" si="9"/>
        <v>0.27683476009057717</v>
      </c>
      <c r="R12" s="40">
        <f t="shared" si="5"/>
        <v>4.1454782541964386E-2</v>
      </c>
      <c r="S12" s="40">
        <f t="shared" si="6"/>
        <v>0.14633249170558346</v>
      </c>
      <c r="T12" s="41">
        <f t="shared" si="7"/>
        <v>0.19126715067254979</v>
      </c>
      <c r="U12" s="42">
        <f t="shared" si="10"/>
        <v>0.21660121389525971</v>
      </c>
      <c r="V12" s="43">
        <f t="shared" si="11"/>
        <v>0.18528485846116638</v>
      </c>
      <c r="W12" s="43">
        <f t="shared" si="12"/>
        <v>6.263271086818667E-2</v>
      </c>
      <c r="X12" s="43">
        <f t="shared" si="13"/>
        <v>9.6749229506922912E-2</v>
      </c>
      <c r="Y12" s="44">
        <f t="shared" si="14"/>
        <v>0.31104538174826341</v>
      </c>
      <c r="Z12" s="54">
        <f t="shared" ref="Z12:Z38" si="15">AVERAGE(N6:N12)</f>
        <v>0.24060099253293488</v>
      </c>
      <c r="AA12" s="55">
        <f t="shared" ref="AA12:AA38" si="16">((1+N6)*(1+N7)*(1+N8)*(1+N9)*(1+N10)*(1+N11)*(1+N12))^(1/7)-1</f>
        <v>0.2169785502717696</v>
      </c>
      <c r="AB12" s="55">
        <f t="shared" ref="AB12:AB38" si="17">(Z12-AA12)*2</f>
        <v>4.7244884522330555E-2</v>
      </c>
      <c r="AC12" s="40">
        <f t="shared" ref="AC12:AC38" si="18">VAR(N6:N12)</f>
        <v>6.6725795893202614E-2</v>
      </c>
      <c r="AD12" s="56">
        <f t="shared" ref="AD12:AD38" si="19">STDEV(N6:N12)</f>
        <v>0.25831336762390483</v>
      </c>
      <c r="AE12" s="34"/>
      <c r="AF12" s="13"/>
      <c r="AG12" s="13"/>
      <c r="AH12" s="13"/>
      <c r="AI12" s="35"/>
      <c r="AJ12" s="31"/>
      <c r="AK12" s="32"/>
      <c r="AL12" s="32"/>
      <c r="AM12" s="32"/>
      <c r="AN12" s="33"/>
      <c r="AO12" s="34"/>
      <c r="AP12" s="13"/>
      <c r="AQ12" s="13"/>
      <c r="AR12" s="13"/>
      <c r="AS12" s="35"/>
      <c r="AT12" s="31"/>
      <c r="AU12" s="32"/>
      <c r="AV12" s="32"/>
      <c r="AW12" s="32"/>
      <c r="AX12" s="33"/>
      <c r="AY12" s="34"/>
      <c r="AZ12" s="13"/>
      <c r="BA12" s="13"/>
      <c r="BB12" s="13"/>
      <c r="BC12" s="35"/>
    </row>
    <row r="13" spans="1:55" ht="15" thickBot="1">
      <c r="G13" s="168" t="s">
        <v>94</v>
      </c>
      <c r="H13" s="169"/>
      <c r="I13" s="170"/>
      <c r="J13" s="38">
        <f t="shared" si="4"/>
        <v>9</v>
      </c>
      <c r="K13" s="23" t="s">
        <v>8</v>
      </c>
      <c r="L13" s="25">
        <f t="shared" si="0"/>
        <v>0</v>
      </c>
      <c r="M13" s="21">
        <v>-0.2196078431372549</v>
      </c>
      <c r="N13" s="21">
        <f t="shared" si="2"/>
        <v>-0.2196078431372549</v>
      </c>
      <c r="O13" s="37">
        <f t="shared" si="3"/>
        <v>0</v>
      </c>
      <c r="P13" s="39">
        <f t="shared" si="8"/>
        <v>9.6787608525565408E-2</v>
      </c>
      <c r="Q13" s="40">
        <f t="shared" si="9"/>
        <v>3.9824238453139094E-2</v>
      </c>
      <c r="R13" s="40">
        <f t="shared" si="5"/>
        <v>5.6963370072426314E-2</v>
      </c>
      <c r="S13" s="40">
        <f t="shared" si="6"/>
        <v>0.20938978472408482</v>
      </c>
      <c r="T13" s="41">
        <f t="shared" si="7"/>
        <v>0.22879564283661785</v>
      </c>
      <c r="U13" s="42">
        <f t="shared" si="10"/>
        <v>0.17818423242377207</v>
      </c>
      <c r="V13" s="43">
        <f t="shared" si="11"/>
        <v>0.13425170881758985</v>
      </c>
      <c r="W13" s="43">
        <f t="shared" si="12"/>
        <v>8.7865047212364433E-2</v>
      </c>
      <c r="X13" s="43">
        <f t="shared" si="13"/>
        <v>0.12757483417085128</v>
      </c>
      <c r="Y13" s="44">
        <f t="shared" si="14"/>
        <v>0.35717619485465613</v>
      </c>
      <c r="Z13" s="54">
        <f t="shared" si="15"/>
        <v>0.16050197618220854</v>
      </c>
      <c r="AA13" s="55">
        <f t="shared" si="16"/>
        <v>0.12639573028191209</v>
      </c>
      <c r="AB13" s="55">
        <f t="shared" si="17"/>
        <v>6.8212491800592912E-2</v>
      </c>
      <c r="AC13" s="40">
        <f t="shared" si="18"/>
        <v>9.2856481760454926E-2</v>
      </c>
      <c r="AD13" s="56">
        <f t="shared" si="19"/>
        <v>0.30472361536391451</v>
      </c>
      <c r="AE13" s="34"/>
      <c r="AF13" s="13"/>
      <c r="AG13" s="13"/>
      <c r="AH13" s="13"/>
      <c r="AI13" s="35"/>
      <c r="AJ13" s="31"/>
      <c r="AK13" s="32"/>
      <c r="AL13" s="32"/>
      <c r="AM13" s="32"/>
      <c r="AN13" s="33"/>
      <c r="AO13" s="34"/>
      <c r="AP13" s="13"/>
      <c r="AQ13" s="13"/>
      <c r="AR13" s="13"/>
      <c r="AS13" s="35"/>
      <c r="AT13" s="31"/>
      <c r="AU13" s="32"/>
      <c r="AV13" s="32"/>
      <c r="AW13" s="32"/>
      <c r="AX13" s="33"/>
      <c r="AY13" s="34"/>
      <c r="AZ13" s="13"/>
      <c r="BA13" s="13"/>
      <c r="BB13" s="13"/>
      <c r="BC13" s="35"/>
    </row>
    <row r="14" spans="1:55" ht="15" thickBot="1">
      <c r="A14" s="73" t="s">
        <v>66</v>
      </c>
      <c r="B14" s="74"/>
      <c r="C14" s="74"/>
      <c r="D14" s="74"/>
      <c r="E14" s="74"/>
      <c r="F14" s="74"/>
      <c r="G14" s="171" t="s">
        <v>107</v>
      </c>
      <c r="H14" s="172"/>
      <c r="I14" s="173"/>
      <c r="J14" s="38">
        <f t="shared" si="4"/>
        <v>10</v>
      </c>
      <c r="K14" s="23" t="s">
        <v>9</v>
      </c>
      <c r="L14" s="25">
        <f t="shared" si="0"/>
        <v>0</v>
      </c>
      <c r="M14" s="21">
        <v>0.79396984924623115</v>
      </c>
      <c r="N14" s="21">
        <f t="shared" si="2"/>
        <v>0.79396984924623126</v>
      </c>
      <c r="O14" s="37">
        <f t="shared" si="3"/>
        <v>0</v>
      </c>
      <c r="P14" s="39">
        <f t="shared" si="8"/>
        <v>0.1542879160897517</v>
      </c>
      <c r="Q14" s="40">
        <f t="shared" si="9"/>
        <v>7.5462916267589053E-2</v>
      </c>
      <c r="R14" s="40">
        <f t="shared" si="5"/>
        <v>7.882499982216265E-2</v>
      </c>
      <c r="S14" s="40">
        <f t="shared" si="6"/>
        <v>0.30981665231340927</v>
      </c>
      <c r="T14" s="41">
        <f t="shared" si="7"/>
        <v>0.27830588042359494</v>
      </c>
      <c r="U14" s="42">
        <f t="shared" si="10"/>
        <v>0.30584612680132023</v>
      </c>
      <c r="V14" s="43">
        <f t="shared" si="11"/>
        <v>0.23852970009599228</v>
      </c>
      <c r="W14" s="43">
        <f t="shared" si="12"/>
        <v>0.13463285341065589</v>
      </c>
      <c r="X14" s="43">
        <f t="shared" si="13"/>
        <v>0.20187403553537459</v>
      </c>
      <c r="Y14" s="44">
        <f t="shared" si="14"/>
        <v>0.44930394560405829</v>
      </c>
      <c r="Z14" s="54">
        <f t="shared" si="15"/>
        <v>0.23676686794075355</v>
      </c>
      <c r="AA14" s="55">
        <f t="shared" si="16"/>
        <v>0.18469337478694459</v>
      </c>
      <c r="AB14" s="55">
        <f t="shared" si="17"/>
        <v>0.10414698630761793</v>
      </c>
      <c r="AC14" s="40">
        <f t="shared" si="18"/>
        <v>0.15129720422172546</v>
      </c>
      <c r="AD14" s="56">
        <f t="shared" si="19"/>
        <v>0.38896941296421428</v>
      </c>
      <c r="AE14" s="60">
        <f>AVERAGE(N5:N14)</f>
        <v>0.25485689538395206</v>
      </c>
      <c r="AF14" s="61">
        <f>((1+N5)*(1+N6)*(1+N7)*(1+N8)*(1+N9)*(1+N10)*(1+N11)*(1+N12)*(1+N13)*(1+N14))^(1/10)-1</f>
        <v>0.21722207849742525</v>
      </c>
      <c r="AG14" s="61">
        <f>(AE14-AF14)*2</f>
        <v>7.5269633773053624E-2</v>
      </c>
      <c r="AH14" s="61">
        <f>VAR(N5:N14)</f>
        <v>0.10208577707178478</v>
      </c>
      <c r="AI14" s="62">
        <f>STDEV(N5:N14)</f>
        <v>0.31950864944753027</v>
      </c>
      <c r="AJ14" s="54"/>
      <c r="AK14" s="66"/>
      <c r="AL14" s="66"/>
      <c r="AM14" s="66"/>
      <c r="AN14" s="33"/>
      <c r="AO14" s="34"/>
      <c r="AP14" s="13"/>
      <c r="AQ14" s="13"/>
      <c r="AR14" s="13"/>
      <c r="AS14" s="35"/>
      <c r="AT14" s="31"/>
      <c r="AU14" s="32"/>
      <c r="AV14" s="32"/>
      <c r="AW14" s="32"/>
      <c r="AX14" s="33"/>
      <c r="AY14" s="34"/>
      <c r="AZ14" s="13"/>
      <c r="BA14" s="13"/>
      <c r="BB14" s="13"/>
      <c r="BC14" s="35"/>
    </row>
    <row r="15" spans="1:55" ht="15" thickBot="1">
      <c r="A15" s="76" t="s">
        <v>67</v>
      </c>
      <c r="B15" s="77"/>
      <c r="C15" s="77"/>
      <c r="D15" s="77"/>
      <c r="E15" s="77"/>
      <c r="F15" s="119"/>
      <c r="G15" s="10"/>
      <c r="H15" s="10"/>
      <c r="I15" s="20"/>
      <c r="J15" s="38">
        <f t="shared" si="4"/>
        <v>11</v>
      </c>
      <c r="K15" s="23" t="s">
        <v>10</v>
      </c>
      <c r="L15" s="25">
        <f t="shared" si="0"/>
        <v>0</v>
      </c>
      <c r="M15" s="21">
        <v>9.3837535014005602E-2</v>
      </c>
      <c r="N15" s="21">
        <f t="shared" si="2"/>
        <v>9.3837535014005713E-2</v>
      </c>
      <c r="O15" s="37">
        <f t="shared" si="3"/>
        <v>1.1102230246251565E-16</v>
      </c>
      <c r="P15" s="39">
        <f t="shared" si="8"/>
        <v>0.22273318037432735</v>
      </c>
      <c r="Q15" s="40">
        <f t="shared" si="9"/>
        <v>0.15263982073572269</v>
      </c>
      <c r="R15" s="40">
        <f t="shared" si="5"/>
        <v>7.0093359638604663E-2</v>
      </c>
      <c r="S15" s="40">
        <f t="shared" si="6"/>
        <v>0.26929550016899861</v>
      </c>
      <c r="T15" s="41">
        <f t="shared" si="7"/>
        <v>0.25946844710339956</v>
      </c>
      <c r="U15" s="42">
        <f t="shared" si="10"/>
        <v>0.23563404196738666</v>
      </c>
      <c r="V15" s="43">
        <f t="shared" si="11"/>
        <v>0.17146563850580376</v>
      </c>
      <c r="W15" s="43">
        <f t="shared" si="12"/>
        <v>0.12833680692316579</v>
      </c>
      <c r="X15" s="43">
        <f t="shared" si="13"/>
        <v>0.20211492219015281</v>
      </c>
      <c r="Y15" s="44">
        <f t="shared" si="14"/>
        <v>0.4495719321645345</v>
      </c>
      <c r="Z15" s="54">
        <f t="shared" si="15"/>
        <v>0.25410407805415675</v>
      </c>
      <c r="AA15" s="55">
        <f t="shared" si="16"/>
        <v>0.20476451550052954</v>
      </c>
      <c r="AB15" s="55">
        <f t="shared" si="17"/>
        <v>9.8679125107254406E-2</v>
      </c>
      <c r="AC15" s="40">
        <f t="shared" si="18"/>
        <v>0.1427098112014944</v>
      </c>
      <c r="AD15" s="56">
        <f t="shared" si="19"/>
        <v>0.37776952127123015</v>
      </c>
      <c r="AE15" s="60">
        <f t="shared" ref="AE15:AE38" si="20">AVERAGE(N6:N15)</f>
        <v>0.23524064888535262</v>
      </c>
      <c r="AF15" s="61">
        <f t="shared" ref="AF15:AF38" si="21">((1+N6)*(1+N7)*(1+N8)*(1+N9)*(1+N10)*(1+N11)*(1+N12)*(1+N13)*(1+N14)*(1+N15))^(1/10)-1</f>
        <v>0.19730868381748046</v>
      </c>
      <c r="AG15" s="61">
        <f t="shared" ref="AG15:AG38" si="22">(AE15-AF15)*2</f>
        <v>7.5863930135744329E-2</v>
      </c>
      <c r="AH15" s="61">
        <f t="shared" ref="AH15:AH38" si="23">VAR(N6:N15)</f>
        <v>0.10440180211011302</v>
      </c>
      <c r="AI15" s="62">
        <f t="shared" ref="AI15:AI38" si="24">STDEV(N6:N15)</f>
        <v>0.3231126771114266</v>
      </c>
      <c r="AJ15" s="54"/>
      <c r="AK15" s="66"/>
      <c r="AL15" s="66"/>
      <c r="AM15" s="32"/>
      <c r="AN15" s="33"/>
      <c r="AO15" s="34"/>
      <c r="AP15" s="13"/>
      <c r="AQ15" s="13"/>
      <c r="AR15" s="13"/>
      <c r="AS15" s="35"/>
      <c r="AT15" s="31"/>
      <c r="AU15" s="32"/>
      <c r="AV15" s="32"/>
      <c r="AW15" s="32"/>
      <c r="AX15" s="33"/>
      <c r="AY15" s="34"/>
      <c r="AZ15" s="13"/>
      <c r="BA15" s="13"/>
      <c r="BB15" s="13"/>
      <c r="BC15" s="35"/>
    </row>
    <row r="16" spans="1:55" ht="15" thickBot="1">
      <c r="A16" s="11"/>
      <c r="B16" s="11"/>
      <c r="C16" s="11"/>
      <c r="D16" s="11"/>
      <c r="E16" s="11"/>
      <c r="F16" s="11"/>
      <c r="G16" s="11"/>
      <c r="H16" s="11"/>
      <c r="I16" s="2"/>
      <c r="J16" s="80">
        <f t="shared" si="4"/>
        <v>12</v>
      </c>
      <c r="K16" s="81" t="s">
        <v>11</v>
      </c>
      <c r="L16" s="82">
        <f t="shared" si="0"/>
        <v>0</v>
      </c>
      <c r="M16" s="83">
        <v>0.49551856594110116</v>
      </c>
      <c r="N16" s="21">
        <f t="shared" si="2"/>
        <v>0.49551856594110122</v>
      </c>
      <c r="O16" s="37">
        <f t="shared" si="3"/>
        <v>0</v>
      </c>
      <c r="P16" s="39">
        <f t="shared" si="8"/>
        <v>0.46110865006711271</v>
      </c>
      <c r="Q16" s="40">
        <f t="shared" si="9"/>
        <v>0.43170406123818572</v>
      </c>
      <c r="R16" s="40">
        <f t="shared" si="5"/>
        <v>2.9404588828926992E-2</v>
      </c>
      <c r="S16" s="40">
        <f t="shared" si="6"/>
        <v>0.12343434609088422</v>
      </c>
      <c r="T16" s="41">
        <f t="shared" si="7"/>
        <v>0.17566612229659154</v>
      </c>
      <c r="U16" s="42">
        <f t="shared" si="10"/>
        <v>0.2104439698448724</v>
      </c>
      <c r="V16" s="43">
        <f t="shared" si="11"/>
        <v>0.15267318480846015</v>
      </c>
      <c r="W16" s="43">
        <f t="shared" si="12"/>
        <v>0.11554157007282451</v>
      </c>
      <c r="X16" s="43">
        <f t="shared" si="13"/>
        <v>0.18098959943256393</v>
      </c>
      <c r="Y16" s="44">
        <f t="shared" si="14"/>
        <v>0.42542872426831257</v>
      </c>
      <c r="Z16" s="54">
        <f t="shared" si="15"/>
        <v>0.30265524785167258</v>
      </c>
      <c r="AA16" s="55">
        <f t="shared" si="16"/>
        <v>0.24996162445408099</v>
      </c>
      <c r="AB16" s="55">
        <f t="shared" si="17"/>
        <v>0.10538724679518319</v>
      </c>
      <c r="AC16" s="40">
        <f t="shared" si="18"/>
        <v>0.14805802455717892</v>
      </c>
      <c r="AD16" s="56">
        <f t="shared" si="19"/>
        <v>0.38478308767041586</v>
      </c>
      <c r="AE16" s="60">
        <f t="shared" si="20"/>
        <v>0.2506839783476798</v>
      </c>
      <c r="AF16" s="61">
        <f t="shared" si="21"/>
        <v>0.21042998609119246</v>
      </c>
      <c r="AG16" s="61">
        <f t="shared" si="22"/>
        <v>8.0507984512974695E-2</v>
      </c>
      <c r="AH16" s="61">
        <f t="shared" si="23"/>
        <v>0.11041919608346698</v>
      </c>
      <c r="AI16" s="62">
        <f t="shared" si="24"/>
        <v>0.33229383997219536</v>
      </c>
      <c r="AJ16" s="54">
        <f>AVERAGE(N5:N16)</f>
        <v>0.26149375456621898</v>
      </c>
      <c r="AK16" s="66">
        <f>((1+N5)*(1+N6)*(1+N7)*(1+N8)*(1+N9)*(1+N10)*(1+N11)*(1+N12)*(1+N13)*(1+N14)*(1+N15)*(1+N16))^(1/12)-1</f>
        <v>0.2273080144940085</v>
      </c>
      <c r="AL16" s="66">
        <f>(AJ16-AK16)*2</f>
        <v>6.837148014442096E-2</v>
      </c>
      <c r="AM16" s="55">
        <f>VAR(N5:N16)</f>
        <v>9.109897208524588E-2</v>
      </c>
      <c r="AN16" s="56">
        <f>STDEV(N5:N16)</f>
        <v>0.30182606263416994</v>
      </c>
      <c r="AO16" s="68"/>
      <c r="AP16" s="14"/>
      <c r="AQ16" s="14"/>
      <c r="AR16" s="14"/>
      <c r="AS16" s="35"/>
      <c r="AT16" s="31"/>
      <c r="AU16" s="32"/>
      <c r="AV16" s="32"/>
      <c r="AW16" s="32"/>
      <c r="AX16" s="33"/>
      <c r="AY16" s="34"/>
      <c r="AZ16" s="13"/>
      <c r="BA16" s="13"/>
      <c r="BB16" s="13"/>
      <c r="BC16" s="35"/>
    </row>
    <row r="17" spans="1:55" s="11" customFormat="1" ht="15" thickBot="1">
      <c r="A17" s="90" t="s">
        <v>106</v>
      </c>
      <c r="B17" s="91"/>
      <c r="C17" s="91"/>
      <c r="D17" s="91"/>
      <c r="E17" s="91"/>
      <c r="F17" s="91"/>
      <c r="G17" s="91"/>
      <c r="H17" s="91"/>
      <c r="I17" s="91"/>
      <c r="J17" s="92">
        <f t="shared" si="4"/>
        <v>13</v>
      </c>
      <c r="K17" s="93" t="s">
        <v>12</v>
      </c>
      <c r="L17" s="94">
        <f t="shared" si="0"/>
        <v>0</v>
      </c>
      <c r="M17" s="89">
        <v>2.6686643835616439</v>
      </c>
      <c r="N17" s="22">
        <f t="shared" si="2"/>
        <v>2.6686643835616439</v>
      </c>
      <c r="O17" s="37">
        <f t="shared" si="3"/>
        <v>0</v>
      </c>
      <c r="P17" s="39">
        <f t="shared" si="8"/>
        <v>1.0860068281722504</v>
      </c>
      <c r="Q17" s="40">
        <f t="shared" si="9"/>
        <v>0.8172619699892365</v>
      </c>
      <c r="R17" s="40">
        <f t="shared" si="5"/>
        <v>0.26874485818301386</v>
      </c>
      <c r="S17" s="40">
        <f t="shared" si="6"/>
        <v>1.9189406158750122</v>
      </c>
      <c r="T17" s="41">
        <f t="shared" si="7"/>
        <v>0.69262916049553747</v>
      </c>
      <c r="U17" s="42">
        <f t="shared" si="10"/>
        <v>0.7664764981251454</v>
      </c>
      <c r="V17" s="43">
        <f t="shared" si="11"/>
        <v>0.53065082544084086</v>
      </c>
      <c r="W17" s="43">
        <f t="shared" si="12"/>
        <v>0.47165134536860909</v>
      </c>
      <c r="X17" s="43">
        <f t="shared" si="13"/>
        <v>1.2793245849122075</v>
      </c>
      <c r="Y17" s="44">
        <f t="shared" si="14"/>
        <v>1.1310723163936989</v>
      </c>
      <c r="Z17" s="54">
        <f t="shared" si="15"/>
        <v>0.62033616561995408</v>
      </c>
      <c r="AA17" s="55">
        <f t="shared" si="16"/>
        <v>0.42792959531281527</v>
      </c>
      <c r="AB17" s="55">
        <f t="shared" si="17"/>
        <v>0.38481314061427763</v>
      </c>
      <c r="AC17" s="40">
        <f t="shared" si="18"/>
        <v>0.95994437168005942</v>
      </c>
      <c r="AD17" s="56">
        <f t="shared" si="19"/>
        <v>0.97976750899387322</v>
      </c>
      <c r="AE17" s="60">
        <f t="shared" si="20"/>
        <v>0.49153885601020253</v>
      </c>
      <c r="AF17" s="61">
        <f t="shared" si="21"/>
        <v>0.34694366882439254</v>
      </c>
      <c r="AG17" s="61">
        <f t="shared" si="22"/>
        <v>0.28919037437161998</v>
      </c>
      <c r="AH17" s="61">
        <f t="shared" si="23"/>
        <v>0.69557803646597405</v>
      </c>
      <c r="AI17" s="62">
        <f t="shared" si="24"/>
        <v>0.83401321120589811</v>
      </c>
      <c r="AJ17" s="54">
        <f t="shared" ref="AJ17:AJ38" si="25">AVERAGE(N6:N17)</f>
        <v>0.45971578652968931</v>
      </c>
      <c r="AK17" s="66">
        <f t="shared" ref="AK17:AK38" si="26">((1+N6)*(1+N7)*(1+N8)*(1+N9)*(1+N10)*(1+N11)*(1+N12)*(1+N13)*(1+N14)*(1+N15)*(1+N16)*(1+N17))^(1/12)-1</f>
        <v>0.33899850770338369</v>
      </c>
      <c r="AL17" s="66">
        <f t="shared" ref="AL17:AL38" si="27">(AJ17-AK17)*2</f>
        <v>0.24143455765261124</v>
      </c>
      <c r="AM17" s="55">
        <f t="shared" ref="AM17:AM38" si="28">VAR(N6:N17)</f>
        <v>0.57493116695804358</v>
      </c>
      <c r="AN17" s="56">
        <f t="shared" ref="AN17:AN38" si="29">STDEV(N6:N17)</f>
        <v>0.75824215588296306</v>
      </c>
      <c r="AO17" s="68"/>
      <c r="AP17" s="14"/>
      <c r="AQ17" s="14"/>
      <c r="AR17" s="14"/>
      <c r="AS17" s="35"/>
      <c r="AT17" s="31"/>
      <c r="AU17" s="32"/>
      <c r="AV17" s="32"/>
      <c r="AW17" s="32"/>
      <c r="AX17" s="33"/>
      <c r="AY17" s="34"/>
      <c r="AZ17" s="13"/>
      <c r="BA17" s="13"/>
      <c r="BB17" s="13"/>
      <c r="BC17" s="35"/>
    </row>
    <row r="18" spans="1:55">
      <c r="A18" s="98" t="s">
        <v>71</v>
      </c>
      <c r="B18" s="74"/>
      <c r="C18" s="74"/>
      <c r="D18" s="74"/>
      <c r="E18" s="74"/>
      <c r="F18" s="75"/>
      <c r="G18" s="18"/>
      <c r="H18" s="18"/>
      <c r="I18" s="2"/>
      <c r="J18" s="84">
        <f t="shared" si="4"/>
        <v>14</v>
      </c>
      <c r="K18" s="85" t="s">
        <v>13</v>
      </c>
      <c r="L18" s="86">
        <f t="shared" si="0"/>
        <v>0</v>
      </c>
      <c r="M18" s="87">
        <v>-0.46767794632438742</v>
      </c>
      <c r="N18" s="21">
        <f t="shared" si="2"/>
        <v>-0.46767794632438742</v>
      </c>
      <c r="O18" s="37">
        <f t="shared" si="3"/>
        <v>0</v>
      </c>
      <c r="P18" s="39">
        <f t="shared" si="8"/>
        <v>0.89883500105945258</v>
      </c>
      <c r="Q18" s="40">
        <f t="shared" si="9"/>
        <v>0.4294141725872116</v>
      </c>
      <c r="R18" s="40">
        <f t="shared" si="5"/>
        <v>0.46942082847224098</v>
      </c>
      <c r="S18" s="40">
        <f t="shared" si="6"/>
        <v>2.581158912686166</v>
      </c>
      <c r="T18" s="41">
        <f t="shared" si="7"/>
        <v>0.80329927683992186</v>
      </c>
      <c r="U18" s="42">
        <f t="shared" si="10"/>
        <v>0.71686247748771881</v>
      </c>
      <c r="V18" s="43">
        <f t="shared" si="11"/>
        <v>0.41790927258391175</v>
      </c>
      <c r="W18" s="43">
        <f t="shared" si="12"/>
        <v>0.59790640980761411</v>
      </c>
      <c r="X18" s="43">
        <f t="shared" si="13"/>
        <v>1.4139413622753518</v>
      </c>
      <c r="Y18" s="44">
        <f t="shared" si="14"/>
        <v>1.1890926634519918</v>
      </c>
      <c r="Z18" s="54">
        <f t="shared" si="15"/>
        <v>0.46474375520880262</v>
      </c>
      <c r="AA18" s="55">
        <f t="shared" si="16"/>
        <v>0.21787275017309193</v>
      </c>
      <c r="AB18" s="55">
        <f t="shared" si="17"/>
        <v>0.49374201007142138</v>
      </c>
      <c r="AC18" s="40">
        <f t="shared" si="18"/>
        <v>1.1289961112466989</v>
      </c>
      <c r="AD18" s="56">
        <f t="shared" si="19"/>
        <v>1.0625422868040117</v>
      </c>
      <c r="AE18" s="60">
        <f t="shared" si="20"/>
        <v>0.44752335495574547</v>
      </c>
      <c r="AF18" s="61">
        <f t="shared" si="21"/>
        <v>0.26817428430661994</v>
      </c>
      <c r="AG18" s="61">
        <f t="shared" si="22"/>
        <v>0.35869814129825106</v>
      </c>
      <c r="AH18" s="61">
        <f t="shared" si="23"/>
        <v>0.76572226833863843</v>
      </c>
      <c r="AI18" s="62">
        <f t="shared" si="24"/>
        <v>0.87505558014256357</v>
      </c>
      <c r="AJ18" s="54">
        <f t="shared" si="25"/>
        <v>0.39231885172617115</v>
      </c>
      <c r="AK18" s="66">
        <f t="shared" si="26"/>
        <v>0.23976659944841616</v>
      </c>
      <c r="AL18" s="66">
        <f t="shared" si="27"/>
        <v>0.30510450455550997</v>
      </c>
      <c r="AM18" s="55">
        <f t="shared" si="28"/>
        <v>0.6468836919350136</v>
      </c>
      <c r="AN18" s="56">
        <f t="shared" si="29"/>
        <v>0.80429080060324798</v>
      </c>
      <c r="AO18" s="68"/>
      <c r="AP18" s="14"/>
      <c r="AQ18" s="14"/>
      <c r="AR18" s="14"/>
      <c r="AS18" s="35"/>
      <c r="AT18" s="31"/>
      <c r="AU18" s="32"/>
      <c r="AV18" s="32"/>
      <c r="AW18" s="32"/>
      <c r="AX18" s="33"/>
      <c r="AY18" s="34"/>
      <c r="AZ18" s="13"/>
      <c r="BA18" s="13"/>
      <c r="BB18" s="13"/>
      <c r="BC18" s="35"/>
    </row>
    <row r="19" spans="1:55">
      <c r="A19" s="120" t="s">
        <v>72</v>
      </c>
      <c r="B19" s="18"/>
      <c r="C19" s="18"/>
      <c r="D19" s="18"/>
      <c r="E19" s="18"/>
      <c r="F19" s="96"/>
      <c r="G19" s="18"/>
      <c r="H19" s="18"/>
      <c r="I19" s="2"/>
      <c r="J19" s="38">
        <f t="shared" si="4"/>
        <v>15</v>
      </c>
      <c r="K19" s="23" t="s">
        <v>14</v>
      </c>
      <c r="L19" s="25">
        <f t="shared" si="0"/>
        <v>0</v>
      </c>
      <c r="M19" s="21">
        <v>0.6567295046032442</v>
      </c>
      <c r="N19" s="21">
        <f t="shared" si="2"/>
        <v>0.6567295046032442</v>
      </c>
      <c r="O19" s="37">
        <f t="shared" si="3"/>
        <v>0</v>
      </c>
      <c r="P19" s="39">
        <f t="shared" si="8"/>
        <v>0.95257198061350012</v>
      </c>
      <c r="Q19" s="40">
        <f t="shared" si="9"/>
        <v>0.47903351884605283</v>
      </c>
      <c r="R19" s="40">
        <f t="shared" si="5"/>
        <v>0.47353846176744729</v>
      </c>
      <c r="S19" s="40">
        <f t="shared" si="6"/>
        <v>2.5248028805176439</v>
      </c>
      <c r="T19" s="41">
        <f t="shared" si="7"/>
        <v>0.79448141584898702</v>
      </c>
      <c r="U19" s="42">
        <f t="shared" si="10"/>
        <v>0.68941440855912151</v>
      </c>
      <c r="V19" s="43">
        <f t="shared" si="11"/>
        <v>0.39551894293547019</v>
      </c>
      <c r="W19" s="43">
        <f t="shared" si="12"/>
        <v>0.58779093124730264</v>
      </c>
      <c r="X19" s="43">
        <f t="shared" si="13"/>
        <v>1.4124172235775707</v>
      </c>
      <c r="Y19" s="44">
        <f t="shared" si="14"/>
        <v>1.1884516075876084</v>
      </c>
      <c r="Z19" s="54">
        <f t="shared" si="15"/>
        <v>0.57449057841494056</v>
      </c>
      <c r="AA19" s="55">
        <f t="shared" si="16"/>
        <v>0.33124534525484428</v>
      </c>
      <c r="AB19" s="55">
        <f t="shared" si="17"/>
        <v>0.48649046632019255</v>
      </c>
      <c r="AC19" s="40">
        <f t="shared" si="18"/>
        <v>1.0657449635702747</v>
      </c>
      <c r="AD19" s="56">
        <f t="shared" si="19"/>
        <v>1.0323492449603839</v>
      </c>
      <c r="AE19" s="60">
        <f t="shared" si="20"/>
        <v>0.49763026768022084</v>
      </c>
      <c r="AF19" s="61">
        <f t="shared" si="21"/>
        <v>0.31468310169110492</v>
      </c>
      <c r="AG19" s="61">
        <f t="shared" si="22"/>
        <v>0.36589433197823185</v>
      </c>
      <c r="AH19" s="61">
        <f t="shared" si="23"/>
        <v>0.75833073370870674</v>
      </c>
      <c r="AI19" s="62">
        <f t="shared" si="24"/>
        <v>0.87082187254840282</v>
      </c>
      <c r="AJ19" s="54">
        <f t="shared" si="25"/>
        <v>0.42537000986507345</v>
      </c>
      <c r="AK19" s="66">
        <f t="shared" si="26"/>
        <v>0.26836242170958369</v>
      </c>
      <c r="AL19" s="66">
        <f t="shared" si="27"/>
        <v>0.31401517631097953</v>
      </c>
      <c r="AM19" s="55">
        <f t="shared" si="28"/>
        <v>0.65045885073229259</v>
      </c>
      <c r="AN19" s="56">
        <f t="shared" si="29"/>
        <v>0.80651029177084443</v>
      </c>
      <c r="AO19" s="68">
        <f>AVERAGE(N5:N19)</f>
        <v>0.39970939977567516</v>
      </c>
      <c r="AP19" s="14">
        <f>((1+N5)*(1+N6)*(1+N7)*(1+N8)*(1+N9)*(1+N10)*(1+N11)*(1+N12)*(1+N13)*(1+N14)*(1+N15)*(1+N16)*(1+N17)*(1+N18)*(1+N19))^(1/15)-1</f>
        <v>0.27396782427181421</v>
      </c>
      <c r="AQ19" s="14">
        <f>(AO19-AP19)*2</f>
        <v>0.25148315100772189</v>
      </c>
      <c r="AR19" s="14">
        <f>VAR(N5:N19)</f>
        <v>0.51413630920092646</v>
      </c>
      <c r="AS19" s="69">
        <f>STDEV(N5:N19)</f>
        <v>0.71703299031559664</v>
      </c>
      <c r="AT19" s="31"/>
      <c r="AU19" s="32"/>
      <c r="AV19" s="32"/>
      <c r="AW19" s="32"/>
      <c r="AX19" s="33"/>
      <c r="AY19" s="34"/>
      <c r="AZ19" s="13"/>
      <c r="BA19" s="13"/>
      <c r="BB19" s="13"/>
      <c r="BC19" s="35"/>
    </row>
    <row r="20" spans="1:55">
      <c r="A20" s="123" t="s">
        <v>73</v>
      </c>
      <c r="B20" s="124"/>
      <c r="C20" s="124"/>
      <c r="D20" s="124"/>
      <c r="E20" s="124"/>
      <c r="F20" s="125"/>
      <c r="G20" s="18"/>
      <c r="H20" s="18"/>
      <c r="J20" s="38">
        <f t="shared" si="4"/>
        <v>16</v>
      </c>
      <c r="K20" s="23" t="s">
        <v>15</v>
      </c>
      <c r="L20" s="25">
        <f t="shared" si="0"/>
        <v>0</v>
      </c>
      <c r="M20" s="21">
        <v>-0.13707329981476582</v>
      </c>
      <c r="N20" s="21">
        <f t="shared" si="2"/>
        <v>-0.13707329981476579</v>
      </c>
      <c r="O20" s="37">
        <f t="shared" si="3"/>
        <v>0</v>
      </c>
      <c r="P20" s="39">
        <f t="shared" si="8"/>
        <v>1.7326086154696996E-2</v>
      </c>
      <c r="Q20" s="40">
        <f t="shared" si="9"/>
        <v>-8.7008661310250757E-2</v>
      </c>
      <c r="R20" s="40">
        <f t="shared" si="5"/>
        <v>0.10433474746494775</v>
      </c>
      <c r="S20" s="40">
        <f t="shared" si="6"/>
        <v>0.33395240671620396</v>
      </c>
      <c r="T20" s="41">
        <f t="shared" si="7"/>
        <v>0.28894307688375404</v>
      </c>
      <c r="U20" s="42">
        <f t="shared" si="10"/>
        <v>0.64323224159336723</v>
      </c>
      <c r="V20" s="43">
        <f t="shared" si="11"/>
        <v>0.3308832308715226</v>
      </c>
      <c r="W20" s="43">
        <f t="shared" si="12"/>
        <v>0.62469802144368924</v>
      </c>
      <c r="X20" s="43">
        <f t="shared" si="13"/>
        <v>1.4918437628433405</v>
      </c>
      <c r="Y20" s="44">
        <f t="shared" si="14"/>
        <v>1.221410562768859</v>
      </c>
      <c r="Z20" s="54">
        <f t="shared" si="15"/>
        <v>0.58628122746101041</v>
      </c>
      <c r="AA20" s="55">
        <f t="shared" si="16"/>
        <v>0.35050249085507224</v>
      </c>
      <c r="AB20" s="55">
        <f t="shared" si="17"/>
        <v>0.47155747321187635</v>
      </c>
      <c r="AC20" s="40">
        <f t="shared" si="18"/>
        <v>1.0448712492127945</v>
      </c>
      <c r="AD20" s="56">
        <f t="shared" si="19"/>
        <v>1.022189439004725</v>
      </c>
      <c r="AE20" s="60">
        <f t="shared" si="20"/>
        <v>0.43943314178037696</v>
      </c>
      <c r="AF20" s="61">
        <f t="shared" si="21"/>
        <v>0.2486328418833037</v>
      </c>
      <c r="AG20" s="61">
        <f t="shared" si="22"/>
        <v>0.38160059979414651</v>
      </c>
      <c r="AH20" s="61">
        <f t="shared" si="23"/>
        <v>0.79901949677553619</v>
      </c>
      <c r="AI20" s="62">
        <f t="shared" si="24"/>
        <v>0.89387890498407907</v>
      </c>
      <c r="AJ20" s="54">
        <f t="shared" si="25"/>
        <v>0.41624081286216108</v>
      </c>
      <c r="AK20" s="66">
        <f t="shared" si="26"/>
        <v>0.25579257664727928</v>
      </c>
      <c r="AL20" s="66">
        <f t="shared" si="27"/>
        <v>0.3208964724297636</v>
      </c>
      <c r="AM20" s="55">
        <f t="shared" si="28"/>
        <v>0.66047979159899162</v>
      </c>
      <c r="AN20" s="56">
        <f t="shared" si="29"/>
        <v>0.81269907813346975</v>
      </c>
      <c r="AO20" s="68">
        <f t="shared" ref="AO20:AO38" si="30">AVERAGE(N6:N20)</f>
        <v>0.37123784645469082</v>
      </c>
      <c r="AP20" s="14">
        <f t="shared" ref="AP20:AP38" si="31">((1+N6)*(1+N7)*(1+N8)*(1+N9)*(1+N10)*(1+N11)*(1+N12)*(1+N13)*(1+N14)*(1+N15)*(1+N16)*(1+N17)*(1+N18)*(1+N19)*(1+N20))^(1/15)-1</f>
        <v>0.24027333250051131</v>
      </c>
      <c r="AQ20" s="14">
        <f t="shared" ref="AQ20:AQ38" si="32">(AO20-AP20)*2</f>
        <v>0.26192902790835904</v>
      </c>
      <c r="AR20" s="14">
        <f t="shared" ref="AR20:AR38" si="33">VAR(N6:N20)</f>
        <v>0.5329891716261278</v>
      </c>
      <c r="AS20" s="69">
        <f t="shared" ref="AS20:AS38" si="34">STDEV(N6:N20)</f>
        <v>0.7300610739014427</v>
      </c>
      <c r="AT20" s="31"/>
      <c r="AU20" s="32"/>
      <c r="AV20" s="32"/>
      <c r="AW20" s="32"/>
      <c r="AX20" s="33"/>
      <c r="AY20" s="34"/>
      <c r="AZ20" s="13"/>
      <c r="BA20" s="13"/>
      <c r="BB20" s="13"/>
      <c r="BC20" s="35"/>
    </row>
    <row r="21" spans="1:55">
      <c r="A21" s="126" t="s">
        <v>74</v>
      </c>
      <c r="B21" s="127"/>
      <c r="C21" s="127"/>
      <c r="D21" s="127"/>
      <c r="E21" s="127"/>
      <c r="F21" s="128"/>
      <c r="G21" s="18"/>
      <c r="H21" s="18"/>
      <c r="J21" s="38">
        <f t="shared" si="4"/>
        <v>17</v>
      </c>
      <c r="K21" s="23" t="s">
        <v>16</v>
      </c>
      <c r="L21" s="25">
        <f t="shared" si="0"/>
        <v>0</v>
      </c>
      <c r="M21" s="21">
        <v>3.2505366452008584E-2</v>
      </c>
      <c r="N21" s="21">
        <f t="shared" si="2"/>
        <v>3.2505366452008522E-2</v>
      </c>
      <c r="O21" s="37">
        <f t="shared" si="3"/>
        <v>-6.2450045135165055E-17</v>
      </c>
      <c r="P21" s="39">
        <f t="shared" si="8"/>
        <v>0.18405385708016231</v>
      </c>
      <c r="Q21" s="40">
        <f t="shared" si="9"/>
        <v>0.13860375141693781</v>
      </c>
      <c r="R21" s="40">
        <f t="shared" si="5"/>
        <v>4.5450105663224494E-2</v>
      </c>
      <c r="S21" s="40">
        <f t="shared" si="6"/>
        <v>0.17475593183422808</v>
      </c>
      <c r="T21" s="41">
        <f t="shared" si="7"/>
        <v>0.20901909711449099</v>
      </c>
      <c r="U21" s="42">
        <f t="shared" si="10"/>
        <v>0.55062960169554864</v>
      </c>
      <c r="V21" s="43">
        <f t="shared" si="11"/>
        <v>0.23583375943976792</v>
      </c>
      <c r="W21" s="43">
        <f t="shared" si="12"/>
        <v>0.62959168451156144</v>
      </c>
      <c r="X21" s="43">
        <f t="shared" si="13"/>
        <v>1.5689166982095908</v>
      </c>
      <c r="Y21" s="44">
        <f t="shared" si="14"/>
        <v>1.2525640495438111</v>
      </c>
      <c r="Z21" s="54">
        <f t="shared" si="15"/>
        <v>0.47750058706183574</v>
      </c>
      <c r="AA21" s="55">
        <f t="shared" si="16"/>
        <v>0.24801757324574814</v>
      </c>
      <c r="AB21" s="55">
        <f t="shared" si="17"/>
        <v>0.4589660276321752</v>
      </c>
      <c r="AC21" s="40">
        <f t="shared" si="18"/>
        <v>1.0749880069690672</v>
      </c>
      <c r="AD21" s="56">
        <f t="shared" si="19"/>
        <v>1.0368162840971717</v>
      </c>
      <c r="AE21" s="60">
        <f t="shared" si="20"/>
        <v>0.38053678577021055</v>
      </c>
      <c r="AF21" s="61">
        <f t="shared" si="21"/>
        <v>0.19352940281639053</v>
      </c>
      <c r="AG21" s="61">
        <f t="shared" si="22"/>
        <v>0.37401476590764005</v>
      </c>
      <c r="AH21" s="61">
        <f t="shared" si="23"/>
        <v>0.80988231676252553</v>
      </c>
      <c r="AI21" s="62">
        <f t="shared" si="24"/>
        <v>0.89993461804873665</v>
      </c>
      <c r="AJ21" s="54">
        <f t="shared" si="25"/>
        <v>0.40597789528662093</v>
      </c>
      <c r="AK21" s="66">
        <f t="shared" si="26"/>
        <v>0.24405549160052642</v>
      </c>
      <c r="AL21" s="66">
        <f t="shared" si="27"/>
        <v>0.32384480737218901</v>
      </c>
      <c r="AM21" s="55">
        <f t="shared" si="28"/>
        <v>0.66757859157520705</v>
      </c>
      <c r="AN21" s="56">
        <f t="shared" si="29"/>
        <v>0.81705482776568128</v>
      </c>
      <c r="AO21" s="68">
        <f t="shared" si="30"/>
        <v>0.35066585279696938</v>
      </c>
      <c r="AP21" s="14">
        <f t="shared" si="31"/>
        <v>0.2188393518457783</v>
      </c>
      <c r="AQ21" s="14">
        <f t="shared" si="32"/>
        <v>0.26365300190238217</v>
      </c>
      <c r="AR21" s="14">
        <f t="shared" si="33"/>
        <v>0.54066648672438367</v>
      </c>
      <c r="AS21" s="69">
        <f t="shared" si="34"/>
        <v>0.73530026977037322</v>
      </c>
      <c r="AT21" s="31"/>
      <c r="AU21" s="32"/>
      <c r="AV21" s="32"/>
      <c r="AW21" s="32"/>
      <c r="AX21" s="33"/>
      <c r="AY21" s="34"/>
      <c r="AZ21" s="13"/>
      <c r="BA21" s="13"/>
      <c r="BB21" s="13"/>
      <c r="BC21" s="35"/>
    </row>
    <row r="22" spans="1:55">
      <c r="A22" s="179" t="s">
        <v>98</v>
      </c>
      <c r="B22" s="180"/>
      <c r="C22" s="180"/>
      <c r="D22" s="180"/>
      <c r="E22" s="180"/>
      <c r="F22" s="122">
        <f>M17</f>
        <v>2.6686643835616439</v>
      </c>
      <c r="G22" s="18"/>
      <c r="H22" s="18"/>
      <c r="J22" s="38">
        <f t="shared" si="4"/>
        <v>18</v>
      </c>
      <c r="K22" s="23" t="s">
        <v>17</v>
      </c>
      <c r="L22" s="25">
        <f t="shared" si="0"/>
        <v>0</v>
      </c>
      <c r="M22" s="21">
        <v>-1.782001782001782E-3</v>
      </c>
      <c r="N22" s="21">
        <f t="shared" si="2"/>
        <v>-1.7820017820018297E-3</v>
      </c>
      <c r="O22" s="37">
        <f t="shared" si="3"/>
        <v>-4.7704895589362195E-17</v>
      </c>
      <c r="P22" s="39">
        <f t="shared" si="8"/>
        <v>-3.5449978381586367E-2</v>
      </c>
      <c r="Q22" s="40">
        <f t="shared" si="9"/>
        <v>-3.8320097343157999E-2</v>
      </c>
      <c r="R22" s="40">
        <f t="shared" si="5"/>
        <v>2.8701189615716327E-3</v>
      </c>
      <c r="S22" s="40">
        <f t="shared" si="6"/>
        <v>8.0393804994371345E-3</v>
      </c>
      <c r="T22" s="41">
        <f t="shared" si="7"/>
        <v>4.4831296265658925E-2</v>
      </c>
      <c r="U22" s="42">
        <f t="shared" si="10"/>
        <v>1.6540324626819536E-2</v>
      </c>
      <c r="V22" s="43">
        <f t="shared" si="11"/>
        <v>-4.7415441564643945E-2</v>
      </c>
      <c r="W22" s="43">
        <f t="shared" si="12"/>
        <v>0.12791153238292696</v>
      </c>
      <c r="X22" s="43">
        <f t="shared" si="13"/>
        <v>0.16712431397536381</v>
      </c>
      <c r="Y22" s="44">
        <f t="shared" si="14"/>
        <v>0.40880840741766039</v>
      </c>
      <c r="Z22" s="54">
        <f t="shared" si="15"/>
        <v>0.46384065323383478</v>
      </c>
      <c r="AA22" s="55">
        <f t="shared" si="16"/>
        <v>0.23181461943929782</v>
      </c>
      <c r="AB22" s="55">
        <f t="shared" si="17"/>
        <v>0.46405206758907391</v>
      </c>
      <c r="AC22" s="40">
        <f t="shared" si="18"/>
        <v>1.0885227246218832</v>
      </c>
      <c r="AD22" s="56">
        <f t="shared" si="19"/>
        <v>1.0433229244207582</v>
      </c>
      <c r="AE22" s="60">
        <f t="shared" si="20"/>
        <v>0.39150841137598247</v>
      </c>
      <c r="AF22" s="61">
        <f t="shared" si="21"/>
        <v>0.20750749093795551</v>
      </c>
      <c r="AG22" s="61">
        <f t="shared" si="22"/>
        <v>0.36800184087605392</v>
      </c>
      <c r="AH22" s="61">
        <f t="shared" si="23"/>
        <v>0.79908958403928476</v>
      </c>
      <c r="AI22" s="62">
        <f t="shared" si="24"/>
        <v>0.89391810812807948</v>
      </c>
      <c r="AJ22" s="54">
        <f t="shared" si="25"/>
        <v>0.36875456520614808</v>
      </c>
      <c r="AK22" s="66">
        <f t="shared" si="26"/>
        <v>0.20630030474367889</v>
      </c>
      <c r="AL22" s="66">
        <f t="shared" si="27"/>
        <v>0.32490852092493838</v>
      </c>
      <c r="AM22" s="55">
        <f t="shared" si="28"/>
        <v>0.68104463218032552</v>
      </c>
      <c r="AN22" s="56">
        <f t="shared" si="29"/>
        <v>0.82525428334563977</v>
      </c>
      <c r="AO22" s="68">
        <f t="shared" si="30"/>
        <v>0.33320601221574153</v>
      </c>
      <c r="AP22" s="14">
        <f t="shared" si="31"/>
        <v>0.20005403425864143</v>
      </c>
      <c r="AQ22" s="14">
        <f t="shared" si="32"/>
        <v>0.2663039559142002</v>
      </c>
      <c r="AR22" s="14">
        <f t="shared" si="33"/>
        <v>0.54862701905831834</v>
      </c>
      <c r="AS22" s="69">
        <f t="shared" si="34"/>
        <v>0.7406936067351455</v>
      </c>
      <c r="AT22" s="31"/>
      <c r="AU22" s="32"/>
      <c r="AV22" s="32"/>
      <c r="AW22" s="32"/>
      <c r="AX22" s="33"/>
      <c r="AY22" s="34"/>
      <c r="AZ22" s="13"/>
      <c r="BA22" s="13"/>
      <c r="BB22" s="13"/>
      <c r="BC22" s="35"/>
    </row>
    <row r="23" spans="1:55" ht="15" thickBot="1">
      <c r="A23" s="174" t="s">
        <v>78</v>
      </c>
      <c r="B23" s="175"/>
      <c r="C23" s="175"/>
      <c r="D23" s="175"/>
      <c r="E23" s="175"/>
      <c r="F23" s="176"/>
      <c r="G23" s="10"/>
      <c r="H23" s="10"/>
      <c r="J23" s="38">
        <f t="shared" si="4"/>
        <v>19</v>
      </c>
      <c r="K23" s="23" t="s">
        <v>18</v>
      </c>
      <c r="L23" s="25">
        <f t="shared" si="0"/>
        <v>0</v>
      </c>
      <c r="M23" s="21">
        <v>0.15828622433799464</v>
      </c>
      <c r="N23" s="21">
        <f t="shared" si="2"/>
        <v>0.15828622433799455</v>
      </c>
      <c r="O23" s="37">
        <f t="shared" si="3"/>
        <v>0</v>
      </c>
      <c r="P23" s="39">
        <f t="shared" si="8"/>
        <v>6.3003196336000419E-2</v>
      </c>
      <c r="Q23" s="40">
        <f t="shared" si="9"/>
        <v>6.0826927148916576E-2</v>
      </c>
      <c r="R23" s="40">
        <f t="shared" si="5"/>
        <v>2.176269187083843E-3</v>
      </c>
      <c r="S23" s="40">
        <f t="shared" si="6"/>
        <v>7.1030474740252534E-3</v>
      </c>
      <c r="T23" s="41">
        <f t="shared" si="7"/>
        <v>4.2139789611557309E-2</v>
      </c>
      <c r="U23" s="42">
        <f t="shared" si="10"/>
        <v>0.14173315875929593</v>
      </c>
      <c r="V23" s="43">
        <f t="shared" si="11"/>
        <v>0.11283768387198623</v>
      </c>
      <c r="W23" s="43">
        <f t="shared" si="12"/>
        <v>5.7790949774619405E-2</v>
      </c>
      <c r="X23" s="43">
        <f t="shared" si="13"/>
        <v>9.3938898368200158E-2</v>
      </c>
      <c r="Y23" s="44">
        <f t="shared" si="14"/>
        <v>0.30649453236265106</v>
      </c>
      <c r="Z23" s="54">
        <f t="shared" si="15"/>
        <v>0.41566460443339093</v>
      </c>
      <c r="AA23" s="55">
        <f t="shared" si="16"/>
        <v>0.18765869211123176</v>
      </c>
      <c r="AB23" s="55">
        <f t="shared" si="17"/>
        <v>0.45601182464431833</v>
      </c>
      <c r="AC23" s="40">
        <f t="shared" si="18"/>
        <v>1.1012083074749188</v>
      </c>
      <c r="AD23" s="56">
        <f t="shared" si="19"/>
        <v>1.0493847280549298</v>
      </c>
      <c r="AE23" s="60">
        <f t="shared" si="20"/>
        <v>0.42929781812350748</v>
      </c>
      <c r="AF23" s="61">
        <f t="shared" si="21"/>
        <v>0.25614603881988707</v>
      </c>
      <c r="AG23" s="61">
        <f t="shared" si="22"/>
        <v>0.34630355860724082</v>
      </c>
      <c r="AH23" s="61">
        <f t="shared" si="23"/>
        <v>0.76205059730297309</v>
      </c>
      <c r="AI23" s="62">
        <f t="shared" si="24"/>
        <v>0.87295509466579846</v>
      </c>
      <c r="AJ23" s="54">
        <f t="shared" si="25"/>
        <v>0.33015600668817485</v>
      </c>
      <c r="AK23" s="66">
        <f t="shared" si="26"/>
        <v>0.17295416740963554</v>
      </c>
      <c r="AL23" s="66">
        <f t="shared" si="27"/>
        <v>0.31440367855707863</v>
      </c>
      <c r="AM23" s="55">
        <f t="shared" si="28"/>
        <v>0.67764046758400931</v>
      </c>
      <c r="AN23" s="56">
        <f t="shared" si="29"/>
        <v>0.82318920521591465</v>
      </c>
      <c r="AO23" s="68">
        <f t="shared" si="30"/>
        <v>0.34559328955692897</v>
      </c>
      <c r="AP23" s="14">
        <f t="shared" si="31"/>
        <v>0.21412453716212743</v>
      </c>
      <c r="AQ23" s="14">
        <f t="shared" si="32"/>
        <v>0.26293750478960309</v>
      </c>
      <c r="AR23" s="14">
        <f t="shared" si="33"/>
        <v>0.5413534396776255</v>
      </c>
      <c r="AS23" s="69">
        <f t="shared" si="34"/>
        <v>0.73576724558628293</v>
      </c>
      <c r="AT23" s="31"/>
      <c r="AU23" s="32"/>
      <c r="AV23" s="32"/>
      <c r="AW23" s="32"/>
      <c r="AX23" s="33"/>
      <c r="AY23" s="34"/>
      <c r="AZ23" s="13"/>
      <c r="BA23" s="13"/>
      <c r="BB23" s="13"/>
      <c r="BC23" s="35"/>
    </row>
    <row r="24" spans="1:55">
      <c r="A24" s="148" t="s">
        <v>34</v>
      </c>
      <c r="B24" s="102" t="s">
        <v>56</v>
      </c>
      <c r="C24" s="103" t="s">
        <v>57</v>
      </c>
      <c r="D24" s="102" t="s">
        <v>59</v>
      </c>
      <c r="E24" s="103" t="s">
        <v>57</v>
      </c>
      <c r="F24" s="111" t="s">
        <v>60</v>
      </c>
      <c r="G24" s="159" t="s">
        <v>84</v>
      </c>
      <c r="H24" s="181"/>
      <c r="I24" s="182"/>
      <c r="J24" s="38">
        <f t="shared" si="4"/>
        <v>20</v>
      </c>
      <c r="K24" s="23" t="s">
        <v>19</v>
      </c>
      <c r="L24" s="25">
        <f t="shared" si="0"/>
        <v>0</v>
      </c>
      <c r="M24" s="21">
        <v>-3.9301310043668124E-2</v>
      </c>
      <c r="N24" s="21">
        <f t="shared" si="2"/>
        <v>-3.9301310043668103E-2</v>
      </c>
      <c r="O24" s="37">
        <f t="shared" si="3"/>
        <v>0</v>
      </c>
      <c r="P24" s="39">
        <f t="shared" si="8"/>
        <v>3.9067637504108209E-2</v>
      </c>
      <c r="Q24" s="40">
        <f t="shared" si="9"/>
        <v>3.5641619723026707E-2</v>
      </c>
      <c r="R24" s="40">
        <f t="shared" si="5"/>
        <v>3.4260177810815015E-3</v>
      </c>
      <c r="S24" s="40">
        <f t="shared" si="6"/>
        <v>1.1011728208110159E-2</v>
      </c>
      <c r="T24" s="41">
        <f t="shared" si="7"/>
        <v>5.2468390979975174E-2</v>
      </c>
      <c r="U24" s="42">
        <f t="shared" si="10"/>
        <v>2.5269958299134697E-3</v>
      </c>
      <c r="V24" s="43">
        <f t="shared" si="11"/>
        <v>-2.0726117560294632E-3</v>
      </c>
      <c r="W24" s="43">
        <f t="shared" si="12"/>
        <v>9.1992151718858668E-3</v>
      </c>
      <c r="X24" s="43">
        <f t="shared" si="13"/>
        <v>1.1604014286835889E-2</v>
      </c>
      <c r="Y24" s="44">
        <f t="shared" si="14"/>
        <v>0.10772193038947961</v>
      </c>
      <c r="Z24" s="54">
        <f t="shared" si="15"/>
        <v>2.8812362489774875E-2</v>
      </c>
      <c r="AA24" s="55">
        <f t="shared" si="16"/>
        <v>-1.9245948566058879E-2</v>
      </c>
      <c r="AB24" s="55">
        <f t="shared" si="17"/>
        <v>9.6116622111667507E-2</v>
      </c>
      <c r="AC24" s="40">
        <f t="shared" si="18"/>
        <v>0.11510887062598153</v>
      </c>
      <c r="AD24" s="56">
        <f t="shared" si="19"/>
        <v>0.33927698216351421</v>
      </c>
      <c r="AE24" s="60">
        <f t="shared" si="20"/>
        <v>0.34597070219451753</v>
      </c>
      <c r="AF24" s="61">
        <f t="shared" si="21"/>
        <v>0.18009600201364129</v>
      </c>
      <c r="AG24" s="61">
        <f t="shared" si="22"/>
        <v>0.33174940036175249</v>
      </c>
      <c r="AH24" s="61">
        <f t="shared" si="23"/>
        <v>0.76395786065246551</v>
      </c>
      <c r="AI24" s="62">
        <f t="shared" si="24"/>
        <v>0.87404682978228665</v>
      </c>
      <c r="AJ24" s="54">
        <f t="shared" si="25"/>
        <v>0.33617241900451261</v>
      </c>
      <c r="AK24" s="66">
        <f t="shared" si="26"/>
        <v>0.1806154225536909</v>
      </c>
      <c r="AL24" s="66">
        <f t="shared" si="27"/>
        <v>0.31111399290164343</v>
      </c>
      <c r="AM24" s="55">
        <f t="shared" si="28"/>
        <v>0.67227736330265431</v>
      </c>
      <c r="AN24" s="56">
        <f t="shared" si="29"/>
        <v>0.81992521811605135</v>
      </c>
      <c r="AO24" s="68">
        <f t="shared" si="30"/>
        <v>0.33259584373011841</v>
      </c>
      <c r="AP24" s="14">
        <f t="shared" si="31"/>
        <v>0.19926097389633024</v>
      </c>
      <c r="AQ24" s="14">
        <f t="shared" si="32"/>
        <v>0.26666973966757634</v>
      </c>
      <c r="AR24" s="14">
        <f t="shared" si="33"/>
        <v>0.54917739237014052</v>
      </c>
      <c r="AS24" s="69">
        <f t="shared" si="34"/>
        <v>0.74106503923079547</v>
      </c>
      <c r="AT24" s="54">
        <f>AVERAGE(N5:N24)</f>
        <v>0.30041379878923474</v>
      </c>
      <c r="AU24" s="55">
        <f>((1+N5)*(1+N6)*(1+N7)*(1+N8)*(1+N9)*(1+N10)*(1+N11)*(1+N12)*(1+N13)*(1+N14)*(1+N15)*(1+N16)*(1+N17)*(1+N18)*(1+N19)*(1+N20)*(1+N21)*(1+N22)*(1+N23)*(1+N24))^(1/20)-1</f>
        <v>0.19851529335154749</v>
      </c>
      <c r="AV24" s="55">
        <f>(AT24-AU24)*2</f>
        <v>0.2037970108753745</v>
      </c>
      <c r="AW24" s="55">
        <f>VAR(N5:N24)</f>
        <v>0.41241586149872722</v>
      </c>
      <c r="AX24" s="56">
        <f>STDEV(N5:N24)</f>
        <v>0.64219612385837954</v>
      </c>
      <c r="AY24" s="34"/>
      <c r="AZ24" s="13"/>
      <c r="BA24" s="13"/>
      <c r="BB24" s="13"/>
      <c r="BC24" s="35"/>
    </row>
    <row r="25" spans="1:55" ht="15" thickBot="1">
      <c r="A25" s="149"/>
      <c r="B25" s="136" t="s">
        <v>62</v>
      </c>
      <c r="C25" s="137" t="s">
        <v>58</v>
      </c>
      <c r="D25" s="136" t="s">
        <v>62</v>
      </c>
      <c r="E25" s="137" t="s">
        <v>58</v>
      </c>
      <c r="F25" s="112" t="s">
        <v>61</v>
      </c>
      <c r="G25" s="162" t="s">
        <v>85</v>
      </c>
      <c r="H25" s="177"/>
      <c r="I25" s="178"/>
      <c r="J25" s="38">
        <f t="shared" si="4"/>
        <v>21</v>
      </c>
      <c r="K25" s="23" t="s">
        <v>20</v>
      </c>
      <c r="L25" s="25">
        <f t="shared" si="0"/>
        <v>0</v>
      </c>
      <c r="M25" s="21">
        <v>0.33716577540106951</v>
      </c>
      <c r="N25" s="21">
        <f t="shared" si="2"/>
        <v>0.33716577540106951</v>
      </c>
      <c r="O25" s="37">
        <f t="shared" si="3"/>
        <v>0</v>
      </c>
      <c r="P25" s="39">
        <f t="shared" si="8"/>
        <v>0.15205022989846531</v>
      </c>
      <c r="Q25" s="40">
        <f t="shared" si="9"/>
        <v>0.14164071100092035</v>
      </c>
      <c r="R25" s="40">
        <f t="shared" si="5"/>
        <v>1.0409518897544962E-2</v>
      </c>
      <c r="S25" s="40">
        <f t="shared" si="6"/>
        <v>3.5461032325801216E-2</v>
      </c>
      <c r="T25" s="41">
        <f t="shared" si="7"/>
        <v>9.415549947533762E-2</v>
      </c>
      <c r="U25" s="42">
        <f t="shared" si="10"/>
        <v>9.7374810873080531E-2</v>
      </c>
      <c r="V25" s="43">
        <f t="shared" si="11"/>
        <v>8.9284217268047472E-2</v>
      </c>
      <c r="W25" s="43">
        <f t="shared" si="12"/>
        <v>1.6181187210066117E-2</v>
      </c>
      <c r="X25" s="43">
        <f t="shared" si="13"/>
        <v>2.3482596825955084E-2</v>
      </c>
      <c r="Y25" s="44">
        <f t="shared" si="14"/>
        <v>0.15324032375962629</v>
      </c>
      <c r="Z25" s="54">
        <f t="shared" si="15"/>
        <v>0.14379003702198304</v>
      </c>
      <c r="AA25" s="55">
        <f t="shared" si="16"/>
        <v>0.11867648693733934</v>
      </c>
      <c r="AB25" s="55">
        <f t="shared" si="17"/>
        <v>5.0227100169287386E-2</v>
      </c>
      <c r="AC25" s="40">
        <f t="shared" si="18"/>
        <v>7.4448894129618304E-2</v>
      </c>
      <c r="AD25" s="56">
        <f t="shared" si="19"/>
        <v>0.27285324650738224</v>
      </c>
      <c r="AE25" s="60">
        <f t="shared" si="20"/>
        <v>0.37030352623322393</v>
      </c>
      <c r="AF25" s="61">
        <f t="shared" si="21"/>
        <v>0.2040390767807565</v>
      </c>
      <c r="AG25" s="61">
        <f t="shared" si="22"/>
        <v>0.33252889890493487</v>
      </c>
      <c r="AH25" s="61">
        <f t="shared" si="23"/>
        <v>0.75624514170650714</v>
      </c>
      <c r="AI25" s="62">
        <f t="shared" si="24"/>
        <v>0.86962356321945833</v>
      </c>
      <c r="AJ25" s="54">
        <f t="shared" si="25"/>
        <v>0.38257022054937301</v>
      </c>
      <c r="AK25" s="66">
        <f t="shared" si="26"/>
        <v>0.23480339594998956</v>
      </c>
      <c r="AL25" s="66">
        <f t="shared" si="27"/>
        <v>0.2955336491987669</v>
      </c>
      <c r="AM25" s="55">
        <f t="shared" si="28"/>
        <v>0.64184792831285453</v>
      </c>
      <c r="AN25" s="56">
        <f t="shared" si="29"/>
        <v>0.8011541226960357</v>
      </c>
      <c r="AO25" s="68">
        <f t="shared" si="30"/>
        <v>0.32541369814461152</v>
      </c>
      <c r="AP25" s="14">
        <f t="shared" si="31"/>
        <v>0.19308185147959755</v>
      </c>
      <c r="AQ25" s="14">
        <f t="shared" si="32"/>
        <v>0.26466369333002793</v>
      </c>
      <c r="AR25" s="14">
        <f t="shared" si="33"/>
        <v>0.54822277600670932</v>
      </c>
      <c r="AS25" s="69">
        <f t="shared" si="34"/>
        <v>0.74042067502650766</v>
      </c>
      <c r="AT25" s="54">
        <f t="shared" ref="AT25:AT38" si="35">AVERAGE(N6:N25)</f>
        <v>0.30277208755928825</v>
      </c>
      <c r="AU25" s="55">
        <f t="shared" ref="AU25:AU38" si="36">((1+N6)*(1+N7)*(1+N8)*(1+N9)*(1+N10)*(1+N11)*(1+N12)*(1+N13)*(1+N14)*(1+N15)*(1+N16)*(1+N17)*(1+N18)*(1+N19)*(1+N20)*(1+N21)*(1+N22)*(1+N23)*(1+N24)*(1+N25))^(1/20)-1</f>
        <v>0.20066916437675775</v>
      </c>
      <c r="AV25" s="55">
        <f t="shared" ref="AV25:AV38" si="37">(AT25-AU25)*2</f>
        <v>0.20420584636506101</v>
      </c>
      <c r="AW25" s="55">
        <f t="shared" ref="AW25:AW38" si="38">VAR(N6:N25)</f>
        <v>0.41247538939668482</v>
      </c>
      <c r="AX25" s="56">
        <f t="shared" ref="AX25:AX38" si="39">STDEV(N6:N25)</f>
        <v>0.6422424693187806</v>
      </c>
      <c r="AY25" s="34"/>
      <c r="AZ25" s="13"/>
      <c r="BA25" s="13"/>
      <c r="BB25" s="13"/>
      <c r="BC25" s="35"/>
    </row>
    <row r="26" spans="1:55" ht="15" thickBot="1">
      <c r="A26" s="150"/>
      <c r="B26" s="142" t="s">
        <v>63</v>
      </c>
      <c r="C26" s="144"/>
      <c r="D26" s="151" t="s">
        <v>88</v>
      </c>
      <c r="E26" s="152"/>
      <c r="F26" s="113" t="s">
        <v>65</v>
      </c>
      <c r="G26" s="162" t="s">
        <v>86</v>
      </c>
      <c r="H26" s="177"/>
      <c r="I26" s="178"/>
      <c r="J26" s="38">
        <f t="shared" si="4"/>
        <v>22</v>
      </c>
      <c r="K26" s="23" t="s">
        <v>21</v>
      </c>
      <c r="L26" s="25">
        <f t="shared" si="0"/>
        <v>0</v>
      </c>
      <c r="M26" s="21">
        <v>-0.27934413117376522</v>
      </c>
      <c r="N26" s="21">
        <f t="shared" si="2"/>
        <v>-0.27934413117376522</v>
      </c>
      <c r="O26" s="37">
        <f t="shared" si="3"/>
        <v>0</v>
      </c>
      <c r="P26" s="39">
        <f t="shared" si="8"/>
        <v>6.1734447278787297E-3</v>
      </c>
      <c r="Q26" s="40">
        <f t="shared" si="9"/>
        <v>-2.5384173395385679E-2</v>
      </c>
      <c r="R26" s="40">
        <f t="shared" si="5"/>
        <v>3.1557618123264408E-2</v>
      </c>
      <c r="S26" s="40">
        <f t="shared" si="6"/>
        <v>9.6572081217377093E-2</v>
      </c>
      <c r="T26" s="41">
        <f t="shared" si="7"/>
        <v>0.15538024425371544</v>
      </c>
      <c r="U26" s="42">
        <f t="shared" si="10"/>
        <v>3.5004911347925785E-2</v>
      </c>
      <c r="V26" s="43">
        <f t="shared" si="11"/>
        <v>1.369740139069342E-2</v>
      </c>
      <c r="W26" s="43">
        <f t="shared" si="12"/>
        <v>4.261501991446473E-2</v>
      </c>
      <c r="X26" s="43">
        <f t="shared" si="13"/>
        <v>5.3047370486831752E-2</v>
      </c>
      <c r="Y26" s="44">
        <f t="shared" si="14"/>
        <v>0.23032014780915661</v>
      </c>
      <c r="Z26" s="54">
        <f t="shared" si="15"/>
        <v>1.0065231910981663E-2</v>
      </c>
      <c r="AA26" s="55">
        <f t="shared" si="16"/>
        <v>-6.750694509849664E-3</v>
      </c>
      <c r="AB26" s="55">
        <f t="shared" si="17"/>
        <v>3.3631852841662653E-2</v>
      </c>
      <c r="AC26" s="40">
        <f t="shared" si="18"/>
        <v>3.9575454526007144E-2</v>
      </c>
      <c r="AD26" s="56">
        <f t="shared" si="19"/>
        <v>0.19893580503772351</v>
      </c>
      <c r="AE26" s="60">
        <f t="shared" si="20"/>
        <v>0.29281725652173723</v>
      </c>
      <c r="AF26" s="61">
        <f t="shared" si="21"/>
        <v>0.11926827458611733</v>
      </c>
      <c r="AG26" s="61">
        <f t="shared" si="22"/>
        <v>0.34709796387123981</v>
      </c>
      <c r="AH26" s="61">
        <f t="shared" si="23"/>
        <v>0.794725369780655</v>
      </c>
      <c r="AI26" s="62">
        <f t="shared" si="24"/>
        <v>0.89147370672423931</v>
      </c>
      <c r="AJ26" s="54">
        <f t="shared" si="25"/>
        <v>0.29312738884770662</v>
      </c>
      <c r="AK26" s="66">
        <f t="shared" si="26"/>
        <v>0.14443346179752004</v>
      </c>
      <c r="AL26" s="66">
        <f t="shared" si="27"/>
        <v>0.29738785410037316</v>
      </c>
      <c r="AM26" s="55">
        <f t="shared" si="28"/>
        <v>0.65756435675025449</v>
      </c>
      <c r="AN26" s="56">
        <f t="shared" si="29"/>
        <v>0.81090342011256467</v>
      </c>
      <c r="AO26" s="68">
        <f t="shared" si="30"/>
        <v>0.26535949429611561</v>
      </c>
      <c r="AP26" s="14">
        <f t="shared" si="31"/>
        <v>0.13029427008605365</v>
      </c>
      <c r="AQ26" s="14">
        <f t="shared" si="32"/>
        <v>0.2701304484201239</v>
      </c>
      <c r="AR26" s="14">
        <f t="shared" si="33"/>
        <v>0.56422175621066528</v>
      </c>
      <c r="AS26" s="69">
        <f t="shared" si="34"/>
        <v>0.75114696046157658</v>
      </c>
      <c r="AT26" s="54">
        <f t="shared" si="35"/>
        <v>0.27175061743470852</v>
      </c>
      <c r="AU26" s="55">
        <f t="shared" si="36"/>
        <v>0.16395699320876411</v>
      </c>
      <c r="AV26" s="55">
        <f t="shared" si="37"/>
        <v>0.21558724845188881</v>
      </c>
      <c r="AW26" s="55">
        <f t="shared" si="38"/>
        <v>0.42921985044345057</v>
      </c>
      <c r="AX26" s="56">
        <f t="shared" si="39"/>
        <v>0.65514872391194545</v>
      </c>
      <c r="AY26" s="34"/>
      <c r="AZ26" s="13"/>
      <c r="BA26" s="13"/>
      <c r="BB26" s="13"/>
      <c r="BC26" s="35"/>
    </row>
    <row r="27" spans="1:55">
      <c r="A27" s="131" t="str">
        <f>'Harshad Mehta!'!A5</f>
        <v>3 years</v>
      </c>
      <c r="B27" s="101">
        <f>'Harshad Mehta!'!B5</f>
        <v>0.2556739154781667</v>
      </c>
      <c r="C27" s="101">
        <f>'Harshad Mehta!'!C5</f>
        <v>0.28419302213060482</v>
      </c>
      <c r="D27" s="101">
        <f>'Harshad Mehta!'!D5</f>
        <v>0.18415870653684982</v>
      </c>
      <c r="E27" s="101">
        <f>'Harshad Mehta!'!E5</f>
        <v>0.20908606157966661</v>
      </c>
      <c r="F27" s="114">
        <f>'Harshad Mehta!'!F5</f>
        <v>7.1515208941316882E-2</v>
      </c>
      <c r="G27" s="162" t="s">
        <v>87</v>
      </c>
      <c r="H27" s="177"/>
      <c r="I27" s="178"/>
      <c r="J27" s="38">
        <f t="shared" si="4"/>
        <v>23</v>
      </c>
      <c r="K27" s="23" t="s">
        <v>22</v>
      </c>
      <c r="L27" s="25">
        <f t="shared" si="0"/>
        <v>0</v>
      </c>
      <c r="M27" s="21">
        <v>-3.7458379578246395E-2</v>
      </c>
      <c r="N27" s="21">
        <f t="shared" si="2"/>
        <v>-3.7458379578246381E-2</v>
      </c>
      <c r="O27" s="37">
        <f t="shared" si="3"/>
        <v>0</v>
      </c>
      <c r="P27" s="39">
        <f t="shared" si="8"/>
        <v>6.7877548830193035E-3</v>
      </c>
      <c r="Q27" s="40">
        <f t="shared" si="9"/>
        <v>-2.4761362133582265E-2</v>
      </c>
      <c r="R27" s="40">
        <f t="shared" si="5"/>
        <v>3.1549117016601569E-2</v>
      </c>
      <c r="S27" s="40">
        <f t="shared" si="6"/>
        <v>9.6489406537301176E-2</v>
      </c>
      <c r="T27" s="41">
        <f t="shared" si="7"/>
        <v>0.1553137200453498</v>
      </c>
      <c r="U27" s="42">
        <f t="shared" si="10"/>
        <v>2.7869635788676871E-2</v>
      </c>
      <c r="V27" s="43">
        <f t="shared" si="11"/>
        <v>6.3456124786018808E-3</v>
      </c>
      <c r="W27" s="43">
        <f t="shared" si="12"/>
        <v>4.304804662014998E-2</v>
      </c>
      <c r="X27" s="43">
        <f t="shared" si="13"/>
        <v>5.3958143178754289E-2</v>
      </c>
      <c r="Y27" s="44">
        <f t="shared" si="14"/>
        <v>0.23228892177362717</v>
      </c>
      <c r="Z27" s="54">
        <f t="shared" si="15"/>
        <v>2.4295934801913006E-2</v>
      </c>
      <c r="AA27" s="55">
        <f t="shared" si="16"/>
        <v>8.8723380931130524E-3</v>
      </c>
      <c r="AB27" s="55">
        <f t="shared" si="17"/>
        <v>3.0847193417599908E-2</v>
      </c>
      <c r="AC27" s="40">
        <f t="shared" si="18"/>
        <v>3.6107313825537238E-2</v>
      </c>
      <c r="AD27" s="56">
        <f t="shared" si="19"/>
        <v>0.19001924593455591</v>
      </c>
      <c r="AE27" s="60">
        <f t="shared" si="20"/>
        <v>2.2204980207748203E-2</v>
      </c>
      <c r="AF27" s="61">
        <f t="shared" si="21"/>
        <v>-2.0903839811284519E-2</v>
      </c>
      <c r="AG27" s="61">
        <f t="shared" si="22"/>
        <v>8.6217640038065452E-2</v>
      </c>
      <c r="AH27" s="61">
        <f t="shared" si="23"/>
        <v>9.8294523538330875E-2</v>
      </c>
      <c r="AI27" s="62">
        <f t="shared" si="24"/>
        <v>0.31351957441016481</v>
      </c>
      <c r="AJ27" s="54">
        <f t="shared" si="25"/>
        <v>0.28218606263168566</v>
      </c>
      <c r="AK27" s="66">
        <f t="shared" si="26"/>
        <v>0.13230329774134453</v>
      </c>
      <c r="AL27" s="66">
        <f t="shared" si="27"/>
        <v>0.29976552978068227</v>
      </c>
      <c r="AM27" s="55">
        <f t="shared" si="28"/>
        <v>0.66375835247864867</v>
      </c>
      <c r="AN27" s="56">
        <f t="shared" si="29"/>
        <v>0.814713662877117</v>
      </c>
      <c r="AO27" s="68">
        <f t="shared" si="30"/>
        <v>0.27029548618021398</v>
      </c>
      <c r="AP27" s="14">
        <f t="shared" si="31"/>
        <v>0.13634169328785495</v>
      </c>
      <c r="AQ27" s="14">
        <f t="shared" si="32"/>
        <v>0.26790758578471807</v>
      </c>
      <c r="AR27" s="14">
        <f t="shared" si="33"/>
        <v>0.5606011447217164</v>
      </c>
      <c r="AS27" s="69">
        <f t="shared" si="34"/>
        <v>0.74873302633296224</v>
      </c>
      <c r="AT27" s="54">
        <f t="shared" si="35"/>
        <v>0.25687191810897536</v>
      </c>
      <c r="AU27" s="55">
        <f t="shared" si="36"/>
        <v>0.14838468038217201</v>
      </c>
      <c r="AV27" s="55">
        <f t="shared" si="37"/>
        <v>0.21697447545360671</v>
      </c>
      <c r="AW27" s="55">
        <f t="shared" si="38"/>
        <v>0.43401181446934278</v>
      </c>
      <c r="AX27" s="56">
        <f t="shared" si="39"/>
        <v>0.65879573045773665</v>
      </c>
      <c r="AY27" s="34"/>
      <c r="AZ27" s="13"/>
      <c r="BA27" s="13"/>
      <c r="BB27" s="13"/>
      <c r="BC27" s="35"/>
    </row>
    <row r="28" spans="1:55" ht="15" thickBot="1">
      <c r="A28" s="4" t="str">
        <f>'Harshad Mehta!'!A6</f>
        <v>5 years</v>
      </c>
      <c r="B28" s="7">
        <f>'Harshad Mehta!'!B6</f>
        <v>0.25884887718122074</v>
      </c>
      <c r="C28" s="7">
        <f>'Harshad Mehta!'!C6</f>
        <v>0.21839243677917305</v>
      </c>
      <c r="D28" s="7">
        <f>'Harshad Mehta!'!D6</f>
        <v>0.17472531360430515</v>
      </c>
      <c r="E28" s="7">
        <f>'Harshad Mehta!'!E6</f>
        <v>0.14491718106947582</v>
      </c>
      <c r="F28" s="106">
        <f>'Harshad Mehta!'!F6</f>
        <v>8.4123563576915583E-2</v>
      </c>
      <c r="G28" s="165"/>
      <c r="H28" s="166"/>
      <c r="I28" s="167"/>
      <c r="J28" s="38">
        <f t="shared" si="4"/>
        <v>24</v>
      </c>
      <c r="K28" s="23" t="s">
        <v>23</v>
      </c>
      <c r="L28" s="25">
        <f t="shared" si="0"/>
        <v>0</v>
      </c>
      <c r="M28" s="21">
        <v>-0.1210723551455751</v>
      </c>
      <c r="N28" s="21">
        <f t="shared" si="2"/>
        <v>-0.12107235514557513</v>
      </c>
      <c r="O28" s="37">
        <f t="shared" si="3"/>
        <v>0</v>
      </c>
      <c r="P28" s="39">
        <f t="shared" si="8"/>
        <v>-0.14595828863252891</v>
      </c>
      <c r="Q28" s="40">
        <f t="shared" si="9"/>
        <v>-0.15205661479044874</v>
      </c>
      <c r="R28" s="40">
        <f t="shared" si="5"/>
        <v>6.0983261579198311E-3</v>
      </c>
      <c r="S28" s="40">
        <f t="shared" si="6"/>
        <v>1.5091661470370075E-2</v>
      </c>
      <c r="T28" s="41">
        <f t="shared" si="7"/>
        <v>6.1424061796599864E-2</v>
      </c>
      <c r="U28" s="42">
        <f t="shared" si="10"/>
        <v>-2.8002080108037064E-2</v>
      </c>
      <c r="V28" s="43">
        <f t="shared" si="11"/>
        <v>-4.769820238187894E-2</v>
      </c>
      <c r="W28" s="43">
        <f t="shared" si="12"/>
        <v>3.9392244547683752E-2</v>
      </c>
      <c r="X28" s="43">
        <f t="shared" si="13"/>
        <v>5.1349889905854589E-2</v>
      </c>
      <c r="Y28" s="44">
        <f t="shared" si="14"/>
        <v>0.22660514095195322</v>
      </c>
      <c r="Z28" s="54">
        <f t="shared" si="15"/>
        <v>2.3562602879724859E-3</v>
      </c>
      <c r="AA28" s="55">
        <f t="shared" si="16"/>
        <v>-1.4072679820485878E-2</v>
      </c>
      <c r="AB28" s="55">
        <f t="shared" si="17"/>
        <v>3.2857880216916727E-2</v>
      </c>
      <c r="AC28" s="40">
        <f t="shared" si="18"/>
        <v>3.905649711383654E-2</v>
      </c>
      <c r="AD28" s="56">
        <f t="shared" si="19"/>
        <v>0.19762716694279797</v>
      </c>
      <c r="AE28" s="60">
        <f t="shared" si="20"/>
        <v>5.6865539325629447E-2</v>
      </c>
      <c r="AF28" s="61">
        <f t="shared" si="21"/>
        <v>2.9445154832679066E-2</v>
      </c>
      <c r="AG28" s="61">
        <f t="shared" si="22"/>
        <v>5.4840768985900762E-2</v>
      </c>
      <c r="AH28" s="61">
        <f t="shared" si="23"/>
        <v>7.257558681995506E-2</v>
      </c>
      <c r="AI28" s="62">
        <f t="shared" si="24"/>
        <v>0.26939856499238274</v>
      </c>
      <c r="AJ28" s="54">
        <f t="shared" si="25"/>
        <v>0.23080348587446262</v>
      </c>
      <c r="AK28" s="66">
        <f t="shared" si="26"/>
        <v>8.3243807794695313E-2</v>
      </c>
      <c r="AL28" s="66">
        <f t="shared" si="27"/>
        <v>0.29511935615953461</v>
      </c>
      <c r="AM28" s="55">
        <f t="shared" si="28"/>
        <v>0.67152422195223171</v>
      </c>
      <c r="AN28" s="56">
        <f t="shared" si="29"/>
        <v>0.81946581499915649</v>
      </c>
      <c r="AO28" s="68">
        <f t="shared" si="30"/>
        <v>0.27686451871299261</v>
      </c>
      <c r="AP28" s="14">
        <f t="shared" si="31"/>
        <v>0.1453853486744443</v>
      </c>
      <c r="AQ28" s="14">
        <f t="shared" si="32"/>
        <v>0.26295834007709662</v>
      </c>
      <c r="AR28" s="14">
        <f t="shared" si="33"/>
        <v>0.55435230417324621</v>
      </c>
      <c r="AS28" s="69">
        <f t="shared" si="34"/>
        <v>0.74454838941014856</v>
      </c>
      <c r="AT28" s="54">
        <f t="shared" si="35"/>
        <v>0.25219444714068751</v>
      </c>
      <c r="AU28" s="55">
        <f t="shared" si="36"/>
        <v>0.14259173481294285</v>
      </c>
      <c r="AV28" s="55">
        <f t="shared" si="37"/>
        <v>0.21920542465548931</v>
      </c>
      <c r="AW28" s="55">
        <f t="shared" si="38"/>
        <v>0.4372499126837795</v>
      </c>
      <c r="AX28" s="56">
        <f t="shared" si="39"/>
        <v>0.66124875250073589</v>
      </c>
      <c r="AY28" s="34"/>
      <c r="AZ28" s="13"/>
      <c r="BA28" s="13"/>
      <c r="BB28" s="13"/>
      <c r="BC28" s="35"/>
    </row>
    <row r="29" spans="1:55">
      <c r="A29" s="4" t="str">
        <f>'Harshad Mehta!'!A7</f>
        <v>7 years</v>
      </c>
      <c r="B29" s="7">
        <f>'Harshad Mehta!'!B7</f>
        <v>0.2660101124908717</v>
      </c>
      <c r="C29" s="7">
        <f>'Harshad Mehta!'!C7</f>
        <v>0.17509094337423453</v>
      </c>
      <c r="D29" s="7">
        <f>'Harshad Mehta!'!D7</f>
        <v>0.17556474145121775</v>
      </c>
      <c r="E29" s="7">
        <f>'Harshad Mehta!'!E7</f>
        <v>0.11161580047806649</v>
      </c>
      <c r="F29" s="106">
        <f>'Harshad Mehta!'!F7</f>
        <v>9.0445371039653943E-2</v>
      </c>
      <c r="J29" s="38">
        <f t="shared" si="4"/>
        <v>25</v>
      </c>
      <c r="K29" s="23" t="s">
        <v>24</v>
      </c>
      <c r="L29" s="25">
        <f t="shared" si="0"/>
        <v>0</v>
      </c>
      <c r="M29" s="21">
        <v>0.83371597244998363</v>
      </c>
      <c r="N29" s="21">
        <f t="shared" si="2"/>
        <v>0.83371597244998363</v>
      </c>
      <c r="O29" s="37">
        <f t="shared" si="3"/>
        <v>0</v>
      </c>
      <c r="P29" s="39">
        <f t="shared" si="8"/>
        <v>0.22506174590872072</v>
      </c>
      <c r="Q29" s="40">
        <f t="shared" si="9"/>
        <v>0.15762590478983896</v>
      </c>
      <c r="R29" s="40">
        <f t="shared" si="5"/>
        <v>6.7435841118881762E-2</v>
      </c>
      <c r="S29" s="40">
        <f t="shared" si="6"/>
        <v>0.27959279984245078</v>
      </c>
      <c r="T29" s="41">
        <f t="shared" si="7"/>
        <v>0.2643826771190062</v>
      </c>
      <c r="U29" s="42">
        <f t="shared" si="10"/>
        <v>0.14660137639069329</v>
      </c>
      <c r="V29" s="43">
        <f t="shared" si="11"/>
        <v>8.373619420860634E-2</v>
      </c>
      <c r="W29" s="43">
        <f t="shared" si="12"/>
        <v>0.1257303643641739</v>
      </c>
      <c r="X29" s="43">
        <f t="shared" si="13"/>
        <v>0.19884951350603691</v>
      </c>
      <c r="Y29" s="44">
        <f t="shared" si="14"/>
        <v>0.44592545734240929</v>
      </c>
      <c r="Z29" s="54">
        <f t="shared" si="15"/>
        <v>0.1217131137496847</v>
      </c>
      <c r="AA29" s="55">
        <f t="shared" si="16"/>
        <v>7.5410879346420767E-2</v>
      </c>
      <c r="AB29" s="55">
        <f t="shared" si="17"/>
        <v>9.2604468806527868E-2</v>
      </c>
      <c r="AC29" s="40">
        <f t="shared" si="18"/>
        <v>0.13762640319969952</v>
      </c>
      <c r="AD29" s="56">
        <f t="shared" si="19"/>
        <v>0.37098032724081142</v>
      </c>
      <c r="AE29" s="60">
        <f t="shared" si="20"/>
        <v>7.4564186110303382E-2</v>
      </c>
      <c r="AF29" s="61">
        <f t="shared" si="21"/>
        <v>3.9947128383003294E-2</v>
      </c>
      <c r="AG29" s="61">
        <f t="shared" si="22"/>
        <v>6.9234115454600176E-2</v>
      </c>
      <c r="AH29" s="61">
        <f t="shared" si="23"/>
        <v>9.9300853222935817E-2</v>
      </c>
      <c r="AI29" s="62">
        <f t="shared" si="24"/>
        <v>0.31512037893943928</v>
      </c>
      <c r="AJ29" s="54">
        <f t="shared" si="25"/>
        <v>7.7891118281824212E-2</v>
      </c>
      <c r="AK29" s="66">
        <f t="shared" si="26"/>
        <v>2.2417377054130716E-2</v>
      </c>
      <c r="AL29" s="66">
        <f t="shared" si="27"/>
        <v>0.11094748245538699</v>
      </c>
      <c r="AM29" s="55">
        <f t="shared" si="28"/>
        <v>0.13877434959251303</v>
      </c>
      <c r="AN29" s="56">
        <f t="shared" si="29"/>
        <v>0.37252429396284081</v>
      </c>
      <c r="AO29" s="68">
        <f t="shared" si="30"/>
        <v>0.27951426025990944</v>
      </c>
      <c r="AP29" s="14">
        <f t="shared" si="31"/>
        <v>0.14705986781107661</v>
      </c>
      <c r="AQ29" s="14">
        <f t="shared" si="32"/>
        <v>0.26490878489766567</v>
      </c>
      <c r="AR29" s="14">
        <f t="shared" si="33"/>
        <v>0.55739375429532678</v>
      </c>
      <c r="AS29" s="69">
        <f t="shared" si="34"/>
        <v>0.74658807537712979</v>
      </c>
      <c r="AT29" s="54">
        <f t="shared" si="35"/>
        <v>0.28609722689526212</v>
      </c>
      <c r="AU29" s="55">
        <f t="shared" si="36"/>
        <v>0.16927367041994246</v>
      </c>
      <c r="AV29" s="55">
        <f t="shared" si="37"/>
        <v>0.23364711295063934</v>
      </c>
      <c r="AW29" s="55">
        <f t="shared" si="38"/>
        <v>0.45334783311891597</v>
      </c>
      <c r="AX29" s="56">
        <f t="shared" si="39"/>
        <v>0.67331109683334045</v>
      </c>
      <c r="AY29" s="60">
        <f>AVERAGE(N5:N29)</f>
        <v>0.26965131430952644</v>
      </c>
      <c r="AZ29" s="14">
        <f>((1+N5)*(1+N6)*(1+N7)*(1+N8)*(1+N9)*(1+N10)*(1+N11)*(1+N12)*(1+N13)*(1+N14)*(1+N15)*(1+N16)*(1+N17)*(1+N18)*(1+N19)*(1+N20)*(1+N21)*(1+N22)*(1+N23)*(1+N24)*(1+N25)*(1+N26)*(1+N27)*(1+N28)*(1+N29))^(1/25)-1</f>
        <v>0.17462591912145831</v>
      </c>
      <c r="BA29" s="14">
        <f>(AY29-AZ29)*2</f>
        <v>0.19005079037613626</v>
      </c>
      <c r="BB29" s="14">
        <f>VAR(N5:N29)</f>
        <v>0.36358051948484976</v>
      </c>
      <c r="BC29" s="69">
        <f>STDEV(N5:N29)</f>
        <v>0.6029763838533394</v>
      </c>
    </row>
    <row r="30" spans="1:55">
      <c r="A30" s="4" t="str">
        <f>'Harshad Mehta!'!A8</f>
        <v>10 years</v>
      </c>
      <c r="B30" s="7">
        <f>'Harshad Mehta!'!B8</f>
        <v>0.27042894515840094</v>
      </c>
      <c r="C30" s="7">
        <f>'Harshad Mehta!'!C8</f>
        <v>0.13577280728147056</v>
      </c>
      <c r="D30" s="7">
        <f>'Harshad Mehta!'!D8</f>
        <v>0.17196312145194426</v>
      </c>
      <c r="E30" s="7">
        <f>'Harshad Mehta!'!E8</f>
        <v>8.6291824163586994E-2</v>
      </c>
      <c r="F30" s="106">
        <f>'Harshad Mehta!'!F8</f>
        <v>9.8465823706456679E-2</v>
      </c>
      <c r="G30" s="19"/>
      <c r="H30" s="19"/>
      <c r="J30" s="38">
        <f t="shared" si="4"/>
        <v>26</v>
      </c>
      <c r="K30" s="23" t="s">
        <v>25</v>
      </c>
      <c r="L30" s="25">
        <f t="shared" si="0"/>
        <v>0</v>
      </c>
      <c r="M30" s="21">
        <v>0.16133071006975497</v>
      </c>
      <c r="N30" s="21">
        <f t="shared" si="2"/>
        <v>0.16133071006975497</v>
      </c>
      <c r="O30" s="37">
        <f t="shared" si="3"/>
        <v>0</v>
      </c>
      <c r="P30" s="39">
        <f t="shared" si="8"/>
        <v>0.29132477579138782</v>
      </c>
      <c r="Q30" s="40">
        <f t="shared" si="9"/>
        <v>0.23238678969487636</v>
      </c>
      <c r="R30" s="40">
        <f t="shared" si="5"/>
        <v>5.8937986096511463E-2</v>
      </c>
      <c r="S30" s="40">
        <f t="shared" si="6"/>
        <v>0.24057903047031123</v>
      </c>
      <c r="T30" s="41">
        <f t="shared" si="7"/>
        <v>0.24524428151860708</v>
      </c>
      <c r="U30" s="42">
        <f t="shared" si="10"/>
        <v>0.11143436332443038</v>
      </c>
      <c r="V30" s="43">
        <f t="shared" si="11"/>
        <v>5.360472516530268E-2</v>
      </c>
      <c r="W30" s="43">
        <f t="shared" si="12"/>
        <v>0.1156592763182554</v>
      </c>
      <c r="X30" s="43">
        <f t="shared" si="13"/>
        <v>0.18827915577114437</v>
      </c>
      <c r="Y30" s="44">
        <f t="shared" si="14"/>
        <v>0.43391146075108961</v>
      </c>
      <c r="Z30" s="54">
        <f t="shared" si="15"/>
        <v>0.12214804028279333</v>
      </c>
      <c r="AA30" s="55">
        <f t="shared" si="16"/>
        <v>7.5814232758939726E-2</v>
      </c>
      <c r="AB30" s="55">
        <f t="shared" si="17"/>
        <v>9.2667615047707208E-2</v>
      </c>
      <c r="AC30" s="40">
        <f t="shared" si="18"/>
        <v>0.13766484276510801</v>
      </c>
      <c r="AD30" s="56">
        <f t="shared" si="19"/>
        <v>0.37103213171517641</v>
      </c>
      <c r="AE30" s="60">
        <f t="shared" si="20"/>
        <v>0.10440458709875547</v>
      </c>
      <c r="AF30" s="61">
        <f t="shared" si="21"/>
        <v>7.1295943407610807E-2</v>
      </c>
      <c r="AG30" s="61">
        <f t="shared" si="22"/>
        <v>6.6217287382289325E-2</v>
      </c>
      <c r="AH30" s="61">
        <f t="shared" si="23"/>
        <v>9.4171243102914276E-2</v>
      </c>
      <c r="AI30" s="62">
        <f t="shared" si="24"/>
        <v>0.30687333397171263</v>
      </c>
      <c r="AJ30" s="54">
        <f t="shared" si="25"/>
        <v>0.13030850631466942</v>
      </c>
      <c r="AK30" s="66">
        <f t="shared" si="26"/>
        <v>9.108857897753575E-2</v>
      </c>
      <c r="AL30" s="66">
        <f t="shared" si="27"/>
        <v>7.843985467426734E-2</v>
      </c>
      <c r="AM30" s="55">
        <f t="shared" si="28"/>
        <v>0.10935121962925937</v>
      </c>
      <c r="AN30" s="56">
        <f t="shared" si="29"/>
        <v>0.33068295938747638</v>
      </c>
      <c r="AO30" s="68">
        <f t="shared" si="30"/>
        <v>0.28401380526362607</v>
      </c>
      <c r="AP30" s="14">
        <f t="shared" si="31"/>
        <v>0.15164764700234468</v>
      </c>
      <c r="AQ30" s="14">
        <f t="shared" si="32"/>
        <v>0.26473231652256279</v>
      </c>
      <c r="AR30" s="14">
        <f t="shared" si="33"/>
        <v>0.55590716977096233</v>
      </c>
      <c r="AS30" s="69">
        <f t="shared" si="34"/>
        <v>0.74559182517712885</v>
      </c>
      <c r="AT30" s="54">
        <f t="shared" si="35"/>
        <v>0.2719188644395662</v>
      </c>
      <c r="AU30" s="55">
        <f t="shared" si="36"/>
        <v>0.15657048998973688</v>
      </c>
      <c r="AV30" s="55">
        <f t="shared" si="37"/>
        <v>0.23069674889965863</v>
      </c>
      <c r="AW30" s="55">
        <f t="shared" si="38"/>
        <v>0.45262828006138606</v>
      </c>
      <c r="AX30" s="56">
        <f t="shared" si="39"/>
        <v>0.67277654541562759</v>
      </c>
      <c r="AY30" s="60">
        <f t="shared" ref="AY30:AY38" si="40">AVERAGE(N6:N30)</f>
        <v>0.26450454271231671</v>
      </c>
      <c r="AZ30" s="14">
        <f t="shared" ref="AZ30:AZ38" si="41">((1+N6)*(1+N7)*(1+N8)*(1+N9)*(1+N10)*(1+N11)*(1+N12)*(1+N13)*(1+N14)*(1+N15)*(1+N16)*(1+N17)*(1+N18)*(1+N19)*(1+N20)*(1+N21)*(1+N22)*(1+N23)*(1+N24)*(1+N25)*(1+N26)*(1+N27)*(1+N28)*(1+N29)*(1+N30))^(1/25)-1</f>
        <v>0.16969929379541537</v>
      </c>
      <c r="BA30" s="14">
        <f t="shared" ref="BA30:BA38" si="42">(AY30-AZ30)*2</f>
        <v>0.18961049783380268</v>
      </c>
      <c r="BB30" s="14">
        <f t="shared" ref="BB30:BB38" si="43">VAR(N6:N30)</f>
        <v>0.36402456335346195</v>
      </c>
      <c r="BC30" s="69">
        <f t="shared" ref="BC30:BC38" si="44">STDEV(N6:N30)</f>
        <v>0.6033444814974791</v>
      </c>
    </row>
    <row r="31" spans="1:55">
      <c r="A31" s="4" t="str">
        <f>'Harshad Mehta!'!A9</f>
        <v>12 years</v>
      </c>
      <c r="B31" s="7">
        <f>'Harshad Mehta!'!B9</f>
        <v>0.26939299627764174</v>
      </c>
      <c r="C31" s="7">
        <f>'Harshad Mehta!'!C9</f>
        <v>0.11299685137314713</v>
      </c>
      <c r="D31" s="7">
        <f>'Harshad Mehta!'!D9</f>
        <v>0.16641950357379151</v>
      </c>
      <c r="E31" s="7">
        <f>'Harshad Mehta!'!E9</f>
        <v>7.4809151729397963E-2</v>
      </c>
      <c r="F31" s="106">
        <f>'Harshad Mehta!'!F9</f>
        <v>0.10297349270385023</v>
      </c>
      <c r="G31" s="19"/>
      <c r="H31" s="19"/>
      <c r="J31" s="38">
        <f t="shared" si="4"/>
        <v>27</v>
      </c>
      <c r="K31" s="23" t="s">
        <v>26</v>
      </c>
      <c r="L31" s="25">
        <f t="shared" si="0"/>
        <v>0</v>
      </c>
      <c r="M31" s="21">
        <v>0.73725550592946254</v>
      </c>
      <c r="N31" s="21">
        <f t="shared" si="2"/>
        <v>0.73725550592946254</v>
      </c>
      <c r="O31" s="37">
        <f t="shared" si="3"/>
        <v>0</v>
      </c>
      <c r="P31" s="39">
        <f t="shared" si="8"/>
        <v>0.57743406281640042</v>
      </c>
      <c r="Q31" s="40">
        <f t="shared" si="9"/>
        <v>0.54662096094654689</v>
      </c>
      <c r="R31" s="40">
        <f t="shared" si="5"/>
        <v>3.0813101869853532E-2</v>
      </c>
      <c r="S31" s="40">
        <f t="shared" si="6"/>
        <v>0.13218265552558861</v>
      </c>
      <c r="T31" s="41">
        <f t="shared" si="7"/>
        <v>0.1817846634933683</v>
      </c>
      <c r="U31" s="42">
        <f t="shared" si="10"/>
        <v>0.31475429074507594</v>
      </c>
      <c r="V31" s="43">
        <f t="shared" si="11"/>
        <v>0.2563332776122822</v>
      </c>
      <c r="W31" s="43">
        <f t="shared" si="12"/>
        <v>0.11684202626558748</v>
      </c>
      <c r="X31" s="43">
        <f t="shared" si="13"/>
        <v>0.1963414823555216</v>
      </c>
      <c r="Y31" s="44">
        <f t="shared" si="14"/>
        <v>0.44310436959651117</v>
      </c>
      <c r="Z31" s="54">
        <f t="shared" si="15"/>
        <v>0.23308472827895482</v>
      </c>
      <c r="AA31" s="55">
        <f t="shared" si="16"/>
        <v>0.17082253038854933</v>
      </c>
      <c r="AB31" s="55">
        <f t="shared" si="17"/>
        <v>0.12452439578081098</v>
      </c>
      <c r="AC31" s="40">
        <f t="shared" si="18"/>
        <v>0.18202195282652933</v>
      </c>
      <c r="AD31" s="56">
        <f t="shared" si="19"/>
        <v>0.42664030848775802</v>
      </c>
      <c r="AE31" s="60">
        <f t="shared" si="20"/>
        <v>0.17487960104650085</v>
      </c>
      <c r="AF31" s="61">
        <f t="shared" si="21"/>
        <v>0.12851308313028564</v>
      </c>
      <c r="AG31" s="61">
        <f t="shared" si="22"/>
        <v>9.2733035832430422E-2</v>
      </c>
      <c r="AH31" s="61">
        <f t="shared" si="23"/>
        <v>0.13257829995023776</v>
      </c>
      <c r="AI31" s="62">
        <f t="shared" si="24"/>
        <v>0.36411303183247612</v>
      </c>
      <c r="AJ31" s="54">
        <f t="shared" si="25"/>
        <v>0.13701900642518761</v>
      </c>
      <c r="AK31" s="66">
        <f t="shared" si="26"/>
        <v>9.5412478620750196E-2</v>
      </c>
      <c r="AL31" s="66">
        <f t="shared" si="27"/>
        <v>8.321305560887482E-2</v>
      </c>
      <c r="AM31" s="55">
        <f t="shared" si="28"/>
        <v>0.11759896718939217</v>
      </c>
      <c r="AN31" s="56">
        <f t="shared" si="29"/>
        <v>0.34292705811789215</v>
      </c>
      <c r="AO31" s="68">
        <f t="shared" si="30"/>
        <v>0.30012960126285015</v>
      </c>
      <c r="AP31" s="14">
        <f t="shared" si="31"/>
        <v>0.16320899116030319</v>
      </c>
      <c r="AQ31" s="14">
        <f t="shared" si="32"/>
        <v>0.27384122020509394</v>
      </c>
      <c r="AR31" s="14">
        <f t="shared" si="33"/>
        <v>0.56710702635831189</v>
      </c>
      <c r="AS31" s="69">
        <f t="shared" si="34"/>
        <v>0.75306508773034475</v>
      </c>
      <c r="AT31" s="54">
        <f t="shared" si="35"/>
        <v>0.27770819340835573</v>
      </c>
      <c r="AU31" s="55">
        <f t="shared" si="36"/>
        <v>0.16056604559110443</v>
      </c>
      <c r="AV31" s="55">
        <f t="shared" si="37"/>
        <v>0.23428429563450259</v>
      </c>
      <c r="AW31" s="55">
        <f t="shared" si="38"/>
        <v>0.45755894413459358</v>
      </c>
      <c r="AX31" s="56">
        <f t="shared" si="39"/>
        <v>0.67643103427813955</v>
      </c>
      <c r="AY31" s="60">
        <f t="shared" si="40"/>
        <v>0.28035135209678202</v>
      </c>
      <c r="AZ31" s="14">
        <f t="shared" si="41"/>
        <v>0.18187220698635587</v>
      </c>
      <c r="BA31" s="14">
        <f t="shared" si="42"/>
        <v>0.19695829022085232</v>
      </c>
      <c r="BB31" s="14">
        <f t="shared" si="43"/>
        <v>0.37283084798001603</v>
      </c>
      <c r="BC31" s="69">
        <f t="shared" si="44"/>
        <v>0.61059876185594741</v>
      </c>
    </row>
    <row r="32" spans="1:55">
      <c r="A32" s="104" t="str">
        <f>'Harshad Mehta!'!A10</f>
        <v>15 years</v>
      </c>
      <c r="B32" s="7">
        <f>'Harshad Mehta!'!B10</f>
        <v>0.26162952111476262</v>
      </c>
      <c r="C32" s="7">
        <f>'Harshad Mehta!'!C10</f>
        <v>8.7023978178392025E-2</v>
      </c>
      <c r="D32" s="105">
        <f>'Harshad Mehta!'!D10</f>
        <v>0.15809998019138222</v>
      </c>
      <c r="E32" s="7">
        <f>'Harshad Mehta!'!E10</f>
        <v>5.4140316391415422E-2</v>
      </c>
      <c r="F32" s="106">
        <f>'Harshad Mehta!'!F10</f>
        <v>0.1035295409233804</v>
      </c>
      <c r="G32" s="19"/>
      <c r="H32" s="19"/>
      <c r="J32" s="38">
        <f t="shared" si="4"/>
        <v>28</v>
      </c>
      <c r="K32" s="23" t="s">
        <v>27</v>
      </c>
      <c r="L32" s="25">
        <f t="shared" si="0"/>
        <v>0</v>
      </c>
      <c r="M32" s="21">
        <v>0.15886524822695036</v>
      </c>
      <c r="N32" s="21">
        <f t="shared" si="2"/>
        <v>0.15886524822695036</v>
      </c>
      <c r="O32" s="37">
        <f t="shared" si="3"/>
        <v>0</v>
      </c>
      <c r="P32" s="39">
        <f t="shared" si="8"/>
        <v>0.35248382140872264</v>
      </c>
      <c r="Q32" s="40">
        <f t="shared" si="9"/>
        <v>0.32724423914059853</v>
      </c>
      <c r="R32" s="40">
        <f t="shared" si="5"/>
        <v>2.5239582268124117E-2</v>
      </c>
      <c r="S32" s="40">
        <f t="shared" si="6"/>
        <v>0.11103845653222047</v>
      </c>
      <c r="T32" s="41">
        <f t="shared" si="7"/>
        <v>0.16661216682179941</v>
      </c>
      <c r="U32" s="42">
        <f t="shared" si="10"/>
        <v>0.35401901630611526</v>
      </c>
      <c r="V32" s="43">
        <f t="shared" si="11"/>
        <v>0.3038497494169099</v>
      </c>
      <c r="W32" s="43">
        <f t="shared" si="12"/>
        <v>0.10033853377841073</v>
      </c>
      <c r="X32" s="43">
        <f t="shared" si="13"/>
        <v>0.1694762411240251</v>
      </c>
      <c r="Y32" s="44">
        <f t="shared" si="14"/>
        <v>0.41167492166031333</v>
      </c>
      <c r="Z32" s="54">
        <f t="shared" si="15"/>
        <v>0.20761322439693783</v>
      </c>
      <c r="AA32" s="55">
        <f t="shared" si="16"/>
        <v>0.14712876267148056</v>
      </c>
      <c r="AB32" s="55">
        <f t="shared" si="17"/>
        <v>0.12096892345091453</v>
      </c>
      <c r="AC32" s="40">
        <f t="shared" si="18"/>
        <v>0.18037763353970815</v>
      </c>
      <c r="AD32" s="56">
        <f t="shared" si="19"/>
        <v>0.42470888092869941</v>
      </c>
      <c r="AE32" s="60">
        <f t="shared" si="20"/>
        <v>0.19094432604739608</v>
      </c>
      <c r="AF32" s="61">
        <f t="shared" si="21"/>
        <v>0.14547958281980389</v>
      </c>
      <c r="AG32" s="61">
        <f t="shared" si="22"/>
        <v>9.0929486455184394E-2</v>
      </c>
      <c r="AH32" s="61">
        <f t="shared" si="23"/>
        <v>0.12885234258232106</v>
      </c>
      <c r="AI32" s="62">
        <f t="shared" si="24"/>
        <v>0.35896008494304915</v>
      </c>
      <c r="AJ32" s="54">
        <f t="shared" si="25"/>
        <v>0.16168055209533064</v>
      </c>
      <c r="AK32" s="66">
        <f t="shared" si="26"/>
        <v>0.1226626389918537</v>
      </c>
      <c r="AL32" s="66">
        <f t="shared" si="27"/>
        <v>7.8035826206953873E-2</v>
      </c>
      <c r="AM32" s="55">
        <f t="shared" si="28"/>
        <v>0.11014918209146836</v>
      </c>
      <c r="AN32" s="56">
        <f t="shared" si="29"/>
        <v>0.33188730329958144</v>
      </c>
      <c r="AO32" s="68">
        <f t="shared" si="30"/>
        <v>0.13280965890720389</v>
      </c>
      <c r="AP32" s="14">
        <f t="shared" si="31"/>
        <v>7.7191077714184431E-2</v>
      </c>
      <c r="AQ32" s="14">
        <f t="shared" si="32"/>
        <v>0.11123716238603892</v>
      </c>
      <c r="AR32" s="14">
        <f t="shared" si="33"/>
        <v>0.13782553748909804</v>
      </c>
      <c r="AS32" s="69">
        <f t="shared" si="34"/>
        <v>0.37124861951137006</v>
      </c>
      <c r="AT32" s="54">
        <f t="shared" si="35"/>
        <v>0.29122636871168933</v>
      </c>
      <c r="AU32" s="55">
        <f t="shared" si="36"/>
        <v>0.17608468103763575</v>
      </c>
      <c r="AV32" s="55">
        <f t="shared" si="37"/>
        <v>0.23028337534810717</v>
      </c>
      <c r="AW32" s="55">
        <f t="shared" si="38"/>
        <v>0.45013721585331123</v>
      </c>
      <c r="AX32" s="56">
        <f t="shared" si="39"/>
        <v>0.67092266011315438</v>
      </c>
      <c r="AY32" s="60">
        <f t="shared" si="40"/>
        <v>0.27630133774840338</v>
      </c>
      <c r="AZ32" s="14">
        <f t="shared" si="41"/>
        <v>0.17791898576880372</v>
      </c>
      <c r="BA32" s="14">
        <f t="shared" si="42"/>
        <v>0.19676470395919932</v>
      </c>
      <c r="BB32" s="14">
        <f t="shared" si="43"/>
        <v>0.37341165309025454</v>
      </c>
      <c r="BC32" s="69">
        <f t="shared" si="44"/>
        <v>0.61107417969527611</v>
      </c>
    </row>
    <row r="33" spans="1:55">
      <c r="A33" s="4" t="str">
        <f>'Harshad Mehta!'!A11</f>
        <v>20 years</v>
      </c>
      <c r="B33" s="7">
        <f>'Harshad Mehta!'!B11</f>
        <v>0.26162952111476262</v>
      </c>
      <c r="C33" s="7">
        <f>'Harshad Mehta!'!C11</f>
        <v>5.0979510383994238E-2</v>
      </c>
      <c r="D33" s="7">
        <f>'Harshad Mehta!'!D11</f>
        <v>0.15738173729069652</v>
      </c>
      <c r="E33" s="7">
        <f>'Harshad Mehta!'!E11</f>
        <v>3.3964940274821158E-2</v>
      </c>
      <c r="F33" s="106">
        <f>'Harshad Mehta!'!F11</f>
        <v>0.1042477838240661</v>
      </c>
      <c r="G33" s="19"/>
      <c r="H33" s="19"/>
      <c r="J33" s="38">
        <f t="shared" si="4"/>
        <v>29</v>
      </c>
      <c r="K33" s="23" t="s">
        <v>28</v>
      </c>
      <c r="L33" s="25">
        <f t="shared" si="0"/>
        <v>0</v>
      </c>
      <c r="M33" s="21">
        <v>0.19675642594859241</v>
      </c>
      <c r="N33" s="21">
        <f t="shared" si="2"/>
        <v>0.19675642594859233</v>
      </c>
      <c r="O33" s="37">
        <f t="shared" si="3"/>
        <v>0</v>
      </c>
      <c r="P33" s="39">
        <f t="shared" si="8"/>
        <v>0.36429239336833508</v>
      </c>
      <c r="Q33" s="40">
        <f t="shared" si="9"/>
        <v>0.34060489701597052</v>
      </c>
      <c r="R33" s="40">
        <f t="shared" si="5"/>
        <v>2.3687496352364557E-2</v>
      </c>
      <c r="S33" s="40">
        <f t="shared" si="6"/>
        <v>0.10468504783574645</v>
      </c>
      <c r="T33" s="41">
        <f t="shared" si="7"/>
        <v>0.16177534410081348</v>
      </c>
      <c r="U33" s="42">
        <f t="shared" si="10"/>
        <v>0.4175847725249488</v>
      </c>
      <c r="V33" s="43">
        <f t="shared" si="11"/>
        <v>0.38687741742606985</v>
      </c>
      <c r="W33" s="43">
        <f t="shared" si="12"/>
        <v>6.1414710197757905E-2</v>
      </c>
      <c r="X33" s="43">
        <f t="shared" si="13"/>
        <v>0.1141804121939623</v>
      </c>
      <c r="Y33" s="44">
        <f t="shared" si="14"/>
        <v>0.3379059221054912</v>
      </c>
      <c r="Z33" s="54">
        <f t="shared" si="15"/>
        <v>0.27562758970013179</v>
      </c>
      <c r="AA33" s="55">
        <f t="shared" si="16"/>
        <v>0.23333322766709808</v>
      </c>
      <c r="AB33" s="55">
        <f t="shared" si="17"/>
        <v>8.4588724066067433E-2</v>
      </c>
      <c r="AC33" s="40">
        <f t="shared" si="18"/>
        <v>0.13547908799220174</v>
      </c>
      <c r="AD33" s="56">
        <f t="shared" si="19"/>
        <v>0.36807484020536058</v>
      </c>
      <c r="AE33" s="60">
        <f t="shared" si="20"/>
        <v>0.19479134620845584</v>
      </c>
      <c r="AF33" s="61">
        <f t="shared" si="21"/>
        <v>0.149228374906756</v>
      </c>
      <c r="AG33" s="61">
        <f t="shared" si="22"/>
        <v>9.1125942603399679E-2</v>
      </c>
      <c r="AH33" s="61">
        <f t="shared" si="23"/>
        <v>0.12872114627752149</v>
      </c>
      <c r="AI33" s="62">
        <f t="shared" si="24"/>
        <v>0.35877729342521314</v>
      </c>
      <c r="AJ33" s="54">
        <f t="shared" si="25"/>
        <v>0.17536814038671258</v>
      </c>
      <c r="AK33" s="66">
        <f t="shared" si="26"/>
        <v>0.13655918903954634</v>
      </c>
      <c r="AL33" s="66">
        <f t="shared" si="27"/>
        <v>7.7617902694332497E-2</v>
      </c>
      <c r="AM33" s="55">
        <f t="shared" si="28"/>
        <v>0.10853971731526567</v>
      </c>
      <c r="AN33" s="56">
        <f t="shared" si="29"/>
        <v>0.32945366489882255</v>
      </c>
      <c r="AO33" s="68">
        <f t="shared" si="30"/>
        <v>0.1771052837254026</v>
      </c>
      <c r="AP33" s="14">
        <f t="shared" si="31"/>
        <v>0.13696780759427729</v>
      </c>
      <c r="AQ33" s="14">
        <f t="shared" si="32"/>
        <v>8.0274952262250621E-2</v>
      </c>
      <c r="AR33" s="14">
        <f t="shared" si="33"/>
        <v>0.11025927243965199</v>
      </c>
      <c r="AS33" s="69">
        <f t="shared" si="34"/>
        <v>0.33205311689495098</v>
      </c>
      <c r="AT33" s="54">
        <f t="shared" si="35"/>
        <v>0.31204458216598169</v>
      </c>
      <c r="AU33" s="55">
        <f t="shared" si="36"/>
        <v>0.20149851054362022</v>
      </c>
      <c r="AV33" s="55">
        <f t="shared" si="37"/>
        <v>0.22109214324472293</v>
      </c>
      <c r="AW33" s="55">
        <f t="shared" si="38"/>
        <v>0.43641642731971969</v>
      </c>
      <c r="AX33" s="56">
        <f t="shared" si="39"/>
        <v>0.66061821600658255</v>
      </c>
      <c r="AY33" s="60">
        <f t="shared" si="40"/>
        <v>0.2852725122175398</v>
      </c>
      <c r="AZ33" s="14">
        <f t="shared" si="41"/>
        <v>0.18773752555869816</v>
      </c>
      <c r="BA33" s="14">
        <f t="shared" si="42"/>
        <v>0.19506997331768328</v>
      </c>
      <c r="BB33" s="14">
        <f t="shared" si="43"/>
        <v>0.36974524286210436</v>
      </c>
      <c r="BC33" s="69">
        <f t="shared" si="44"/>
        <v>0.608066807893758</v>
      </c>
    </row>
    <row r="34" spans="1:55">
      <c r="A34" s="4" t="str">
        <f>'Harshad Mehta!'!A12</f>
        <v>25 years</v>
      </c>
      <c r="B34" s="7">
        <f>'Harshad Mehta!'!B12</f>
        <v>0.27042894515840088</v>
      </c>
      <c r="C34" s="7">
        <f>'Harshad Mehta!'!C12</f>
        <v>9.4590030975977568E-3</v>
      </c>
      <c r="D34" s="7">
        <f>'Harshad Mehta!'!D12</f>
        <v>0.16891617138126602</v>
      </c>
      <c r="E34" s="7">
        <f>'Harshad Mehta!'!E12</f>
        <v>1.2268784147723862E-2</v>
      </c>
      <c r="F34" s="106">
        <f>'Harshad Mehta!'!F12</f>
        <v>0.10151277377713486</v>
      </c>
      <c r="G34" s="19"/>
      <c r="H34" s="19"/>
      <c r="J34" s="38">
        <f t="shared" si="4"/>
        <v>30</v>
      </c>
      <c r="K34" s="23" t="s">
        <v>29</v>
      </c>
      <c r="L34" s="25">
        <f t="shared" si="0"/>
        <v>0</v>
      </c>
      <c r="M34" s="21">
        <v>-0.37944259780107387</v>
      </c>
      <c r="N34" s="21">
        <f t="shared" si="2"/>
        <v>-0.37944259780107381</v>
      </c>
      <c r="O34" s="37">
        <f t="shared" si="3"/>
        <v>0</v>
      </c>
      <c r="P34" s="39">
        <f t="shared" si="8"/>
        <v>-7.9403078751770408E-3</v>
      </c>
      <c r="Q34" s="40">
        <f t="shared" si="9"/>
        <v>-4.8796245095350854E-2</v>
      </c>
      <c r="R34" s="40">
        <f t="shared" si="5"/>
        <v>4.0855937220173812E-2</v>
      </c>
      <c r="S34" s="40">
        <f t="shared" si="6"/>
        <v>0.10386939890242206</v>
      </c>
      <c r="T34" s="41">
        <f t="shared" si="7"/>
        <v>0.16114387895792232</v>
      </c>
      <c r="U34" s="42">
        <f t="shared" si="10"/>
        <v>0.17495305847473727</v>
      </c>
      <c r="V34" s="43">
        <f t="shared" si="11"/>
        <v>0.11667824432121776</v>
      </c>
      <c r="W34" s="43">
        <f t="shared" si="12"/>
        <v>0.11654962830703902</v>
      </c>
      <c r="X34" s="43">
        <f t="shared" si="13"/>
        <v>0.15611458973972422</v>
      </c>
      <c r="Y34" s="44">
        <f t="shared" si="14"/>
        <v>0.39511338845921712</v>
      </c>
      <c r="Z34" s="54">
        <f t="shared" si="15"/>
        <v>0.22677270138258496</v>
      </c>
      <c r="AA34" s="55">
        <f t="shared" si="16"/>
        <v>0.15836785010192678</v>
      </c>
      <c r="AB34" s="55">
        <f t="shared" si="17"/>
        <v>0.13680970256131636</v>
      </c>
      <c r="AC34" s="40">
        <f t="shared" si="18"/>
        <v>0.18787684225990894</v>
      </c>
      <c r="AD34" s="56">
        <f t="shared" si="19"/>
        <v>0.43344762343322285</v>
      </c>
      <c r="AE34" s="60">
        <f t="shared" si="20"/>
        <v>0.16077721743271528</v>
      </c>
      <c r="AF34" s="61">
        <f t="shared" si="21"/>
        <v>0.10008391982440368</v>
      </c>
      <c r="AG34" s="61">
        <f t="shared" si="22"/>
        <v>0.12138659521662321</v>
      </c>
      <c r="AH34" s="61">
        <f t="shared" si="23"/>
        <v>0.15798510640839236</v>
      </c>
      <c r="AI34" s="62">
        <f t="shared" si="24"/>
        <v>0.39747340339750076</v>
      </c>
      <c r="AJ34" s="54">
        <f t="shared" si="25"/>
        <v>0.14389642405178996</v>
      </c>
      <c r="AK34" s="66">
        <f t="shared" si="26"/>
        <v>9.2416969811361716E-2</v>
      </c>
      <c r="AL34" s="66">
        <f t="shared" si="27"/>
        <v>0.10295890848085648</v>
      </c>
      <c r="AM34" s="55">
        <f t="shared" si="28"/>
        <v>0.1325894586961103</v>
      </c>
      <c r="AN34" s="56">
        <f t="shared" si="29"/>
        <v>0.36412835469942506</v>
      </c>
      <c r="AO34" s="68">
        <f t="shared" si="30"/>
        <v>0.10802714356511468</v>
      </c>
      <c r="AP34" s="14">
        <f t="shared" si="31"/>
        <v>6.4919693229343656E-2</v>
      </c>
      <c r="AQ34" s="14">
        <f t="shared" si="32"/>
        <v>8.6214900671542055E-2</v>
      </c>
      <c r="AR34" s="14">
        <f t="shared" si="33"/>
        <v>0.11083993740099962</v>
      </c>
      <c r="AS34" s="69">
        <f t="shared" si="34"/>
        <v>0.33292632428361629</v>
      </c>
      <c r="AT34" s="54">
        <f t="shared" si="35"/>
        <v>0.25337395981361643</v>
      </c>
      <c r="AU34" s="55">
        <f t="shared" si="36"/>
        <v>0.13938783373541153</v>
      </c>
      <c r="AV34" s="55">
        <f t="shared" si="37"/>
        <v>0.22797225215640982</v>
      </c>
      <c r="AW34" s="55">
        <f t="shared" si="38"/>
        <v>0.44573525460730623</v>
      </c>
      <c r="AX34" s="56">
        <f t="shared" si="39"/>
        <v>0.66763407238344741</v>
      </c>
      <c r="AY34" s="60">
        <f t="shared" si="40"/>
        <v>0.26386839321115724</v>
      </c>
      <c r="AZ34" s="14">
        <f t="shared" si="41"/>
        <v>0.15856004587167449</v>
      </c>
      <c r="BA34" s="14">
        <f t="shared" si="42"/>
        <v>0.21061669467896549</v>
      </c>
      <c r="BB34" s="14">
        <f t="shared" si="43"/>
        <v>0.38697830387141074</v>
      </c>
      <c r="BC34" s="69">
        <f t="shared" si="44"/>
        <v>0.62207580235161919</v>
      </c>
    </row>
    <row r="35" spans="1:55" ht="15" thickBot="1">
      <c r="G35" s="19"/>
      <c r="H35" s="19"/>
      <c r="J35" s="38">
        <f t="shared" si="4"/>
        <v>31</v>
      </c>
      <c r="K35" s="23" t="s">
        <v>30</v>
      </c>
      <c r="L35" s="25">
        <f t="shared" si="0"/>
        <v>0</v>
      </c>
      <c r="M35" s="21">
        <v>0.80541821178409556</v>
      </c>
      <c r="N35" s="21">
        <f t="shared" si="2"/>
        <v>0.80541821178409556</v>
      </c>
      <c r="O35" s="37">
        <f t="shared" si="3"/>
        <v>0</v>
      </c>
      <c r="P35" s="39">
        <f t="shared" si="8"/>
        <v>0.20757734664387137</v>
      </c>
      <c r="Q35" s="40">
        <f t="shared" si="9"/>
        <v>0.10269443418207502</v>
      </c>
      <c r="R35" s="40">
        <f t="shared" si="5"/>
        <v>0.10488291246179635</v>
      </c>
      <c r="S35" s="40">
        <f t="shared" si="6"/>
        <v>0.35106160376622586</v>
      </c>
      <c r="T35" s="41">
        <f t="shared" si="7"/>
        <v>0.29625225896447854</v>
      </c>
      <c r="U35" s="42">
        <f t="shared" si="10"/>
        <v>0.3037705588176054</v>
      </c>
      <c r="V35" s="43">
        <f t="shared" si="11"/>
        <v>0.21969835126661708</v>
      </c>
      <c r="W35" s="43">
        <f t="shared" si="12"/>
        <v>0.16814441510197664</v>
      </c>
      <c r="X35" s="43">
        <f t="shared" si="13"/>
        <v>0.23469733953682467</v>
      </c>
      <c r="Y35" s="44">
        <f t="shared" si="14"/>
        <v>0.48445571473234234</v>
      </c>
      <c r="Z35" s="54">
        <f t="shared" si="15"/>
        <v>0.35912849665825231</v>
      </c>
      <c r="AA35" s="55">
        <f t="shared" si="16"/>
        <v>0.28382895401757979</v>
      </c>
      <c r="AB35" s="55">
        <f t="shared" si="17"/>
        <v>0.15059908528134502</v>
      </c>
      <c r="AC35" s="40">
        <f t="shared" si="18"/>
        <v>0.20307818351913645</v>
      </c>
      <c r="AD35" s="56">
        <f t="shared" si="19"/>
        <v>0.45064196821771546</v>
      </c>
      <c r="AE35" s="60">
        <f t="shared" si="20"/>
        <v>0.20760246107101787</v>
      </c>
      <c r="AF35" s="61">
        <f t="shared" si="21"/>
        <v>0.1336136670712984</v>
      </c>
      <c r="AG35" s="61">
        <f t="shared" si="22"/>
        <v>0.14797758799943894</v>
      </c>
      <c r="AH35" s="61">
        <f t="shared" si="23"/>
        <v>0.19826544571931648</v>
      </c>
      <c r="AI35" s="62">
        <f t="shared" si="24"/>
        <v>0.44527008176983607</v>
      </c>
      <c r="AJ35" s="54">
        <f t="shared" si="25"/>
        <v>0.19782408967229834</v>
      </c>
      <c r="AK35" s="66">
        <f t="shared" si="26"/>
        <v>0.13357936561942951</v>
      </c>
      <c r="AL35" s="66">
        <f t="shared" si="27"/>
        <v>0.12848944810573765</v>
      </c>
      <c r="AM35" s="55">
        <f t="shared" si="28"/>
        <v>0.16918088522892305</v>
      </c>
      <c r="AN35" s="56">
        <f t="shared" si="29"/>
        <v>0.41131604056846977</v>
      </c>
      <c r="AO35" s="68">
        <f t="shared" si="30"/>
        <v>0.17085991100503878</v>
      </c>
      <c r="AP35" s="14">
        <f t="shared" si="31"/>
        <v>0.11864027787222287</v>
      </c>
      <c r="AQ35" s="14">
        <f t="shared" si="32"/>
        <v>0.10443926626563182</v>
      </c>
      <c r="AR35" s="14">
        <f t="shared" si="33"/>
        <v>0.13705856059558558</v>
      </c>
      <c r="AS35" s="69">
        <f t="shared" si="34"/>
        <v>0.3702142090676499</v>
      </c>
      <c r="AT35" s="54">
        <f t="shared" si="35"/>
        <v>0.28895299365212096</v>
      </c>
      <c r="AU35" s="55">
        <f t="shared" si="36"/>
        <v>0.16829583288077088</v>
      </c>
      <c r="AV35" s="55">
        <f t="shared" si="37"/>
        <v>0.24131432154270016</v>
      </c>
      <c r="AW35" s="55">
        <f t="shared" si="38"/>
        <v>0.45910281420299953</v>
      </c>
      <c r="AX35" s="56">
        <f t="shared" si="39"/>
        <v>0.67757126134673062</v>
      </c>
      <c r="AY35" s="60">
        <f t="shared" si="40"/>
        <v>0.27828920331517409</v>
      </c>
      <c r="AZ35" s="14">
        <f t="shared" si="41"/>
        <v>0.16892910710153997</v>
      </c>
      <c r="BA35" s="14">
        <f t="shared" si="42"/>
        <v>0.21872019242726826</v>
      </c>
      <c r="BB35" s="14">
        <f t="shared" si="43"/>
        <v>0.39761603337719326</v>
      </c>
      <c r="BC35" s="69">
        <f t="shared" si="44"/>
        <v>0.63056802438531023</v>
      </c>
    </row>
    <row r="36" spans="1:55" ht="15" thickBot="1">
      <c r="A36" s="115" t="s">
        <v>89</v>
      </c>
      <c r="B36" s="88"/>
      <c r="C36" s="88"/>
      <c r="D36" s="116">
        <f>D10</f>
        <v>0.15809998019138222</v>
      </c>
      <c r="E36" s="138" t="s">
        <v>103</v>
      </c>
      <c r="F36" s="139">
        <f>E10</f>
        <v>5.4140316391415422E-2</v>
      </c>
      <c r="G36" s="143" t="s">
        <v>104</v>
      </c>
      <c r="H36" s="144"/>
      <c r="J36" s="38">
        <f t="shared" si="4"/>
        <v>32</v>
      </c>
      <c r="K36" s="23" t="s">
        <v>31</v>
      </c>
      <c r="L36" s="25">
        <f t="shared" si="0"/>
        <v>0</v>
      </c>
      <c r="M36" s="21">
        <v>0.11000171164489074</v>
      </c>
      <c r="N36" s="21">
        <f t="shared" si="2"/>
        <v>0.11000171164489081</v>
      </c>
      <c r="O36" s="37">
        <f t="shared" si="3"/>
        <v>0</v>
      </c>
      <c r="P36" s="39">
        <f t="shared" si="8"/>
        <v>0.17865910854263753</v>
      </c>
      <c r="Q36" s="40">
        <f t="shared" si="9"/>
        <v>7.5377987992778728E-2</v>
      </c>
      <c r="R36" s="40">
        <f t="shared" si="5"/>
        <v>0.1032811205498588</v>
      </c>
      <c r="S36" s="40">
        <f t="shared" si="6"/>
        <v>0.35450916313428671</v>
      </c>
      <c r="T36" s="41">
        <f t="shared" si="7"/>
        <v>0.29770336038340528</v>
      </c>
      <c r="U36" s="42">
        <f t="shared" si="10"/>
        <v>0.17831979996069106</v>
      </c>
      <c r="V36" s="43">
        <f t="shared" si="11"/>
        <v>0.11517860068738206</v>
      </c>
      <c r="W36" s="43">
        <f t="shared" si="12"/>
        <v>0.12628239854661799</v>
      </c>
      <c r="X36" s="43">
        <f t="shared" si="13"/>
        <v>0.17743426510512333</v>
      </c>
      <c r="Y36" s="44">
        <f t="shared" si="14"/>
        <v>0.42122946846715664</v>
      </c>
      <c r="Z36" s="54">
        <f t="shared" si="15"/>
        <v>0.25574074511466754</v>
      </c>
      <c r="AA36" s="55">
        <f t="shared" si="16"/>
        <v>0.19498679476091785</v>
      </c>
      <c r="AB36" s="55">
        <f t="shared" si="17"/>
        <v>0.12150790070749939</v>
      </c>
      <c r="AC36" s="40">
        <f t="shared" si="18"/>
        <v>0.16341279896047997</v>
      </c>
      <c r="AD36" s="56">
        <f t="shared" si="19"/>
        <v>0.4042434896946146</v>
      </c>
      <c r="AE36" s="60">
        <f t="shared" si="20"/>
        <v>0.24653704535288351</v>
      </c>
      <c r="AF36" s="61">
        <f t="shared" si="21"/>
        <v>0.18365365987042725</v>
      </c>
      <c r="AG36" s="61">
        <f t="shared" si="22"/>
        <v>0.12576677096491251</v>
      </c>
      <c r="AH36" s="61">
        <f t="shared" si="23"/>
        <v>0.17129321283684068</v>
      </c>
      <c r="AI36" s="62">
        <f t="shared" si="24"/>
        <v>0.41387584229674568</v>
      </c>
      <c r="AJ36" s="54">
        <f t="shared" si="25"/>
        <v>0.21026600814634491</v>
      </c>
      <c r="AK36" s="66">
        <f t="shared" si="26"/>
        <v>0.14730786143500629</v>
      </c>
      <c r="AL36" s="66">
        <f t="shared" si="27"/>
        <v>0.12591629342267724</v>
      </c>
      <c r="AM36" s="55">
        <f t="shared" si="28"/>
        <v>0.16460149421693707</v>
      </c>
      <c r="AN36" s="56">
        <f t="shared" si="29"/>
        <v>0.40571109698520336</v>
      </c>
      <c r="AO36" s="68">
        <f t="shared" si="30"/>
        <v>0.17602633401789761</v>
      </c>
      <c r="AP36" s="14">
        <f t="shared" si="31"/>
        <v>0.12405063315801179</v>
      </c>
      <c r="AQ36" s="14">
        <f t="shared" si="32"/>
        <v>0.10395140171977163</v>
      </c>
      <c r="AR36" s="14">
        <f t="shared" si="33"/>
        <v>0.13592722927627601</v>
      </c>
      <c r="AS36" s="69">
        <f t="shared" si="34"/>
        <v>0.36868310142489041</v>
      </c>
      <c r="AT36" s="54">
        <f t="shared" si="35"/>
        <v>0.26967715093731043</v>
      </c>
      <c r="AU36" s="55">
        <f t="shared" si="36"/>
        <v>0.15101085554859828</v>
      </c>
      <c r="AV36" s="55">
        <f t="shared" si="37"/>
        <v>0.2373325907774243</v>
      </c>
      <c r="AW36" s="55">
        <f t="shared" si="38"/>
        <v>0.45815139648876979</v>
      </c>
      <c r="AX36" s="56">
        <f t="shared" si="39"/>
        <v>0.67686881778433983</v>
      </c>
      <c r="AY36" s="60">
        <f t="shared" si="40"/>
        <v>0.25783051471882279</v>
      </c>
      <c r="AZ36" s="14">
        <f t="shared" si="41"/>
        <v>0.15134312950340978</v>
      </c>
      <c r="BA36" s="14">
        <f t="shared" si="42"/>
        <v>0.21297477043082602</v>
      </c>
      <c r="BB36" s="14">
        <f t="shared" si="43"/>
        <v>0.39345288374942505</v>
      </c>
      <c r="BC36" s="69">
        <f t="shared" si="44"/>
        <v>0.62725822732701164</v>
      </c>
    </row>
    <row r="37" spans="1:55" ht="15" thickBot="1">
      <c r="A37" s="115" t="s">
        <v>90</v>
      </c>
      <c r="B37" s="88"/>
      <c r="C37" s="88"/>
      <c r="D37" s="100"/>
      <c r="F37" s="130"/>
      <c r="G37" s="1"/>
      <c r="J37" s="38">
        <f t="shared" si="4"/>
        <v>33</v>
      </c>
      <c r="K37" s="23" t="s">
        <v>32</v>
      </c>
      <c r="L37" s="25">
        <f t="shared" si="0"/>
        <v>0</v>
      </c>
      <c r="M37" s="21">
        <v>-0.10542277049601645</v>
      </c>
      <c r="N37" s="21">
        <f t="shared" si="2"/>
        <v>-0.10542277049601645</v>
      </c>
      <c r="O37" s="37">
        <f t="shared" si="3"/>
        <v>0</v>
      </c>
      <c r="P37" s="39">
        <f t="shared" si="8"/>
        <v>0.26999905097765664</v>
      </c>
      <c r="Q37" s="40">
        <f t="shared" si="9"/>
        <v>0.21480462209024354</v>
      </c>
      <c r="R37" s="40">
        <f t="shared" si="5"/>
        <v>5.5194428887413105E-2</v>
      </c>
      <c r="S37" s="40">
        <f t="shared" si="6"/>
        <v>0.22660718519542294</v>
      </c>
      <c r="T37" s="41">
        <f t="shared" si="7"/>
        <v>0.23801637821556679</v>
      </c>
      <c r="U37" s="42">
        <f t="shared" si="10"/>
        <v>0.12546219621609769</v>
      </c>
      <c r="V37" s="43">
        <f t="shared" si="11"/>
        <v>5.8915747965536225E-2</v>
      </c>
      <c r="W37" s="43">
        <f t="shared" si="12"/>
        <v>0.13309289650112294</v>
      </c>
      <c r="X37" s="43">
        <f t="shared" si="13"/>
        <v>0.1939746989396525</v>
      </c>
      <c r="Y37" s="44">
        <f t="shared" si="14"/>
        <v>0.4404255884251646</v>
      </c>
      <c r="Z37" s="54">
        <f t="shared" si="15"/>
        <v>0.21763310503384306</v>
      </c>
      <c r="AA37" s="55">
        <f t="shared" si="16"/>
        <v>0.15125612322235771</v>
      </c>
      <c r="AB37" s="55">
        <f t="shared" si="17"/>
        <v>0.13275396362297071</v>
      </c>
      <c r="AC37" s="40">
        <f t="shared" si="18"/>
        <v>0.1819728797377099</v>
      </c>
      <c r="AD37" s="56">
        <f t="shared" si="19"/>
        <v>0.42658279353216988</v>
      </c>
      <c r="AE37" s="60">
        <f t="shared" si="20"/>
        <v>0.23974060626110649</v>
      </c>
      <c r="AF37" s="61">
        <f t="shared" si="21"/>
        <v>0.17501788609300939</v>
      </c>
      <c r="AG37" s="61">
        <f t="shared" si="22"/>
        <v>0.12944544033619421</v>
      </c>
      <c r="AH37" s="61">
        <f t="shared" si="23"/>
        <v>0.17604436780876245</v>
      </c>
      <c r="AI37" s="62">
        <f t="shared" si="24"/>
        <v>0.41957641474320556</v>
      </c>
      <c r="AJ37" s="54">
        <f t="shared" si="25"/>
        <v>0.1733836293215878</v>
      </c>
      <c r="AK37" s="66">
        <f t="shared" si="26"/>
        <v>0.10951374047846385</v>
      </c>
      <c r="AL37" s="66">
        <f t="shared" si="27"/>
        <v>0.12773977768624789</v>
      </c>
      <c r="AM37" s="55">
        <f t="shared" si="28"/>
        <v>0.17071350654585779</v>
      </c>
      <c r="AN37" s="56">
        <f t="shared" si="29"/>
        <v>0.4131749103537844</v>
      </c>
      <c r="AO37" s="68">
        <f t="shared" si="30"/>
        <v>0.16911694943696329</v>
      </c>
      <c r="AP37" s="14">
        <f t="shared" si="31"/>
        <v>0.11586598066838216</v>
      </c>
      <c r="AQ37" s="14">
        <f t="shared" si="32"/>
        <v>0.10650193753716225</v>
      </c>
      <c r="AR37" s="14">
        <f t="shared" si="33"/>
        <v>0.13927592214930784</v>
      </c>
      <c r="AS37" s="69">
        <f t="shared" si="34"/>
        <v>0.37319689461369832</v>
      </c>
      <c r="AT37" s="54">
        <f t="shared" si="35"/>
        <v>0.1309727932344274</v>
      </c>
      <c r="AU37" s="55">
        <f t="shared" si="36"/>
        <v>7.2592886619488484E-2</v>
      </c>
      <c r="AV37" s="55">
        <f t="shared" si="37"/>
        <v>0.11675981322987783</v>
      </c>
      <c r="AW37" s="55">
        <f t="shared" si="38"/>
        <v>0.14240309290189329</v>
      </c>
      <c r="AX37" s="56">
        <f t="shared" si="39"/>
        <v>0.37736334334682442</v>
      </c>
      <c r="AY37" s="60">
        <f t="shared" si="40"/>
        <v>0.25807353421257107</v>
      </c>
      <c r="AZ37" s="14">
        <f t="shared" si="41"/>
        <v>0.15165701133346587</v>
      </c>
      <c r="BA37" s="14">
        <f t="shared" si="42"/>
        <v>0.21283304575821038</v>
      </c>
      <c r="BB37" s="14">
        <f t="shared" si="43"/>
        <v>0.3932673725210048</v>
      </c>
      <c r="BC37" s="69">
        <f t="shared" si="44"/>
        <v>0.62711033520506165</v>
      </c>
    </row>
    <row r="38" spans="1:55" ht="15" thickBot="1">
      <c r="A38" s="142" t="s">
        <v>91</v>
      </c>
      <c r="B38" s="143"/>
      <c r="C38" s="144"/>
      <c r="D38" s="116">
        <f>D32</f>
        <v>0.15809998019138222</v>
      </c>
      <c r="E38" s="138" t="s">
        <v>103</v>
      </c>
      <c r="F38" s="139">
        <f>E32</f>
        <v>5.4140316391415422E-2</v>
      </c>
      <c r="G38" s="143" t="s">
        <v>104</v>
      </c>
      <c r="H38" s="144"/>
      <c r="J38" s="45">
        <f t="shared" si="4"/>
        <v>34</v>
      </c>
      <c r="K38" s="46" t="s">
        <v>33</v>
      </c>
      <c r="L38" s="26">
        <f t="shared" si="0"/>
        <v>0</v>
      </c>
      <c r="M38" s="27">
        <v>8.2222477591358312E-2</v>
      </c>
      <c r="N38" s="27">
        <f t="shared" si="2"/>
        <v>8.2222477591358256E-2</v>
      </c>
      <c r="O38" s="47">
        <f t="shared" si="3"/>
        <v>0</v>
      </c>
      <c r="P38" s="48">
        <f t="shared" si="8"/>
        <v>2.8933806246744204E-2</v>
      </c>
      <c r="Q38" s="49">
        <f t="shared" si="9"/>
        <v>2.4281540461149831E-2</v>
      </c>
      <c r="R38" s="49">
        <f t="shared" si="5"/>
        <v>4.6522657855943735E-3</v>
      </c>
      <c r="S38" s="49">
        <f t="shared" si="6"/>
        <v>1.3731688746675236E-2</v>
      </c>
      <c r="T38" s="50">
        <f t="shared" si="7"/>
        <v>5.8591144268300553E-2</v>
      </c>
      <c r="U38" s="51">
        <f t="shared" si="10"/>
        <v>0.10255540654465087</v>
      </c>
      <c r="V38" s="52">
        <f t="shared" si="11"/>
        <v>3.7823650588498348E-2</v>
      </c>
      <c r="W38" s="52">
        <f t="shared" si="12"/>
        <v>0.12946351191230504</v>
      </c>
      <c r="X38" s="52">
        <f t="shared" si="13"/>
        <v>0.19251549919173686</v>
      </c>
      <c r="Y38" s="53">
        <f t="shared" si="14"/>
        <v>0.43876588198233563</v>
      </c>
      <c r="Z38" s="57">
        <f t="shared" si="15"/>
        <v>0.12405695812839958</v>
      </c>
      <c r="AA38" s="58">
        <f t="shared" si="16"/>
        <v>7.598960326124482E-2</v>
      </c>
      <c r="AB38" s="58">
        <f t="shared" si="17"/>
        <v>9.6134709734309515E-2</v>
      </c>
      <c r="AC38" s="49">
        <f t="shared" si="18"/>
        <v>0.12981173500840243</v>
      </c>
      <c r="AD38" s="59">
        <f t="shared" si="19"/>
        <v>0.36029395638617423</v>
      </c>
      <c r="AE38" s="63">
        <f t="shared" si="20"/>
        <v>0.26007008953479993</v>
      </c>
      <c r="AF38" s="64">
        <f t="shared" si="21"/>
        <v>0.19972254470434647</v>
      </c>
      <c r="AG38" s="64">
        <f t="shared" si="22"/>
        <v>0.12069508966090692</v>
      </c>
      <c r="AH38" s="64">
        <f t="shared" si="23"/>
        <v>0.1638769332352964</v>
      </c>
      <c r="AI38" s="65">
        <f t="shared" si="24"/>
        <v>0.40481716025299175</v>
      </c>
      <c r="AJ38" s="57">
        <f t="shared" si="25"/>
        <v>0.20351418005201474</v>
      </c>
      <c r="AK38" s="67">
        <f t="shared" si="26"/>
        <v>0.14775291257537426</v>
      </c>
      <c r="AL38" s="67">
        <f t="shared" si="27"/>
        <v>0.11152253495328096</v>
      </c>
      <c r="AM38" s="58">
        <f t="shared" si="28"/>
        <v>0.15184566376529582</v>
      </c>
      <c r="AN38" s="59">
        <f t="shared" si="29"/>
        <v>0.38967379147858511</v>
      </c>
      <c r="AO38" s="70">
        <f t="shared" si="30"/>
        <v>0.16404603298718753</v>
      </c>
      <c r="AP38" s="71">
        <f t="shared" si="31"/>
        <v>0.11082441015434408</v>
      </c>
      <c r="AQ38" s="71">
        <f t="shared" si="32"/>
        <v>0.10644324566568691</v>
      </c>
      <c r="AR38" s="71">
        <f t="shared" si="33"/>
        <v>0.13977932441548985</v>
      </c>
      <c r="AS38" s="72">
        <f t="shared" si="34"/>
        <v>0.3738707322263804</v>
      </c>
      <c r="AT38" s="57">
        <f t="shared" si="35"/>
        <v>0.15846781443021468</v>
      </c>
      <c r="AU38" s="58">
        <f t="shared" si="36"/>
        <v>0.11132738686195509</v>
      </c>
      <c r="AV38" s="58">
        <f t="shared" si="37"/>
        <v>9.4280855136519182E-2</v>
      </c>
      <c r="AW38" s="58">
        <f t="shared" si="38"/>
        <v>0.12287016455925366</v>
      </c>
      <c r="AX38" s="59">
        <f t="shared" si="39"/>
        <v>0.35052840763517823</v>
      </c>
      <c r="AY38" s="63">
        <f t="shared" si="40"/>
        <v>0.27014674704171554</v>
      </c>
      <c r="AZ38" s="71">
        <f t="shared" si="41"/>
        <v>0.16681848877183869</v>
      </c>
      <c r="BA38" s="71">
        <f t="shared" si="42"/>
        <v>0.2066565165397537</v>
      </c>
      <c r="BB38" s="71">
        <f t="shared" si="43"/>
        <v>0.38489654061048495</v>
      </c>
      <c r="BC38" s="72">
        <f t="shared" si="44"/>
        <v>0.62040030674596303</v>
      </c>
    </row>
    <row r="39" spans="1:55" ht="15" thickBot="1">
      <c r="A39" s="9"/>
      <c r="B39" s="9"/>
      <c r="C39" s="9"/>
      <c r="D39" s="9"/>
      <c r="E39" s="9"/>
      <c r="F39" s="9"/>
      <c r="G39" s="129"/>
      <c r="H39" s="18"/>
      <c r="I39" s="18"/>
    </row>
    <row r="40" spans="1:55" s="15" customFormat="1" ht="15" hidden="1" thickBot="1">
      <c r="A40" t="s">
        <v>43</v>
      </c>
      <c r="B40"/>
      <c r="C40"/>
      <c r="D40"/>
      <c r="E40"/>
      <c r="F40" s="18"/>
      <c r="G40" s="117"/>
      <c r="H40" s="117"/>
      <c r="I40" s="117"/>
    </row>
    <row r="41" spans="1:55" ht="15" hidden="1" thickBot="1">
      <c r="A41" t="s">
        <v>44</v>
      </c>
      <c r="F41" s="18"/>
      <c r="G41" s="18"/>
      <c r="H41" s="18"/>
      <c r="I41" s="18"/>
      <c r="P41" s="1">
        <f>AVERAGE(P5:P38)</f>
        <v>0.2556739154781667</v>
      </c>
      <c r="U41" s="1">
        <f>AVERAGE(U5:U38)</f>
        <v>0.25884887718122074</v>
      </c>
      <c r="Z41" s="1">
        <f>AVERAGE(Z5:Z38)</f>
        <v>0.2660101124908717</v>
      </c>
      <c r="AE41" s="2">
        <f>AVERAGE(AE5:AE38)</f>
        <v>0.27042894515840094</v>
      </c>
      <c r="AJ41" s="2">
        <f>AVERAGE(AJ5:AJ38)</f>
        <v>0.26939299627764174</v>
      </c>
      <c r="AK41"/>
      <c r="AL41"/>
      <c r="AO41" s="16">
        <f>AVERAGE(AO5:AO38)</f>
        <v>0.26162952111476262</v>
      </c>
      <c r="AT41" s="16">
        <f>AVERAGE(AT5:AT38)</f>
        <v>0.26162952111476262</v>
      </c>
      <c r="AY41" s="16">
        <f>AVERAGE(AY5:AY38)</f>
        <v>0.27042894515840088</v>
      </c>
    </row>
    <row r="42" spans="1:55" ht="15" hidden="1" thickBot="1">
      <c r="A42" t="s">
        <v>45</v>
      </c>
      <c r="F42" s="18"/>
      <c r="G42" s="18"/>
      <c r="H42" s="18"/>
      <c r="I42" s="18"/>
      <c r="Q42" s="1">
        <f>AVERAGE(Q3:Q38)</f>
        <v>0.18415870653684982</v>
      </c>
      <c r="V42" s="1">
        <f>AVERAGE(V3:V38)</f>
        <v>0.17472531360430515</v>
      </c>
      <c r="AA42" s="1">
        <f>AVERAGE(AA3:AA38)</f>
        <v>0.17556474145121775</v>
      </c>
      <c r="AF42" s="1">
        <f>AVERAGE(AF3:AF38)</f>
        <v>0.17196312145194426</v>
      </c>
      <c r="AJ42"/>
      <c r="AK42" s="1">
        <f>AVERAGE(AK3:AK38)</f>
        <v>0.16641950357379151</v>
      </c>
      <c r="AL42"/>
      <c r="AP42" s="2">
        <f>AVERAGE(AP3:AP38)</f>
        <v>0.15809998019138222</v>
      </c>
      <c r="AU42" s="2">
        <f>AVERAGE(AU3:AU38)</f>
        <v>0.15738173729069652</v>
      </c>
      <c r="AZ42" s="2">
        <f>AVERAGE(AZ3:AZ38)</f>
        <v>0.16891617138126602</v>
      </c>
    </row>
    <row r="43" spans="1:55" ht="15" hidden="1" thickBot="1">
      <c r="A43" s="17" t="s">
        <v>46</v>
      </c>
      <c r="B43" s="17"/>
      <c r="C43" s="17"/>
      <c r="D43" s="17"/>
      <c r="E43" s="17"/>
      <c r="F43" s="118"/>
      <c r="G43" s="18"/>
      <c r="H43" s="18"/>
      <c r="I43" s="18"/>
      <c r="R43" s="3">
        <f>(P41-Q42)</f>
        <v>7.1515208941316882E-2</v>
      </c>
      <c r="W43" s="3">
        <f>(U41-V42)</f>
        <v>8.4123563576915583E-2</v>
      </c>
      <c r="AB43" s="3">
        <f>(Z41-AA42)</f>
        <v>9.0445371039653943E-2</v>
      </c>
      <c r="AG43" s="3">
        <f>(AE41-AF42)</f>
        <v>9.8465823706456679E-2</v>
      </c>
      <c r="AJ43"/>
      <c r="AK43"/>
      <c r="AL43" s="3">
        <f>(AJ41-AK42)</f>
        <v>0.10297349270385023</v>
      </c>
      <c r="AQ43" s="3">
        <f>(AO41-AP42)</f>
        <v>0.1035295409233804</v>
      </c>
      <c r="AV43" s="3">
        <f>(AT41-AU42)</f>
        <v>0.1042477838240661</v>
      </c>
      <c r="BA43" s="3">
        <f>(AY41-AZ42)</f>
        <v>0.10151277377713486</v>
      </c>
    </row>
    <row r="44" spans="1:55" s="17" customFormat="1" ht="15" hidden="1" thickBot="1">
      <c r="A44" t="s">
        <v>47</v>
      </c>
      <c r="B44"/>
      <c r="C44"/>
      <c r="D44"/>
      <c r="E44"/>
      <c r="F44" s="18"/>
      <c r="G44" s="118"/>
      <c r="H44" s="118"/>
      <c r="I44" s="118"/>
      <c r="P44" s="17">
        <f>STDEV(P5:P38)</f>
        <v>0.28419302213060482</v>
      </c>
      <c r="Q44" s="17">
        <f>STDEV(Q3:Q38)</f>
        <v>0.20908606157966661</v>
      </c>
      <c r="U44" s="17">
        <f>STDEV(U5:U38)</f>
        <v>0.21839243677917305</v>
      </c>
      <c r="V44" s="17">
        <f>STDEV(V3:V38)</f>
        <v>0.14491718106947582</v>
      </c>
      <c r="Z44" s="17">
        <f>STDEV(Z5:Z38)</f>
        <v>0.17509094337423453</v>
      </c>
      <c r="AA44" s="17">
        <f>STDEV(AA3:AA38)</f>
        <v>0.11161580047806649</v>
      </c>
      <c r="AE44" s="17">
        <f>STDEV(AE5:AE38)</f>
        <v>0.13577280728147056</v>
      </c>
      <c r="AF44" s="17">
        <f>STDEV(AF3:AF38)</f>
        <v>8.6291824163586994E-2</v>
      </c>
      <c r="AJ44" s="17">
        <f>STDEV(AJ5:AJ38)</f>
        <v>0.11299685137314713</v>
      </c>
      <c r="AK44" s="17">
        <f>STDEV(AK3:AK38)</f>
        <v>7.4809151729397963E-2</v>
      </c>
      <c r="AO44" s="17">
        <f>STDEV(AO5:AO38)</f>
        <v>8.7023978178392025E-2</v>
      </c>
      <c r="AP44" s="17">
        <f>STDEV(AP3:AP38)</f>
        <v>5.4140316391415422E-2</v>
      </c>
      <c r="AT44" s="17">
        <f>STDEV(AT5:AT38)</f>
        <v>5.0979510383994238E-2</v>
      </c>
      <c r="AU44" s="17">
        <f>STDEV(AU3:AU38)</f>
        <v>3.3964940274821158E-2</v>
      </c>
      <c r="AY44" s="17">
        <f>STDEV(AY5:AY38)</f>
        <v>9.4590030975977568E-3</v>
      </c>
      <c r="AZ44" s="17">
        <f>STDEV(AZ3:AZ38)</f>
        <v>1.2268784147723862E-2</v>
      </c>
    </row>
    <row r="45" spans="1:55" ht="15" hidden="1" thickBot="1">
      <c r="F45" s="18"/>
      <c r="G45" s="18"/>
      <c r="H45" s="18"/>
      <c r="I45" s="18"/>
      <c r="R45" s="1">
        <f>AVERAGE(R7:R38)*2</f>
        <v>0.14303041788263371</v>
      </c>
      <c r="W45" s="1">
        <f>AVERAGE(W7:W38)*2</f>
        <v>0.3364942543076625</v>
      </c>
      <c r="AB45" s="1">
        <f>AVERAGE(AB7:AB38)*2</f>
        <v>0.361781484158616</v>
      </c>
      <c r="AG45" s="1">
        <f>AVERAGE(AG7:AG38)*2</f>
        <v>0.39386329482582633</v>
      </c>
      <c r="AL45" s="1">
        <f>AVERAGE(AL7:AL38)*2</f>
        <v>0.41189397081540063</v>
      </c>
      <c r="AQ45" s="1">
        <f>AVERAGE(AQ7:AQ38)*2</f>
        <v>0.4141181636935215</v>
      </c>
      <c r="AV45" s="1">
        <f>AVERAGE(AV7:AV38)*2</f>
        <v>0.41699113529626425</v>
      </c>
      <c r="BA45" s="1">
        <f>AVERAGE(BA7:BA38)*2</f>
        <v>0.40605109510853954</v>
      </c>
    </row>
    <row r="46" spans="1:55" ht="15" hidden="1" thickBot="1">
      <c r="E46">
        <f>divi</f>
        <v>0</v>
      </c>
      <c r="F46" s="18"/>
      <c r="G46" s="18"/>
      <c r="H46" s="18"/>
      <c r="I46" s="18"/>
      <c r="R46" s="1">
        <f>STDEV(R7:R38)*2</f>
        <v>0.23345688830807132</v>
      </c>
      <c r="W46" s="1">
        <f>STDEV(W7:W38)*2</f>
        <v>0.38933698394935462</v>
      </c>
      <c r="AB46" s="1">
        <f>STDEV(AB7:AB38)*2</f>
        <v>0.33564856653359326</v>
      </c>
      <c r="AG46" s="1">
        <f>STDEV(AG7:AG38)*2</f>
        <v>0.25982549483469103</v>
      </c>
      <c r="AL46" s="1">
        <f>STDEV(AL7:AL38)*2</f>
        <v>0.21326293198618118</v>
      </c>
      <c r="AQ46" s="1">
        <f>STDEV(AQ7:AQ38)*2</f>
        <v>0.16214726416493216</v>
      </c>
      <c r="AV46" s="1">
        <f>STDEV(AV7:AV38)*2</f>
        <v>8.6931387378593489E-2</v>
      </c>
      <c r="BA46" s="1">
        <f>STDEV(BA7:BA38)*2</f>
        <v>2.1080946672179399E-2</v>
      </c>
    </row>
    <row r="47" spans="1:55" ht="15" hidden="1" thickBot="1">
      <c r="F47" s="18"/>
      <c r="G47" s="18"/>
      <c r="H47" s="18"/>
      <c r="I47" s="18"/>
    </row>
    <row r="48" spans="1:55" ht="15" hidden="1" thickBot="1">
      <c r="F48" s="18"/>
      <c r="G48" s="18"/>
      <c r="H48" s="18"/>
      <c r="I48" s="18"/>
      <c r="L48" t="s">
        <v>75</v>
      </c>
      <c r="R48" s="2">
        <f>(2*R43)^0.5</f>
        <v>0.37819362485720692</v>
      </c>
      <c r="W48" s="2">
        <f>(2*W43)^0.5</f>
        <v>0.41017938411606109</v>
      </c>
      <c r="AB48" s="2">
        <f>(2*AB43)^0.5</f>
        <v>0.42531252283386611</v>
      </c>
      <c r="AG48" s="2">
        <f>(2*AG43)^0.5</f>
        <v>0.44376981354404149</v>
      </c>
      <c r="AL48" s="2">
        <f>(2*AL43)^0.5</f>
        <v>0.45381382240705326</v>
      </c>
      <c r="AQ48" s="2">
        <f>(2*AQ43)^0.5</f>
        <v>0.4550374510375611</v>
      </c>
      <c r="AV48" s="2">
        <f>(2*AV43)^0.5</f>
        <v>0.45661314879023379</v>
      </c>
      <c r="BA48" s="2">
        <f>(2*BA43)^0.5</f>
        <v>0.45058356334232802</v>
      </c>
    </row>
    <row r="49" spans="1:16" ht="15" hidden="1" customHeight="1">
      <c r="F49" s="18"/>
      <c r="G49" s="18"/>
      <c r="H49" s="18"/>
      <c r="I49" s="18"/>
      <c r="L49" t="s">
        <v>76</v>
      </c>
    </row>
    <row r="50" spans="1:16" ht="15" hidden="1" thickBot="1">
      <c r="F50" s="18"/>
      <c r="G50" s="18"/>
      <c r="H50" s="18"/>
      <c r="I50" s="18"/>
    </row>
    <row r="51" spans="1:16" ht="15" hidden="1" thickBot="1">
      <c r="F51" s="18"/>
      <c r="G51" s="18"/>
      <c r="H51" s="18"/>
      <c r="I51" s="18"/>
    </row>
    <row r="52" spans="1:16" ht="15" hidden="1" thickBot="1">
      <c r="F52" s="18"/>
      <c r="G52" s="18"/>
      <c r="H52" s="18"/>
      <c r="I52" s="18"/>
    </row>
    <row r="53" spans="1:16" ht="15" hidden="1" thickBot="1">
      <c r="F53" s="18"/>
      <c r="G53" s="18"/>
      <c r="H53" s="18"/>
      <c r="I53" s="18"/>
      <c r="O53" s="2">
        <f>((1+M5)*(1+M6)*(1+M7)*(1+M8)*(1+M9)*(1+M10)*(1+M11)*(1+M12)*(1+M13)*(1+M14)*(1+M15)*(1+M16)*(1+M17)*(1+M18)*(1+M19)*(1+M20)*(1+M21)*(1+M22)*(1+M23)*(1+M24)*(1+M25)*(1+M26)*(1+M27)*(1+M28)*(1+M29)*(1+M30)*(1+M31)*(1+M32)*(1+M33)*(1+M34)*(1+M35)*(1+M36)*(1+M37)*(1+M38))^(1/34)-1</f>
        <v>0.16656986548711195</v>
      </c>
      <c r="P53" s="2">
        <f>((1+N5)*(1+N6)*(1+N7)*(1+N8)*(1+N9)*(1+N10)*(1+N11)*(1+N12)*(1+N13)*(1+N14)*(1+N15)*(1+N16)*(1+N17)*(1+N18)*(1+N19)*(1+N20)*(1+N21)*(1+N22)*(1+N23)*(1+N24)*(1+N25)*(1+N26)*(1+N27)*(1+N28)*(1+N29)*(1+N30)*(1+N31)*(1+N32)*(1+N33)*(1+N34)*(1+N35)*(1+N36)*(1+N37)*(1+N38))^(1/34)-1</f>
        <v>0.16656986548711195</v>
      </c>
    </row>
    <row r="54" spans="1:16" ht="15" hidden="1" thickBot="1">
      <c r="F54" s="18"/>
      <c r="G54" s="18"/>
      <c r="H54" s="18"/>
      <c r="I54" s="18"/>
      <c r="P54" s="2"/>
    </row>
    <row r="55" spans="1:16" ht="15" hidden="1" thickBot="1">
      <c r="F55" s="18"/>
      <c r="G55" s="18"/>
      <c r="H55" s="18"/>
      <c r="I55" s="18"/>
      <c r="O55">
        <f>100000*(1+O53)^34</f>
        <v>18834999.999999933</v>
      </c>
      <c r="P55">
        <f>100000*(1+P53)^34</f>
        <v>18834999.999999933</v>
      </c>
    </row>
    <row r="56" spans="1:16" ht="15" hidden="1" thickBot="1">
      <c r="F56" s="18"/>
      <c r="G56" s="18"/>
      <c r="H56" s="18"/>
      <c r="I56" s="18"/>
    </row>
    <row r="57" spans="1:16" ht="15" hidden="1" thickBot="1">
      <c r="F57" s="18"/>
      <c r="G57" s="18"/>
      <c r="H57" s="18"/>
      <c r="I57" s="18"/>
      <c r="O57">
        <f>(P55-O55)/100000</f>
        <v>0</v>
      </c>
    </row>
    <row r="58" spans="1:16" ht="15" hidden="1" thickBot="1">
      <c r="F58" s="18"/>
      <c r="G58" s="18"/>
      <c r="H58" s="18"/>
      <c r="I58" s="18"/>
      <c r="O58" s="6">
        <f>AVERAGE(O5:O38)</f>
        <v>-1.6071702792138066E-18</v>
      </c>
    </row>
    <row r="59" spans="1:16" ht="15" hidden="1" thickBot="1">
      <c r="F59" s="18"/>
      <c r="G59" s="18"/>
      <c r="H59" s="18"/>
      <c r="I59" s="18"/>
    </row>
    <row r="60" spans="1:16" ht="15" hidden="1" thickBot="1">
      <c r="F60" s="18"/>
      <c r="G60" s="18"/>
      <c r="H60" s="18"/>
      <c r="I60" s="18"/>
      <c r="N60" s="6"/>
      <c r="O60" s="6">
        <f>P53-O53</f>
        <v>0</v>
      </c>
    </row>
    <row r="61" spans="1:16">
      <c r="A61" s="73" t="s">
        <v>92</v>
      </c>
      <c r="B61" s="74"/>
      <c r="C61" s="74"/>
      <c r="D61" s="74"/>
      <c r="E61" s="74"/>
      <c r="F61" s="74"/>
      <c r="G61" s="75"/>
      <c r="H61" s="18"/>
      <c r="I61" s="18"/>
    </row>
    <row r="62" spans="1:16" ht="15" thickBot="1">
      <c r="A62" s="95" t="s">
        <v>93</v>
      </c>
      <c r="B62" s="18"/>
      <c r="C62" s="18"/>
      <c r="D62" s="18"/>
      <c r="E62" s="18"/>
      <c r="F62" s="18"/>
      <c r="G62" s="96"/>
      <c r="H62" s="18"/>
      <c r="I62" s="18"/>
    </row>
    <row r="63" spans="1:16" ht="15" thickBot="1">
      <c r="A63" s="140">
        <f>D38</f>
        <v>0.15809998019138222</v>
      </c>
      <c r="B63" s="142" t="s">
        <v>105</v>
      </c>
      <c r="C63" s="143"/>
      <c r="D63" s="144"/>
      <c r="E63" s="141">
        <f>E32/2</f>
        <v>2.7070158195707711E-2</v>
      </c>
      <c r="F63" s="77"/>
      <c r="G63" s="97"/>
      <c r="H63" s="18"/>
      <c r="I63" s="18"/>
    </row>
    <row r="64" spans="1:16">
      <c r="A64" s="73" t="s">
        <v>95</v>
      </c>
      <c r="B64" s="74"/>
      <c r="C64" s="74"/>
      <c r="D64" s="74"/>
      <c r="E64" s="74"/>
      <c r="F64" s="74"/>
      <c r="G64" s="75"/>
      <c r="H64" s="95"/>
      <c r="I64" s="18"/>
    </row>
    <row r="65" spans="1:8">
      <c r="A65" s="95" t="s">
        <v>96</v>
      </c>
      <c r="B65" s="18"/>
      <c r="C65" s="18"/>
      <c r="D65" s="18"/>
      <c r="E65" s="18"/>
      <c r="F65" s="18"/>
      <c r="G65" s="96"/>
      <c r="H65" s="18"/>
    </row>
    <row r="66" spans="1:8" ht="15" thickBot="1">
      <c r="A66" s="76" t="s">
        <v>97</v>
      </c>
      <c r="B66" s="77"/>
      <c r="C66" s="77"/>
      <c r="D66" s="77"/>
      <c r="E66" s="77"/>
      <c r="F66" s="77"/>
      <c r="G66" s="97"/>
    </row>
    <row r="67" spans="1:8">
      <c r="A67" s="121" t="s">
        <v>100</v>
      </c>
      <c r="B67" s="74"/>
      <c r="C67" s="74"/>
      <c r="D67" s="74"/>
      <c r="E67" s="74"/>
      <c r="F67" s="74"/>
      <c r="G67" s="75"/>
      <c r="H67" s="18"/>
    </row>
    <row r="68" spans="1:8">
      <c r="A68" s="120" t="s">
        <v>101</v>
      </c>
      <c r="B68" s="18"/>
      <c r="C68" s="18"/>
      <c r="D68" s="18"/>
      <c r="E68" s="18"/>
      <c r="F68" s="18"/>
      <c r="G68" s="96"/>
      <c r="H68" s="18"/>
    </row>
    <row r="69" spans="1:8" ht="15" thickBot="1">
      <c r="A69" s="99" t="s">
        <v>99</v>
      </c>
      <c r="B69" s="77"/>
      <c r="C69" s="77"/>
      <c r="D69" s="77"/>
      <c r="E69" s="77"/>
      <c r="F69" s="77"/>
      <c r="G69" s="97"/>
      <c r="H69" s="18"/>
    </row>
    <row r="70" spans="1:8">
      <c r="G70" s="18"/>
      <c r="H70" s="18"/>
    </row>
  </sheetData>
  <mergeCells count="33">
    <mergeCell ref="G27:I27"/>
    <mergeCell ref="G28:I28"/>
    <mergeCell ref="D26:E26"/>
    <mergeCell ref="G25:I25"/>
    <mergeCell ref="A22:E22"/>
    <mergeCell ref="G24:I24"/>
    <mergeCell ref="G26:I26"/>
    <mergeCell ref="AO2:AS2"/>
    <mergeCell ref="AT2:AX2"/>
    <mergeCell ref="AY2:BC2"/>
    <mergeCell ref="G2:I2"/>
    <mergeCell ref="G3:I3"/>
    <mergeCell ref="P2:T2"/>
    <mergeCell ref="U2:Y2"/>
    <mergeCell ref="Z2:AD2"/>
    <mergeCell ref="AE2:AI2"/>
    <mergeCell ref="AJ2:AN2"/>
    <mergeCell ref="B63:D63"/>
    <mergeCell ref="A1:F1"/>
    <mergeCell ref="A2:A4"/>
    <mergeCell ref="A24:A26"/>
    <mergeCell ref="G36:H36"/>
    <mergeCell ref="G38:H38"/>
    <mergeCell ref="A38:C38"/>
    <mergeCell ref="B4:C4"/>
    <mergeCell ref="D4:E4"/>
    <mergeCell ref="G4:I4"/>
    <mergeCell ref="G5:I5"/>
    <mergeCell ref="G6:I6"/>
    <mergeCell ref="G13:I13"/>
    <mergeCell ref="G14:I14"/>
    <mergeCell ref="A23:F23"/>
    <mergeCell ref="B26:C26"/>
  </mergeCells>
  <hyperlinks>
    <hyperlink ref="A1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3"/>
  <sheetViews>
    <sheetView workbookViewId="0">
      <selection activeCell="K17" sqref="K17"/>
    </sheetView>
  </sheetViews>
  <sheetFormatPr defaultRowHeight="14.4"/>
  <cols>
    <col min="4" max="4" width="10" bestFit="1" customWidth="1"/>
    <col min="6" max="6" width="9.6640625" customWidth="1"/>
    <col min="8" max="8" width="3" bestFit="1" customWidth="1"/>
    <col min="9" max="9" width="7.6640625" bestFit="1" customWidth="1"/>
    <col min="10" max="10" width="8.5546875" bestFit="1" customWidth="1"/>
    <col min="11" max="11" width="7.88671875" bestFit="1" customWidth="1"/>
    <col min="12" max="12" width="8.33203125" bestFit="1" customWidth="1"/>
    <col min="13" max="13" width="12" bestFit="1" customWidth="1"/>
    <col min="14" max="15" width="9" bestFit="1" customWidth="1"/>
    <col min="16" max="16" width="10.109375" bestFit="1" customWidth="1"/>
    <col min="17" max="18" width="0" hidden="1" customWidth="1"/>
    <col min="19" max="20" width="9" bestFit="1" customWidth="1"/>
    <col min="22" max="23" width="0" hidden="1" customWidth="1"/>
    <col min="24" max="25" width="9" bestFit="1" customWidth="1"/>
    <col min="27" max="28" width="0" hidden="1" customWidth="1"/>
    <col min="29" max="30" width="9" bestFit="1" customWidth="1"/>
    <col min="32" max="32" width="8.88671875" hidden="1" customWidth="1"/>
    <col min="33" max="33" width="0" hidden="1" customWidth="1"/>
    <col min="34" max="35" width="9" style="11" bestFit="1" customWidth="1"/>
    <col min="36" max="36" width="8.88671875" style="11"/>
    <col min="37" max="38" width="0" hidden="1" customWidth="1"/>
    <col min="39" max="39" width="9.109375" bestFit="1" customWidth="1"/>
    <col min="40" max="40" width="9" bestFit="1" customWidth="1"/>
    <col min="42" max="43" width="0" hidden="1" customWidth="1"/>
    <col min="44" max="44" width="9.109375" bestFit="1" customWidth="1"/>
    <col min="45" max="45" width="9" bestFit="1" customWidth="1"/>
    <col min="47" max="48" width="0" hidden="1" customWidth="1"/>
    <col min="49" max="50" width="9" bestFit="1" customWidth="1"/>
    <col min="52" max="53" width="0" hidden="1" customWidth="1"/>
  </cols>
  <sheetData>
    <row r="1" spans="1:53" ht="15" thickBot="1">
      <c r="A1" s="184" t="s">
        <v>77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53">
      <c r="A2" s="4"/>
      <c r="B2" s="4" t="s">
        <v>56</v>
      </c>
      <c r="C2" s="4" t="s">
        <v>57</v>
      </c>
      <c r="D2" s="4" t="s">
        <v>59</v>
      </c>
      <c r="E2" s="4" t="s">
        <v>57</v>
      </c>
      <c r="F2" s="4" t="s">
        <v>60</v>
      </c>
      <c r="H2" s="28"/>
      <c r="I2" s="29" t="s">
        <v>34</v>
      </c>
      <c r="J2" s="28" t="s">
        <v>50</v>
      </c>
      <c r="K2" s="30" t="s">
        <v>51</v>
      </c>
      <c r="L2" s="30" t="s">
        <v>51</v>
      </c>
      <c r="M2" s="29" t="s">
        <v>60</v>
      </c>
      <c r="N2" s="153" t="s">
        <v>37</v>
      </c>
      <c r="O2" s="154"/>
      <c r="P2" s="154"/>
      <c r="Q2" s="154"/>
      <c r="R2" s="155"/>
      <c r="S2" s="156" t="s">
        <v>36</v>
      </c>
      <c r="T2" s="157"/>
      <c r="U2" s="157"/>
      <c r="V2" s="157"/>
      <c r="W2" s="158"/>
      <c r="X2" s="153" t="s">
        <v>35</v>
      </c>
      <c r="Y2" s="154"/>
      <c r="Z2" s="154"/>
      <c r="AA2" s="154"/>
      <c r="AB2" s="155"/>
      <c r="AC2" s="156" t="s">
        <v>38</v>
      </c>
      <c r="AD2" s="157"/>
      <c r="AE2" s="157"/>
      <c r="AF2" s="157"/>
      <c r="AG2" s="158"/>
      <c r="AH2" s="153" t="s">
        <v>39</v>
      </c>
      <c r="AI2" s="154"/>
      <c r="AJ2" s="154"/>
      <c r="AK2" s="154"/>
      <c r="AL2" s="155"/>
      <c r="AM2" s="156" t="s">
        <v>40</v>
      </c>
      <c r="AN2" s="157"/>
      <c r="AO2" s="157"/>
      <c r="AP2" s="157"/>
      <c r="AQ2" s="158"/>
      <c r="AR2" s="153" t="s">
        <v>41</v>
      </c>
      <c r="AS2" s="154"/>
      <c r="AT2" s="154"/>
      <c r="AU2" s="154"/>
      <c r="AV2" s="155"/>
      <c r="AW2" s="156" t="s">
        <v>42</v>
      </c>
      <c r="AX2" s="157"/>
      <c r="AY2" s="157"/>
      <c r="AZ2" s="157"/>
      <c r="BA2" s="158"/>
    </row>
    <row r="3" spans="1:53">
      <c r="A3" s="4" t="s">
        <v>34</v>
      </c>
      <c r="B3" s="4" t="s">
        <v>62</v>
      </c>
      <c r="C3" s="8" t="s">
        <v>58</v>
      </c>
      <c r="D3" s="4" t="s">
        <v>62</v>
      </c>
      <c r="E3" s="8" t="s">
        <v>58</v>
      </c>
      <c r="F3" s="4" t="s">
        <v>61</v>
      </c>
      <c r="G3" s="18"/>
      <c r="H3" s="24"/>
      <c r="I3" s="23"/>
      <c r="J3" s="24"/>
      <c r="K3" s="12" t="s">
        <v>52</v>
      </c>
      <c r="L3" s="12" t="s">
        <v>54</v>
      </c>
      <c r="M3" s="23" t="s">
        <v>69</v>
      </c>
      <c r="N3" s="31" t="s">
        <v>56</v>
      </c>
      <c r="O3" s="32" t="s">
        <v>59</v>
      </c>
      <c r="P3" s="32" t="s">
        <v>49</v>
      </c>
      <c r="Q3" s="32"/>
      <c r="R3" s="33"/>
      <c r="S3" s="34" t="s">
        <v>56</v>
      </c>
      <c r="T3" s="13" t="s">
        <v>59</v>
      </c>
      <c r="U3" s="13" t="s">
        <v>49</v>
      </c>
      <c r="V3" s="13"/>
      <c r="W3" s="35"/>
      <c r="X3" s="31" t="s">
        <v>56</v>
      </c>
      <c r="Y3" s="32" t="s">
        <v>59</v>
      </c>
      <c r="Z3" s="32" t="s">
        <v>49</v>
      </c>
      <c r="AA3" s="32"/>
      <c r="AB3" s="33"/>
      <c r="AC3" s="34" t="s">
        <v>56</v>
      </c>
      <c r="AD3" s="13" t="s">
        <v>59</v>
      </c>
      <c r="AE3" s="13" t="s">
        <v>49</v>
      </c>
      <c r="AF3" s="13"/>
      <c r="AG3" s="35"/>
      <c r="AH3" s="31" t="s">
        <v>56</v>
      </c>
      <c r="AI3" s="32" t="s">
        <v>59</v>
      </c>
      <c r="AJ3" s="32" t="s">
        <v>49</v>
      </c>
      <c r="AK3" s="32"/>
      <c r="AL3" s="33"/>
      <c r="AM3" s="34" t="s">
        <v>56</v>
      </c>
      <c r="AN3" s="13" t="s">
        <v>59</v>
      </c>
      <c r="AO3" s="13" t="s">
        <v>49</v>
      </c>
      <c r="AP3" s="13"/>
      <c r="AQ3" s="35"/>
      <c r="AR3" s="31" t="s">
        <v>56</v>
      </c>
      <c r="AS3" s="32" t="s">
        <v>59</v>
      </c>
      <c r="AT3" s="32" t="s">
        <v>49</v>
      </c>
      <c r="AU3" s="32"/>
      <c r="AV3" s="33"/>
      <c r="AW3" s="34" t="s">
        <v>56</v>
      </c>
      <c r="AX3" s="13" t="s">
        <v>59</v>
      </c>
      <c r="AY3" s="13" t="s">
        <v>49</v>
      </c>
      <c r="AZ3" s="13"/>
      <c r="BA3" s="35"/>
    </row>
    <row r="4" spans="1:53">
      <c r="A4" s="4"/>
      <c r="B4" s="183" t="s">
        <v>63</v>
      </c>
      <c r="C4" s="183"/>
      <c r="D4" s="183" t="s">
        <v>64</v>
      </c>
      <c r="E4" s="183"/>
      <c r="F4" s="4" t="s">
        <v>65</v>
      </c>
      <c r="G4" s="18"/>
      <c r="H4" s="24"/>
      <c r="I4" s="23"/>
      <c r="J4" s="24"/>
      <c r="K4" s="12" t="s">
        <v>53</v>
      </c>
      <c r="L4" s="12" t="s">
        <v>55</v>
      </c>
      <c r="M4" s="23" t="s">
        <v>68</v>
      </c>
      <c r="N4" s="31" t="s">
        <v>62</v>
      </c>
      <c r="O4" s="32" t="s">
        <v>62</v>
      </c>
      <c r="P4" s="32" t="s">
        <v>70</v>
      </c>
      <c r="Q4" s="32"/>
      <c r="R4" s="33"/>
      <c r="S4" s="34" t="s">
        <v>62</v>
      </c>
      <c r="T4" s="13" t="s">
        <v>62</v>
      </c>
      <c r="U4" s="13" t="s">
        <v>70</v>
      </c>
      <c r="V4" s="13"/>
      <c r="W4" s="35"/>
      <c r="X4" s="31" t="s">
        <v>62</v>
      </c>
      <c r="Y4" s="32" t="s">
        <v>62</v>
      </c>
      <c r="Z4" s="32" t="s">
        <v>70</v>
      </c>
      <c r="AA4" s="32"/>
      <c r="AB4" s="33"/>
      <c r="AC4" s="34" t="s">
        <v>62</v>
      </c>
      <c r="AD4" s="13" t="s">
        <v>62</v>
      </c>
      <c r="AE4" s="13" t="s">
        <v>70</v>
      </c>
      <c r="AF4" s="13"/>
      <c r="AG4" s="35"/>
      <c r="AH4" s="31" t="s">
        <v>62</v>
      </c>
      <c r="AI4" s="32" t="s">
        <v>62</v>
      </c>
      <c r="AJ4" s="32" t="s">
        <v>70</v>
      </c>
      <c r="AK4" s="32"/>
      <c r="AL4" s="33"/>
      <c r="AM4" s="34" t="s">
        <v>62</v>
      </c>
      <c r="AN4" s="13" t="s">
        <v>62</v>
      </c>
      <c r="AO4" s="13" t="s">
        <v>70</v>
      </c>
      <c r="AP4" s="13"/>
      <c r="AQ4" s="35"/>
      <c r="AR4" s="31" t="s">
        <v>62</v>
      </c>
      <c r="AS4" s="32" t="s">
        <v>62</v>
      </c>
      <c r="AT4" s="32" t="s">
        <v>70</v>
      </c>
      <c r="AU4" s="32"/>
      <c r="AV4" s="33"/>
      <c r="AW4" s="34" t="s">
        <v>62</v>
      </c>
      <c r="AX4" s="13" t="s">
        <v>62</v>
      </c>
      <c r="AY4" s="13" t="s">
        <v>70</v>
      </c>
      <c r="AZ4" s="13"/>
      <c r="BA4" s="35"/>
    </row>
    <row r="5" spans="1:53">
      <c r="A5" s="4" t="s">
        <v>37</v>
      </c>
      <c r="B5" s="7">
        <f>N41</f>
        <v>0.2556739154781667</v>
      </c>
      <c r="C5" s="5">
        <f>N44</f>
        <v>0.28419302213060482</v>
      </c>
      <c r="D5" s="7">
        <f>O42</f>
        <v>0.18415870653684982</v>
      </c>
      <c r="E5" s="7">
        <f>O44</f>
        <v>0.20908606157966661</v>
      </c>
      <c r="F5" s="7">
        <f>B5-D5</f>
        <v>7.1515208941316882E-2</v>
      </c>
      <c r="H5" s="36">
        <v>1</v>
      </c>
      <c r="I5" s="23" t="s">
        <v>0</v>
      </c>
      <c r="J5" s="25">
        <f t="shared" ref="J5:J38" si="0">divi</f>
        <v>0</v>
      </c>
      <c r="K5" s="21">
        <v>0.28999999999999998</v>
      </c>
      <c r="L5" s="21">
        <f>(1+K5)*(1+J5)-1</f>
        <v>0.29000000000000004</v>
      </c>
      <c r="M5" s="37">
        <f>L5-K5</f>
        <v>0</v>
      </c>
      <c r="N5" s="31"/>
      <c r="O5" s="32"/>
      <c r="P5" s="32"/>
      <c r="Q5" s="32"/>
      <c r="R5" s="33"/>
      <c r="S5" s="34"/>
      <c r="T5" s="13"/>
      <c r="U5" s="13"/>
      <c r="V5" s="13"/>
      <c r="W5" s="35"/>
      <c r="X5" s="31"/>
      <c r="Y5" s="32"/>
      <c r="Z5" s="32"/>
      <c r="AA5" s="32"/>
      <c r="AB5" s="33"/>
      <c r="AC5" s="34"/>
      <c r="AD5" s="13"/>
      <c r="AE5" s="13"/>
      <c r="AF5" s="13"/>
      <c r="AG5" s="35"/>
      <c r="AH5" s="31"/>
      <c r="AI5" s="32"/>
      <c r="AJ5" s="32"/>
      <c r="AK5" s="32"/>
      <c r="AL5" s="33"/>
      <c r="AM5" s="34"/>
      <c r="AN5" s="13"/>
      <c r="AO5" s="13"/>
      <c r="AP5" s="13"/>
      <c r="AQ5" s="35"/>
      <c r="AR5" s="31"/>
      <c r="AS5" s="32"/>
      <c r="AT5" s="32"/>
      <c r="AU5" s="32"/>
      <c r="AV5" s="33"/>
      <c r="AW5" s="34"/>
      <c r="AX5" s="13"/>
      <c r="AY5" s="13"/>
      <c r="AZ5" s="13"/>
      <c r="BA5" s="35"/>
    </row>
    <row r="6" spans="1:53">
      <c r="A6" s="4" t="s">
        <v>36</v>
      </c>
      <c r="B6" s="7">
        <f>S41</f>
        <v>0.25884887718122074</v>
      </c>
      <c r="C6" s="7">
        <f>S44</f>
        <v>0.21839243677917305</v>
      </c>
      <c r="D6" s="7">
        <f>T42</f>
        <v>0.17472531360430515</v>
      </c>
      <c r="E6" s="7">
        <f>T44</f>
        <v>0.14491718106947582</v>
      </c>
      <c r="F6" s="7">
        <f t="shared" ref="F6:F12" si="1">B6-D6</f>
        <v>8.4123563576915583E-2</v>
      </c>
      <c r="G6" s="19"/>
      <c r="H6" s="38">
        <f>H5+1</f>
        <v>2</v>
      </c>
      <c r="I6" s="23" t="s">
        <v>1</v>
      </c>
      <c r="J6" s="25">
        <f t="shared" si="0"/>
        <v>0</v>
      </c>
      <c r="K6" s="21">
        <v>0.34108527131782945</v>
      </c>
      <c r="L6" s="21">
        <f t="shared" ref="L6:L38" si="2">(1+K6)*(1+J6)-1</f>
        <v>0.3410852713178294</v>
      </c>
      <c r="M6" s="37">
        <f t="shared" ref="M6:M38" si="3">L6-K6</f>
        <v>0</v>
      </c>
      <c r="N6" s="31"/>
      <c r="O6" s="32"/>
      <c r="P6" s="32"/>
      <c r="Q6" s="32"/>
      <c r="R6" s="33"/>
      <c r="S6" s="34"/>
      <c r="T6" s="13"/>
      <c r="U6" s="13"/>
      <c r="V6" s="13"/>
      <c r="W6" s="35"/>
      <c r="X6" s="31"/>
      <c r="Y6" s="32"/>
      <c r="Z6" s="32"/>
      <c r="AA6" s="32"/>
      <c r="AB6" s="33"/>
      <c r="AC6" s="34"/>
      <c r="AD6" s="13"/>
      <c r="AE6" s="13"/>
      <c r="AF6" s="13"/>
      <c r="AG6" s="35"/>
      <c r="AH6" s="31"/>
      <c r="AI6" s="32"/>
      <c r="AJ6" s="32"/>
      <c r="AK6" s="32"/>
      <c r="AL6" s="33"/>
      <c r="AM6" s="34"/>
      <c r="AN6" s="13"/>
      <c r="AO6" s="13"/>
      <c r="AP6" s="13"/>
      <c r="AQ6" s="35"/>
      <c r="AR6" s="31"/>
      <c r="AS6" s="32"/>
      <c r="AT6" s="32"/>
      <c r="AU6" s="32"/>
      <c r="AV6" s="33"/>
      <c r="AW6" s="34"/>
      <c r="AX6" s="13"/>
      <c r="AY6" s="13"/>
      <c r="AZ6" s="13"/>
      <c r="BA6" s="35"/>
    </row>
    <row r="7" spans="1:53">
      <c r="A7" s="4" t="s">
        <v>35</v>
      </c>
      <c r="B7" s="7">
        <f>X41</f>
        <v>0.2660101124908717</v>
      </c>
      <c r="C7" s="7">
        <f>X44</f>
        <v>0.17509094337423453</v>
      </c>
      <c r="D7" s="7">
        <f>Y42</f>
        <v>0.17556474145121775</v>
      </c>
      <c r="E7" s="7">
        <f>Y44</f>
        <v>0.11161580047806649</v>
      </c>
      <c r="F7" s="7">
        <f t="shared" si="1"/>
        <v>9.0445371039653943E-2</v>
      </c>
      <c r="G7" s="19"/>
      <c r="H7" s="38">
        <f t="shared" ref="H7:H38" si="4">H6+1</f>
        <v>3</v>
      </c>
      <c r="I7" s="23" t="s">
        <v>2</v>
      </c>
      <c r="J7" s="25">
        <f t="shared" si="0"/>
        <v>0</v>
      </c>
      <c r="K7" s="21">
        <v>0.26011560693641617</v>
      </c>
      <c r="L7" s="21">
        <f t="shared" si="2"/>
        <v>0.26011560693641611</v>
      </c>
      <c r="M7" s="37">
        <f t="shared" si="3"/>
        <v>0</v>
      </c>
      <c r="N7" s="39">
        <f>AVERAGE(L5:L7)</f>
        <v>0.29706695941808187</v>
      </c>
      <c r="O7" s="40">
        <f>((1+L5)*(1+L6)*(1+L7))^(1/3)-1</f>
        <v>0.29663825697417168</v>
      </c>
      <c r="P7" s="40">
        <f>((N7-O7))</f>
        <v>4.2870244391018941E-4</v>
      </c>
      <c r="Q7" s="40">
        <f>VAR(L5:L7)</f>
        <v>1.6764780740722851E-3</v>
      </c>
      <c r="R7" s="41">
        <f>STDEV(L5:L7)</f>
        <v>4.0944817426290782E-2</v>
      </c>
      <c r="S7" s="34"/>
      <c r="T7" s="13"/>
      <c r="U7" s="13"/>
      <c r="V7" s="13"/>
      <c r="W7" s="35"/>
      <c r="X7" s="31"/>
      <c r="Y7" s="32"/>
      <c r="Z7" s="32"/>
      <c r="AA7" s="32"/>
      <c r="AB7" s="33"/>
      <c r="AC7" s="34"/>
      <c r="AD7" s="13"/>
      <c r="AE7" s="13"/>
      <c r="AF7" s="13"/>
      <c r="AG7" s="35"/>
      <c r="AH7" s="31"/>
      <c r="AI7" s="32"/>
      <c r="AJ7" s="32"/>
      <c r="AK7" s="32"/>
      <c r="AL7" s="33"/>
      <c r="AM7" s="34"/>
      <c r="AN7" s="13"/>
      <c r="AO7" s="13"/>
      <c r="AP7" s="13"/>
      <c r="AQ7" s="35"/>
      <c r="AR7" s="31"/>
      <c r="AS7" s="32"/>
      <c r="AT7" s="32"/>
      <c r="AU7" s="32"/>
      <c r="AV7" s="33"/>
      <c r="AW7" s="34"/>
      <c r="AX7" s="13"/>
      <c r="AY7" s="13"/>
      <c r="AZ7" s="13"/>
      <c r="BA7" s="35"/>
    </row>
    <row r="8" spans="1:53">
      <c r="A8" s="4" t="s">
        <v>48</v>
      </c>
      <c r="B8" s="7">
        <f>AC41</f>
        <v>0.27042894515840094</v>
      </c>
      <c r="C8" s="7">
        <f>AC44</f>
        <v>0.13577280728147056</v>
      </c>
      <c r="D8" s="7">
        <f>AD42</f>
        <v>0.17196312145194426</v>
      </c>
      <c r="E8" s="7">
        <f>AD44</f>
        <v>8.6291824163586994E-2</v>
      </c>
      <c r="F8" s="7">
        <f t="shared" si="1"/>
        <v>9.8465823706456679E-2</v>
      </c>
      <c r="G8" s="19"/>
      <c r="H8" s="38">
        <f t="shared" si="4"/>
        <v>4</v>
      </c>
      <c r="I8" s="23" t="s">
        <v>3</v>
      </c>
      <c r="J8" s="25">
        <f t="shared" si="0"/>
        <v>0</v>
      </c>
      <c r="K8" s="21">
        <v>-2.7522935779816515E-2</v>
      </c>
      <c r="L8" s="21">
        <f t="shared" si="2"/>
        <v>-2.7522935779816571E-2</v>
      </c>
      <c r="M8" s="37">
        <f t="shared" si="3"/>
        <v>-5.5511151231257827E-17</v>
      </c>
      <c r="N8" s="39">
        <f>AVERAGE(L6:L8)</f>
        <v>0.19122598082480965</v>
      </c>
      <c r="O8" s="40">
        <f>((1+L6)*(1+L7)*(1+L8))^(1/3)-1</f>
        <v>0.18009068840326159</v>
      </c>
      <c r="P8" s="40">
        <f t="shared" ref="P8:P38" si="5">((N8-O8))</f>
        <v>1.1135292421548065E-2</v>
      </c>
      <c r="Q8" s="40">
        <f t="shared" ref="Q8:Q38" si="6">VAR(L6:L8)</f>
        <v>3.7527338024282979E-2</v>
      </c>
      <c r="R8" s="41">
        <f t="shared" ref="R8:R38" si="7">STDEV(L6:L8)/2</f>
        <v>9.6859870462801798E-2</v>
      </c>
      <c r="S8" s="34"/>
      <c r="T8" s="13"/>
      <c r="U8" s="13"/>
      <c r="V8" s="13"/>
      <c r="W8" s="35"/>
      <c r="X8" s="31"/>
      <c r="Y8" s="32"/>
      <c r="Z8" s="32"/>
      <c r="AA8" s="32"/>
      <c r="AB8" s="33"/>
      <c r="AC8" s="34"/>
      <c r="AD8" s="13"/>
      <c r="AE8" s="13"/>
      <c r="AF8" s="13"/>
      <c r="AG8" s="35"/>
      <c r="AH8" s="31"/>
      <c r="AI8" s="32"/>
      <c r="AJ8" s="32"/>
      <c r="AK8" s="32"/>
      <c r="AL8" s="33"/>
      <c r="AM8" s="34"/>
      <c r="AN8" s="13"/>
      <c r="AO8" s="13"/>
      <c r="AP8" s="13"/>
      <c r="AQ8" s="35"/>
      <c r="AR8" s="31"/>
      <c r="AS8" s="32"/>
      <c r="AT8" s="32"/>
      <c r="AU8" s="32"/>
      <c r="AV8" s="33"/>
      <c r="AW8" s="34"/>
      <c r="AX8" s="13"/>
      <c r="AY8" s="13"/>
      <c r="AZ8" s="13"/>
      <c r="BA8" s="35"/>
    </row>
    <row r="9" spans="1:53">
      <c r="A9" s="4" t="s">
        <v>39</v>
      </c>
      <c r="B9" s="7">
        <f>AH41</f>
        <v>0.26939299627764174</v>
      </c>
      <c r="C9" s="7">
        <f>AH44</f>
        <v>0.11299685137314713</v>
      </c>
      <c r="D9" s="7">
        <f>AI42</f>
        <v>0.16641950357379151</v>
      </c>
      <c r="E9" s="7">
        <f>AI44</f>
        <v>7.4809151729397963E-2</v>
      </c>
      <c r="F9" s="7">
        <f t="shared" si="1"/>
        <v>0.10297349270385023</v>
      </c>
      <c r="G9" s="19"/>
      <c r="H9" s="38">
        <f t="shared" si="4"/>
        <v>5</v>
      </c>
      <c r="I9" s="23" t="s">
        <v>4</v>
      </c>
      <c r="J9" s="25">
        <f t="shared" si="0"/>
        <v>0</v>
      </c>
      <c r="K9" s="21">
        <v>0.15566037735849056</v>
      </c>
      <c r="L9" s="21">
        <f t="shared" si="2"/>
        <v>0.15566037735849059</v>
      </c>
      <c r="M9" s="37">
        <f t="shared" si="3"/>
        <v>0</v>
      </c>
      <c r="N9" s="39">
        <f t="shared" ref="N9:N38" si="8">AVERAGE(L7:L9)</f>
        <v>0.12941768283836338</v>
      </c>
      <c r="O9" s="40">
        <f t="shared" ref="O9:O38" si="9">((1+L7)*(1+L8)*(1+L9))^(1/3)-1</f>
        <v>0.12298337552229488</v>
      </c>
      <c r="P9" s="40">
        <f t="shared" si="5"/>
        <v>6.4343073160685049E-3</v>
      </c>
      <c r="Q9" s="40">
        <f t="shared" si="6"/>
        <v>2.120049207573704E-2</v>
      </c>
      <c r="R9" s="41">
        <f t="shared" si="7"/>
        <v>7.2801943785411799E-2</v>
      </c>
      <c r="S9" s="42">
        <f>AVERAGE(L5:L9)</f>
        <v>0.2038676639665839</v>
      </c>
      <c r="T9" s="43">
        <f>((1+L5)*(1+L6)*(1+L7)*(1+L8)*(1+L9))^(1/5)-1</f>
        <v>0.19628103247484341</v>
      </c>
      <c r="U9" s="43">
        <f>(S9-T9)*2</f>
        <v>1.5173262983480984E-2</v>
      </c>
      <c r="V9" s="43">
        <f>VAR(L5:L9)</f>
        <v>2.1319208574806292E-2</v>
      </c>
      <c r="W9" s="44">
        <f>STDEV(L5:L9)</f>
        <v>0.14601098785641542</v>
      </c>
      <c r="X9" s="31"/>
      <c r="Y9" s="32"/>
      <c r="Z9" s="32"/>
      <c r="AA9" s="32"/>
      <c r="AB9" s="33"/>
      <c r="AC9" s="34"/>
      <c r="AD9" s="13"/>
      <c r="AE9" s="13"/>
      <c r="AF9" s="13"/>
      <c r="AG9" s="35"/>
      <c r="AH9" s="31"/>
      <c r="AI9" s="32"/>
      <c r="AJ9" s="32"/>
      <c r="AK9" s="32"/>
      <c r="AL9" s="33"/>
      <c r="AM9" s="34"/>
      <c r="AN9" s="13"/>
      <c r="AO9" s="13"/>
      <c r="AP9" s="13"/>
      <c r="AQ9" s="35"/>
      <c r="AR9" s="31"/>
      <c r="AS9" s="32"/>
      <c r="AT9" s="32"/>
      <c r="AU9" s="32"/>
      <c r="AV9" s="33"/>
      <c r="AW9" s="34"/>
      <c r="AX9" s="13"/>
      <c r="AY9" s="13"/>
      <c r="AZ9" s="13"/>
      <c r="BA9" s="35"/>
    </row>
    <row r="10" spans="1:53">
      <c r="A10" s="4" t="s">
        <v>40</v>
      </c>
      <c r="B10" s="5">
        <f>AM41</f>
        <v>0.26162952111476262</v>
      </c>
      <c r="C10" s="7">
        <f>AM44</f>
        <v>8.7023978178392025E-2</v>
      </c>
      <c r="D10" s="7">
        <f>AN42</f>
        <v>0.15809998019138222</v>
      </c>
      <c r="E10" s="7">
        <f>AN44</f>
        <v>5.4140316391415422E-2</v>
      </c>
      <c r="F10" s="7">
        <f t="shared" si="1"/>
        <v>0.1035295409233804</v>
      </c>
      <c r="G10" s="19"/>
      <c r="H10" s="38">
        <f t="shared" si="4"/>
        <v>6</v>
      </c>
      <c r="I10" s="23" t="s">
        <v>5</v>
      </c>
      <c r="J10" s="25">
        <f t="shared" si="0"/>
        <v>0</v>
      </c>
      <c r="K10" s="21">
        <v>0.44489795918367347</v>
      </c>
      <c r="L10" s="21">
        <f t="shared" si="2"/>
        <v>0.44489795918367347</v>
      </c>
      <c r="M10" s="37">
        <f t="shared" si="3"/>
        <v>0</v>
      </c>
      <c r="N10" s="39">
        <f t="shared" si="8"/>
        <v>0.19101180025411582</v>
      </c>
      <c r="O10" s="40">
        <f t="shared" si="9"/>
        <v>0.17539071623984737</v>
      </c>
      <c r="P10" s="40">
        <f t="shared" si="5"/>
        <v>1.5621084014268455E-2</v>
      </c>
      <c r="Q10" s="40">
        <f t="shared" si="6"/>
        <v>5.6732667825085223E-2</v>
      </c>
      <c r="R10" s="41">
        <f t="shared" si="7"/>
        <v>0.11909310205159368</v>
      </c>
      <c r="S10" s="42">
        <f t="shared" ref="S10:S38" si="10">AVERAGE(L6:L10)</f>
        <v>0.23484725580331861</v>
      </c>
      <c r="T10" s="43">
        <f t="shared" ref="T10:T38" si="11">((1+L6)*(1+L7)*(1+L8)*(1+L9)*(1+L10))^(1/5)-1</f>
        <v>0.22372183803293444</v>
      </c>
      <c r="U10" s="43">
        <f t="shared" ref="U10:U38" si="12">(S10-T10)*2</f>
        <v>2.2250835540768343E-2</v>
      </c>
      <c r="V10" s="43">
        <f t="shared" ref="V10:V38" si="13">VAR(L6:L10)</f>
        <v>3.2788745662308966E-2</v>
      </c>
      <c r="W10" s="44">
        <f t="shared" ref="W10:W38" si="14">STDEV(L6:L10)</f>
        <v>0.18107662925487919</v>
      </c>
      <c r="X10" s="31"/>
      <c r="Y10" s="32"/>
      <c r="Z10" s="32"/>
      <c r="AA10" s="32"/>
      <c r="AB10" s="33"/>
      <c r="AC10" s="34"/>
      <c r="AD10" s="13"/>
      <c r="AE10" s="13"/>
      <c r="AF10" s="13"/>
      <c r="AG10" s="35"/>
      <c r="AH10" s="31"/>
      <c r="AI10" s="32"/>
      <c r="AJ10" s="32"/>
      <c r="AK10" s="32"/>
      <c r="AL10" s="33"/>
      <c r="AM10" s="34"/>
      <c r="AN10" s="13"/>
      <c r="AO10" s="13"/>
      <c r="AP10" s="13"/>
      <c r="AQ10" s="35"/>
      <c r="AR10" s="31"/>
      <c r="AS10" s="32"/>
      <c r="AT10" s="32"/>
      <c r="AU10" s="32"/>
      <c r="AV10" s="33"/>
      <c r="AW10" s="34"/>
      <c r="AX10" s="13"/>
      <c r="AY10" s="13"/>
      <c r="AZ10" s="13"/>
      <c r="BA10" s="35"/>
    </row>
    <row r="11" spans="1:53">
      <c r="A11" s="4" t="s">
        <v>41</v>
      </c>
      <c r="B11" s="7">
        <f>AR41</f>
        <v>0.26162952111476262</v>
      </c>
      <c r="C11" s="7">
        <f>AR44</f>
        <v>5.0979510383994238E-2</v>
      </c>
      <c r="D11" s="7">
        <f>AS42</f>
        <v>0.15738173729069652</v>
      </c>
      <c r="E11" s="7">
        <f>AS44</f>
        <v>3.3964940274821158E-2</v>
      </c>
      <c r="F11" s="7">
        <f t="shared" si="1"/>
        <v>0.1042477838240661</v>
      </c>
      <c r="G11" s="19"/>
      <c r="H11" s="38">
        <f t="shared" si="4"/>
        <v>7</v>
      </c>
      <c r="I11" s="23" t="s">
        <v>6</v>
      </c>
      <c r="J11" s="25">
        <f t="shared" si="0"/>
        <v>0</v>
      </c>
      <c r="K11" s="21">
        <v>0.62146892655367236</v>
      </c>
      <c r="L11" s="21">
        <f t="shared" si="2"/>
        <v>0.62146892655367236</v>
      </c>
      <c r="M11" s="37">
        <f t="shared" si="3"/>
        <v>0</v>
      </c>
      <c r="N11" s="39">
        <f t="shared" si="8"/>
        <v>0.40734242103194546</v>
      </c>
      <c r="O11" s="40">
        <f t="shared" si="9"/>
        <v>0.39377288229620144</v>
      </c>
      <c r="P11" s="40">
        <f t="shared" si="5"/>
        <v>1.3569538735744013E-2</v>
      </c>
      <c r="Q11" s="40">
        <f t="shared" si="6"/>
        <v>5.530221496022944E-2</v>
      </c>
      <c r="R11" s="41">
        <f t="shared" si="7"/>
        <v>0.11758211488171728</v>
      </c>
      <c r="S11" s="42">
        <f t="shared" si="10"/>
        <v>0.2909239868504872</v>
      </c>
      <c r="T11" s="43">
        <f t="shared" si="11"/>
        <v>0.27108079769565152</v>
      </c>
      <c r="U11" s="43">
        <f t="shared" si="12"/>
        <v>3.9686378309671366E-2</v>
      </c>
      <c r="V11" s="43">
        <f t="shared" si="13"/>
        <v>6.3405446044471736E-2</v>
      </c>
      <c r="W11" s="44">
        <f t="shared" si="14"/>
        <v>0.25180438051088733</v>
      </c>
      <c r="X11" s="54">
        <f>AVERAGE(L5:L11)</f>
        <v>0.29795788651003796</v>
      </c>
      <c r="Y11" s="55">
        <f>((1+L5)*(1+L6)*(1+L7)*(1+L8)*(1+L9)*(1+L10)*(1+L11))^(1/7)-1</f>
        <v>0.28355943861618482</v>
      </c>
      <c r="Z11" s="55">
        <f>(X11-Y11)*2</f>
        <v>2.8796895787706278E-2</v>
      </c>
      <c r="AA11" s="40">
        <f>VAR(L5:L11)</f>
        <v>4.2632077029675995E-2</v>
      </c>
      <c r="AB11" s="56">
        <f>STDEV(L5:L11)</f>
        <v>0.20647536664134053</v>
      </c>
      <c r="AC11" s="34"/>
      <c r="AD11" s="13"/>
      <c r="AE11" s="13"/>
      <c r="AF11" s="13"/>
      <c r="AG11" s="35"/>
      <c r="AH11" s="31"/>
      <c r="AI11" s="32"/>
      <c r="AJ11" s="32"/>
      <c r="AK11" s="32"/>
      <c r="AL11" s="33"/>
      <c r="AM11" s="34"/>
      <c r="AN11" s="13"/>
      <c r="AO11" s="13"/>
      <c r="AP11" s="13"/>
      <c r="AQ11" s="35"/>
      <c r="AR11" s="31"/>
      <c r="AS11" s="32"/>
      <c r="AT11" s="32"/>
      <c r="AU11" s="32"/>
      <c r="AV11" s="33"/>
      <c r="AW11" s="34"/>
      <c r="AX11" s="13"/>
      <c r="AY11" s="13"/>
      <c r="AZ11" s="13"/>
      <c r="BA11" s="35"/>
    </row>
    <row r="12" spans="1:53">
      <c r="A12" s="4" t="s">
        <v>42</v>
      </c>
      <c r="B12" s="7">
        <f>AW41</f>
        <v>0.27042894515840088</v>
      </c>
      <c r="C12" s="7">
        <f>AW44</f>
        <v>9.4590030975977568E-3</v>
      </c>
      <c r="D12" s="7">
        <f>AX42</f>
        <v>0.16891617138126602</v>
      </c>
      <c r="E12" s="7">
        <f>AX44</f>
        <v>1.2268784147723862E-2</v>
      </c>
      <c r="F12" s="7">
        <f t="shared" si="1"/>
        <v>0.10151277377713486</v>
      </c>
      <c r="G12" s="19"/>
      <c r="H12" s="38">
        <f t="shared" si="4"/>
        <v>8</v>
      </c>
      <c r="I12" s="23" t="s">
        <v>7</v>
      </c>
      <c r="J12" s="25">
        <f t="shared" si="0"/>
        <v>0</v>
      </c>
      <c r="K12" s="21">
        <v>-0.11149825783972125</v>
      </c>
      <c r="L12" s="21">
        <f t="shared" si="2"/>
        <v>-0.11149825783972123</v>
      </c>
      <c r="M12" s="37">
        <f t="shared" si="3"/>
        <v>0</v>
      </c>
      <c r="N12" s="39">
        <f t="shared" si="8"/>
        <v>0.31828954263254156</v>
      </c>
      <c r="O12" s="40">
        <f t="shared" si="9"/>
        <v>0.27683476009057717</v>
      </c>
      <c r="P12" s="40">
        <f t="shared" si="5"/>
        <v>4.1454782541964386E-2</v>
      </c>
      <c r="Q12" s="40">
        <f t="shared" si="6"/>
        <v>0.14633249170558346</v>
      </c>
      <c r="R12" s="41">
        <f t="shared" si="7"/>
        <v>0.19126715067254979</v>
      </c>
      <c r="S12" s="42">
        <f t="shared" si="10"/>
        <v>0.21660121389525971</v>
      </c>
      <c r="T12" s="43">
        <f t="shared" si="11"/>
        <v>0.18528485846116638</v>
      </c>
      <c r="U12" s="43">
        <f t="shared" si="12"/>
        <v>6.263271086818667E-2</v>
      </c>
      <c r="V12" s="43">
        <f t="shared" si="13"/>
        <v>9.6749229506922912E-2</v>
      </c>
      <c r="W12" s="44">
        <f t="shared" si="14"/>
        <v>0.31104538174826341</v>
      </c>
      <c r="X12" s="54">
        <f t="shared" ref="X12:X38" si="15">AVERAGE(L6:L12)</f>
        <v>0.24060099253293488</v>
      </c>
      <c r="Y12" s="55">
        <f t="shared" ref="Y12:Y38" si="16">((1+L6)*(1+L7)*(1+L8)*(1+L9)*(1+L10)*(1+L11)*(1+L12))^(1/7)-1</f>
        <v>0.2169785502717696</v>
      </c>
      <c r="Z12" s="55">
        <f t="shared" ref="Z12:Z38" si="17">(X12-Y12)*2</f>
        <v>4.7244884522330555E-2</v>
      </c>
      <c r="AA12" s="40">
        <f t="shared" ref="AA12:AA38" si="18">VAR(L6:L12)</f>
        <v>6.6725795893202614E-2</v>
      </c>
      <c r="AB12" s="56">
        <f t="shared" ref="AB12:AB38" si="19">STDEV(L6:L12)</f>
        <v>0.25831336762390483</v>
      </c>
      <c r="AC12" s="34"/>
      <c r="AD12" s="13"/>
      <c r="AE12" s="13"/>
      <c r="AF12" s="13"/>
      <c r="AG12" s="35"/>
      <c r="AH12" s="31"/>
      <c r="AI12" s="32"/>
      <c r="AJ12" s="32"/>
      <c r="AK12" s="32"/>
      <c r="AL12" s="33"/>
      <c r="AM12" s="34"/>
      <c r="AN12" s="13"/>
      <c r="AO12" s="13"/>
      <c r="AP12" s="13"/>
      <c r="AQ12" s="35"/>
      <c r="AR12" s="31"/>
      <c r="AS12" s="32"/>
      <c r="AT12" s="32"/>
      <c r="AU12" s="32"/>
      <c r="AV12" s="33"/>
      <c r="AW12" s="34"/>
      <c r="AX12" s="13"/>
      <c r="AY12" s="13"/>
      <c r="AZ12" s="13"/>
      <c r="BA12" s="35"/>
    </row>
    <row r="13" spans="1:53" ht="15" thickBot="1">
      <c r="G13" s="19"/>
      <c r="H13" s="38">
        <f t="shared" si="4"/>
        <v>9</v>
      </c>
      <c r="I13" s="23" t="s">
        <v>8</v>
      </c>
      <c r="J13" s="25">
        <f t="shared" si="0"/>
        <v>0</v>
      </c>
      <c r="K13" s="21">
        <v>-0.2196078431372549</v>
      </c>
      <c r="L13" s="21">
        <f t="shared" si="2"/>
        <v>-0.2196078431372549</v>
      </c>
      <c r="M13" s="37">
        <f t="shared" si="3"/>
        <v>0</v>
      </c>
      <c r="N13" s="39">
        <f t="shared" si="8"/>
        <v>9.6787608525565408E-2</v>
      </c>
      <c r="O13" s="40">
        <f t="shared" si="9"/>
        <v>3.9824238453139094E-2</v>
      </c>
      <c r="P13" s="40">
        <f t="shared" si="5"/>
        <v>5.6963370072426314E-2</v>
      </c>
      <c r="Q13" s="40">
        <f t="shared" si="6"/>
        <v>0.20938978472408482</v>
      </c>
      <c r="R13" s="41">
        <f t="shared" si="7"/>
        <v>0.22879564283661785</v>
      </c>
      <c r="S13" s="42">
        <f t="shared" si="10"/>
        <v>0.17818423242377207</v>
      </c>
      <c r="T13" s="43">
        <f t="shared" si="11"/>
        <v>0.13425170881758985</v>
      </c>
      <c r="U13" s="43">
        <f t="shared" si="12"/>
        <v>8.7865047212364433E-2</v>
      </c>
      <c r="V13" s="43">
        <f t="shared" si="13"/>
        <v>0.12757483417085128</v>
      </c>
      <c r="W13" s="44">
        <f t="shared" si="14"/>
        <v>0.35717619485465613</v>
      </c>
      <c r="X13" s="54">
        <f t="shared" si="15"/>
        <v>0.16050197618220854</v>
      </c>
      <c r="Y13" s="55">
        <f t="shared" si="16"/>
        <v>0.12639573028191209</v>
      </c>
      <c r="Z13" s="55">
        <f t="shared" si="17"/>
        <v>6.8212491800592912E-2</v>
      </c>
      <c r="AA13" s="40">
        <f t="shared" si="18"/>
        <v>9.2856481760454926E-2</v>
      </c>
      <c r="AB13" s="56">
        <f t="shared" si="19"/>
        <v>0.30472361536391451</v>
      </c>
      <c r="AC13" s="34"/>
      <c r="AD13" s="13"/>
      <c r="AE13" s="13"/>
      <c r="AF13" s="13"/>
      <c r="AG13" s="35"/>
      <c r="AH13" s="31"/>
      <c r="AI13" s="32"/>
      <c r="AJ13" s="32"/>
      <c r="AK13" s="32"/>
      <c r="AL13" s="33"/>
      <c r="AM13" s="34"/>
      <c r="AN13" s="13"/>
      <c r="AO13" s="13"/>
      <c r="AP13" s="13"/>
      <c r="AQ13" s="35"/>
      <c r="AR13" s="31"/>
      <c r="AS13" s="32"/>
      <c r="AT13" s="32"/>
      <c r="AU13" s="32"/>
      <c r="AV13" s="33"/>
      <c r="AW13" s="34"/>
      <c r="AX13" s="13"/>
      <c r="AY13" s="13"/>
      <c r="AZ13" s="13"/>
      <c r="BA13" s="35"/>
    </row>
    <row r="14" spans="1:53">
      <c r="A14" s="73"/>
      <c r="B14" s="74"/>
      <c r="C14" s="74"/>
      <c r="D14" s="74"/>
      <c r="E14" s="74"/>
      <c r="F14" s="75"/>
      <c r="H14" s="38">
        <f t="shared" si="4"/>
        <v>10</v>
      </c>
      <c r="I14" s="23" t="s">
        <v>9</v>
      </c>
      <c r="J14" s="25">
        <f t="shared" si="0"/>
        <v>0</v>
      </c>
      <c r="K14" s="21">
        <v>0.79396984924623115</v>
      </c>
      <c r="L14" s="21">
        <f t="shared" si="2"/>
        <v>0.79396984924623126</v>
      </c>
      <c r="M14" s="37">
        <f t="shared" si="3"/>
        <v>0</v>
      </c>
      <c r="N14" s="39">
        <f t="shared" si="8"/>
        <v>0.1542879160897517</v>
      </c>
      <c r="O14" s="40">
        <f t="shared" si="9"/>
        <v>7.5462916267589053E-2</v>
      </c>
      <c r="P14" s="40">
        <f t="shared" si="5"/>
        <v>7.882499982216265E-2</v>
      </c>
      <c r="Q14" s="40">
        <f t="shared" si="6"/>
        <v>0.30981665231340927</v>
      </c>
      <c r="R14" s="41">
        <f t="shared" si="7"/>
        <v>0.27830588042359494</v>
      </c>
      <c r="S14" s="42">
        <f t="shared" si="10"/>
        <v>0.30584612680132023</v>
      </c>
      <c r="T14" s="43">
        <f t="shared" si="11"/>
        <v>0.23852970009599228</v>
      </c>
      <c r="U14" s="43">
        <f t="shared" si="12"/>
        <v>0.13463285341065589</v>
      </c>
      <c r="V14" s="43">
        <f t="shared" si="13"/>
        <v>0.20187403553537459</v>
      </c>
      <c r="W14" s="44">
        <f t="shared" si="14"/>
        <v>0.44930394560405829</v>
      </c>
      <c r="X14" s="54">
        <f t="shared" si="15"/>
        <v>0.23676686794075355</v>
      </c>
      <c r="Y14" s="55">
        <f t="shared" si="16"/>
        <v>0.18469337478694459</v>
      </c>
      <c r="Z14" s="55">
        <f t="shared" si="17"/>
        <v>0.10414698630761793</v>
      </c>
      <c r="AA14" s="40">
        <f t="shared" si="18"/>
        <v>0.15129720422172546</v>
      </c>
      <c r="AB14" s="56">
        <f t="shared" si="19"/>
        <v>0.38896941296421428</v>
      </c>
      <c r="AC14" s="60">
        <f>AVERAGE(L5:L14)</f>
        <v>0.25485689538395206</v>
      </c>
      <c r="AD14" s="61">
        <f>((1+L5)*(1+L6)*(1+L7)*(1+L8)*(1+L9)*(1+L10)*(1+L11)*(1+L12)*(1+L13)*(1+L14))^(1/10)-1</f>
        <v>0.21722207849742525</v>
      </c>
      <c r="AE14" s="61">
        <f>(AC14-AD14)*2</f>
        <v>7.5269633773053624E-2</v>
      </c>
      <c r="AF14" s="61">
        <f>VAR(L5:L14)</f>
        <v>0.10208577707178478</v>
      </c>
      <c r="AG14" s="62">
        <f>STDEV(L5:L14)</f>
        <v>0.31950864944753027</v>
      </c>
      <c r="AH14" s="54"/>
      <c r="AI14" s="66"/>
      <c r="AJ14" s="66"/>
      <c r="AK14" s="66"/>
      <c r="AL14" s="33"/>
      <c r="AM14" s="34"/>
      <c r="AN14" s="13"/>
      <c r="AO14" s="13"/>
      <c r="AP14" s="13"/>
      <c r="AQ14" s="35"/>
      <c r="AR14" s="31"/>
      <c r="AS14" s="32"/>
      <c r="AT14" s="32"/>
      <c r="AU14" s="32"/>
      <c r="AV14" s="33"/>
      <c r="AW14" s="34"/>
      <c r="AX14" s="13"/>
      <c r="AY14" s="13"/>
      <c r="AZ14" s="13"/>
      <c r="BA14" s="35"/>
    </row>
    <row r="15" spans="1:53" ht="15" thickBot="1">
      <c r="A15" s="76"/>
      <c r="B15" s="77"/>
      <c r="C15" s="77" t="s">
        <v>50</v>
      </c>
      <c r="D15" s="77"/>
      <c r="E15" s="77"/>
      <c r="F15" s="78">
        <f>hdivi</f>
        <v>0</v>
      </c>
      <c r="G15" s="20"/>
      <c r="H15" s="38">
        <f t="shared" si="4"/>
        <v>11</v>
      </c>
      <c r="I15" s="23" t="s">
        <v>10</v>
      </c>
      <c r="J15" s="25">
        <f t="shared" si="0"/>
        <v>0</v>
      </c>
      <c r="K15" s="21">
        <v>9.3837535014005602E-2</v>
      </c>
      <c r="L15" s="21">
        <f t="shared" si="2"/>
        <v>9.3837535014005713E-2</v>
      </c>
      <c r="M15" s="37">
        <f t="shared" si="3"/>
        <v>1.1102230246251565E-16</v>
      </c>
      <c r="N15" s="39">
        <f t="shared" si="8"/>
        <v>0.22273318037432735</v>
      </c>
      <c r="O15" s="40">
        <f t="shared" si="9"/>
        <v>0.15263982073572269</v>
      </c>
      <c r="P15" s="40">
        <f t="shared" si="5"/>
        <v>7.0093359638604663E-2</v>
      </c>
      <c r="Q15" s="40">
        <f t="shared" si="6"/>
        <v>0.26929550016899861</v>
      </c>
      <c r="R15" s="41">
        <f t="shared" si="7"/>
        <v>0.25946844710339956</v>
      </c>
      <c r="S15" s="42">
        <f t="shared" si="10"/>
        <v>0.23563404196738666</v>
      </c>
      <c r="T15" s="43">
        <f t="shared" si="11"/>
        <v>0.17146563850580376</v>
      </c>
      <c r="U15" s="43">
        <f t="shared" si="12"/>
        <v>0.12833680692316579</v>
      </c>
      <c r="V15" s="43">
        <f t="shared" si="13"/>
        <v>0.20211492219015281</v>
      </c>
      <c r="W15" s="44">
        <f t="shared" si="14"/>
        <v>0.4495719321645345</v>
      </c>
      <c r="X15" s="54">
        <f t="shared" si="15"/>
        <v>0.25410407805415675</v>
      </c>
      <c r="Y15" s="55">
        <f t="shared" si="16"/>
        <v>0.20476451550052954</v>
      </c>
      <c r="Z15" s="55">
        <f t="shared" si="17"/>
        <v>9.8679125107254406E-2</v>
      </c>
      <c r="AA15" s="40">
        <f t="shared" si="18"/>
        <v>0.1427098112014944</v>
      </c>
      <c r="AB15" s="56">
        <f t="shared" si="19"/>
        <v>0.37776952127123015</v>
      </c>
      <c r="AC15" s="60">
        <f t="shared" ref="AC15:AC38" si="20">AVERAGE(L6:L15)</f>
        <v>0.23524064888535262</v>
      </c>
      <c r="AD15" s="61">
        <f t="shared" ref="AD15:AD38" si="21">((1+L6)*(1+L7)*(1+L8)*(1+L9)*(1+L10)*(1+L11)*(1+L12)*(1+L13)*(1+L14)*(1+L15))^(1/10)-1</f>
        <v>0.19730868381748046</v>
      </c>
      <c r="AE15" s="61">
        <f t="shared" ref="AE15:AE38" si="22">(AC15-AD15)*2</f>
        <v>7.5863930135744329E-2</v>
      </c>
      <c r="AF15" s="61">
        <f t="shared" ref="AF15:AF38" si="23">VAR(L6:L15)</f>
        <v>0.10440180211011302</v>
      </c>
      <c r="AG15" s="62">
        <f t="shared" ref="AG15:AG38" si="24">STDEV(L6:L15)</f>
        <v>0.3231126771114266</v>
      </c>
      <c r="AH15" s="54"/>
      <c r="AI15" s="66"/>
      <c r="AJ15" s="66"/>
      <c r="AK15" s="32"/>
      <c r="AL15" s="33"/>
      <c r="AM15" s="34"/>
      <c r="AN15" s="13"/>
      <c r="AO15" s="13"/>
      <c r="AP15" s="13"/>
      <c r="AQ15" s="35"/>
      <c r="AR15" s="31"/>
      <c r="AS15" s="32"/>
      <c r="AT15" s="32"/>
      <c r="AU15" s="32"/>
      <c r="AV15" s="33"/>
      <c r="AW15" s="34"/>
      <c r="AX15" s="13"/>
      <c r="AY15" s="13"/>
      <c r="AZ15" s="13"/>
      <c r="BA15" s="35"/>
    </row>
    <row r="16" spans="1:53" ht="15" thickBot="1">
      <c r="A16" s="11"/>
      <c r="B16" s="11"/>
      <c r="C16" s="11"/>
      <c r="D16" s="11"/>
      <c r="E16" s="11"/>
      <c r="F16" s="11"/>
      <c r="G16" s="2"/>
      <c r="H16" s="80">
        <f t="shared" si="4"/>
        <v>12</v>
      </c>
      <c r="I16" s="81" t="s">
        <v>11</v>
      </c>
      <c r="J16" s="82">
        <f t="shared" si="0"/>
        <v>0</v>
      </c>
      <c r="K16" s="83">
        <v>0.49551856594110116</v>
      </c>
      <c r="L16" s="21">
        <f t="shared" si="2"/>
        <v>0.49551856594110122</v>
      </c>
      <c r="M16" s="37">
        <f t="shared" si="3"/>
        <v>0</v>
      </c>
      <c r="N16" s="39">
        <f t="shared" si="8"/>
        <v>0.46110865006711271</v>
      </c>
      <c r="O16" s="40">
        <f t="shared" si="9"/>
        <v>0.43170406123818572</v>
      </c>
      <c r="P16" s="40">
        <f t="shared" si="5"/>
        <v>2.9404588828926992E-2</v>
      </c>
      <c r="Q16" s="40">
        <f t="shared" si="6"/>
        <v>0.12343434609088422</v>
      </c>
      <c r="R16" s="41">
        <f t="shared" si="7"/>
        <v>0.17566612229659154</v>
      </c>
      <c r="S16" s="42">
        <f t="shared" si="10"/>
        <v>0.2104439698448724</v>
      </c>
      <c r="T16" s="43">
        <f t="shared" si="11"/>
        <v>0.15267318480846015</v>
      </c>
      <c r="U16" s="43">
        <f t="shared" si="12"/>
        <v>0.11554157007282451</v>
      </c>
      <c r="V16" s="43">
        <f t="shared" si="13"/>
        <v>0.18098959943256393</v>
      </c>
      <c r="W16" s="44">
        <f t="shared" si="14"/>
        <v>0.42542872426831257</v>
      </c>
      <c r="X16" s="54">
        <f t="shared" si="15"/>
        <v>0.30265524785167258</v>
      </c>
      <c r="Y16" s="55">
        <f t="shared" si="16"/>
        <v>0.24996162445408099</v>
      </c>
      <c r="Z16" s="55">
        <f t="shared" si="17"/>
        <v>0.10538724679518319</v>
      </c>
      <c r="AA16" s="40">
        <f t="shared" si="18"/>
        <v>0.14805802455717892</v>
      </c>
      <c r="AB16" s="56">
        <f t="shared" si="19"/>
        <v>0.38478308767041586</v>
      </c>
      <c r="AC16" s="60">
        <f t="shared" si="20"/>
        <v>0.2506839783476798</v>
      </c>
      <c r="AD16" s="61">
        <f t="shared" si="21"/>
        <v>0.21042998609119246</v>
      </c>
      <c r="AE16" s="61">
        <f t="shared" si="22"/>
        <v>8.0507984512974695E-2</v>
      </c>
      <c r="AF16" s="61">
        <f t="shared" si="23"/>
        <v>0.11041919608346698</v>
      </c>
      <c r="AG16" s="62">
        <f t="shared" si="24"/>
        <v>0.33229383997219536</v>
      </c>
      <c r="AH16" s="54">
        <f>AVERAGE(L5:L16)</f>
        <v>0.26149375456621898</v>
      </c>
      <c r="AI16" s="66">
        <f>((1+L5)*(1+L6)*(1+L7)*(1+L8)*(1+L9)*(1+L10)*(1+L11)*(1+L12)*(1+L13)*(1+L14)*(1+L15)*(1+L16))^(1/12)-1</f>
        <v>0.2273080144940085</v>
      </c>
      <c r="AJ16" s="66">
        <f>(AH16-AI16)*2</f>
        <v>6.837148014442096E-2</v>
      </c>
      <c r="AK16" s="55">
        <f>VAR(L5:L16)</f>
        <v>9.109897208524588E-2</v>
      </c>
      <c r="AL16" s="56">
        <f>STDEV(L5:L16)</f>
        <v>0.30182606263416994</v>
      </c>
      <c r="AM16" s="68"/>
      <c r="AN16" s="14"/>
      <c r="AO16" s="14"/>
      <c r="AP16" s="14"/>
      <c r="AQ16" s="35"/>
      <c r="AR16" s="31"/>
      <c r="AS16" s="32"/>
      <c r="AT16" s="32"/>
      <c r="AU16" s="32"/>
      <c r="AV16" s="33"/>
      <c r="AW16" s="34"/>
      <c r="AX16" s="13"/>
      <c r="AY16" s="13"/>
      <c r="AZ16" s="13"/>
      <c r="BA16" s="35"/>
    </row>
    <row r="17" spans="1:53" s="11" customFormat="1" ht="15" thickBot="1">
      <c r="A17" s="90"/>
      <c r="B17" s="91"/>
      <c r="C17" s="91"/>
      <c r="D17" s="91"/>
      <c r="E17" s="91"/>
      <c r="F17" s="91"/>
      <c r="G17" s="91"/>
      <c r="H17" s="92">
        <f t="shared" si="4"/>
        <v>13</v>
      </c>
      <c r="I17" s="93" t="s">
        <v>12</v>
      </c>
      <c r="J17" s="94">
        <f t="shared" si="0"/>
        <v>0</v>
      </c>
      <c r="K17" s="89">
        <f>harshad</f>
        <v>2.6686643835616439</v>
      </c>
      <c r="L17" s="22">
        <f t="shared" si="2"/>
        <v>2.6686643835616439</v>
      </c>
      <c r="M17" s="37">
        <f t="shared" si="3"/>
        <v>0</v>
      </c>
      <c r="N17" s="39">
        <f t="shared" si="8"/>
        <v>1.0860068281722504</v>
      </c>
      <c r="O17" s="40">
        <f t="shared" si="9"/>
        <v>0.8172619699892365</v>
      </c>
      <c r="P17" s="40">
        <f t="shared" si="5"/>
        <v>0.26874485818301386</v>
      </c>
      <c r="Q17" s="40">
        <f t="shared" si="6"/>
        <v>1.9189406158750122</v>
      </c>
      <c r="R17" s="41">
        <f t="shared" si="7"/>
        <v>0.69262916049553747</v>
      </c>
      <c r="S17" s="42">
        <f t="shared" si="10"/>
        <v>0.7664764981251454</v>
      </c>
      <c r="T17" s="43">
        <f t="shared" si="11"/>
        <v>0.53065082544084086</v>
      </c>
      <c r="U17" s="43">
        <f t="shared" si="12"/>
        <v>0.47165134536860909</v>
      </c>
      <c r="V17" s="43">
        <f t="shared" si="13"/>
        <v>1.2793245849122075</v>
      </c>
      <c r="W17" s="44">
        <f t="shared" si="14"/>
        <v>1.1310723163936989</v>
      </c>
      <c r="X17" s="54">
        <f t="shared" si="15"/>
        <v>0.62033616561995408</v>
      </c>
      <c r="Y17" s="55">
        <f t="shared" si="16"/>
        <v>0.42792959531281527</v>
      </c>
      <c r="Z17" s="55">
        <f t="shared" si="17"/>
        <v>0.38481314061427763</v>
      </c>
      <c r="AA17" s="40">
        <f t="shared" si="18"/>
        <v>0.95994437168005942</v>
      </c>
      <c r="AB17" s="56">
        <f t="shared" si="19"/>
        <v>0.97976750899387322</v>
      </c>
      <c r="AC17" s="60">
        <f t="shared" si="20"/>
        <v>0.49153885601020253</v>
      </c>
      <c r="AD17" s="61">
        <f t="shared" si="21"/>
        <v>0.34694366882439254</v>
      </c>
      <c r="AE17" s="61">
        <f t="shared" si="22"/>
        <v>0.28919037437161998</v>
      </c>
      <c r="AF17" s="61">
        <f t="shared" si="23"/>
        <v>0.69557803646597405</v>
      </c>
      <c r="AG17" s="62">
        <f t="shared" si="24"/>
        <v>0.83401321120589811</v>
      </c>
      <c r="AH17" s="54">
        <f t="shared" ref="AH17:AH38" si="25">AVERAGE(L6:L17)</f>
        <v>0.45971578652968931</v>
      </c>
      <c r="AI17" s="66">
        <f t="shared" ref="AI17:AI38" si="26">((1+L6)*(1+L7)*(1+L8)*(1+L9)*(1+L10)*(1+L11)*(1+L12)*(1+L13)*(1+L14)*(1+L15)*(1+L16)*(1+L17))^(1/12)-1</f>
        <v>0.33899850770338369</v>
      </c>
      <c r="AJ17" s="66">
        <f t="shared" ref="AJ17:AJ38" si="27">(AH17-AI17)*2</f>
        <v>0.24143455765261124</v>
      </c>
      <c r="AK17" s="55">
        <f t="shared" ref="AK17:AK38" si="28">VAR(L6:L17)</f>
        <v>0.57493116695804358</v>
      </c>
      <c r="AL17" s="56">
        <f t="shared" ref="AL17:AL38" si="29">STDEV(L6:L17)</f>
        <v>0.75824215588296306</v>
      </c>
      <c r="AM17" s="68"/>
      <c r="AN17" s="14"/>
      <c r="AO17" s="14"/>
      <c r="AP17" s="14"/>
      <c r="AQ17" s="35"/>
      <c r="AR17" s="31"/>
      <c r="AS17" s="32"/>
      <c r="AT17" s="32"/>
      <c r="AU17" s="32"/>
      <c r="AV17" s="33"/>
      <c r="AW17" s="34"/>
      <c r="AX17" s="13"/>
      <c r="AY17" s="13"/>
      <c r="AZ17" s="13"/>
      <c r="BA17" s="35"/>
    </row>
    <row r="18" spans="1:53">
      <c r="A18" s="79"/>
      <c r="G18" s="2"/>
      <c r="H18" s="84">
        <f t="shared" si="4"/>
        <v>14</v>
      </c>
      <c r="I18" s="85" t="s">
        <v>13</v>
      </c>
      <c r="J18" s="86">
        <f t="shared" si="0"/>
        <v>0</v>
      </c>
      <c r="K18" s="87">
        <v>-0.46767794632438742</v>
      </c>
      <c r="L18" s="21">
        <f t="shared" si="2"/>
        <v>-0.46767794632438742</v>
      </c>
      <c r="M18" s="37">
        <f t="shared" si="3"/>
        <v>0</v>
      </c>
      <c r="N18" s="39">
        <f t="shared" si="8"/>
        <v>0.89883500105945258</v>
      </c>
      <c r="O18" s="40">
        <f t="shared" si="9"/>
        <v>0.4294141725872116</v>
      </c>
      <c r="P18" s="40">
        <f t="shared" si="5"/>
        <v>0.46942082847224098</v>
      </c>
      <c r="Q18" s="40">
        <f t="shared" si="6"/>
        <v>2.581158912686166</v>
      </c>
      <c r="R18" s="41">
        <f t="shared" si="7"/>
        <v>0.80329927683992186</v>
      </c>
      <c r="S18" s="42">
        <f t="shared" si="10"/>
        <v>0.71686247748771881</v>
      </c>
      <c r="T18" s="43">
        <f t="shared" si="11"/>
        <v>0.41790927258391175</v>
      </c>
      <c r="U18" s="43">
        <f t="shared" si="12"/>
        <v>0.59790640980761411</v>
      </c>
      <c r="V18" s="43">
        <f t="shared" si="13"/>
        <v>1.4139413622753518</v>
      </c>
      <c r="W18" s="44">
        <f t="shared" si="14"/>
        <v>1.1890926634519918</v>
      </c>
      <c r="X18" s="54">
        <f t="shared" si="15"/>
        <v>0.46474375520880262</v>
      </c>
      <c r="Y18" s="55">
        <f t="shared" si="16"/>
        <v>0.21787275017309193</v>
      </c>
      <c r="Z18" s="55">
        <f t="shared" si="17"/>
        <v>0.49374201007142138</v>
      </c>
      <c r="AA18" s="40">
        <f t="shared" si="18"/>
        <v>1.1289961112466989</v>
      </c>
      <c r="AB18" s="56">
        <f t="shared" si="19"/>
        <v>1.0625422868040117</v>
      </c>
      <c r="AC18" s="60">
        <f t="shared" si="20"/>
        <v>0.44752335495574547</v>
      </c>
      <c r="AD18" s="61">
        <f t="shared" si="21"/>
        <v>0.26817428430661994</v>
      </c>
      <c r="AE18" s="61">
        <f t="shared" si="22"/>
        <v>0.35869814129825106</v>
      </c>
      <c r="AF18" s="61">
        <f t="shared" si="23"/>
        <v>0.76572226833863843</v>
      </c>
      <c r="AG18" s="62">
        <f t="shared" si="24"/>
        <v>0.87505558014256357</v>
      </c>
      <c r="AH18" s="54">
        <f t="shared" si="25"/>
        <v>0.39231885172617115</v>
      </c>
      <c r="AI18" s="66">
        <f t="shared" si="26"/>
        <v>0.23976659944841616</v>
      </c>
      <c r="AJ18" s="66">
        <f t="shared" si="27"/>
        <v>0.30510450455550997</v>
      </c>
      <c r="AK18" s="55">
        <f t="shared" si="28"/>
        <v>0.6468836919350136</v>
      </c>
      <c r="AL18" s="56">
        <f t="shared" si="29"/>
        <v>0.80429080060324798</v>
      </c>
      <c r="AM18" s="68"/>
      <c r="AN18" s="14"/>
      <c r="AO18" s="14"/>
      <c r="AP18" s="14"/>
      <c r="AQ18" s="35"/>
      <c r="AR18" s="31"/>
      <c r="AS18" s="32"/>
      <c r="AT18" s="32"/>
      <c r="AU18" s="32"/>
      <c r="AV18" s="33"/>
      <c r="AW18" s="34"/>
      <c r="AX18" s="13"/>
      <c r="AY18" s="13"/>
      <c r="AZ18" s="13"/>
      <c r="BA18" s="35"/>
    </row>
    <row r="19" spans="1:53">
      <c r="A19" s="9"/>
      <c r="G19" s="2"/>
      <c r="H19" s="38">
        <f t="shared" si="4"/>
        <v>15</v>
      </c>
      <c r="I19" s="23" t="s">
        <v>14</v>
      </c>
      <c r="J19" s="25">
        <f t="shared" si="0"/>
        <v>0</v>
      </c>
      <c r="K19" s="21">
        <v>0.6567295046032442</v>
      </c>
      <c r="L19" s="21">
        <f t="shared" si="2"/>
        <v>0.6567295046032442</v>
      </c>
      <c r="M19" s="37">
        <f t="shared" si="3"/>
        <v>0</v>
      </c>
      <c r="N19" s="39">
        <f t="shared" si="8"/>
        <v>0.95257198061350012</v>
      </c>
      <c r="O19" s="40">
        <f t="shared" si="9"/>
        <v>0.47903351884605283</v>
      </c>
      <c r="P19" s="40">
        <f t="shared" si="5"/>
        <v>0.47353846176744729</v>
      </c>
      <c r="Q19" s="40">
        <f t="shared" si="6"/>
        <v>2.5248028805176439</v>
      </c>
      <c r="R19" s="41">
        <f t="shared" si="7"/>
        <v>0.79448141584898702</v>
      </c>
      <c r="S19" s="42">
        <f t="shared" si="10"/>
        <v>0.68941440855912151</v>
      </c>
      <c r="T19" s="43">
        <f t="shared" si="11"/>
        <v>0.39551894293547019</v>
      </c>
      <c r="U19" s="43">
        <f t="shared" si="12"/>
        <v>0.58779093124730264</v>
      </c>
      <c r="V19" s="43">
        <f t="shared" si="13"/>
        <v>1.4124172235775707</v>
      </c>
      <c r="W19" s="44">
        <f t="shared" si="14"/>
        <v>1.1884516075876084</v>
      </c>
      <c r="X19" s="54">
        <f t="shared" si="15"/>
        <v>0.57449057841494056</v>
      </c>
      <c r="Y19" s="55">
        <f t="shared" si="16"/>
        <v>0.33124534525484428</v>
      </c>
      <c r="Z19" s="55">
        <f t="shared" si="17"/>
        <v>0.48649046632019255</v>
      </c>
      <c r="AA19" s="40">
        <f t="shared" si="18"/>
        <v>1.0657449635702747</v>
      </c>
      <c r="AB19" s="56">
        <f t="shared" si="19"/>
        <v>1.0323492449603839</v>
      </c>
      <c r="AC19" s="60">
        <f t="shared" si="20"/>
        <v>0.49763026768022084</v>
      </c>
      <c r="AD19" s="61">
        <f t="shared" si="21"/>
        <v>0.31468310169110492</v>
      </c>
      <c r="AE19" s="61">
        <f t="shared" si="22"/>
        <v>0.36589433197823185</v>
      </c>
      <c r="AF19" s="61">
        <f t="shared" si="23"/>
        <v>0.75833073370870674</v>
      </c>
      <c r="AG19" s="62">
        <f t="shared" si="24"/>
        <v>0.87082187254840282</v>
      </c>
      <c r="AH19" s="54">
        <f t="shared" si="25"/>
        <v>0.42537000986507345</v>
      </c>
      <c r="AI19" s="66">
        <f t="shared" si="26"/>
        <v>0.26836242170958369</v>
      </c>
      <c r="AJ19" s="66">
        <f t="shared" si="27"/>
        <v>0.31401517631097953</v>
      </c>
      <c r="AK19" s="55">
        <f t="shared" si="28"/>
        <v>0.65045885073229259</v>
      </c>
      <c r="AL19" s="56">
        <f t="shared" si="29"/>
        <v>0.80651029177084443</v>
      </c>
      <c r="AM19" s="68">
        <f>AVERAGE(L5:L19)</f>
        <v>0.39970939977567516</v>
      </c>
      <c r="AN19" s="14">
        <f>((1+L5)*(1+L6)*(1+L7)*(1+L8)*(1+L9)*(1+L10)*(1+L11)*(1+L12)*(1+L13)*(1+L14)*(1+L15)*(1+L16)*(1+L17)*(1+L18)*(1+L19))^(1/15)-1</f>
        <v>0.27396782427181421</v>
      </c>
      <c r="AO19" s="14">
        <f>(AM19-AN19)*2</f>
        <v>0.25148315100772189</v>
      </c>
      <c r="AP19" s="14">
        <f>VAR(L5:L19)</f>
        <v>0.51413630920092646</v>
      </c>
      <c r="AQ19" s="69">
        <f>STDEV(L5:L19)</f>
        <v>0.71703299031559664</v>
      </c>
      <c r="AR19" s="31"/>
      <c r="AS19" s="32"/>
      <c r="AT19" s="32"/>
      <c r="AU19" s="32"/>
      <c r="AV19" s="33"/>
      <c r="AW19" s="34"/>
      <c r="AX19" s="13"/>
      <c r="AY19" s="13"/>
      <c r="AZ19" s="13"/>
      <c r="BA19" s="35"/>
    </row>
    <row r="20" spans="1:53">
      <c r="H20" s="38">
        <f t="shared" si="4"/>
        <v>16</v>
      </c>
      <c r="I20" s="23" t="s">
        <v>15</v>
      </c>
      <c r="J20" s="25">
        <f t="shared" si="0"/>
        <v>0</v>
      </c>
      <c r="K20" s="21">
        <v>-0.13707329981476582</v>
      </c>
      <c r="L20" s="21">
        <f t="shared" si="2"/>
        <v>-0.13707329981476579</v>
      </c>
      <c r="M20" s="37">
        <f t="shared" si="3"/>
        <v>0</v>
      </c>
      <c r="N20" s="39">
        <f t="shared" si="8"/>
        <v>1.7326086154696996E-2</v>
      </c>
      <c r="O20" s="40">
        <f t="shared" si="9"/>
        <v>-8.7008661310250757E-2</v>
      </c>
      <c r="P20" s="40">
        <f t="shared" si="5"/>
        <v>0.10433474746494775</v>
      </c>
      <c r="Q20" s="40">
        <f t="shared" si="6"/>
        <v>0.33395240671620396</v>
      </c>
      <c r="R20" s="41">
        <f t="shared" si="7"/>
        <v>0.28894307688375404</v>
      </c>
      <c r="S20" s="42">
        <f t="shared" si="10"/>
        <v>0.64323224159336723</v>
      </c>
      <c r="T20" s="43">
        <f t="shared" si="11"/>
        <v>0.3308832308715226</v>
      </c>
      <c r="U20" s="43">
        <f t="shared" si="12"/>
        <v>0.62469802144368924</v>
      </c>
      <c r="V20" s="43">
        <f t="shared" si="13"/>
        <v>1.4918437628433405</v>
      </c>
      <c r="W20" s="44">
        <f t="shared" si="14"/>
        <v>1.221410562768859</v>
      </c>
      <c r="X20" s="54">
        <f t="shared" si="15"/>
        <v>0.58628122746101041</v>
      </c>
      <c r="Y20" s="55">
        <f t="shared" si="16"/>
        <v>0.35050249085507224</v>
      </c>
      <c r="Z20" s="55">
        <f t="shared" si="17"/>
        <v>0.47155747321187635</v>
      </c>
      <c r="AA20" s="40">
        <f t="shared" si="18"/>
        <v>1.0448712492127945</v>
      </c>
      <c r="AB20" s="56">
        <f t="shared" si="19"/>
        <v>1.022189439004725</v>
      </c>
      <c r="AC20" s="60">
        <f t="shared" si="20"/>
        <v>0.43943314178037696</v>
      </c>
      <c r="AD20" s="61">
        <f t="shared" si="21"/>
        <v>0.2486328418833037</v>
      </c>
      <c r="AE20" s="61">
        <f t="shared" si="22"/>
        <v>0.38160059979414651</v>
      </c>
      <c r="AF20" s="61">
        <f t="shared" si="23"/>
        <v>0.79901949677553619</v>
      </c>
      <c r="AG20" s="62">
        <f t="shared" si="24"/>
        <v>0.89387890498407907</v>
      </c>
      <c r="AH20" s="54">
        <f t="shared" si="25"/>
        <v>0.41624081286216108</v>
      </c>
      <c r="AI20" s="66">
        <f t="shared" si="26"/>
        <v>0.25579257664727928</v>
      </c>
      <c r="AJ20" s="66">
        <f t="shared" si="27"/>
        <v>0.3208964724297636</v>
      </c>
      <c r="AK20" s="55">
        <f t="shared" si="28"/>
        <v>0.66047979159899162</v>
      </c>
      <c r="AL20" s="56">
        <f t="shared" si="29"/>
        <v>0.81269907813346975</v>
      </c>
      <c r="AM20" s="68">
        <f t="shared" ref="AM20:AM38" si="30">AVERAGE(L6:L20)</f>
        <v>0.37123784645469082</v>
      </c>
      <c r="AN20" s="14">
        <f t="shared" ref="AN20:AN38" si="31">((1+L6)*(1+L7)*(1+L8)*(1+L9)*(1+L10)*(1+L11)*(1+L12)*(1+L13)*(1+L14)*(1+L15)*(1+L16)*(1+L17)*(1+L18)*(1+L19)*(1+L20))^(1/15)-1</f>
        <v>0.24027333250051131</v>
      </c>
      <c r="AO20" s="14">
        <f t="shared" ref="AO20:AO38" si="32">(AM20-AN20)*2</f>
        <v>0.26192902790835904</v>
      </c>
      <c r="AP20" s="14">
        <f t="shared" ref="AP20:AP38" si="33">VAR(L6:L20)</f>
        <v>0.5329891716261278</v>
      </c>
      <c r="AQ20" s="69">
        <f t="shared" ref="AQ20:AQ38" si="34">STDEV(L6:L20)</f>
        <v>0.7300610739014427</v>
      </c>
      <c r="AR20" s="31"/>
      <c r="AS20" s="32"/>
      <c r="AT20" s="32"/>
      <c r="AU20" s="32"/>
      <c r="AV20" s="33"/>
      <c r="AW20" s="34"/>
      <c r="AX20" s="13"/>
      <c r="AY20" s="13"/>
      <c r="AZ20" s="13"/>
      <c r="BA20" s="35"/>
    </row>
    <row r="21" spans="1:53">
      <c r="H21" s="38">
        <f t="shared" si="4"/>
        <v>17</v>
      </c>
      <c r="I21" s="23" t="s">
        <v>16</v>
      </c>
      <c r="J21" s="25">
        <f t="shared" si="0"/>
        <v>0</v>
      </c>
      <c r="K21" s="21">
        <v>3.2505366452008584E-2</v>
      </c>
      <c r="L21" s="21">
        <f t="shared" si="2"/>
        <v>3.2505366452008522E-2</v>
      </c>
      <c r="M21" s="37">
        <f t="shared" si="3"/>
        <v>-6.2450045135165055E-17</v>
      </c>
      <c r="N21" s="39">
        <f t="shared" si="8"/>
        <v>0.18405385708016231</v>
      </c>
      <c r="O21" s="40">
        <f t="shared" si="9"/>
        <v>0.13860375141693781</v>
      </c>
      <c r="P21" s="40">
        <f t="shared" si="5"/>
        <v>4.5450105663224494E-2</v>
      </c>
      <c r="Q21" s="40">
        <f t="shared" si="6"/>
        <v>0.17475593183422808</v>
      </c>
      <c r="R21" s="41">
        <f t="shared" si="7"/>
        <v>0.20901909711449099</v>
      </c>
      <c r="S21" s="42">
        <f t="shared" si="10"/>
        <v>0.55062960169554864</v>
      </c>
      <c r="T21" s="43">
        <f t="shared" si="11"/>
        <v>0.23583375943976792</v>
      </c>
      <c r="U21" s="43">
        <f t="shared" si="12"/>
        <v>0.62959168451156144</v>
      </c>
      <c r="V21" s="43">
        <f t="shared" si="13"/>
        <v>1.5689166982095908</v>
      </c>
      <c r="W21" s="44">
        <f t="shared" si="14"/>
        <v>1.2525640495438111</v>
      </c>
      <c r="X21" s="54">
        <f t="shared" si="15"/>
        <v>0.47750058706183574</v>
      </c>
      <c r="Y21" s="55">
        <f t="shared" si="16"/>
        <v>0.24801757324574814</v>
      </c>
      <c r="Z21" s="55">
        <f t="shared" si="17"/>
        <v>0.4589660276321752</v>
      </c>
      <c r="AA21" s="40">
        <f t="shared" si="18"/>
        <v>1.0749880069690672</v>
      </c>
      <c r="AB21" s="56">
        <f t="shared" si="19"/>
        <v>1.0368162840971717</v>
      </c>
      <c r="AC21" s="60">
        <f t="shared" si="20"/>
        <v>0.38053678577021055</v>
      </c>
      <c r="AD21" s="61">
        <f t="shared" si="21"/>
        <v>0.19352940281639053</v>
      </c>
      <c r="AE21" s="61">
        <f t="shared" si="22"/>
        <v>0.37401476590764005</v>
      </c>
      <c r="AF21" s="61">
        <f t="shared" si="23"/>
        <v>0.80988231676252553</v>
      </c>
      <c r="AG21" s="62">
        <f t="shared" si="24"/>
        <v>0.89993461804873665</v>
      </c>
      <c r="AH21" s="54">
        <f t="shared" si="25"/>
        <v>0.40597789528662093</v>
      </c>
      <c r="AI21" s="66">
        <f t="shared" si="26"/>
        <v>0.24405549160052642</v>
      </c>
      <c r="AJ21" s="66">
        <f t="shared" si="27"/>
        <v>0.32384480737218901</v>
      </c>
      <c r="AK21" s="55">
        <f t="shared" si="28"/>
        <v>0.66757859157520705</v>
      </c>
      <c r="AL21" s="56">
        <f t="shared" si="29"/>
        <v>0.81705482776568128</v>
      </c>
      <c r="AM21" s="68">
        <f t="shared" si="30"/>
        <v>0.35066585279696938</v>
      </c>
      <c r="AN21" s="14">
        <f t="shared" si="31"/>
        <v>0.2188393518457783</v>
      </c>
      <c r="AO21" s="14">
        <f t="shared" si="32"/>
        <v>0.26365300190238217</v>
      </c>
      <c r="AP21" s="14">
        <f t="shared" si="33"/>
        <v>0.54066648672438367</v>
      </c>
      <c r="AQ21" s="69">
        <f t="shared" si="34"/>
        <v>0.73530026977037322</v>
      </c>
      <c r="AR21" s="31"/>
      <c r="AS21" s="32"/>
      <c r="AT21" s="32"/>
      <c r="AU21" s="32"/>
      <c r="AV21" s="33"/>
      <c r="AW21" s="34"/>
      <c r="AX21" s="13"/>
      <c r="AY21" s="13"/>
      <c r="AZ21" s="13"/>
      <c r="BA21" s="35"/>
    </row>
    <row r="22" spans="1:53">
      <c r="H22" s="38">
        <f t="shared" si="4"/>
        <v>18</v>
      </c>
      <c r="I22" s="23" t="s">
        <v>17</v>
      </c>
      <c r="J22" s="25">
        <f t="shared" si="0"/>
        <v>0</v>
      </c>
      <c r="K22" s="21">
        <v>-1.782001782001782E-3</v>
      </c>
      <c r="L22" s="21">
        <f t="shared" si="2"/>
        <v>-1.7820017820018297E-3</v>
      </c>
      <c r="M22" s="37">
        <f t="shared" si="3"/>
        <v>-4.7704895589362195E-17</v>
      </c>
      <c r="N22" s="39">
        <f t="shared" si="8"/>
        <v>-3.5449978381586367E-2</v>
      </c>
      <c r="O22" s="40">
        <f t="shared" si="9"/>
        <v>-3.8320097343157999E-2</v>
      </c>
      <c r="P22" s="40">
        <f t="shared" si="5"/>
        <v>2.8701189615716327E-3</v>
      </c>
      <c r="Q22" s="40">
        <f t="shared" si="6"/>
        <v>8.0393804994371345E-3</v>
      </c>
      <c r="R22" s="41">
        <f t="shared" si="7"/>
        <v>4.4831296265658925E-2</v>
      </c>
      <c r="S22" s="42">
        <f t="shared" si="10"/>
        <v>1.6540324626819536E-2</v>
      </c>
      <c r="T22" s="43">
        <f t="shared" si="11"/>
        <v>-4.7415441564643945E-2</v>
      </c>
      <c r="U22" s="43">
        <f t="shared" si="12"/>
        <v>0.12791153238292696</v>
      </c>
      <c r="V22" s="43">
        <f t="shared" si="13"/>
        <v>0.16712431397536381</v>
      </c>
      <c r="W22" s="44">
        <f t="shared" si="14"/>
        <v>0.40880840741766039</v>
      </c>
      <c r="X22" s="54">
        <f t="shared" si="15"/>
        <v>0.46384065323383478</v>
      </c>
      <c r="Y22" s="55">
        <f t="shared" si="16"/>
        <v>0.23181461943929782</v>
      </c>
      <c r="Z22" s="55">
        <f t="shared" si="17"/>
        <v>0.46405206758907391</v>
      </c>
      <c r="AA22" s="40">
        <f t="shared" si="18"/>
        <v>1.0885227246218832</v>
      </c>
      <c r="AB22" s="56">
        <f t="shared" si="19"/>
        <v>1.0433229244207582</v>
      </c>
      <c r="AC22" s="60">
        <f t="shared" si="20"/>
        <v>0.39150841137598247</v>
      </c>
      <c r="AD22" s="61">
        <f t="shared" si="21"/>
        <v>0.20750749093795551</v>
      </c>
      <c r="AE22" s="61">
        <f t="shared" si="22"/>
        <v>0.36800184087605392</v>
      </c>
      <c r="AF22" s="61">
        <f t="shared" si="23"/>
        <v>0.79908958403928476</v>
      </c>
      <c r="AG22" s="62">
        <f t="shared" si="24"/>
        <v>0.89391810812807948</v>
      </c>
      <c r="AH22" s="54">
        <f t="shared" si="25"/>
        <v>0.36875456520614808</v>
      </c>
      <c r="AI22" s="66">
        <f t="shared" si="26"/>
        <v>0.20630030474367889</v>
      </c>
      <c r="AJ22" s="66">
        <f t="shared" si="27"/>
        <v>0.32490852092493838</v>
      </c>
      <c r="AK22" s="55">
        <f t="shared" si="28"/>
        <v>0.68104463218032552</v>
      </c>
      <c r="AL22" s="56">
        <f t="shared" si="29"/>
        <v>0.82525428334563977</v>
      </c>
      <c r="AM22" s="68">
        <f t="shared" si="30"/>
        <v>0.33320601221574153</v>
      </c>
      <c r="AN22" s="14">
        <f t="shared" si="31"/>
        <v>0.20005403425864143</v>
      </c>
      <c r="AO22" s="14">
        <f t="shared" si="32"/>
        <v>0.2663039559142002</v>
      </c>
      <c r="AP22" s="14">
        <f t="shared" si="33"/>
        <v>0.54862701905831834</v>
      </c>
      <c r="AQ22" s="69">
        <f t="shared" si="34"/>
        <v>0.7406936067351455</v>
      </c>
      <c r="AR22" s="31"/>
      <c r="AS22" s="32"/>
      <c r="AT22" s="32"/>
      <c r="AU22" s="32"/>
      <c r="AV22" s="33"/>
      <c r="AW22" s="34"/>
      <c r="AX22" s="13"/>
      <c r="AY22" s="13"/>
      <c r="AZ22" s="13"/>
      <c r="BA22" s="35"/>
    </row>
    <row r="23" spans="1:53">
      <c r="H23" s="38">
        <f t="shared" si="4"/>
        <v>19</v>
      </c>
      <c r="I23" s="23" t="s">
        <v>18</v>
      </c>
      <c r="J23" s="25">
        <f t="shared" si="0"/>
        <v>0</v>
      </c>
      <c r="K23" s="21">
        <v>0.15828622433799464</v>
      </c>
      <c r="L23" s="21">
        <f t="shared" si="2"/>
        <v>0.15828622433799455</v>
      </c>
      <c r="M23" s="37">
        <f t="shared" si="3"/>
        <v>0</v>
      </c>
      <c r="N23" s="39">
        <f t="shared" si="8"/>
        <v>6.3003196336000419E-2</v>
      </c>
      <c r="O23" s="40">
        <f t="shared" si="9"/>
        <v>6.0826927148916576E-2</v>
      </c>
      <c r="P23" s="40">
        <f t="shared" si="5"/>
        <v>2.176269187083843E-3</v>
      </c>
      <c r="Q23" s="40">
        <f t="shared" si="6"/>
        <v>7.1030474740252534E-3</v>
      </c>
      <c r="R23" s="41">
        <f t="shared" si="7"/>
        <v>4.2139789611557309E-2</v>
      </c>
      <c r="S23" s="42">
        <f t="shared" si="10"/>
        <v>0.14173315875929593</v>
      </c>
      <c r="T23" s="43">
        <f t="shared" si="11"/>
        <v>0.11283768387198623</v>
      </c>
      <c r="U23" s="43">
        <f t="shared" si="12"/>
        <v>5.7790949774619405E-2</v>
      </c>
      <c r="V23" s="43">
        <f t="shared" si="13"/>
        <v>9.3938898368200158E-2</v>
      </c>
      <c r="W23" s="44">
        <f t="shared" si="14"/>
        <v>0.30649453236265106</v>
      </c>
      <c r="X23" s="54">
        <f t="shared" si="15"/>
        <v>0.41566460443339093</v>
      </c>
      <c r="Y23" s="55">
        <f t="shared" si="16"/>
        <v>0.18765869211123176</v>
      </c>
      <c r="Z23" s="55">
        <f t="shared" si="17"/>
        <v>0.45601182464431833</v>
      </c>
      <c r="AA23" s="40">
        <f t="shared" si="18"/>
        <v>1.1012083074749188</v>
      </c>
      <c r="AB23" s="56">
        <f t="shared" si="19"/>
        <v>1.0493847280549298</v>
      </c>
      <c r="AC23" s="60">
        <f t="shared" si="20"/>
        <v>0.42929781812350748</v>
      </c>
      <c r="AD23" s="61">
        <f t="shared" si="21"/>
        <v>0.25614603881988707</v>
      </c>
      <c r="AE23" s="61">
        <f t="shared" si="22"/>
        <v>0.34630355860724082</v>
      </c>
      <c r="AF23" s="61">
        <f t="shared" si="23"/>
        <v>0.76205059730297309</v>
      </c>
      <c r="AG23" s="62">
        <f t="shared" si="24"/>
        <v>0.87295509466579846</v>
      </c>
      <c r="AH23" s="54">
        <f t="shared" si="25"/>
        <v>0.33015600668817485</v>
      </c>
      <c r="AI23" s="66">
        <f t="shared" si="26"/>
        <v>0.17295416740963554</v>
      </c>
      <c r="AJ23" s="66">
        <f t="shared" si="27"/>
        <v>0.31440367855707863</v>
      </c>
      <c r="AK23" s="55">
        <f t="shared" si="28"/>
        <v>0.67764046758400931</v>
      </c>
      <c r="AL23" s="56">
        <f t="shared" si="29"/>
        <v>0.82318920521591465</v>
      </c>
      <c r="AM23" s="68">
        <f t="shared" si="30"/>
        <v>0.34559328955692897</v>
      </c>
      <c r="AN23" s="14">
        <f t="shared" si="31"/>
        <v>0.21412453716212743</v>
      </c>
      <c r="AO23" s="14">
        <f t="shared" si="32"/>
        <v>0.26293750478960309</v>
      </c>
      <c r="AP23" s="14">
        <f t="shared" si="33"/>
        <v>0.5413534396776255</v>
      </c>
      <c r="AQ23" s="69">
        <f t="shared" si="34"/>
        <v>0.73576724558628293</v>
      </c>
      <c r="AR23" s="31"/>
      <c r="AS23" s="32"/>
      <c r="AT23" s="32"/>
      <c r="AU23" s="32"/>
      <c r="AV23" s="33"/>
      <c r="AW23" s="34"/>
      <c r="AX23" s="13"/>
      <c r="AY23" s="13"/>
      <c r="AZ23" s="13"/>
      <c r="BA23" s="35"/>
    </row>
    <row r="24" spans="1:53">
      <c r="H24" s="38">
        <f t="shared" si="4"/>
        <v>20</v>
      </c>
      <c r="I24" s="23" t="s">
        <v>19</v>
      </c>
      <c r="J24" s="25">
        <f t="shared" si="0"/>
        <v>0</v>
      </c>
      <c r="K24" s="21">
        <v>-3.9301310043668124E-2</v>
      </c>
      <c r="L24" s="21">
        <f t="shared" si="2"/>
        <v>-3.9301310043668103E-2</v>
      </c>
      <c r="M24" s="37">
        <f t="shared" si="3"/>
        <v>0</v>
      </c>
      <c r="N24" s="39">
        <f t="shared" si="8"/>
        <v>3.9067637504108209E-2</v>
      </c>
      <c r="O24" s="40">
        <f t="shared" si="9"/>
        <v>3.5641619723026707E-2</v>
      </c>
      <c r="P24" s="40">
        <f t="shared" si="5"/>
        <v>3.4260177810815015E-3</v>
      </c>
      <c r="Q24" s="40">
        <f t="shared" si="6"/>
        <v>1.1011728208110159E-2</v>
      </c>
      <c r="R24" s="41">
        <f t="shared" si="7"/>
        <v>5.2468390979975174E-2</v>
      </c>
      <c r="S24" s="42">
        <f t="shared" si="10"/>
        <v>2.5269958299134697E-3</v>
      </c>
      <c r="T24" s="43">
        <f t="shared" si="11"/>
        <v>-2.0726117560294632E-3</v>
      </c>
      <c r="U24" s="43">
        <f t="shared" si="12"/>
        <v>9.1992151718858668E-3</v>
      </c>
      <c r="V24" s="43">
        <f t="shared" si="13"/>
        <v>1.1604014286835889E-2</v>
      </c>
      <c r="W24" s="44">
        <f t="shared" si="14"/>
        <v>0.10772193038947961</v>
      </c>
      <c r="X24" s="54">
        <f t="shared" si="15"/>
        <v>2.8812362489774875E-2</v>
      </c>
      <c r="Y24" s="55">
        <f t="shared" si="16"/>
        <v>-1.9245948566058879E-2</v>
      </c>
      <c r="Z24" s="55">
        <f t="shared" si="17"/>
        <v>9.6116622111667507E-2</v>
      </c>
      <c r="AA24" s="40">
        <f t="shared" si="18"/>
        <v>0.11510887062598153</v>
      </c>
      <c r="AB24" s="56">
        <f t="shared" si="19"/>
        <v>0.33927698216351421</v>
      </c>
      <c r="AC24" s="60">
        <f t="shared" si="20"/>
        <v>0.34597070219451753</v>
      </c>
      <c r="AD24" s="61">
        <f t="shared" si="21"/>
        <v>0.18009600201364129</v>
      </c>
      <c r="AE24" s="61">
        <f t="shared" si="22"/>
        <v>0.33174940036175249</v>
      </c>
      <c r="AF24" s="61">
        <f t="shared" si="23"/>
        <v>0.76395786065246551</v>
      </c>
      <c r="AG24" s="62">
        <f t="shared" si="24"/>
        <v>0.87404682978228665</v>
      </c>
      <c r="AH24" s="54">
        <f t="shared" si="25"/>
        <v>0.33617241900451261</v>
      </c>
      <c r="AI24" s="66">
        <f t="shared" si="26"/>
        <v>0.1806154225536909</v>
      </c>
      <c r="AJ24" s="66">
        <f t="shared" si="27"/>
        <v>0.31111399290164343</v>
      </c>
      <c r="AK24" s="55">
        <f t="shared" si="28"/>
        <v>0.67227736330265431</v>
      </c>
      <c r="AL24" s="56">
        <f t="shared" si="29"/>
        <v>0.81992521811605135</v>
      </c>
      <c r="AM24" s="68">
        <f t="shared" si="30"/>
        <v>0.33259584373011841</v>
      </c>
      <c r="AN24" s="14">
        <f t="shared" si="31"/>
        <v>0.19926097389633024</v>
      </c>
      <c r="AO24" s="14">
        <f t="shared" si="32"/>
        <v>0.26666973966757634</v>
      </c>
      <c r="AP24" s="14">
        <f t="shared" si="33"/>
        <v>0.54917739237014052</v>
      </c>
      <c r="AQ24" s="69">
        <f t="shared" si="34"/>
        <v>0.74106503923079547</v>
      </c>
      <c r="AR24" s="54">
        <f>AVERAGE(L5:L24)</f>
        <v>0.30041379878923474</v>
      </c>
      <c r="AS24" s="55">
        <f>((1+L5)*(1+L6)*(1+L7)*(1+L8)*(1+L9)*(1+L10)*(1+L11)*(1+L12)*(1+L13)*(1+L14)*(1+L15)*(1+L16)*(1+L17)*(1+L18)*(1+L19)*(1+L20)*(1+L21)*(1+L22)*(1+L23)*(1+L24))^(1/20)-1</f>
        <v>0.19851529335154749</v>
      </c>
      <c r="AT24" s="55">
        <f>(AR24-AS24)*2</f>
        <v>0.2037970108753745</v>
      </c>
      <c r="AU24" s="55">
        <f>VAR(L5:L24)</f>
        <v>0.41241586149872722</v>
      </c>
      <c r="AV24" s="56">
        <f>STDEV(L5:L24)</f>
        <v>0.64219612385837954</v>
      </c>
      <c r="AW24" s="34"/>
      <c r="AX24" s="13"/>
      <c r="AY24" s="13"/>
      <c r="AZ24" s="13"/>
      <c r="BA24" s="35"/>
    </row>
    <row r="25" spans="1:53">
      <c r="H25" s="38">
        <f t="shared" si="4"/>
        <v>21</v>
      </c>
      <c r="I25" s="23" t="s">
        <v>20</v>
      </c>
      <c r="J25" s="25">
        <f t="shared" si="0"/>
        <v>0</v>
      </c>
      <c r="K25" s="21">
        <v>0.33716577540106951</v>
      </c>
      <c r="L25" s="21">
        <f t="shared" si="2"/>
        <v>0.33716577540106951</v>
      </c>
      <c r="M25" s="37">
        <f t="shared" si="3"/>
        <v>0</v>
      </c>
      <c r="N25" s="39">
        <f t="shared" si="8"/>
        <v>0.15205022989846531</v>
      </c>
      <c r="O25" s="40">
        <f t="shared" si="9"/>
        <v>0.14164071100092035</v>
      </c>
      <c r="P25" s="40">
        <f t="shared" si="5"/>
        <v>1.0409518897544962E-2</v>
      </c>
      <c r="Q25" s="40">
        <f t="shared" si="6"/>
        <v>3.5461032325801216E-2</v>
      </c>
      <c r="R25" s="41">
        <f t="shared" si="7"/>
        <v>9.415549947533762E-2</v>
      </c>
      <c r="S25" s="42">
        <f t="shared" si="10"/>
        <v>9.7374810873080531E-2</v>
      </c>
      <c r="T25" s="43">
        <f t="shared" si="11"/>
        <v>8.9284217268047472E-2</v>
      </c>
      <c r="U25" s="43">
        <f t="shared" si="12"/>
        <v>1.6181187210066117E-2</v>
      </c>
      <c r="V25" s="43">
        <f t="shared" si="13"/>
        <v>2.3482596825955084E-2</v>
      </c>
      <c r="W25" s="44">
        <f t="shared" si="14"/>
        <v>0.15324032375962629</v>
      </c>
      <c r="X25" s="54">
        <f t="shared" si="15"/>
        <v>0.14379003702198304</v>
      </c>
      <c r="Y25" s="55">
        <f t="shared" si="16"/>
        <v>0.11867648693733934</v>
      </c>
      <c r="Z25" s="55">
        <f t="shared" si="17"/>
        <v>5.0227100169287386E-2</v>
      </c>
      <c r="AA25" s="40">
        <f t="shared" si="18"/>
        <v>7.4448894129618304E-2</v>
      </c>
      <c r="AB25" s="56">
        <f t="shared" si="19"/>
        <v>0.27285324650738224</v>
      </c>
      <c r="AC25" s="60">
        <f t="shared" si="20"/>
        <v>0.37030352623322393</v>
      </c>
      <c r="AD25" s="61">
        <f t="shared" si="21"/>
        <v>0.2040390767807565</v>
      </c>
      <c r="AE25" s="61">
        <f t="shared" si="22"/>
        <v>0.33252889890493487</v>
      </c>
      <c r="AF25" s="61">
        <f t="shared" si="23"/>
        <v>0.75624514170650714</v>
      </c>
      <c r="AG25" s="62">
        <f t="shared" si="24"/>
        <v>0.86962356321945833</v>
      </c>
      <c r="AH25" s="54">
        <f t="shared" si="25"/>
        <v>0.38257022054937301</v>
      </c>
      <c r="AI25" s="66">
        <f t="shared" si="26"/>
        <v>0.23480339594998956</v>
      </c>
      <c r="AJ25" s="66">
        <f t="shared" si="27"/>
        <v>0.2955336491987669</v>
      </c>
      <c r="AK25" s="55">
        <f t="shared" si="28"/>
        <v>0.64184792831285453</v>
      </c>
      <c r="AL25" s="56">
        <f t="shared" si="29"/>
        <v>0.8011541226960357</v>
      </c>
      <c r="AM25" s="68">
        <f t="shared" si="30"/>
        <v>0.32541369814461152</v>
      </c>
      <c r="AN25" s="14">
        <f t="shared" si="31"/>
        <v>0.19308185147959755</v>
      </c>
      <c r="AO25" s="14">
        <f t="shared" si="32"/>
        <v>0.26466369333002793</v>
      </c>
      <c r="AP25" s="14">
        <f t="shared" si="33"/>
        <v>0.54822277600670932</v>
      </c>
      <c r="AQ25" s="69">
        <f t="shared" si="34"/>
        <v>0.74042067502650766</v>
      </c>
      <c r="AR25" s="54">
        <f t="shared" ref="AR25:AR38" si="35">AVERAGE(L6:L25)</f>
        <v>0.30277208755928825</v>
      </c>
      <c r="AS25" s="55">
        <f t="shared" ref="AS25:AS38" si="36">((1+L6)*(1+L7)*(1+L8)*(1+L9)*(1+L10)*(1+L11)*(1+L12)*(1+L13)*(1+L14)*(1+L15)*(1+L16)*(1+L17)*(1+L18)*(1+L19)*(1+L20)*(1+L21)*(1+L22)*(1+L23)*(1+L24)*(1+L25))^(1/20)-1</f>
        <v>0.20066916437675775</v>
      </c>
      <c r="AT25" s="55">
        <f t="shared" ref="AT25:AT38" si="37">(AR25-AS25)*2</f>
        <v>0.20420584636506101</v>
      </c>
      <c r="AU25" s="55">
        <f t="shared" ref="AU25:AU38" si="38">VAR(L6:L25)</f>
        <v>0.41247538939668482</v>
      </c>
      <c r="AV25" s="56">
        <f t="shared" ref="AV25:AV38" si="39">STDEV(L6:L25)</f>
        <v>0.6422424693187806</v>
      </c>
      <c r="AW25" s="34"/>
      <c r="AX25" s="13"/>
      <c r="AY25" s="13"/>
      <c r="AZ25" s="13"/>
      <c r="BA25" s="35"/>
    </row>
    <row r="26" spans="1:53">
      <c r="H26" s="38">
        <f t="shared" si="4"/>
        <v>22</v>
      </c>
      <c r="I26" s="23" t="s">
        <v>21</v>
      </c>
      <c r="J26" s="25">
        <f t="shared" si="0"/>
        <v>0</v>
      </c>
      <c r="K26" s="21">
        <v>-0.27934413117376522</v>
      </c>
      <c r="L26" s="21">
        <f t="shared" si="2"/>
        <v>-0.27934413117376522</v>
      </c>
      <c r="M26" s="37">
        <f t="shared" si="3"/>
        <v>0</v>
      </c>
      <c r="N26" s="39">
        <f t="shared" si="8"/>
        <v>6.1734447278787297E-3</v>
      </c>
      <c r="O26" s="40">
        <f t="shared" si="9"/>
        <v>-2.5384173395385679E-2</v>
      </c>
      <c r="P26" s="40">
        <f t="shared" si="5"/>
        <v>3.1557618123264408E-2</v>
      </c>
      <c r="Q26" s="40">
        <f t="shared" si="6"/>
        <v>9.6572081217377093E-2</v>
      </c>
      <c r="R26" s="41">
        <f t="shared" si="7"/>
        <v>0.15538024425371544</v>
      </c>
      <c r="S26" s="42">
        <f t="shared" si="10"/>
        <v>3.5004911347925785E-2</v>
      </c>
      <c r="T26" s="43">
        <f t="shared" si="11"/>
        <v>1.369740139069342E-2</v>
      </c>
      <c r="U26" s="43">
        <f t="shared" si="12"/>
        <v>4.261501991446473E-2</v>
      </c>
      <c r="V26" s="43">
        <f t="shared" si="13"/>
        <v>5.3047370486831752E-2</v>
      </c>
      <c r="W26" s="44">
        <f t="shared" si="14"/>
        <v>0.23032014780915661</v>
      </c>
      <c r="X26" s="54">
        <f t="shared" si="15"/>
        <v>1.0065231910981663E-2</v>
      </c>
      <c r="Y26" s="55">
        <f t="shared" si="16"/>
        <v>-6.750694509849664E-3</v>
      </c>
      <c r="Z26" s="55">
        <f t="shared" si="17"/>
        <v>3.3631852841662653E-2</v>
      </c>
      <c r="AA26" s="40">
        <f t="shared" si="18"/>
        <v>3.9575454526007144E-2</v>
      </c>
      <c r="AB26" s="56">
        <f t="shared" si="19"/>
        <v>0.19893580503772351</v>
      </c>
      <c r="AC26" s="60">
        <f t="shared" si="20"/>
        <v>0.29281725652173723</v>
      </c>
      <c r="AD26" s="61">
        <f t="shared" si="21"/>
        <v>0.11926827458611733</v>
      </c>
      <c r="AE26" s="61">
        <f t="shared" si="22"/>
        <v>0.34709796387123981</v>
      </c>
      <c r="AF26" s="61">
        <f t="shared" si="23"/>
        <v>0.794725369780655</v>
      </c>
      <c r="AG26" s="62">
        <f t="shared" si="24"/>
        <v>0.89147370672423931</v>
      </c>
      <c r="AH26" s="54">
        <f t="shared" si="25"/>
        <v>0.29312738884770662</v>
      </c>
      <c r="AI26" s="66">
        <f t="shared" si="26"/>
        <v>0.14443346179752004</v>
      </c>
      <c r="AJ26" s="66">
        <f t="shared" si="27"/>
        <v>0.29738785410037316</v>
      </c>
      <c r="AK26" s="55">
        <f t="shared" si="28"/>
        <v>0.65756435675025449</v>
      </c>
      <c r="AL26" s="56">
        <f t="shared" si="29"/>
        <v>0.81090342011256467</v>
      </c>
      <c r="AM26" s="68">
        <f t="shared" si="30"/>
        <v>0.26535949429611561</v>
      </c>
      <c r="AN26" s="14">
        <f t="shared" si="31"/>
        <v>0.13029427008605365</v>
      </c>
      <c r="AO26" s="14">
        <f t="shared" si="32"/>
        <v>0.2701304484201239</v>
      </c>
      <c r="AP26" s="14">
        <f t="shared" si="33"/>
        <v>0.56422175621066528</v>
      </c>
      <c r="AQ26" s="69">
        <f t="shared" si="34"/>
        <v>0.75114696046157658</v>
      </c>
      <c r="AR26" s="54">
        <f t="shared" si="35"/>
        <v>0.27175061743470852</v>
      </c>
      <c r="AS26" s="55">
        <f t="shared" si="36"/>
        <v>0.16395699320876411</v>
      </c>
      <c r="AT26" s="55">
        <f t="shared" si="37"/>
        <v>0.21558724845188881</v>
      </c>
      <c r="AU26" s="55">
        <f t="shared" si="38"/>
        <v>0.42921985044345057</v>
      </c>
      <c r="AV26" s="56">
        <f t="shared" si="39"/>
        <v>0.65514872391194545</v>
      </c>
      <c r="AW26" s="34"/>
      <c r="AX26" s="13"/>
      <c r="AY26" s="13"/>
      <c r="AZ26" s="13"/>
      <c r="BA26" s="35"/>
    </row>
    <row r="27" spans="1:53">
      <c r="H27" s="38">
        <f t="shared" si="4"/>
        <v>23</v>
      </c>
      <c r="I27" s="23" t="s">
        <v>22</v>
      </c>
      <c r="J27" s="25">
        <f t="shared" si="0"/>
        <v>0</v>
      </c>
      <c r="K27" s="21">
        <v>-3.7458379578246395E-2</v>
      </c>
      <c r="L27" s="21">
        <f t="shared" si="2"/>
        <v>-3.7458379578246381E-2</v>
      </c>
      <c r="M27" s="37">
        <f t="shared" si="3"/>
        <v>0</v>
      </c>
      <c r="N27" s="39">
        <f t="shared" si="8"/>
        <v>6.7877548830193035E-3</v>
      </c>
      <c r="O27" s="40">
        <f t="shared" si="9"/>
        <v>-2.4761362133582265E-2</v>
      </c>
      <c r="P27" s="40">
        <f t="shared" si="5"/>
        <v>3.1549117016601569E-2</v>
      </c>
      <c r="Q27" s="40">
        <f t="shared" si="6"/>
        <v>9.6489406537301176E-2</v>
      </c>
      <c r="R27" s="41">
        <f t="shared" si="7"/>
        <v>0.1553137200453498</v>
      </c>
      <c r="S27" s="42">
        <f t="shared" si="10"/>
        <v>2.7869635788676871E-2</v>
      </c>
      <c r="T27" s="43">
        <f t="shared" si="11"/>
        <v>6.3456124786018808E-3</v>
      </c>
      <c r="U27" s="43">
        <f t="shared" si="12"/>
        <v>4.304804662014998E-2</v>
      </c>
      <c r="V27" s="43">
        <f t="shared" si="13"/>
        <v>5.3958143178754289E-2</v>
      </c>
      <c r="W27" s="44">
        <f t="shared" si="14"/>
        <v>0.23228892177362717</v>
      </c>
      <c r="X27" s="54">
        <f t="shared" si="15"/>
        <v>2.4295934801913006E-2</v>
      </c>
      <c r="Y27" s="55">
        <f t="shared" si="16"/>
        <v>8.8723380931130524E-3</v>
      </c>
      <c r="Z27" s="55">
        <f t="shared" si="17"/>
        <v>3.0847193417599908E-2</v>
      </c>
      <c r="AA27" s="40">
        <f t="shared" si="18"/>
        <v>3.6107313825537238E-2</v>
      </c>
      <c r="AB27" s="56">
        <f t="shared" si="19"/>
        <v>0.19001924593455591</v>
      </c>
      <c r="AC27" s="60">
        <f t="shared" si="20"/>
        <v>2.2204980207748203E-2</v>
      </c>
      <c r="AD27" s="61">
        <f t="shared" si="21"/>
        <v>-2.0903839811284519E-2</v>
      </c>
      <c r="AE27" s="61">
        <f t="shared" si="22"/>
        <v>8.6217640038065452E-2</v>
      </c>
      <c r="AF27" s="61">
        <f t="shared" si="23"/>
        <v>9.8294523538330875E-2</v>
      </c>
      <c r="AG27" s="62">
        <f t="shared" si="24"/>
        <v>0.31351957441016481</v>
      </c>
      <c r="AH27" s="54">
        <f t="shared" si="25"/>
        <v>0.28218606263168566</v>
      </c>
      <c r="AI27" s="66">
        <f t="shared" si="26"/>
        <v>0.13230329774134453</v>
      </c>
      <c r="AJ27" s="66">
        <f t="shared" si="27"/>
        <v>0.29976552978068227</v>
      </c>
      <c r="AK27" s="55">
        <f t="shared" si="28"/>
        <v>0.66375835247864867</v>
      </c>
      <c r="AL27" s="56">
        <f t="shared" si="29"/>
        <v>0.814713662877117</v>
      </c>
      <c r="AM27" s="68">
        <f t="shared" si="30"/>
        <v>0.27029548618021398</v>
      </c>
      <c r="AN27" s="14">
        <f t="shared" si="31"/>
        <v>0.13634169328785495</v>
      </c>
      <c r="AO27" s="14">
        <f t="shared" si="32"/>
        <v>0.26790758578471807</v>
      </c>
      <c r="AP27" s="14">
        <f t="shared" si="33"/>
        <v>0.5606011447217164</v>
      </c>
      <c r="AQ27" s="69">
        <f t="shared" si="34"/>
        <v>0.74873302633296224</v>
      </c>
      <c r="AR27" s="54">
        <f t="shared" si="35"/>
        <v>0.25687191810897536</v>
      </c>
      <c r="AS27" s="55">
        <f t="shared" si="36"/>
        <v>0.14838468038217201</v>
      </c>
      <c r="AT27" s="55">
        <f t="shared" si="37"/>
        <v>0.21697447545360671</v>
      </c>
      <c r="AU27" s="55">
        <f t="shared" si="38"/>
        <v>0.43401181446934278</v>
      </c>
      <c r="AV27" s="56">
        <f t="shared" si="39"/>
        <v>0.65879573045773665</v>
      </c>
      <c r="AW27" s="34"/>
      <c r="AX27" s="13"/>
      <c r="AY27" s="13"/>
      <c r="AZ27" s="13"/>
      <c r="BA27" s="35"/>
    </row>
    <row r="28" spans="1:53">
      <c r="H28" s="38">
        <f t="shared" si="4"/>
        <v>24</v>
      </c>
      <c r="I28" s="23" t="s">
        <v>23</v>
      </c>
      <c r="J28" s="25">
        <f t="shared" si="0"/>
        <v>0</v>
      </c>
      <c r="K28" s="21">
        <v>-0.1210723551455751</v>
      </c>
      <c r="L28" s="21">
        <f t="shared" si="2"/>
        <v>-0.12107235514557513</v>
      </c>
      <c r="M28" s="37">
        <f t="shared" si="3"/>
        <v>0</v>
      </c>
      <c r="N28" s="39">
        <f t="shared" si="8"/>
        <v>-0.14595828863252891</v>
      </c>
      <c r="O28" s="40">
        <f t="shared" si="9"/>
        <v>-0.15205661479044874</v>
      </c>
      <c r="P28" s="40">
        <f t="shared" si="5"/>
        <v>6.0983261579198311E-3</v>
      </c>
      <c r="Q28" s="40">
        <f t="shared" si="6"/>
        <v>1.5091661470370075E-2</v>
      </c>
      <c r="R28" s="41">
        <f t="shared" si="7"/>
        <v>6.1424061796599864E-2</v>
      </c>
      <c r="S28" s="42">
        <f t="shared" si="10"/>
        <v>-2.8002080108037064E-2</v>
      </c>
      <c r="T28" s="43">
        <f t="shared" si="11"/>
        <v>-4.769820238187894E-2</v>
      </c>
      <c r="U28" s="43">
        <f t="shared" si="12"/>
        <v>3.9392244547683752E-2</v>
      </c>
      <c r="V28" s="43">
        <f t="shared" si="13"/>
        <v>5.1349889905854589E-2</v>
      </c>
      <c r="W28" s="44">
        <f t="shared" si="14"/>
        <v>0.22660514095195322</v>
      </c>
      <c r="X28" s="54">
        <f t="shared" si="15"/>
        <v>2.3562602879724859E-3</v>
      </c>
      <c r="Y28" s="55">
        <f t="shared" si="16"/>
        <v>-1.4072679820485878E-2</v>
      </c>
      <c r="Z28" s="55">
        <f t="shared" si="17"/>
        <v>3.2857880216916727E-2</v>
      </c>
      <c r="AA28" s="40">
        <f t="shared" si="18"/>
        <v>3.905649711383654E-2</v>
      </c>
      <c r="AB28" s="56">
        <f t="shared" si="19"/>
        <v>0.19762716694279797</v>
      </c>
      <c r="AC28" s="60">
        <f t="shared" si="20"/>
        <v>5.6865539325629447E-2</v>
      </c>
      <c r="AD28" s="61">
        <f t="shared" si="21"/>
        <v>2.9445154832679066E-2</v>
      </c>
      <c r="AE28" s="61">
        <f t="shared" si="22"/>
        <v>5.4840768985900762E-2</v>
      </c>
      <c r="AF28" s="61">
        <f t="shared" si="23"/>
        <v>7.257558681995506E-2</v>
      </c>
      <c r="AG28" s="62">
        <f t="shared" si="24"/>
        <v>0.26939856499238274</v>
      </c>
      <c r="AH28" s="54">
        <f t="shared" si="25"/>
        <v>0.23080348587446262</v>
      </c>
      <c r="AI28" s="66">
        <f t="shared" si="26"/>
        <v>8.3243807794695313E-2</v>
      </c>
      <c r="AJ28" s="66">
        <f t="shared" si="27"/>
        <v>0.29511935615953461</v>
      </c>
      <c r="AK28" s="55">
        <f t="shared" si="28"/>
        <v>0.67152422195223171</v>
      </c>
      <c r="AL28" s="56">
        <f t="shared" si="29"/>
        <v>0.81946581499915649</v>
      </c>
      <c r="AM28" s="68">
        <f t="shared" si="30"/>
        <v>0.27686451871299261</v>
      </c>
      <c r="AN28" s="14">
        <f t="shared" si="31"/>
        <v>0.1453853486744443</v>
      </c>
      <c r="AO28" s="14">
        <f t="shared" si="32"/>
        <v>0.26295834007709662</v>
      </c>
      <c r="AP28" s="14">
        <f t="shared" si="33"/>
        <v>0.55435230417324621</v>
      </c>
      <c r="AQ28" s="69">
        <f t="shared" si="34"/>
        <v>0.74454838941014856</v>
      </c>
      <c r="AR28" s="54">
        <f t="shared" si="35"/>
        <v>0.25219444714068751</v>
      </c>
      <c r="AS28" s="55">
        <f t="shared" si="36"/>
        <v>0.14259173481294285</v>
      </c>
      <c r="AT28" s="55">
        <f t="shared" si="37"/>
        <v>0.21920542465548931</v>
      </c>
      <c r="AU28" s="55">
        <f t="shared" si="38"/>
        <v>0.4372499126837795</v>
      </c>
      <c r="AV28" s="56">
        <f t="shared" si="39"/>
        <v>0.66124875250073589</v>
      </c>
      <c r="AW28" s="34"/>
      <c r="AX28" s="13"/>
      <c r="AY28" s="13"/>
      <c r="AZ28" s="13"/>
      <c r="BA28" s="35"/>
    </row>
    <row r="29" spans="1:53">
      <c r="H29" s="38">
        <f t="shared" si="4"/>
        <v>25</v>
      </c>
      <c r="I29" s="23" t="s">
        <v>24</v>
      </c>
      <c r="J29" s="25">
        <f t="shared" si="0"/>
        <v>0</v>
      </c>
      <c r="K29" s="21">
        <v>0.83371597244998363</v>
      </c>
      <c r="L29" s="21">
        <f t="shared" si="2"/>
        <v>0.83371597244998363</v>
      </c>
      <c r="M29" s="37">
        <f t="shared" si="3"/>
        <v>0</v>
      </c>
      <c r="N29" s="39">
        <f t="shared" si="8"/>
        <v>0.22506174590872072</v>
      </c>
      <c r="O29" s="40">
        <f t="shared" si="9"/>
        <v>0.15762590478983896</v>
      </c>
      <c r="P29" s="40">
        <f t="shared" si="5"/>
        <v>6.7435841118881762E-2</v>
      </c>
      <c r="Q29" s="40">
        <f t="shared" si="6"/>
        <v>0.27959279984245078</v>
      </c>
      <c r="R29" s="41">
        <f t="shared" si="7"/>
        <v>0.2643826771190062</v>
      </c>
      <c r="S29" s="42">
        <f t="shared" si="10"/>
        <v>0.14660137639069329</v>
      </c>
      <c r="T29" s="43">
        <f t="shared" si="11"/>
        <v>8.373619420860634E-2</v>
      </c>
      <c r="U29" s="43">
        <f t="shared" si="12"/>
        <v>0.1257303643641739</v>
      </c>
      <c r="V29" s="43">
        <f t="shared" si="13"/>
        <v>0.19884951350603691</v>
      </c>
      <c r="W29" s="44">
        <f t="shared" si="14"/>
        <v>0.44592545734240929</v>
      </c>
      <c r="X29" s="54">
        <f t="shared" si="15"/>
        <v>0.1217131137496847</v>
      </c>
      <c r="Y29" s="55">
        <f t="shared" si="16"/>
        <v>7.5410879346420767E-2</v>
      </c>
      <c r="Z29" s="55">
        <f t="shared" si="17"/>
        <v>9.2604468806527868E-2</v>
      </c>
      <c r="AA29" s="40">
        <f t="shared" si="18"/>
        <v>0.13762640319969952</v>
      </c>
      <c r="AB29" s="56">
        <f t="shared" si="19"/>
        <v>0.37098032724081142</v>
      </c>
      <c r="AC29" s="60">
        <f t="shared" si="20"/>
        <v>7.4564186110303382E-2</v>
      </c>
      <c r="AD29" s="61">
        <f t="shared" si="21"/>
        <v>3.9947128383003294E-2</v>
      </c>
      <c r="AE29" s="61">
        <f t="shared" si="22"/>
        <v>6.9234115454600176E-2</v>
      </c>
      <c r="AF29" s="61">
        <f t="shared" si="23"/>
        <v>9.9300853222935817E-2</v>
      </c>
      <c r="AG29" s="62">
        <f t="shared" si="24"/>
        <v>0.31512037893943928</v>
      </c>
      <c r="AH29" s="54">
        <f t="shared" si="25"/>
        <v>7.7891118281824212E-2</v>
      </c>
      <c r="AI29" s="66">
        <f t="shared" si="26"/>
        <v>2.2417377054130716E-2</v>
      </c>
      <c r="AJ29" s="66">
        <f t="shared" si="27"/>
        <v>0.11094748245538699</v>
      </c>
      <c r="AK29" s="55">
        <f t="shared" si="28"/>
        <v>0.13877434959251303</v>
      </c>
      <c r="AL29" s="56">
        <f t="shared" si="29"/>
        <v>0.37252429396284081</v>
      </c>
      <c r="AM29" s="68">
        <f t="shared" si="30"/>
        <v>0.27951426025990944</v>
      </c>
      <c r="AN29" s="14">
        <f t="shared" si="31"/>
        <v>0.14705986781107661</v>
      </c>
      <c r="AO29" s="14">
        <f t="shared" si="32"/>
        <v>0.26490878489766567</v>
      </c>
      <c r="AP29" s="14">
        <f t="shared" si="33"/>
        <v>0.55739375429532678</v>
      </c>
      <c r="AQ29" s="69">
        <f t="shared" si="34"/>
        <v>0.74658807537712979</v>
      </c>
      <c r="AR29" s="54">
        <f t="shared" si="35"/>
        <v>0.28609722689526212</v>
      </c>
      <c r="AS29" s="55">
        <f t="shared" si="36"/>
        <v>0.16927367041994246</v>
      </c>
      <c r="AT29" s="55">
        <f t="shared" si="37"/>
        <v>0.23364711295063934</v>
      </c>
      <c r="AU29" s="55">
        <f t="shared" si="38"/>
        <v>0.45334783311891597</v>
      </c>
      <c r="AV29" s="56">
        <f t="shared" si="39"/>
        <v>0.67331109683334045</v>
      </c>
      <c r="AW29" s="60">
        <f>AVERAGE(L5:L29)</f>
        <v>0.26965131430952644</v>
      </c>
      <c r="AX29" s="14">
        <f>((1+L5)*(1+L6)*(1+L7)*(1+L8)*(1+L9)*(1+L10)*(1+L11)*(1+L12)*(1+L13)*(1+L14)*(1+L15)*(1+L16)*(1+L17)*(1+L18)*(1+L19)*(1+L20)*(1+L21)*(1+L22)*(1+L23)*(1+L24)*(1+L25)*(1+L26)*(1+L27)*(1+L28)*(1+L29))^(1/25)-1</f>
        <v>0.17462591912145831</v>
      </c>
      <c r="AY29" s="14">
        <f>(AW29-AX29)*2</f>
        <v>0.19005079037613626</v>
      </c>
      <c r="AZ29" s="14">
        <f>VAR(L5:L29)</f>
        <v>0.36358051948484976</v>
      </c>
      <c r="BA29" s="69">
        <f>STDEV(L5:L29)</f>
        <v>0.6029763838533394</v>
      </c>
    </row>
    <row r="30" spans="1:53">
      <c r="H30" s="38">
        <f t="shared" si="4"/>
        <v>26</v>
      </c>
      <c r="I30" s="23" t="s">
        <v>25</v>
      </c>
      <c r="J30" s="25">
        <f t="shared" si="0"/>
        <v>0</v>
      </c>
      <c r="K30" s="21">
        <v>0.16133071006975497</v>
      </c>
      <c r="L30" s="21">
        <f t="shared" si="2"/>
        <v>0.16133071006975497</v>
      </c>
      <c r="M30" s="37">
        <f t="shared" si="3"/>
        <v>0</v>
      </c>
      <c r="N30" s="39">
        <f t="shared" si="8"/>
        <v>0.29132477579138782</v>
      </c>
      <c r="O30" s="40">
        <f t="shared" si="9"/>
        <v>0.23238678969487636</v>
      </c>
      <c r="P30" s="40">
        <f t="shared" si="5"/>
        <v>5.8937986096511463E-2</v>
      </c>
      <c r="Q30" s="40">
        <f t="shared" si="6"/>
        <v>0.24057903047031123</v>
      </c>
      <c r="R30" s="41">
        <f t="shared" si="7"/>
        <v>0.24524428151860708</v>
      </c>
      <c r="S30" s="42">
        <f t="shared" si="10"/>
        <v>0.11143436332443038</v>
      </c>
      <c r="T30" s="43">
        <f t="shared" si="11"/>
        <v>5.360472516530268E-2</v>
      </c>
      <c r="U30" s="43">
        <f t="shared" si="12"/>
        <v>0.1156592763182554</v>
      </c>
      <c r="V30" s="43">
        <f t="shared" si="13"/>
        <v>0.18827915577114437</v>
      </c>
      <c r="W30" s="44">
        <f t="shared" si="14"/>
        <v>0.43391146075108961</v>
      </c>
      <c r="X30" s="54">
        <f t="shared" si="15"/>
        <v>0.12214804028279333</v>
      </c>
      <c r="Y30" s="55">
        <f t="shared" si="16"/>
        <v>7.5814232758939726E-2</v>
      </c>
      <c r="Z30" s="55">
        <f t="shared" si="17"/>
        <v>9.2667615047707208E-2</v>
      </c>
      <c r="AA30" s="40">
        <f t="shared" si="18"/>
        <v>0.13766484276510801</v>
      </c>
      <c r="AB30" s="56">
        <f t="shared" si="19"/>
        <v>0.37103213171517641</v>
      </c>
      <c r="AC30" s="60">
        <f t="shared" si="20"/>
        <v>0.10440458709875547</v>
      </c>
      <c r="AD30" s="61">
        <f t="shared" si="21"/>
        <v>7.1295943407610807E-2</v>
      </c>
      <c r="AE30" s="61">
        <f t="shared" si="22"/>
        <v>6.6217287382289325E-2</v>
      </c>
      <c r="AF30" s="61">
        <f t="shared" si="23"/>
        <v>9.4171243102914276E-2</v>
      </c>
      <c r="AG30" s="62">
        <f t="shared" si="24"/>
        <v>0.30687333397171263</v>
      </c>
      <c r="AH30" s="54">
        <f t="shared" si="25"/>
        <v>0.13030850631466942</v>
      </c>
      <c r="AI30" s="66">
        <f t="shared" si="26"/>
        <v>9.108857897753575E-2</v>
      </c>
      <c r="AJ30" s="66">
        <f t="shared" si="27"/>
        <v>7.843985467426734E-2</v>
      </c>
      <c r="AK30" s="55">
        <f t="shared" si="28"/>
        <v>0.10935121962925937</v>
      </c>
      <c r="AL30" s="56">
        <f t="shared" si="29"/>
        <v>0.33068295938747638</v>
      </c>
      <c r="AM30" s="68">
        <f t="shared" si="30"/>
        <v>0.28401380526362607</v>
      </c>
      <c r="AN30" s="14">
        <f t="shared" si="31"/>
        <v>0.15164764700234468</v>
      </c>
      <c r="AO30" s="14">
        <f t="shared" si="32"/>
        <v>0.26473231652256279</v>
      </c>
      <c r="AP30" s="14">
        <f t="shared" si="33"/>
        <v>0.55590716977096233</v>
      </c>
      <c r="AQ30" s="69">
        <f t="shared" si="34"/>
        <v>0.74559182517712885</v>
      </c>
      <c r="AR30" s="54">
        <f t="shared" si="35"/>
        <v>0.2719188644395662</v>
      </c>
      <c r="AS30" s="55">
        <f t="shared" si="36"/>
        <v>0.15657048998973688</v>
      </c>
      <c r="AT30" s="55">
        <f t="shared" si="37"/>
        <v>0.23069674889965863</v>
      </c>
      <c r="AU30" s="55">
        <f t="shared" si="38"/>
        <v>0.45262828006138606</v>
      </c>
      <c r="AV30" s="56">
        <f t="shared" si="39"/>
        <v>0.67277654541562759</v>
      </c>
      <c r="AW30" s="60">
        <f t="shared" ref="AW30:AW38" si="40">AVERAGE(L6:L30)</f>
        <v>0.26450454271231671</v>
      </c>
      <c r="AX30" s="14">
        <f t="shared" ref="AX30:AX38" si="41">((1+L6)*(1+L7)*(1+L8)*(1+L9)*(1+L10)*(1+L11)*(1+L12)*(1+L13)*(1+L14)*(1+L15)*(1+L16)*(1+L17)*(1+L18)*(1+L19)*(1+L20)*(1+L21)*(1+L22)*(1+L23)*(1+L24)*(1+L25)*(1+L26)*(1+L27)*(1+L28)*(1+L29)*(1+L30))^(1/25)-1</f>
        <v>0.16969929379541537</v>
      </c>
      <c r="AY30" s="14">
        <f t="shared" ref="AY30:AY38" si="42">(AW30-AX30)*2</f>
        <v>0.18961049783380268</v>
      </c>
      <c r="AZ30" s="14">
        <f t="shared" ref="AZ30:AZ38" si="43">VAR(L6:L30)</f>
        <v>0.36402456335346195</v>
      </c>
      <c r="BA30" s="69">
        <f t="shared" ref="BA30:BA38" si="44">STDEV(L6:L30)</f>
        <v>0.6033444814974791</v>
      </c>
    </row>
    <row r="31" spans="1:53">
      <c r="H31" s="38">
        <f t="shared" si="4"/>
        <v>27</v>
      </c>
      <c r="I31" s="23" t="s">
        <v>26</v>
      </c>
      <c r="J31" s="25">
        <f t="shared" si="0"/>
        <v>0</v>
      </c>
      <c r="K31" s="21">
        <v>0.73725550592946254</v>
      </c>
      <c r="L31" s="21">
        <f t="shared" si="2"/>
        <v>0.73725550592946254</v>
      </c>
      <c r="M31" s="37">
        <f t="shared" si="3"/>
        <v>0</v>
      </c>
      <c r="N31" s="39">
        <f t="shared" si="8"/>
        <v>0.57743406281640042</v>
      </c>
      <c r="O31" s="40">
        <f t="shared" si="9"/>
        <v>0.54662096094654689</v>
      </c>
      <c r="P31" s="40">
        <f t="shared" si="5"/>
        <v>3.0813101869853532E-2</v>
      </c>
      <c r="Q31" s="40">
        <f t="shared" si="6"/>
        <v>0.13218265552558861</v>
      </c>
      <c r="R31" s="41">
        <f t="shared" si="7"/>
        <v>0.1817846634933683</v>
      </c>
      <c r="S31" s="42">
        <f t="shared" si="10"/>
        <v>0.31475429074507594</v>
      </c>
      <c r="T31" s="43">
        <f t="shared" si="11"/>
        <v>0.2563332776122822</v>
      </c>
      <c r="U31" s="43">
        <f t="shared" si="12"/>
        <v>0.11684202626558748</v>
      </c>
      <c r="V31" s="43">
        <f t="shared" si="13"/>
        <v>0.1963414823555216</v>
      </c>
      <c r="W31" s="44">
        <f t="shared" si="14"/>
        <v>0.44310436959651117</v>
      </c>
      <c r="X31" s="54">
        <f t="shared" si="15"/>
        <v>0.23308472827895482</v>
      </c>
      <c r="Y31" s="55">
        <f t="shared" si="16"/>
        <v>0.17082253038854933</v>
      </c>
      <c r="Z31" s="55">
        <f t="shared" si="17"/>
        <v>0.12452439578081098</v>
      </c>
      <c r="AA31" s="40">
        <f t="shared" si="18"/>
        <v>0.18202195282652933</v>
      </c>
      <c r="AB31" s="56">
        <f t="shared" si="19"/>
        <v>0.42664030848775802</v>
      </c>
      <c r="AC31" s="60">
        <f t="shared" si="20"/>
        <v>0.17487960104650085</v>
      </c>
      <c r="AD31" s="61">
        <f t="shared" si="21"/>
        <v>0.12851308313028564</v>
      </c>
      <c r="AE31" s="61">
        <f t="shared" si="22"/>
        <v>9.2733035832430422E-2</v>
      </c>
      <c r="AF31" s="61">
        <f t="shared" si="23"/>
        <v>0.13257829995023776</v>
      </c>
      <c r="AG31" s="62">
        <f t="shared" si="24"/>
        <v>0.36411303183247612</v>
      </c>
      <c r="AH31" s="54">
        <f t="shared" si="25"/>
        <v>0.13701900642518761</v>
      </c>
      <c r="AI31" s="66">
        <f t="shared" si="26"/>
        <v>9.5412478620750196E-2</v>
      </c>
      <c r="AJ31" s="66">
        <f t="shared" si="27"/>
        <v>8.321305560887482E-2</v>
      </c>
      <c r="AK31" s="55">
        <f t="shared" si="28"/>
        <v>0.11759896718939217</v>
      </c>
      <c r="AL31" s="56">
        <f t="shared" si="29"/>
        <v>0.34292705811789215</v>
      </c>
      <c r="AM31" s="68">
        <f t="shared" si="30"/>
        <v>0.30012960126285015</v>
      </c>
      <c r="AN31" s="14">
        <f t="shared" si="31"/>
        <v>0.16320899116030319</v>
      </c>
      <c r="AO31" s="14">
        <f t="shared" si="32"/>
        <v>0.27384122020509394</v>
      </c>
      <c r="AP31" s="14">
        <f t="shared" si="33"/>
        <v>0.56710702635831189</v>
      </c>
      <c r="AQ31" s="69">
        <f t="shared" si="34"/>
        <v>0.75306508773034475</v>
      </c>
      <c r="AR31" s="54">
        <f t="shared" si="35"/>
        <v>0.27770819340835573</v>
      </c>
      <c r="AS31" s="55">
        <f t="shared" si="36"/>
        <v>0.16056604559110443</v>
      </c>
      <c r="AT31" s="55">
        <f t="shared" si="37"/>
        <v>0.23428429563450259</v>
      </c>
      <c r="AU31" s="55">
        <f t="shared" si="38"/>
        <v>0.45755894413459358</v>
      </c>
      <c r="AV31" s="56">
        <f t="shared" si="39"/>
        <v>0.67643103427813955</v>
      </c>
      <c r="AW31" s="60">
        <f t="shared" si="40"/>
        <v>0.28035135209678202</v>
      </c>
      <c r="AX31" s="14">
        <f t="shared" si="41"/>
        <v>0.18187220698635587</v>
      </c>
      <c r="AY31" s="14">
        <f t="shared" si="42"/>
        <v>0.19695829022085232</v>
      </c>
      <c r="AZ31" s="14">
        <f t="shared" si="43"/>
        <v>0.37283084798001603</v>
      </c>
      <c r="BA31" s="69">
        <f t="shared" si="44"/>
        <v>0.61059876185594741</v>
      </c>
    </row>
    <row r="32" spans="1:53">
      <c r="H32" s="38">
        <f t="shared" si="4"/>
        <v>28</v>
      </c>
      <c r="I32" s="23" t="s">
        <v>27</v>
      </c>
      <c r="J32" s="25">
        <f t="shared" si="0"/>
        <v>0</v>
      </c>
      <c r="K32" s="21">
        <v>0.15886524822695036</v>
      </c>
      <c r="L32" s="21">
        <f t="shared" si="2"/>
        <v>0.15886524822695036</v>
      </c>
      <c r="M32" s="37">
        <f t="shared" si="3"/>
        <v>0</v>
      </c>
      <c r="N32" s="39">
        <f t="shared" si="8"/>
        <v>0.35248382140872264</v>
      </c>
      <c r="O32" s="40">
        <f t="shared" si="9"/>
        <v>0.32724423914059853</v>
      </c>
      <c r="P32" s="40">
        <f t="shared" si="5"/>
        <v>2.5239582268124117E-2</v>
      </c>
      <c r="Q32" s="40">
        <f t="shared" si="6"/>
        <v>0.11103845653222047</v>
      </c>
      <c r="R32" s="41">
        <f t="shared" si="7"/>
        <v>0.16661216682179941</v>
      </c>
      <c r="S32" s="42">
        <f t="shared" si="10"/>
        <v>0.35401901630611526</v>
      </c>
      <c r="T32" s="43">
        <f t="shared" si="11"/>
        <v>0.3038497494169099</v>
      </c>
      <c r="U32" s="43">
        <f t="shared" si="12"/>
        <v>0.10033853377841073</v>
      </c>
      <c r="V32" s="43">
        <f t="shared" si="13"/>
        <v>0.1694762411240251</v>
      </c>
      <c r="W32" s="44">
        <f t="shared" si="14"/>
        <v>0.41167492166031333</v>
      </c>
      <c r="X32" s="54">
        <f t="shared" si="15"/>
        <v>0.20761322439693783</v>
      </c>
      <c r="Y32" s="55">
        <f t="shared" si="16"/>
        <v>0.14712876267148056</v>
      </c>
      <c r="Z32" s="55">
        <f t="shared" si="17"/>
        <v>0.12096892345091453</v>
      </c>
      <c r="AA32" s="40">
        <f t="shared" si="18"/>
        <v>0.18037763353970815</v>
      </c>
      <c r="AB32" s="56">
        <f t="shared" si="19"/>
        <v>0.42470888092869941</v>
      </c>
      <c r="AC32" s="60">
        <f t="shared" si="20"/>
        <v>0.19094432604739608</v>
      </c>
      <c r="AD32" s="61">
        <f t="shared" si="21"/>
        <v>0.14547958281980389</v>
      </c>
      <c r="AE32" s="61">
        <f t="shared" si="22"/>
        <v>9.0929486455184394E-2</v>
      </c>
      <c r="AF32" s="61">
        <f t="shared" si="23"/>
        <v>0.12885234258232106</v>
      </c>
      <c r="AG32" s="62">
        <f t="shared" si="24"/>
        <v>0.35896008494304915</v>
      </c>
      <c r="AH32" s="54">
        <f t="shared" si="25"/>
        <v>0.16168055209533064</v>
      </c>
      <c r="AI32" s="66">
        <f t="shared" si="26"/>
        <v>0.1226626389918537</v>
      </c>
      <c r="AJ32" s="66">
        <f t="shared" si="27"/>
        <v>7.8035826206953873E-2</v>
      </c>
      <c r="AK32" s="55">
        <f t="shared" si="28"/>
        <v>0.11014918209146836</v>
      </c>
      <c r="AL32" s="56">
        <f t="shared" si="29"/>
        <v>0.33188730329958144</v>
      </c>
      <c r="AM32" s="68">
        <f t="shared" si="30"/>
        <v>0.13280965890720389</v>
      </c>
      <c r="AN32" s="14">
        <f t="shared" si="31"/>
        <v>7.7191077714184431E-2</v>
      </c>
      <c r="AO32" s="14">
        <f t="shared" si="32"/>
        <v>0.11123716238603892</v>
      </c>
      <c r="AP32" s="14">
        <f t="shared" si="33"/>
        <v>0.13782553748909804</v>
      </c>
      <c r="AQ32" s="69">
        <f t="shared" si="34"/>
        <v>0.37124861951137006</v>
      </c>
      <c r="AR32" s="54">
        <f t="shared" si="35"/>
        <v>0.29122636871168933</v>
      </c>
      <c r="AS32" s="55">
        <f t="shared" si="36"/>
        <v>0.17608468103763575</v>
      </c>
      <c r="AT32" s="55">
        <f t="shared" si="37"/>
        <v>0.23028337534810717</v>
      </c>
      <c r="AU32" s="55">
        <f t="shared" si="38"/>
        <v>0.45013721585331123</v>
      </c>
      <c r="AV32" s="56">
        <f t="shared" si="39"/>
        <v>0.67092266011315438</v>
      </c>
      <c r="AW32" s="60">
        <f t="shared" si="40"/>
        <v>0.27630133774840338</v>
      </c>
      <c r="AX32" s="14">
        <f t="shared" si="41"/>
        <v>0.17791898576880372</v>
      </c>
      <c r="AY32" s="14">
        <f t="shared" si="42"/>
        <v>0.19676470395919932</v>
      </c>
      <c r="AZ32" s="14">
        <f t="shared" si="43"/>
        <v>0.37341165309025454</v>
      </c>
      <c r="BA32" s="69">
        <f t="shared" si="44"/>
        <v>0.61107417969527611</v>
      </c>
    </row>
    <row r="33" spans="1:53">
      <c r="H33" s="38">
        <f t="shared" si="4"/>
        <v>29</v>
      </c>
      <c r="I33" s="23" t="s">
        <v>28</v>
      </c>
      <c r="J33" s="25">
        <f t="shared" si="0"/>
        <v>0</v>
      </c>
      <c r="K33" s="21">
        <v>0.19675642594859241</v>
      </c>
      <c r="L33" s="21">
        <f t="shared" si="2"/>
        <v>0.19675642594859233</v>
      </c>
      <c r="M33" s="37">
        <f t="shared" si="3"/>
        <v>0</v>
      </c>
      <c r="N33" s="39">
        <f t="shared" si="8"/>
        <v>0.36429239336833508</v>
      </c>
      <c r="O33" s="40">
        <f t="shared" si="9"/>
        <v>0.34060489701597052</v>
      </c>
      <c r="P33" s="40">
        <f t="shared" si="5"/>
        <v>2.3687496352364557E-2</v>
      </c>
      <c r="Q33" s="40">
        <f t="shared" si="6"/>
        <v>0.10468504783574645</v>
      </c>
      <c r="R33" s="41">
        <f t="shared" si="7"/>
        <v>0.16177534410081348</v>
      </c>
      <c r="S33" s="42">
        <f t="shared" si="10"/>
        <v>0.4175847725249488</v>
      </c>
      <c r="T33" s="43">
        <f t="shared" si="11"/>
        <v>0.38687741742606985</v>
      </c>
      <c r="U33" s="43">
        <f t="shared" si="12"/>
        <v>6.1414710197757905E-2</v>
      </c>
      <c r="V33" s="43">
        <f t="shared" si="13"/>
        <v>0.1141804121939623</v>
      </c>
      <c r="W33" s="44">
        <f t="shared" si="14"/>
        <v>0.3379059221054912</v>
      </c>
      <c r="X33" s="54">
        <f t="shared" si="15"/>
        <v>0.27562758970013179</v>
      </c>
      <c r="Y33" s="55">
        <f t="shared" si="16"/>
        <v>0.23333322766709808</v>
      </c>
      <c r="Z33" s="55">
        <f t="shared" si="17"/>
        <v>8.4588724066067433E-2</v>
      </c>
      <c r="AA33" s="40">
        <f t="shared" si="18"/>
        <v>0.13547908799220174</v>
      </c>
      <c r="AB33" s="56">
        <f t="shared" si="19"/>
        <v>0.36807484020536058</v>
      </c>
      <c r="AC33" s="60">
        <f t="shared" si="20"/>
        <v>0.19479134620845584</v>
      </c>
      <c r="AD33" s="61">
        <f t="shared" si="21"/>
        <v>0.149228374906756</v>
      </c>
      <c r="AE33" s="61">
        <f t="shared" si="22"/>
        <v>9.1125942603399679E-2</v>
      </c>
      <c r="AF33" s="61">
        <f t="shared" si="23"/>
        <v>0.12872114627752149</v>
      </c>
      <c r="AG33" s="62">
        <f t="shared" si="24"/>
        <v>0.35877729342521314</v>
      </c>
      <c r="AH33" s="54">
        <f t="shared" si="25"/>
        <v>0.17536814038671258</v>
      </c>
      <c r="AI33" s="66">
        <f t="shared" si="26"/>
        <v>0.13655918903954634</v>
      </c>
      <c r="AJ33" s="66">
        <f t="shared" si="27"/>
        <v>7.7617902694332497E-2</v>
      </c>
      <c r="AK33" s="55">
        <f t="shared" si="28"/>
        <v>0.10853971731526567</v>
      </c>
      <c r="AL33" s="56">
        <f t="shared" si="29"/>
        <v>0.32945366489882255</v>
      </c>
      <c r="AM33" s="68">
        <f t="shared" si="30"/>
        <v>0.1771052837254026</v>
      </c>
      <c r="AN33" s="14">
        <f t="shared" si="31"/>
        <v>0.13696780759427729</v>
      </c>
      <c r="AO33" s="14">
        <f t="shared" si="32"/>
        <v>8.0274952262250621E-2</v>
      </c>
      <c r="AP33" s="14">
        <f t="shared" si="33"/>
        <v>0.11025927243965199</v>
      </c>
      <c r="AQ33" s="69">
        <f t="shared" si="34"/>
        <v>0.33205311689495098</v>
      </c>
      <c r="AR33" s="54">
        <f t="shared" si="35"/>
        <v>0.31204458216598169</v>
      </c>
      <c r="AS33" s="55">
        <f t="shared" si="36"/>
        <v>0.20149851054362022</v>
      </c>
      <c r="AT33" s="55">
        <f t="shared" si="37"/>
        <v>0.22109214324472293</v>
      </c>
      <c r="AU33" s="55">
        <f t="shared" si="38"/>
        <v>0.43641642731971969</v>
      </c>
      <c r="AV33" s="56">
        <f t="shared" si="39"/>
        <v>0.66061821600658255</v>
      </c>
      <c r="AW33" s="60">
        <f t="shared" si="40"/>
        <v>0.2852725122175398</v>
      </c>
      <c r="AX33" s="14">
        <f t="shared" si="41"/>
        <v>0.18773752555869816</v>
      </c>
      <c r="AY33" s="14">
        <f t="shared" si="42"/>
        <v>0.19506997331768328</v>
      </c>
      <c r="AZ33" s="14">
        <f t="shared" si="43"/>
        <v>0.36974524286210436</v>
      </c>
      <c r="BA33" s="69">
        <f t="shared" si="44"/>
        <v>0.608066807893758</v>
      </c>
    </row>
    <row r="34" spans="1:53">
      <c r="H34" s="38">
        <f t="shared" si="4"/>
        <v>30</v>
      </c>
      <c r="I34" s="23" t="s">
        <v>29</v>
      </c>
      <c r="J34" s="25">
        <f t="shared" si="0"/>
        <v>0</v>
      </c>
      <c r="K34" s="21">
        <v>-0.37944259780107387</v>
      </c>
      <c r="L34" s="21">
        <f t="shared" si="2"/>
        <v>-0.37944259780107381</v>
      </c>
      <c r="M34" s="37">
        <f t="shared" si="3"/>
        <v>0</v>
      </c>
      <c r="N34" s="39">
        <f t="shared" si="8"/>
        <v>-7.9403078751770408E-3</v>
      </c>
      <c r="O34" s="40">
        <f t="shared" si="9"/>
        <v>-4.8796245095350854E-2</v>
      </c>
      <c r="P34" s="40">
        <f t="shared" si="5"/>
        <v>4.0855937220173812E-2</v>
      </c>
      <c r="Q34" s="40">
        <f t="shared" si="6"/>
        <v>0.10386939890242206</v>
      </c>
      <c r="R34" s="41">
        <f t="shared" si="7"/>
        <v>0.16114387895792232</v>
      </c>
      <c r="S34" s="42">
        <f t="shared" si="10"/>
        <v>0.17495305847473727</v>
      </c>
      <c r="T34" s="43">
        <f t="shared" si="11"/>
        <v>0.11667824432121776</v>
      </c>
      <c r="U34" s="43">
        <f t="shared" si="12"/>
        <v>0.11654962830703902</v>
      </c>
      <c r="V34" s="43">
        <f t="shared" si="13"/>
        <v>0.15611458973972422</v>
      </c>
      <c r="W34" s="44">
        <f t="shared" si="14"/>
        <v>0.39511338845921712</v>
      </c>
      <c r="X34" s="54">
        <f t="shared" si="15"/>
        <v>0.22677270138258496</v>
      </c>
      <c r="Y34" s="55">
        <f t="shared" si="16"/>
        <v>0.15836785010192678</v>
      </c>
      <c r="Z34" s="55">
        <f t="shared" si="17"/>
        <v>0.13680970256131636</v>
      </c>
      <c r="AA34" s="40">
        <f t="shared" si="18"/>
        <v>0.18787684225990894</v>
      </c>
      <c r="AB34" s="56">
        <f t="shared" si="19"/>
        <v>0.43344762343322285</v>
      </c>
      <c r="AC34" s="60">
        <f t="shared" si="20"/>
        <v>0.16077721743271528</v>
      </c>
      <c r="AD34" s="61">
        <f t="shared" si="21"/>
        <v>0.10008391982440368</v>
      </c>
      <c r="AE34" s="61">
        <f t="shared" si="22"/>
        <v>0.12138659521662321</v>
      </c>
      <c r="AF34" s="61">
        <f t="shared" si="23"/>
        <v>0.15798510640839236</v>
      </c>
      <c r="AG34" s="62">
        <f t="shared" si="24"/>
        <v>0.39747340339750076</v>
      </c>
      <c r="AH34" s="54">
        <f t="shared" si="25"/>
        <v>0.14389642405178996</v>
      </c>
      <c r="AI34" s="66">
        <f t="shared" si="26"/>
        <v>9.2416969811361716E-2</v>
      </c>
      <c r="AJ34" s="66">
        <f t="shared" si="27"/>
        <v>0.10295890848085648</v>
      </c>
      <c r="AK34" s="55">
        <f t="shared" si="28"/>
        <v>0.1325894586961103</v>
      </c>
      <c r="AL34" s="56">
        <f t="shared" si="29"/>
        <v>0.36412835469942506</v>
      </c>
      <c r="AM34" s="68">
        <f t="shared" si="30"/>
        <v>0.10802714356511468</v>
      </c>
      <c r="AN34" s="14">
        <f t="shared" si="31"/>
        <v>6.4919693229343656E-2</v>
      </c>
      <c r="AO34" s="14">
        <f t="shared" si="32"/>
        <v>8.6214900671542055E-2</v>
      </c>
      <c r="AP34" s="14">
        <f t="shared" si="33"/>
        <v>0.11083993740099962</v>
      </c>
      <c r="AQ34" s="69">
        <f t="shared" si="34"/>
        <v>0.33292632428361629</v>
      </c>
      <c r="AR34" s="54">
        <f t="shared" si="35"/>
        <v>0.25337395981361643</v>
      </c>
      <c r="AS34" s="55">
        <f t="shared" si="36"/>
        <v>0.13938783373541153</v>
      </c>
      <c r="AT34" s="55">
        <f t="shared" si="37"/>
        <v>0.22797225215640982</v>
      </c>
      <c r="AU34" s="55">
        <f t="shared" si="38"/>
        <v>0.44573525460730623</v>
      </c>
      <c r="AV34" s="56">
        <f t="shared" si="39"/>
        <v>0.66763407238344741</v>
      </c>
      <c r="AW34" s="60">
        <f t="shared" si="40"/>
        <v>0.26386839321115724</v>
      </c>
      <c r="AX34" s="14">
        <f t="shared" si="41"/>
        <v>0.15856004587167449</v>
      </c>
      <c r="AY34" s="14">
        <f t="shared" si="42"/>
        <v>0.21061669467896549</v>
      </c>
      <c r="AZ34" s="14">
        <f t="shared" si="43"/>
        <v>0.38697830387141074</v>
      </c>
      <c r="BA34" s="69">
        <f t="shared" si="44"/>
        <v>0.62207580235161919</v>
      </c>
    </row>
    <row r="35" spans="1:53">
      <c r="H35" s="38">
        <f t="shared" si="4"/>
        <v>31</v>
      </c>
      <c r="I35" s="23" t="s">
        <v>30</v>
      </c>
      <c r="J35" s="25">
        <f t="shared" si="0"/>
        <v>0</v>
      </c>
      <c r="K35" s="21">
        <v>0.80541821178409556</v>
      </c>
      <c r="L35" s="21">
        <f t="shared" si="2"/>
        <v>0.80541821178409556</v>
      </c>
      <c r="M35" s="37">
        <f t="shared" si="3"/>
        <v>0</v>
      </c>
      <c r="N35" s="39">
        <f t="shared" si="8"/>
        <v>0.20757734664387137</v>
      </c>
      <c r="O35" s="40">
        <f t="shared" si="9"/>
        <v>0.10269443418207502</v>
      </c>
      <c r="P35" s="40">
        <f t="shared" si="5"/>
        <v>0.10488291246179635</v>
      </c>
      <c r="Q35" s="40">
        <f t="shared" si="6"/>
        <v>0.35106160376622586</v>
      </c>
      <c r="R35" s="41">
        <f t="shared" si="7"/>
        <v>0.29625225896447854</v>
      </c>
      <c r="S35" s="42">
        <f t="shared" si="10"/>
        <v>0.3037705588176054</v>
      </c>
      <c r="T35" s="43">
        <f t="shared" si="11"/>
        <v>0.21969835126661708</v>
      </c>
      <c r="U35" s="43">
        <f t="shared" si="12"/>
        <v>0.16814441510197664</v>
      </c>
      <c r="V35" s="43">
        <f t="shared" si="13"/>
        <v>0.23469733953682467</v>
      </c>
      <c r="W35" s="44">
        <f t="shared" si="14"/>
        <v>0.48445571473234234</v>
      </c>
      <c r="X35" s="54">
        <f t="shared" si="15"/>
        <v>0.35912849665825231</v>
      </c>
      <c r="Y35" s="55">
        <f t="shared" si="16"/>
        <v>0.28382895401757979</v>
      </c>
      <c r="Z35" s="55">
        <f t="shared" si="17"/>
        <v>0.15059908528134502</v>
      </c>
      <c r="AA35" s="40">
        <f t="shared" si="18"/>
        <v>0.20307818351913645</v>
      </c>
      <c r="AB35" s="56">
        <f t="shared" si="19"/>
        <v>0.45064196821771546</v>
      </c>
      <c r="AC35" s="60">
        <f t="shared" si="20"/>
        <v>0.20760246107101787</v>
      </c>
      <c r="AD35" s="61">
        <f t="shared" si="21"/>
        <v>0.1336136670712984</v>
      </c>
      <c r="AE35" s="61">
        <f t="shared" si="22"/>
        <v>0.14797758799943894</v>
      </c>
      <c r="AF35" s="61">
        <f t="shared" si="23"/>
        <v>0.19826544571931648</v>
      </c>
      <c r="AG35" s="62">
        <f t="shared" si="24"/>
        <v>0.44527008176983607</v>
      </c>
      <c r="AH35" s="54">
        <f t="shared" si="25"/>
        <v>0.19782408967229834</v>
      </c>
      <c r="AI35" s="66">
        <f t="shared" si="26"/>
        <v>0.13357936561942951</v>
      </c>
      <c r="AJ35" s="66">
        <f t="shared" si="27"/>
        <v>0.12848944810573765</v>
      </c>
      <c r="AK35" s="55">
        <f t="shared" si="28"/>
        <v>0.16918088522892305</v>
      </c>
      <c r="AL35" s="56">
        <f t="shared" si="29"/>
        <v>0.41131604056846977</v>
      </c>
      <c r="AM35" s="68">
        <f t="shared" si="30"/>
        <v>0.17085991100503878</v>
      </c>
      <c r="AN35" s="14">
        <f t="shared" si="31"/>
        <v>0.11864027787222287</v>
      </c>
      <c r="AO35" s="14">
        <f t="shared" si="32"/>
        <v>0.10443926626563182</v>
      </c>
      <c r="AP35" s="14">
        <f t="shared" si="33"/>
        <v>0.13705856059558558</v>
      </c>
      <c r="AQ35" s="69">
        <f t="shared" si="34"/>
        <v>0.3702142090676499</v>
      </c>
      <c r="AR35" s="54">
        <f t="shared" si="35"/>
        <v>0.28895299365212096</v>
      </c>
      <c r="AS35" s="55">
        <f t="shared" si="36"/>
        <v>0.16829583288077088</v>
      </c>
      <c r="AT35" s="55">
        <f t="shared" si="37"/>
        <v>0.24131432154270016</v>
      </c>
      <c r="AU35" s="55">
        <f t="shared" si="38"/>
        <v>0.45910281420299953</v>
      </c>
      <c r="AV35" s="56">
        <f t="shared" si="39"/>
        <v>0.67757126134673062</v>
      </c>
      <c r="AW35" s="60">
        <f t="shared" si="40"/>
        <v>0.27828920331517409</v>
      </c>
      <c r="AX35" s="14">
        <f t="shared" si="41"/>
        <v>0.16892910710153997</v>
      </c>
      <c r="AY35" s="14">
        <f t="shared" si="42"/>
        <v>0.21872019242726826</v>
      </c>
      <c r="AZ35" s="14">
        <f t="shared" si="43"/>
        <v>0.39761603337719326</v>
      </c>
      <c r="BA35" s="69">
        <f t="shared" si="44"/>
        <v>0.63056802438531023</v>
      </c>
    </row>
    <row r="36" spans="1:53">
      <c r="H36" s="38">
        <f t="shared" si="4"/>
        <v>32</v>
      </c>
      <c r="I36" s="23" t="s">
        <v>31</v>
      </c>
      <c r="J36" s="25">
        <f t="shared" si="0"/>
        <v>0</v>
      </c>
      <c r="K36" s="21">
        <v>0.11000171164489074</v>
      </c>
      <c r="L36" s="21">
        <f t="shared" si="2"/>
        <v>0.11000171164489081</v>
      </c>
      <c r="M36" s="37">
        <f t="shared" si="3"/>
        <v>0</v>
      </c>
      <c r="N36" s="39">
        <f t="shared" si="8"/>
        <v>0.17865910854263753</v>
      </c>
      <c r="O36" s="40">
        <f t="shared" si="9"/>
        <v>7.5377987992778728E-2</v>
      </c>
      <c r="P36" s="40">
        <f t="shared" si="5"/>
        <v>0.1032811205498588</v>
      </c>
      <c r="Q36" s="40">
        <f t="shared" si="6"/>
        <v>0.35450916313428671</v>
      </c>
      <c r="R36" s="41">
        <f t="shared" si="7"/>
        <v>0.29770336038340528</v>
      </c>
      <c r="S36" s="42">
        <f t="shared" si="10"/>
        <v>0.17831979996069106</v>
      </c>
      <c r="T36" s="43">
        <f t="shared" si="11"/>
        <v>0.11517860068738206</v>
      </c>
      <c r="U36" s="43">
        <f t="shared" si="12"/>
        <v>0.12628239854661799</v>
      </c>
      <c r="V36" s="43">
        <f t="shared" si="13"/>
        <v>0.17743426510512333</v>
      </c>
      <c r="W36" s="44">
        <f t="shared" si="14"/>
        <v>0.42122946846715664</v>
      </c>
      <c r="X36" s="54">
        <f t="shared" si="15"/>
        <v>0.25574074511466754</v>
      </c>
      <c r="Y36" s="55">
        <f t="shared" si="16"/>
        <v>0.19498679476091785</v>
      </c>
      <c r="Z36" s="55">
        <f t="shared" si="17"/>
        <v>0.12150790070749939</v>
      </c>
      <c r="AA36" s="40">
        <f t="shared" si="18"/>
        <v>0.16341279896047997</v>
      </c>
      <c r="AB36" s="56">
        <f t="shared" si="19"/>
        <v>0.4042434896946146</v>
      </c>
      <c r="AC36" s="60">
        <f t="shared" si="20"/>
        <v>0.24653704535288351</v>
      </c>
      <c r="AD36" s="61">
        <f t="shared" si="21"/>
        <v>0.18365365987042725</v>
      </c>
      <c r="AE36" s="61">
        <f t="shared" si="22"/>
        <v>0.12576677096491251</v>
      </c>
      <c r="AF36" s="61">
        <f t="shared" si="23"/>
        <v>0.17129321283684068</v>
      </c>
      <c r="AG36" s="62">
        <f t="shared" si="24"/>
        <v>0.41387584229674568</v>
      </c>
      <c r="AH36" s="54">
        <f t="shared" si="25"/>
        <v>0.21026600814634491</v>
      </c>
      <c r="AI36" s="66">
        <f t="shared" si="26"/>
        <v>0.14730786143500629</v>
      </c>
      <c r="AJ36" s="66">
        <f t="shared" si="27"/>
        <v>0.12591629342267724</v>
      </c>
      <c r="AK36" s="55">
        <f t="shared" si="28"/>
        <v>0.16460149421693707</v>
      </c>
      <c r="AL36" s="56">
        <f t="shared" si="29"/>
        <v>0.40571109698520336</v>
      </c>
      <c r="AM36" s="68">
        <f t="shared" si="30"/>
        <v>0.17602633401789761</v>
      </c>
      <c r="AN36" s="14">
        <f t="shared" si="31"/>
        <v>0.12405063315801179</v>
      </c>
      <c r="AO36" s="14">
        <f t="shared" si="32"/>
        <v>0.10395140171977163</v>
      </c>
      <c r="AP36" s="14">
        <f t="shared" si="33"/>
        <v>0.13592722927627601</v>
      </c>
      <c r="AQ36" s="69">
        <f t="shared" si="34"/>
        <v>0.36868310142489041</v>
      </c>
      <c r="AR36" s="54">
        <f t="shared" si="35"/>
        <v>0.26967715093731043</v>
      </c>
      <c r="AS36" s="55">
        <f t="shared" si="36"/>
        <v>0.15101085554859828</v>
      </c>
      <c r="AT36" s="55">
        <f t="shared" si="37"/>
        <v>0.2373325907774243</v>
      </c>
      <c r="AU36" s="55">
        <f t="shared" si="38"/>
        <v>0.45815139648876979</v>
      </c>
      <c r="AV36" s="56">
        <f t="shared" si="39"/>
        <v>0.67686881778433983</v>
      </c>
      <c r="AW36" s="60">
        <f t="shared" si="40"/>
        <v>0.25783051471882279</v>
      </c>
      <c r="AX36" s="14">
        <f t="shared" si="41"/>
        <v>0.15134312950340978</v>
      </c>
      <c r="AY36" s="14">
        <f t="shared" si="42"/>
        <v>0.21297477043082602</v>
      </c>
      <c r="AZ36" s="14">
        <f t="shared" si="43"/>
        <v>0.39345288374942505</v>
      </c>
      <c r="BA36" s="69">
        <f t="shared" si="44"/>
        <v>0.62725822732701164</v>
      </c>
    </row>
    <row r="37" spans="1:53">
      <c r="H37" s="38">
        <f t="shared" si="4"/>
        <v>33</v>
      </c>
      <c r="I37" s="23" t="s">
        <v>32</v>
      </c>
      <c r="J37" s="25">
        <f t="shared" si="0"/>
        <v>0</v>
      </c>
      <c r="K37" s="21">
        <v>-0.10542277049601645</v>
      </c>
      <c r="L37" s="21">
        <f t="shared" si="2"/>
        <v>-0.10542277049601645</v>
      </c>
      <c r="M37" s="37">
        <f t="shared" si="3"/>
        <v>0</v>
      </c>
      <c r="N37" s="39">
        <f t="shared" si="8"/>
        <v>0.26999905097765664</v>
      </c>
      <c r="O37" s="40">
        <f t="shared" si="9"/>
        <v>0.21480462209024354</v>
      </c>
      <c r="P37" s="40">
        <f t="shared" si="5"/>
        <v>5.5194428887413105E-2</v>
      </c>
      <c r="Q37" s="40">
        <f t="shared" si="6"/>
        <v>0.22660718519542294</v>
      </c>
      <c r="R37" s="41">
        <f t="shared" si="7"/>
        <v>0.23801637821556679</v>
      </c>
      <c r="S37" s="42">
        <f t="shared" si="10"/>
        <v>0.12546219621609769</v>
      </c>
      <c r="T37" s="43">
        <f t="shared" si="11"/>
        <v>5.8915747965536225E-2</v>
      </c>
      <c r="U37" s="43">
        <f t="shared" si="12"/>
        <v>0.13309289650112294</v>
      </c>
      <c r="V37" s="43">
        <f t="shared" si="13"/>
        <v>0.1939746989396525</v>
      </c>
      <c r="W37" s="44">
        <f t="shared" si="14"/>
        <v>0.4404255884251646</v>
      </c>
      <c r="X37" s="54">
        <f t="shared" si="15"/>
        <v>0.21763310503384306</v>
      </c>
      <c r="Y37" s="55">
        <f t="shared" si="16"/>
        <v>0.15125612322235771</v>
      </c>
      <c r="Z37" s="55">
        <f t="shared" si="17"/>
        <v>0.13275396362297071</v>
      </c>
      <c r="AA37" s="40">
        <f t="shared" si="18"/>
        <v>0.1819728797377099</v>
      </c>
      <c r="AB37" s="56">
        <f t="shared" si="19"/>
        <v>0.42658279353216988</v>
      </c>
      <c r="AC37" s="60">
        <f t="shared" si="20"/>
        <v>0.23974060626110649</v>
      </c>
      <c r="AD37" s="61">
        <f t="shared" si="21"/>
        <v>0.17501788609300939</v>
      </c>
      <c r="AE37" s="61">
        <f t="shared" si="22"/>
        <v>0.12944544033619421</v>
      </c>
      <c r="AF37" s="61">
        <f t="shared" si="23"/>
        <v>0.17604436780876245</v>
      </c>
      <c r="AG37" s="62">
        <f t="shared" si="24"/>
        <v>0.41957641474320556</v>
      </c>
      <c r="AH37" s="54">
        <f t="shared" si="25"/>
        <v>0.1733836293215878</v>
      </c>
      <c r="AI37" s="66">
        <f t="shared" si="26"/>
        <v>0.10951374047846385</v>
      </c>
      <c r="AJ37" s="66">
        <f t="shared" si="27"/>
        <v>0.12773977768624789</v>
      </c>
      <c r="AK37" s="55">
        <f t="shared" si="28"/>
        <v>0.17071350654585779</v>
      </c>
      <c r="AL37" s="56">
        <f t="shared" si="29"/>
        <v>0.4131749103537844</v>
      </c>
      <c r="AM37" s="68">
        <f t="shared" si="30"/>
        <v>0.16911694943696329</v>
      </c>
      <c r="AN37" s="14">
        <f t="shared" si="31"/>
        <v>0.11586598066838216</v>
      </c>
      <c r="AO37" s="14">
        <f t="shared" si="32"/>
        <v>0.10650193753716225</v>
      </c>
      <c r="AP37" s="14">
        <f t="shared" si="33"/>
        <v>0.13927592214930784</v>
      </c>
      <c r="AQ37" s="69">
        <f t="shared" si="34"/>
        <v>0.37319689461369832</v>
      </c>
      <c r="AR37" s="54">
        <f t="shared" si="35"/>
        <v>0.1309727932344274</v>
      </c>
      <c r="AS37" s="55">
        <f t="shared" si="36"/>
        <v>7.2592886619488484E-2</v>
      </c>
      <c r="AT37" s="55">
        <f t="shared" si="37"/>
        <v>0.11675981322987783</v>
      </c>
      <c r="AU37" s="55">
        <f t="shared" si="38"/>
        <v>0.14240309290189329</v>
      </c>
      <c r="AV37" s="56">
        <f t="shared" si="39"/>
        <v>0.37736334334682442</v>
      </c>
      <c r="AW37" s="60">
        <f t="shared" si="40"/>
        <v>0.25807353421257107</v>
      </c>
      <c r="AX37" s="14">
        <f t="shared" si="41"/>
        <v>0.15165701133346587</v>
      </c>
      <c r="AY37" s="14">
        <f t="shared" si="42"/>
        <v>0.21283304575821038</v>
      </c>
      <c r="AZ37" s="14">
        <f t="shared" si="43"/>
        <v>0.3932673725210048</v>
      </c>
      <c r="BA37" s="69">
        <f t="shared" si="44"/>
        <v>0.62711033520506165</v>
      </c>
    </row>
    <row r="38" spans="1:53" ht="15" thickBot="1">
      <c r="H38" s="45">
        <f t="shared" si="4"/>
        <v>34</v>
      </c>
      <c r="I38" s="46" t="s">
        <v>33</v>
      </c>
      <c r="J38" s="26">
        <f t="shared" si="0"/>
        <v>0</v>
      </c>
      <c r="K38" s="27">
        <v>8.2222477591358312E-2</v>
      </c>
      <c r="L38" s="27">
        <f t="shared" si="2"/>
        <v>8.2222477591358256E-2</v>
      </c>
      <c r="M38" s="47">
        <f t="shared" si="3"/>
        <v>0</v>
      </c>
      <c r="N38" s="48">
        <f t="shared" si="8"/>
        <v>2.8933806246744204E-2</v>
      </c>
      <c r="O38" s="49">
        <f t="shared" si="9"/>
        <v>2.4281540461149831E-2</v>
      </c>
      <c r="P38" s="49">
        <f t="shared" si="5"/>
        <v>4.6522657855943735E-3</v>
      </c>
      <c r="Q38" s="49">
        <f t="shared" si="6"/>
        <v>1.3731688746675236E-2</v>
      </c>
      <c r="R38" s="50">
        <f t="shared" si="7"/>
        <v>5.8591144268300553E-2</v>
      </c>
      <c r="S38" s="51">
        <f t="shared" si="10"/>
        <v>0.10255540654465087</v>
      </c>
      <c r="T38" s="52">
        <f t="shared" si="11"/>
        <v>3.7823650588498348E-2</v>
      </c>
      <c r="U38" s="52">
        <f t="shared" si="12"/>
        <v>0.12946351191230504</v>
      </c>
      <c r="V38" s="52">
        <f t="shared" si="13"/>
        <v>0.19251549919173686</v>
      </c>
      <c r="W38" s="53">
        <f t="shared" si="14"/>
        <v>0.43876588198233563</v>
      </c>
      <c r="X38" s="57">
        <f t="shared" si="15"/>
        <v>0.12405695812839958</v>
      </c>
      <c r="Y38" s="58">
        <f t="shared" si="16"/>
        <v>7.598960326124482E-2</v>
      </c>
      <c r="Z38" s="58">
        <f t="shared" si="17"/>
        <v>9.6134709734309515E-2</v>
      </c>
      <c r="AA38" s="49">
        <f t="shared" si="18"/>
        <v>0.12981173500840243</v>
      </c>
      <c r="AB38" s="59">
        <f t="shared" si="19"/>
        <v>0.36029395638617423</v>
      </c>
      <c r="AC38" s="63">
        <f t="shared" si="20"/>
        <v>0.26007008953479993</v>
      </c>
      <c r="AD38" s="64">
        <f t="shared" si="21"/>
        <v>0.19972254470434647</v>
      </c>
      <c r="AE38" s="64">
        <f t="shared" si="22"/>
        <v>0.12069508966090692</v>
      </c>
      <c r="AF38" s="64">
        <f t="shared" si="23"/>
        <v>0.1638769332352964</v>
      </c>
      <c r="AG38" s="65">
        <f t="shared" si="24"/>
        <v>0.40481716025299175</v>
      </c>
      <c r="AH38" s="57">
        <f t="shared" si="25"/>
        <v>0.20351418005201474</v>
      </c>
      <c r="AI38" s="67">
        <f t="shared" si="26"/>
        <v>0.14775291257537426</v>
      </c>
      <c r="AJ38" s="67">
        <f t="shared" si="27"/>
        <v>0.11152253495328096</v>
      </c>
      <c r="AK38" s="58">
        <f t="shared" si="28"/>
        <v>0.15184566376529582</v>
      </c>
      <c r="AL38" s="59">
        <f t="shared" si="29"/>
        <v>0.38967379147858511</v>
      </c>
      <c r="AM38" s="70">
        <f t="shared" si="30"/>
        <v>0.16404603298718753</v>
      </c>
      <c r="AN38" s="71">
        <f t="shared" si="31"/>
        <v>0.11082441015434408</v>
      </c>
      <c r="AO38" s="71">
        <f t="shared" si="32"/>
        <v>0.10644324566568691</v>
      </c>
      <c r="AP38" s="71">
        <f t="shared" si="33"/>
        <v>0.13977932441548985</v>
      </c>
      <c r="AQ38" s="72">
        <f t="shared" si="34"/>
        <v>0.3738707322263804</v>
      </c>
      <c r="AR38" s="57">
        <f t="shared" si="35"/>
        <v>0.15846781443021468</v>
      </c>
      <c r="AS38" s="58">
        <f t="shared" si="36"/>
        <v>0.11132738686195509</v>
      </c>
      <c r="AT38" s="58">
        <f t="shared" si="37"/>
        <v>9.4280855136519182E-2</v>
      </c>
      <c r="AU38" s="58">
        <f t="shared" si="38"/>
        <v>0.12287016455925366</v>
      </c>
      <c r="AV38" s="59">
        <f t="shared" si="39"/>
        <v>0.35052840763517823</v>
      </c>
      <c r="AW38" s="63">
        <f t="shared" si="40"/>
        <v>0.27014674704171554</v>
      </c>
      <c r="AX38" s="71">
        <f t="shared" si="41"/>
        <v>0.16681848877183869</v>
      </c>
      <c r="AY38" s="71">
        <f t="shared" si="42"/>
        <v>0.2066565165397537</v>
      </c>
      <c r="AZ38" s="71">
        <f t="shared" si="43"/>
        <v>0.38489654061048495</v>
      </c>
      <c r="BA38" s="72">
        <f t="shared" si="44"/>
        <v>0.62040030674596303</v>
      </c>
    </row>
    <row r="40" spans="1:53" s="15" customFormat="1"/>
    <row r="41" spans="1:53">
      <c r="A41" t="s">
        <v>43</v>
      </c>
      <c r="N41" s="1">
        <f>AVERAGE(N5:N38)</f>
        <v>0.2556739154781667</v>
      </c>
      <c r="S41" s="1">
        <f>AVERAGE(S5:S38)</f>
        <v>0.25884887718122074</v>
      </c>
      <c r="X41" s="1">
        <f>AVERAGE(X5:X38)</f>
        <v>0.2660101124908717</v>
      </c>
      <c r="AC41" s="2">
        <f>AVERAGE(AC5:AC38)</f>
        <v>0.27042894515840094</v>
      </c>
      <c r="AH41" s="2">
        <f>AVERAGE(AH5:AH38)</f>
        <v>0.26939299627764174</v>
      </c>
      <c r="AI41"/>
      <c r="AJ41"/>
      <c r="AM41" s="16">
        <f>AVERAGE(AM5:AM38)</f>
        <v>0.26162952111476262</v>
      </c>
      <c r="AR41" s="16">
        <f>AVERAGE(AR5:AR38)</f>
        <v>0.26162952111476262</v>
      </c>
      <c r="AW41" s="16">
        <f>AVERAGE(AW5:AW38)</f>
        <v>0.27042894515840088</v>
      </c>
    </row>
    <row r="42" spans="1:53">
      <c r="A42" t="s">
        <v>44</v>
      </c>
      <c r="O42" s="1">
        <f>AVERAGE(O3:O38)</f>
        <v>0.18415870653684982</v>
      </c>
      <c r="T42" s="1">
        <f>AVERAGE(T3:T38)</f>
        <v>0.17472531360430515</v>
      </c>
      <c r="Y42" s="1">
        <f>AVERAGE(Y3:Y38)</f>
        <v>0.17556474145121775</v>
      </c>
      <c r="AD42" s="1">
        <f>AVERAGE(AD3:AD38)</f>
        <v>0.17196312145194426</v>
      </c>
      <c r="AH42"/>
      <c r="AI42" s="1">
        <f>AVERAGE(AI3:AI38)</f>
        <v>0.16641950357379151</v>
      </c>
      <c r="AJ42"/>
      <c r="AN42" s="2">
        <f>AVERAGE(AN3:AN38)</f>
        <v>0.15809998019138222</v>
      </c>
      <c r="AS42" s="2">
        <f>AVERAGE(AS3:AS38)</f>
        <v>0.15738173729069652</v>
      </c>
      <c r="AX42" s="2">
        <f>AVERAGE(AX3:AX38)</f>
        <v>0.16891617138126602</v>
      </c>
    </row>
    <row r="43" spans="1:53">
      <c r="A43" t="s">
        <v>45</v>
      </c>
      <c r="P43" s="3">
        <f>(N41-O42)</f>
        <v>7.1515208941316882E-2</v>
      </c>
      <c r="U43" s="3">
        <f>(S41-T42)</f>
        <v>8.4123563576915583E-2</v>
      </c>
      <c r="Z43" s="3">
        <f>(X41-Y42)</f>
        <v>9.0445371039653943E-2</v>
      </c>
      <c r="AE43" s="3">
        <f>(AC41-AD42)</f>
        <v>9.8465823706456679E-2</v>
      </c>
      <c r="AH43"/>
      <c r="AI43"/>
      <c r="AJ43" s="3">
        <f>(AH41-AI42)</f>
        <v>0.10297349270385023</v>
      </c>
      <c r="AO43" s="3">
        <f>(AM41-AN42)</f>
        <v>0.1035295409233804</v>
      </c>
      <c r="AT43" s="3">
        <f>(AR41-AS42)</f>
        <v>0.1042477838240661</v>
      </c>
      <c r="AY43" s="3">
        <f>(AW41-AX42)</f>
        <v>0.10151277377713486</v>
      </c>
    </row>
    <row r="44" spans="1:53" s="17" customFormat="1">
      <c r="A44" s="17" t="s">
        <v>46</v>
      </c>
      <c r="N44" s="17">
        <f>STDEV(N5:N38)</f>
        <v>0.28419302213060482</v>
      </c>
      <c r="O44" s="17">
        <f>STDEV(O3:O38)</f>
        <v>0.20908606157966661</v>
      </c>
      <c r="S44" s="17">
        <f>STDEV(S5:S38)</f>
        <v>0.21839243677917305</v>
      </c>
      <c r="T44" s="17">
        <f>STDEV(T3:T38)</f>
        <v>0.14491718106947582</v>
      </c>
      <c r="X44" s="17">
        <f>STDEV(X5:X38)</f>
        <v>0.17509094337423453</v>
      </c>
      <c r="Y44" s="17">
        <f>STDEV(Y3:Y38)</f>
        <v>0.11161580047806649</v>
      </c>
      <c r="AC44" s="17">
        <f>STDEV(AC5:AC38)</f>
        <v>0.13577280728147056</v>
      </c>
      <c r="AD44" s="17">
        <f>STDEV(AD3:AD38)</f>
        <v>8.6291824163586994E-2</v>
      </c>
      <c r="AH44" s="17">
        <f>STDEV(AH5:AH38)</f>
        <v>0.11299685137314713</v>
      </c>
      <c r="AI44" s="17">
        <f>STDEV(AI3:AI38)</f>
        <v>7.4809151729397963E-2</v>
      </c>
      <c r="AM44" s="17">
        <f>STDEV(AM5:AM38)</f>
        <v>8.7023978178392025E-2</v>
      </c>
      <c r="AN44" s="17">
        <f>STDEV(AN3:AN38)</f>
        <v>5.4140316391415422E-2</v>
      </c>
      <c r="AR44" s="17">
        <f>STDEV(AR5:AR38)</f>
        <v>5.0979510383994238E-2</v>
      </c>
      <c r="AS44" s="17">
        <f>STDEV(AS3:AS38)</f>
        <v>3.3964940274821158E-2</v>
      </c>
      <c r="AW44" s="17">
        <f>STDEV(AW5:AW38)</f>
        <v>9.4590030975977568E-3</v>
      </c>
      <c r="AX44" s="17">
        <f>STDEV(AX3:AX38)</f>
        <v>1.2268784147723862E-2</v>
      </c>
    </row>
    <row r="45" spans="1:53">
      <c r="A45" t="s">
        <v>47</v>
      </c>
      <c r="P45" s="1">
        <f>AVERAGE(P7:P38)*2</f>
        <v>0.14303041788263371</v>
      </c>
      <c r="U45" s="1">
        <f>AVERAGE(U7:U38)*2</f>
        <v>0.3364942543076625</v>
      </c>
      <c r="Z45" s="1">
        <f>AVERAGE(Z7:Z38)*2</f>
        <v>0.361781484158616</v>
      </c>
      <c r="AE45" s="1">
        <f>AVERAGE(AE7:AE38)*2</f>
        <v>0.39386329482582633</v>
      </c>
      <c r="AJ45" s="1">
        <f>AVERAGE(AJ7:AJ38)*2</f>
        <v>0.41189397081540063</v>
      </c>
      <c r="AO45" s="1">
        <f>AVERAGE(AO7:AO38)*2</f>
        <v>0.4141181636935215</v>
      </c>
      <c r="AT45" s="1">
        <f>AVERAGE(AT7:AT38)*2</f>
        <v>0.41699113529626425</v>
      </c>
      <c r="AY45" s="1">
        <f>AVERAGE(AY7:AY38)*2</f>
        <v>0.40605109510853954</v>
      </c>
    </row>
    <row r="46" spans="1:53">
      <c r="P46" s="1">
        <f>STDEV(P7:P38)*2</f>
        <v>0.23345688830807132</v>
      </c>
      <c r="U46" s="1">
        <f>STDEV(U7:U38)*2</f>
        <v>0.38933698394935462</v>
      </c>
      <c r="Z46" s="1">
        <f>STDEV(Z7:Z38)*2</f>
        <v>0.33564856653359326</v>
      </c>
      <c r="AE46" s="1">
        <f>STDEV(AE7:AE38)*2</f>
        <v>0.25982549483469103</v>
      </c>
      <c r="AJ46" s="1">
        <f>STDEV(AJ7:AJ38)*2</f>
        <v>0.21326293198618118</v>
      </c>
      <c r="AO46" s="1">
        <f>STDEV(AO7:AO38)*2</f>
        <v>0.16214726416493216</v>
      </c>
      <c r="AT46" s="1">
        <f>STDEV(AT7:AT38)*2</f>
        <v>8.6931387378593489E-2</v>
      </c>
      <c r="AY46" s="1">
        <f>STDEV(AY7:AY38)*2</f>
        <v>2.1080946672179399E-2</v>
      </c>
    </row>
    <row r="47" spans="1:53">
      <c r="A47">
        <f>'Sensex Volatility '!E46</f>
        <v>0</v>
      </c>
    </row>
    <row r="48" spans="1:53">
      <c r="J48" t="s">
        <v>75</v>
      </c>
      <c r="P48" s="2">
        <f>(2*P43)^0.5</f>
        <v>0.37819362485720692</v>
      </c>
      <c r="U48" s="2">
        <f>(2*U43)^0.5</f>
        <v>0.41017938411606109</v>
      </c>
      <c r="Z48" s="2">
        <f>(2*Z43)^0.5</f>
        <v>0.42531252283386611</v>
      </c>
      <c r="AE48" s="2">
        <f>(2*AE43)^0.5</f>
        <v>0.44376981354404149</v>
      </c>
      <c r="AJ48" s="2">
        <f>(2*AJ43)^0.5</f>
        <v>0.45381382240705326</v>
      </c>
      <c r="AO48" s="2">
        <f>(2*AO43)^0.5</f>
        <v>0.4550374510375611</v>
      </c>
      <c r="AT48" s="2">
        <f>(2*AT43)^0.5</f>
        <v>0.45661314879023379</v>
      </c>
      <c r="AY48" s="2">
        <f>(2*AY43)^0.5</f>
        <v>0.45058356334232802</v>
      </c>
    </row>
    <row r="49" spans="10:14" ht="15" customHeight="1">
      <c r="J49" t="s">
        <v>76</v>
      </c>
    </row>
    <row r="53" spans="10:14">
      <c r="M53" s="2">
        <f>((1+K5)*(1+K6)*(1+K7)*(1+K8)*(1+K9)*(1+K10)*(1+K11)*(1+K12)*(1+K13)*(1+K14)*(1+K15)*(1+K16)*(1+K17)*(1+K18)*(1+K19)*(1+K20)*(1+K21)*(1+K22)*(1+K23)*(1+K24)*(1+K25)*(1+K26)*(1+K27)*(1+K28)*(1+K29)*(1+K30)*(1+K31)*(1+K32)*(1+K33)*(1+K34)*(1+K35)*(1+K36)*(1+K37)*(1+K38))^(1/34)-1</f>
        <v>0.16656986548711195</v>
      </c>
      <c r="N53" s="2">
        <f>((1+L5)*(1+L6)*(1+L7)*(1+L8)*(1+L9)*(1+L10)*(1+L11)*(1+L12)*(1+L13)*(1+L14)*(1+L15)*(1+L16)*(1+L17)*(1+L18)*(1+L19)*(1+L20)*(1+L21)*(1+L22)*(1+L23)*(1+L24)*(1+L25)*(1+L26)*(1+L27)*(1+L28)*(1+L29)*(1+L30)*(1+L31)*(1+L32)*(1+L33)*(1+L34)*(1+L35)*(1+L36)*(1+L37)*(1+L38))^(1/34)-1</f>
        <v>0.16656986548711195</v>
      </c>
    </row>
    <row r="54" spans="10:14">
      <c r="N54" s="2"/>
    </row>
    <row r="55" spans="10:14">
      <c r="M55">
        <f>100000*(1+M53)^34</f>
        <v>18834999.999999933</v>
      </c>
      <c r="N55">
        <f>100000*(1+N53)^34</f>
        <v>18834999.999999933</v>
      </c>
    </row>
    <row r="57" spans="10:14">
      <c r="M57">
        <f>(N55-M55)/100000</f>
        <v>0</v>
      </c>
    </row>
    <row r="58" spans="10:14">
      <c r="M58" s="6">
        <f>AVERAGE(M5:M38)</f>
        <v>-1.6071702792138066E-18</v>
      </c>
    </row>
    <row r="60" spans="10:14">
      <c r="L60" s="6"/>
      <c r="M60" s="6">
        <f>N53-M53</f>
        <v>0</v>
      </c>
    </row>
    <row r="63" spans="10:14">
      <c r="J63" s="1">
        <f>SKEW(K5:K38)</f>
        <v>2.7059600294166688</v>
      </c>
    </row>
  </sheetData>
  <mergeCells count="11">
    <mergeCell ref="AR2:AV2"/>
    <mergeCell ref="AW2:BA2"/>
    <mergeCell ref="B4:C4"/>
    <mergeCell ref="D4:E4"/>
    <mergeCell ref="A1:P1"/>
    <mergeCell ref="N2:R2"/>
    <mergeCell ref="S2:W2"/>
    <mergeCell ref="X2:AB2"/>
    <mergeCell ref="AC2:AG2"/>
    <mergeCell ref="AH2:AL2"/>
    <mergeCell ref="AM2:AQ2"/>
  </mergeCells>
  <dataValidations disablePrompts="1" count="1">
    <dataValidation type="list" allowBlank="1" showInputMessage="1" showErrorMessage="1" sqref="C23">
      <formula1>$J$48:$J$49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Sensex Volatility </vt:lpstr>
      <vt:lpstr>Harshad Mehta!</vt:lpstr>
      <vt:lpstr>'Harshad Mehta!'!divi</vt:lpstr>
      <vt:lpstr>divi</vt:lpstr>
      <vt:lpstr>harshad</vt:lpstr>
      <vt:lpstr>hdivi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2013-06-25T02:54:01Z</dcterms:created>
  <dcterms:modified xsi:type="dcterms:W3CDTF">2013-06-26T06:10:15Z</dcterms:modified>
</cp:coreProperties>
</file>