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408" windowWidth="15924" windowHeight="5532"/>
  </bookViews>
  <sheets>
    <sheet name="Returns Comparator" sheetId="1" r:id="rId1"/>
    <sheet name="Taxation Table" sheetId="2" r:id="rId2"/>
  </sheets>
  <definedNames>
    <definedName name="corpindex">'Returns Comparator'!$I$14</definedName>
    <definedName name="corpnoindex">'Returns Comparator'!$H$14</definedName>
    <definedName name="rate">'Returns Comparator'!$C$9</definedName>
    <definedName name="rated">'Returns Comparator'!$C$14</definedName>
    <definedName name="rateegold">'Returns Comparator'!$C$19</definedName>
    <definedName name="rateeq">'Returns Comparator'!$C$12</definedName>
    <definedName name="rategetf">'Returns Comparator'!$C$15</definedName>
    <definedName name="ratencd">'Returns Comparator'!$C$17</definedName>
    <definedName name="raterbi">'Returns Comparator'!#REF!</definedName>
    <definedName name="raterd">#REF!</definedName>
    <definedName name="ratesb">'Returns Comparator'!$C$8</definedName>
    <definedName name="ratetaxfd">'Returns Comparator'!$C$10</definedName>
    <definedName name="rdamt">'Returns Comparator'!$L$4</definedName>
    <definedName name="rdura">'Returns Comparator'!$L$7</definedName>
    <definedName name="sum">'Returns Comparator'!$AA$4</definedName>
    <definedName name="sumd">'Returns Comparator'!$AC$4</definedName>
    <definedName name="tax">'Returns Comparator'!$B$4</definedName>
    <definedName name="taxrd">#REF!</definedName>
    <definedName name="tenure">'Returns Comparator'!$B$3</definedName>
  </definedNames>
  <calcPr calcId="124519"/>
</workbook>
</file>

<file path=xl/calcChain.xml><?xml version="1.0" encoding="utf-8"?>
<calcChain xmlns="http://schemas.openxmlformats.org/spreadsheetml/2006/main">
  <c r="X10" i="1"/>
  <c r="X9"/>
  <c r="D12" l="1"/>
  <c r="D14"/>
  <c r="F10"/>
  <c r="D17"/>
  <c r="H17" s="1"/>
  <c r="AI3"/>
  <c r="AI4" s="1"/>
  <c r="AI5" s="1"/>
  <c r="AI6" s="1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F19"/>
  <c r="F9"/>
  <c r="F8"/>
  <c r="D19"/>
  <c r="I19" s="1"/>
  <c r="D15"/>
  <c r="H15" s="1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I15" l="1"/>
  <c r="AA4"/>
  <c r="AC4"/>
  <c r="AD4" s="1"/>
  <c r="Z5"/>
  <c r="AH5"/>
  <c r="AB4" l="1"/>
  <c r="AA5" s="1"/>
  <c r="AB5" s="1"/>
  <c r="AG4"/>
  <c r="Z6"/>
  <c r="AC5"/>
  <c r="AD5" s="1"/>
  <c r="AA6" l="1"/>
  <c r="AB6" s="1"/>
  <c r="AC6"/>
  <c r="AD6" s="1"/>
  <c r="Z7"/>
  <c r="H14"/>
  <c r="I14"/>
  <c r="AE4" l="1"/>
  <c r="AE6"/>
  <c r="AE5"/>
  <c r="AA7"/>
  <c r="AB7" s="1"/>
  <c r="AC7"/>
  <c r="AD7" s="1"/>
  <c r="Z8"/>
  <c r="AE7"/>
  <c r="AA8" l="1"/>
  <c r="AB8" s="1"/>
  <c r="AC8"/>
  <c r="AD8" s="1"/>
  <c r="Z9"/>
  <c r="AE8"/>
  <c r="AA9" l="1"/>
  <c r="AB9" s="1"/>
  <c r="AC9"/>
  <c r="AD9" s="1"/>
  <c r="Z10"/>
  <c r="AE9"/>
  <c r="AA10" l="1"/>
  <c r="AB10" s="1"/>
  <c r="AC10"/>
  <c r="AD10" s="1"/>
  <c r="Z11"/>
  <c r="AE10"/>
  <c r="AA11" l="1"/>
  <c r="AB11" s="1"/>
  <c r="AC11"/>
  <c r="AD11" s="1"/>
  <c r="Z12"/>
  <c r="AE11"/>
  <c r="AA12" l="1"/>
  <c r="AB12" s="1"/>
  <c r="AC12"/>
  <c r="Z13"/>
  <c r="AD12"/>
  <c r="AE12"/>
  <c r="AA13" l="1"/>
  <c r="AB13" s="1"/>
  <c r="AC13"/>
  <c r="AD13" s="1"/>
  <c r="Z14"/>
  <c r="AE13"/>
  <c r="AA14" l="1"/>
  <c r="AB14" s="1"/>
  <c r="AC14"/>
  <c r="AD14" s="1"/>
  <c r="Z15"/>
  <c r="AE14"/>
  <c r="AA15" l="1"/>
  <c r="AB15" s="1"/>
  <c r="AC15"/>
  <c r="AD15" s="1"/>
  <c r="Z16"/>
  <c r="AE15"/>
  <c r="AA16" l="1"/>
  <c r="AB16" s="1"/>
  <c r="AC16"/>
  <c r="AD16" s="1"/>
  <c r="Z17"/>
  <c r="AE16"/>
  <c r="AA17" l="1"/>
  <c r="AB17" s="1"/>
  <c r="AC17"/>
  <c r="AD17" s="1"/>
  <c r="Z18"/>
  <c r="AE17"/>
  <c r="AC18" l="1"/>
  <c r="AD18" s="1"/>
  <c r="AA18"/>
  <c r="AB18" s="1"/>
  <c r="Z19"/>
  <c r="AE18"/>
  <c r="AA19" l="1"/>
  <c r="AB19" s="1"/>
  <c r="AC19"/>
  <c r="AD19" s="1"/>
  <c r="Z20"/>
  <c r="AE19"/>
  <c r="AA20" l="1"/>
  <c r="AB20" s="1"/>
  <c r="Z21"/>
  <c r="AC20"/>
  <c r="AD20" s="1"/>
  <c r="AE20"/>
  <c r="AA21" l="1"/>
  <c r="AB21" s="1"/>
  <c r="AC21"/>
  <c r="AD21" s="1"/>
  <c r="Z22"/>
  <c r="AE21"/>
  <c r="AC22" l="1"/>
  <c r="AD22" s="1"/>
  <c r="AA22"/>
  <c r="AB22" s="1"/>
  <c r="Z23"/>
  <c r="AE22"/>
  <c r="AA23" l="1"/>
  <c r="AB23" s="1"/>
  <c r="AC23"/>
  <c r="AD23" s="1"/>
  <c r="Z24"/>
  <c r="AE23"/>
  <c r="AA24" l="1"/>
  <c r="AB24" s="1"/>
  <c r="Z25"/>
  <c r="AC24"/>
  <c r="AD24" s="1"/>
  <c r="AE24"/>
  <c r="AA25" l="1"/>
  <c r="AB25" s="1"/>
  <c r="AC25"/>
  <c r="AD25" s="1"/>
  <c r="Z26"/>
  <c r="AE25"/>
  <c r="AC26" l="1"/>
  <c r="AD26" s="1"/>
  <c r="AA26"/>
  <c r="AB26" s="1"/>
  <c r="Z27"/>
  <c r="AE26"/>
  <c r="AA27" l="1"/>
  <c r="AB27" s="1"/>
  <c r="AC27"/>
  <c r="Z28"/>
  <c r="AD27"/>
  <c r="AE27"/>
  <c r="AA28" l="1"/>
  <c r="AB28" s="1"/>
  <c r="Z29"/>
  <c r="AC28"/>
  <c r="AD28" s="1"/>
  <c r="AE28"/>
  <c r="AA29" l="1"/>
  <c r="AB29" s="1"/>
  <c r="AC29"/>
  <c r="Z30"/>
  <c r="AD29"/>
  <c r="AE29"/>
  <c r="AC30" l="1"/>
  <c r="AD30" s="1"/>
  <c r="AA30"/>
  <c r="AB30" s="1"/>
  <c r="Z31"/>
  <c r="AE30"/>
  <c r="AA31" l="1"/>
  <c r="AB31" s="1"/>
  <c r="AC31"/>
  <c r="Z32"/>
  <c r="AD31"/>
  <c r="AE31"/>
  <c r="AA32" l="1"/>
  <c r="AB32" s="1"/>
  <c r="Z33"/>
  <c r="AC32"/>
  <c r="AD32" s="1"/>
  <c r="AE32"/>
  <c r="AA33" l="1"/>
  <c r="AC33"/>
  <c r="Z34"/>
  <c r="AD33"/>
  <c r="AB33"/>
  <c r="AE33"/>
  <c r="AB34" l="1"/>
  <c r="AD34"/>
  <c r="AA34"/>
  <c r="Z35"/>
  <c r="AC34"/>
  <c r="AE34"/>
  <c r="AA35" l="1"/>
  <c r="AC35"/>
  <c r="Z36"/>
  <c r="AB35"/>
  <c r="AD35"/>
  <c r="AE35"/>
  <c r="AB36" l="1"/>
  <c r="AD36"/>
  <c r="AC36"/>
  <c r="AA36"/>
  <c r="Z37"/>
  <c r="AE36"/>
  <c r="AA37" l="1"/>
  <c r="AC37"/>
  <c r="Z38"/>
  <c r="AD37"/>
  <c r="AB37"/>
  <c r="AE37"/>
  <c r="AA38" l="1"/>
  <c r="AC38"/>
  <c r="Z39"/>
  <c r="AB38"/>
  <c r="AD38"/>
  <c r="AE38"/>
  <c r="AA39" l="1"/>
  <c r="Z40"/>
  <c r="AB39"/>
  <c r="AD39"/>
  <c r="AC39"/>
  <c r="AE39"/>
  <c r="AD40" l="1"/>
  <c r="AA40"/>
  <c r="AC40"/>
  <c r="Z41"/>
  <c r="AB40"/>
  <c r="AE40"/>
  <c r="Z42" l="1"/>
  <c r="AB41"/>
  <c r="AD41"/>
  <c r="AA41"/>
  <c r="AC41"/>
  <c r="AE41"/>
  <c r="AD42" l="1"/>
  <c r="AA42"/>
  <c r="AC42"/>
  <c r="Z43"/>
  <c r="AB42"/>
  <c r="AE42"/>
  <c r="Z44" l="1"/>
  <c r="AB43"/>
  <c r="AD43"/>
  <c r="AA43"/>
  <c r="AC43"/>
  <c r="AE43"/>
  <c r="AD44" l="1"/>
  <c r="AA44"/>
  <c r="AC44"/>
  <c r="Z45"/>
  <c r="AB44"/>
  <c r="AE44"/>
  <c r="AC45" l="1"/>
  <c r="AB45"/>
  <c r="AD45"/>
  <c r="AA45"/>
  <c r="Z46"/>
  <c r="AE45"/>
  <c r="AD46" l="1"/>
  <c r="AA46"/>
  <c r="AC46"/>
  <c r="Z47"/>
  <c r="AB46"/>
  <c r="AE46"/>
  <c r="Z48" l="1"/>
  <c r="AB47"/>
  <c r="AD47"/>
  <c r="AA47"/>
  <c r="AC47"/>
  <c r="AE47"/>
  <c r="AD48" l="1"/>
  <c r="AA48"/>
  <c r="AC48"/>
  <c r="Z49"/>
  <c r="AB48"/>
  <c r="AE48"/>
  <c r="Z50" l="1"/>
  <c r="AB49"/>
  <c r="AD49"/>
  <c r="AA49"/>
  <c r="AC49"/>
  <c r="AE49"/>
  <c r="AD50" l="1"/>
  <c r="AA50"/>
  <c r="AC50"/>
  <c r="Z51"/>
  <c r="AB50"/>
  <c r="AE50"/>
  <c r="AC51" l="1"/>
  <c r="AB51"/>
  <c r="AD51"/>
  <c r="AA51"/>
  <c r="Z52"/>
  <c r="AE51"/>
  <c r="AD52" l="1"/>
  <c r="AA52"/>
  <c r="AC52"/>
  <c r="Z53"/>
  <c r="AB52"/>
  <c r="AE52"/>
  <c r="AC53" l="1"/>
  <c r="AB53"/>
  <c r="AD53"/>
  <c r="AA53"/>
  <c r="AE53"/>
</calcChain>
</file>

<file path=xl/sharedStrings.xml><?xml version="1.0" encoding="utf-8"?>
<sst xmlns="http://schemas.openxmlformats.org/spreadsheetml/2006/main" count="121" uniqueCount="71">
  <si>
    <t>Lump sum investment</t>
  </si>
  <si>
    <t>Duration of investment (years)</t>
  </si>
  <si>
    <t>Fixed Deposit</t>
  </si>
  <si>
    <t xml:space="preserve">Choose applicable tax slab </t>
  </si>
  <si>
    <t>Year</t>
  </si>
  <si>
    <t>Sum at</t>
  </si>
  <si>
    <t>year start</t>
  </si>
  <si>
    <t>year end</t>
  </si>
  <si>
    <t>Debt Fund</t>
  </si>
  <si>
    <t>Fixed deposit</t>
  </si>
  <si>
    <t>Gold ETF</t>
  </si>
  <si>
    <t>Interest rate</t>
  </si>
  <si>
    <t>For indexation benefit</t>
  </si>
  <si>
    <t>Pre-tax Corpus</t>
  </si>
  <si>
    <t>Post-tax Corpus</t>
  </si>
  <si>
    <t>without indexation</t>
  </si>
  <si>
    <t>SB acccount</t>
  </si>
  <si>
    <t>Type I</t>
  </si>
  <si>
    <t>NA</t>
  </si>
  <si>
    <t>Savings Account</t>
  </si>
  <si>
    <t>Type III</t>
  </si>
  <si>
    <t>Type IV</t>
  </si>
  <si>
    <t>Type V</t>
  </si>
  <si>
    <t>Debt Funds inc. FMPs</t>
  </si>
  <si>
    <t xml:space="preserve">Deserving sadly depends on competence, not luck. </t>
  </si>
  <si>
    <t>All assets give you the returns you DESERVE. Sadly not the returns you expect.</t>
  </si>
  <si>
    <t xml:space="preserve"> - Subramoney</t>
  </si>
  <si>
    <t>20% with indexation</t>
  </si>
  <si>
    <t>Bonds/NCD</t>
  </si>
  <si>
    <t>Asset</t>
  </si>
  <si>
    <t>Tax Rate</t>
  </si>
  <si>
    <t>Equity</t>
  </si>
  <si>
    <t>Debt</t>
  </si>
  <si>
    <t>Real Estate</t>
  </si>
  <si>
    <t>NCD/Bonds</t>
  </si>
  <si>
    <t>No tax</t>
  </si>
  <si>
    <t>10% without indexation or 20% with indexation</t>
  </si>
  <si>
    <t>10% without indexation</t>
  </si>
  <si>
    <t>less than 1</t>
  </si>
  <si>
    <t xml:space="preserve"> less than 3</t>
  </si>
  <si>
    <t>added to income and taxed as per slab</t>
  </si>
  <si>
    <t>SB account</t>
  </si>
  <si>
    <t>PO MIS</t>
  </si>
  <si>
    <t>Type II</t>
  </si>
  <si>
    <t>FD, RD</t>
  </si>
  <si>
    <t>PO SCSS</t>
  </si>
  <si>
    <t>Make use of indexation benefit for debt funds</t>
  </si>
  <si>
    <t>Understanding capital gains tax on sold property</t>
  </si>
  <si>
    <t>Links to understand indexation</t>
  </si>
  <si>
    <t>Long Term</t>
  </si>
  <si>
    <t>Capital Gains</t>
  </si>
  <si>
    <t>Short Term</t>
  </si>
  <si>
    <t>Competence to understand the role of luck that is!!!</t>
  </si>
  <si>
    <t>* If your net wealth in E-gold is more than 30 lakhs you will have to pay 1% wealth tax each year.</t>
  </si>
  <si>
    <t>E-gold*</t>
  </si>
  <si>
    <t>E-gold *</t>
  </si>
  <si>
    <t>Asset/ Instrument</t>
  </si>
  <si>
    <t>Type</t>
  </si>
  <si>
    <t>Annual increase in cost inflation index (5% is a good no)</t>
  </si>
  <si>
    <t>with indexation</t>
  </si>
  <si>
    <t xml:space="preserve">Taxed as per slab </t>
  </si>
  <si>
    <t>Average*</t>
  </si>
  <si>
    <t>* Average refers to compounded annual growth rate commonly referred to as CAGR</t>
  </si>
  <si>
    <t>No tax applicable</t>
  </si>
  <si>
    <t>Compare post-tax returns from different lump sum investments when held for at least one year fill only cells in green</t>
  </si>
  <si>
    <t>Tax-saving FD</t>
  </si>
  <si>
    <r>
      <t xml:space="preserve">Always added to income and taxed per slab. </t>
    </r>
    <r>
      <rPr>
        <b/>
        <sz val="11"/>
        <color rgb="FFFF0000"/>
        <rFont val="Calibri"/>
        <family val="2"/>
        <scheme val="minor"/>
      </rPr>
      <t>TDS or no TDS</t>
    </r>
  </si>
  <si>
    <t>Quarterly</t>
  </si>
  <si>
    <t>Annual</t>
  </si>
  <si>
    <t>E-Gold</t>
  </si>
  <si>
    <t>Tax to be declared each year. (Accural basis)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</si>
</sst>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Border="1"/>
    <xf numFmtId="164" fontId="0" fillId="0" borderId="0" xfId="1" applyNumberFormat="1" applyFont="1"/>
    <xf numFmtId="0" fontId="0" fillId="2" borderId="0" xfId="0" applyFill="1"/>
    <xf numFmtId="0" fontId="0" fillId="0" borderId="0" xfId="0" applyFill="1" applyBorder="1"/>
    <xf numFmtId="0" fontId="2" fillId="2" borderId="0" xfId="0" applyFont="1" applyFill="1"/>
    <xf numFmtId="0" fontId="0" fillId="3" borderId="0" xfId="0" applyFill="1"/>
    <xf numFmtId="164" fontId="0" fillId="0" borderId="0" xfId="1" applyNumberFormat="1" applyFont="1" applyBorder="1"/>
    <xf numFmtId="9" fontId="0" fillId="0" borderId="0" xfId="1" applyFont="1" applyFill="1" applyBorder="1"/>
    <xf numFmtId="0" fontId="0" fillId="0" borderId="2" xfId="0" applyFill="1" applyBorder="1"/>
    <xf numFmtId="0" fontId="2" fillId="3" borderId="0" xfId="0" applyFont="1" applyFill="1"/>
    <xf numFmtId="1" fontId="2" fillId="0" borderId="9" xfId="0" applyNumberFormat="1" applyFont="1" applyFill="1" applyBorder="1"/>
    <xf numFmtId="1" fontId="2" fillId="2" borderId="6" xfId="0" applyNumberFormat="1" applyFont="1" applyFill="1" applyBorder="1"/>
    <xf numFmtId="1" fontId="2" fillId="3" borderId="6" xfId="0" applyNumberFormat="1" applyFont="1" applyFill="1" applyBorder="1"/>
    <xf numFmtId="1" fontId="2" fillId="3" borderId="10" xfId="0" applyNumberFormat="1" applyFont="1" applyFill="1" applyBorder="1"/>
    <xf numFmtId="1" fontId="0" fillId="0" borderId="8" xfId="0" applyNumberFormat="1" applyBorder="1"/>
    <xf numFmtId="1" fontId="2" fillId="2" borderId="2" xfId="0" applyNumberFormat="1" applyFont="1" applyFill="1" applyBorder="1"/>
    <xf numFmtId="1" fontId="2" fillId="3" borderId="2" xfId="0" applyNumberFormat="1" applyFont="1" applyFill="1" applyBorder="1"/>
    <xf numFmtId="1" fontId="2" fillId="3" borderId="4" xfId="0" applyNumberFormat="1" applyFont="1" applyFill="1" applyBorder="1"/>
    <xf numFmtId="1" fontId="0" fillId="0" borderId="8" xfId="0" applyNumberFormat="1" applyFill="1" applyBorder="1"/>
    <xf numFmtId="1" fontId="0" fillId="2" borderId="2" xfId="0" applyNumberFormat="1" applyFill="1" applyBorder="1"/>
    <xf numFmtId="1" fontId="0" fillId="3" borderId="2" xfId="0" applyNumberFormat="1" applyFill="1" applyBorder="1"/>
    <xf numFmtId="1" fontId="0" fillId="3" borderId="4" xfId="0" applyNumberFormat="1" applyFill="1" applyBorder="1"/>
    <xf numFmtId="1" fontId="0" fillId="0" borderId="11" xfId="0" applyNumberFormat="1" applyFill="1" applyBorder="1"/>
    <xf numFmtId="1" fontId="0" fillId="3" borderId="5" xfId="0" applyNumberFormat="1" applyFill="1" applyBorder="1"/>
    <xf numFmtId="1" fontId="0" fillId="0" borderId="0" xfId="0" applyNumberFormat="1"/>
    <xf numFmtId="0" fontId="2" fillId="0" borderId="2" xfId="0" applyFont="1" applyBorder="1"/>
    <xf numFmtId="0" fontId="0" fillId="0" borderId="2" xfId="0" applyBorder="1"/>
    <xf numFmtId="0" fontId="0" fillId="5" borderId="0" xfId="0" applyFill="1" applyBorder="1"/>
    <xf numFmtId="0" fontId="0" fillId="5" borderId="0" xfId="0" applyFill="1"/>
    <xf numFmtId="0" fontId="2" fillId="0" borderId="0" xfId="0" applyFont="1" applyFill="1" applyBorder="1"/>
    <xf numFmtId="164" fontId="0" fillId="0" borderId="0" xfId="1" applyNumberFormat="1" applyFont="1" applyFill="1" applyBorder="1"/>
    <xf numFmtId="10" fontId="0" fillId="0" borderId="0" xfId="1" applyNumberFormat="1" applyFont="1" applyFill="1" applyBorder="1"/>
    <xf numFmtId="0" fontId="0" fillId="5" borderId="2" xfId="0" applyFill="1" applyBorder="1"/>
    <xf numFmtId="0" fontId="0" fillId="0" borderId="0" xfId="0" applyFill="1"/>
    <xf numFmtId="0" fontId="0" fillId="0" borderId="2" xfId="0" applyBorder="1" applyAlignment="1">
      <alignment horizontal="center"/>
    </xf>
    <xf numFmtId="0" fontId="0" fillId="5" borderId="6" xfId="0" applyFill="1" applyBorder="1"/>
    <xf numFmtId="0" fontId="2" fillId="5" borderId="2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3" fontId="2" fillId="5" borderId="2" xfId="0" applyNumberFormat="1" applyFont="1" applyFill="1" applyBorder="1"/>
    <xf numFmtId="3" fontId="2" fillId="8" borderId="2" xfId="0" applyNumberFormat="1" applyFont="1" applyFill="1" applyBorder="1" applyAlignment="1">
      <alignment horizontal="center"/>
    </xf>
    <xf numFmtId="3" fontId="2" fillId="9" borderId="2" xfId="0" applyNumberFormat="1" applyFont="1" applyFill="1" applyBorder="1" applyAlignment="1">
      <alignment horizontal="center"/>
    </xf>
    <xf numFmtId="164" fontId="0" fillId="10" borderId="6" xfId="1" applyNumberFormat="1" applyFont="1" applyFill="1" applyBorder="1" applyAlignment="1">
      <alignment horizontal="center"/>
    </xf>
    <xf numFmtId="164" fontId="0" fillId="10" borderId="2" xfId="1" applyNumberFormat="1" applyFont="1" applyFill="1" applyBorder="1" applyAlignment="1">
      <alignment horizontal="center"/>
    </xf>
    <xf numFmtId="3" fontId="2" fillId="11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0" fillId="5" borderId="0" xfId="2" applyNumberFormat="1" applyFont="1" applyFill="1" applyBorder="1"/>
    <xf numFmtId="0" fontId="0" fillId="0" borderId="15" xfId="0" applyBorder="1" applyAlignment="1">
      <alignment horizontal="center"/>
    </xf>
    <xf numFmtId="3" fontId="2" fillId="9" borderId="15" xfId="0" applyNumberFormat="1" applyFont="1" applyFill="1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9" borderId="2" xfId="0" applyFont="1" applyFill="1" applyBorder="1" applyAlignment="1">
      <alignment horizontal="left"/>
    </xf>
    <xf numFmtId="0" fontId="0" fillId="0" borderId="31" xfId="0" applyBorder="1"/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9" fontId="0" fillId="7" borderId="2" xfId="0" applyNumberForma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6" borderId="30" xfId="0" applyFill="1" applyBorder="1"/>
    <xf numFmtId="0" fontId="0" fillId="6" borderId="26" xfId="0" applyFill="1" applyBorder="1"/>
    <xf numFmtId="0" fontId="0" fillId="6" borderId="31" xfId="0" applyFill="1" applyBorder="1"/>
    <xf numFmtId="0" fontId="0" fillId="7" borderId="0" xfId="0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0" fillId="12" borderId="2" xfId="0" applyFill="1" applyBorder="1"/>
    <xf numFmtId="0" fontId="0" fillId="7" borderId="3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9" borderId="23" xfId="0" applyFill="1" applyBorder="1"/>
    <xf numFmtId="0" fontId="0" fillId="9" borderId="30" xfId="0" applyFill="1" applyBorder="1"/>
    <xf numFmtId="0" fontId="0" fillId="9" borderId="0" xfId="0" applyFill="1" applyBorder="1"/>
    <xf numFmtId="0" fontId="0" fillId="9" borderId="26" xfId="0" applyFill="1" applyBorder="1"/>
    <xf numFmtId="0" fontId="4" fillId="9" borderId="0" xfId="3" applyFill="1" applyBorder="1"/>
    <xf numFmtId="0" fontId="5" fillId="9" borderId="28" xfId="3" applyFont="1" applyFill="1" applyBorder="1"/>
    <xf numFmtId="0" fontId="0" fillId="9" borderId="28" xfId="0" applyFill="1" applyBorder="1"/>
    <xf numFmtId="0" fontId="0" fillId="9" borderId="31" xfId="0" applyFill="1" applyBorder="1"/>
    <xf numFmtId="0" fontId="0" fillId="4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left"/>
    </xf>
    <xf numFmtId="0" fontId="5" fillId="9" borderId="0" xfId="3" applyFont="1" applyFill="1" applyBorder="1"/>
    <xf numFmtId="0" fontId="0" fillId="6" borderId="19" xfId="0" applyFill="1" applyBorder="1"/>
    <xf numFmtId="0" fontId="0" fillId="6" borderId="1" xfId="0" applyFill="1" applyBorder="1"/>
    <xf numFmtId="0" fontId="0" fillId="6" borderId="27" xfId="0" applyFill="1" applyBorder="1"/>
    <xf numFmtId="0" fontId="0" fillId="12" borderId="2" xfId="0" applyFont="1" applyFill="1" applyBorder="1"/>
    <xf numFmtId="0" fontId="0" fillId="12" borderId="2" xfId="0" applyFont="1" applyFill="1" applyBorder="1" applyAlignment="1">
      <alignment horizontal="center"/>
    </xf>
    <xf numFmtId="0" fontId="0" fillId="12" borderId="24" xfId="0" applyFont="1" applyFill="1" applyBorder="1"/>
    <xf numFmtId="0" fontId="0" fillId="12" borderId="24" xfId="0" applyFont="1" applyFill="1" applyBorder="1" applyAlignment="1">
      <alignment horizontal="center"/>
    </xf>
    <xf numFmtId="0" fontId="0" fillId="12" borderId="24" xfId="0" applyFill="1" applyBorder="1"/>
    <xf numFmtId="0" fontId="0" fillId="12" borderId="14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0" fillId="12" borderId="29" xfId="0" applyFont="1" applyFill="1" applyBorder="1"/>
    <xf numFmtId="0" fontId="0" fillId="12" borderId="29" xfId="0" applyFont="1" applyFill="1" applyBorder="1" applyAlignment="1">
      <alignment horizontal="center"/>
    </xf>
    <xf numFmtId="0" fontId="0" fillId="12" borderId="29" xfId="0" applyFill="1" applyBorder="1"/>
    <xf numFmtId="0" fontId="0" fillId="12" borderId="3" xfId="0" applyFill="1" applyBorder="1"/>
    <xf numFmtId="0" fontId="7" fillId="11" borderId="23" xfId="0" applyFont="1" applyFill="1" applyBorder="1"/>
    <xf numFmtId="0" fontId="7" fillId="11" borderId="0" xfId="0" applyFont="1" applyFill="1" applyBorder="1"/>
    <xf numFmtId="0" fontId="7" fillId="11" borderId="28" xfId="0" applyFont="1" applyFill="1" applyBorder="1"/>
    <xf numFmtId="0" fontId="0" fillId="12" borderId="25" xfId="0" applyFill="1" applyBorder="1"/>
    <xf numFmtId="0" fontId="0" fillId="12" borderId="4" xfId="0" applyFill="1" applyBorder="1"/>
    <xf numFmtId="0" fontId="3" fillId="11" borderId="19" xfId="0" applyFont="1" applyFill="1" applyBorder="1" applyAlignment="1">
      <alignment vertical="center"/>
    </xf>
    <xf numFmtId="0" fontId="7" fillId="11" borderId="30" xfId="0" applyFont="1" applyFill="1" applyBorder="1"/>
    <xf numFmtId="0" fontId="3" fillId="11" borderId="1" xfId="0" applyFont="1" applyFill="1" applyBorder="1"/>
    <xf numFmtId="0" fontId="7" fillId="11" borderId="26" xfId="0" applyFont="1" applyFill="1" applyBorder="1"/>
    <xf numFmtId="0" fontId="8" fillId="11" borderId="27" xfId="3" applyFont="1" applyFill="1" applyBorder="1"/>
    <xf numFmtId="0" fontId="7" fillId="11" borderId="31" xfId="0" applyFont="1" applyFill="1" applyBorder="1"/>
    <xf numFmtId="0" fontId="2" fillId="11" borderId="7" xfId="0" applyFont="1" applyFill="1" applyBorder="1"/>
    <xf numFmtId="0" fontId="0" fillId="11" borderId="34" xfId="0" applyFill="1" applyBorder="1"/>
    <xf numFmtId="0" fontId="0" fillId="11" borderId="12" xfId="0" applyFill="1" applyBorder="1"/>
    <xf numFmtId="0" fontId="0" fillId="8" borderId="12" xfId="0" applyFill="1" applyBorder="1"/>
    <xf numFmtId="0" fontId="0" fillId="8" borderId="7" xfId="0" applyFill="1" applyBorder="1"/>
    <xf numFmtId="0" fontId="0" fillId="8" borderId="34" xfId="0" applyFill="1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65" fontId="2" fillId="10" borderId="17" xfId="2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10" fontId="2" fillId="10" borderId="3" xfId="1" applyNumberFormat="1" applyFont="1" applyFill="1" applyBorder="1" applyAlignment="1">
      <alignment horizontal="center"/>
    </xf>
    <xf numFmtId="10" fontId="2" fillId="10" borderId="26" xfId="1" applyNumberFormat="1" applyFont="1" applyFill="1" applyBorder="1" applyAlignment="1">
      <alignment horizontal="center"/>
    </xf>
    <xf numFmtId="0" fontId="0" fillId="12" borderId="6" xfId="0" applyFill="1" applyBorder="1"/>
    <xf numFmtId="0" fontId="2" fillId="1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2" fillId="8" borderId="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13" borderId="2" xfId="0" applyFill="1" applyBorder="1"/>
    <xf numFmtId="0" fontId="2" fillId="13" borderId="2" xfId="0" applyFont="1" applyFill="1" applyBorder="1" applyAlignment="1">
      <alignment horizontal="center"/>
    </xf>
    <xf numFmtId="0" fontId="0" fillId="5" borderId="15" xfId="0" applyFill="1" applyBorder="1"/>
    <xf numFmtId="0" fontId="0" fillId="11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left"/>
    </xf>
    <xf numFmtId="0" fontId="2" fillId="8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1" applyNumberFormat="1" applyFont="1" applyFill="1" applyBorder="1"/>
    <xf numFmtId="10" fontId="2" fillId="0" borderId="0" xfId="1" applyNumberFormat="1" applyFont="1" applyFill="1" applyBorder="1" applyAlignment="1">
      <alignment horizontal="center"/>
    </xf>
    <xf numFmtId="9" fontId="0" fillId="0" borderId="0" xfId="0" applyNumberFormat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4" xfId="0" applyFont="1" applyFill="1" applyBorder="1" applyAlignment="1">
      <alignment horizontal="left"/>
    </xf>
    <xf numFmtId="0" fontId="0" fillId="5" borderId="21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20">
    <dxf>
      <numFmt numFmtId="1" formatCode="0"/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3" tint="0.7999816888943144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</dxf>
    <dxf>
      <border outline="0"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Z2:AF53" headerRowCount="0" totalsRowShown="0" headerRowDxfId="18" dataDxfId="16" headerRowBorderDxfId="17" tableBorderDxfId="15" totalsRowBorderDxfId="14">
  <tableColumns count="7">
    <tableColumn id="1" name="Column1" headerRowDxfId="13" dataDxfId="12">
      <calculatedColumnFormula>IF(Z1&lt;tenure,Z1+1,"")</calculatedColumnFormula>
    </tableColumn>
    <tableColumn id="2" name="Fixed Deposit" headerRowDxfId="11" dataDxfId="10"/>
    <tableColumn id="3" name="Column2" headerRowDxfId="9" dataDxfId="8">
      <calculatedColumnFormula>IF(Z2&lt;=tenure,AA2*((1+rate*(1-IF(tax=10%,10.3%,IF(tax=20%,20.6%,IF(tax=30%,30.9%)))))),"")</calculatedColumnFormula>
    </tableColumn>
    <tableColumn id="4" name="Debt Fund" headerRowDxfId="7" dataDxfId="6">
      <calculatedColumnFormula>IF(Z2&lt;=tenure,AD1,"")</calculatedColumnFormula>
    </tableColumn>
    <tableColumn id="5" name="Column3" headerRowDxfId="5" dataDxfId="4">
      <calculatedColumnFormula>IF(Z2&lt;=tenure,AC2*((1+rate)),"")</calculatedColumnFormula>
    </tableColumn>
    <tableColumn id="6" name="Column4" headerRowDxfId="3" dataDxfId="2"/>
    <tableColumn id="7" name="Column5" headerRowDxfId="1" dataDxfId="0">
      <calculatedColumnFormula>#REF!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bramoney.com/" TargetMode="External"/><Relationship Id="rId2" Type="http://schemas.openxmlformats.org/officeDocument/2006/relationships/hyperlink" Target="http://www.moneycontrol.com/news/tax/understanding-capital-gains-taxsold-property_690443.html" TargetMode="External"/><Relationship Id="rId1" Type="http://schemas.openxmlformats.org/officeDocument/2006/relationships/hyperlink" Target="http://www.fundsindia.com/blog/mutual-funds/make-use-of-indexation-benefit-for-debt-funds/197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22"/>
  <sheetViews>
    <sheetView tabSelected="1" workbookViewId="0">
      <selection activeCell="B2" sqref="B2"/>
    </sheetView>
  </sheetViews>
  <sheetFormatPr defaultRowHeight="14.4"/>
  <cols>
    <col min="1" max="1" width="26.5546875" customWidth="1"/>
    <col min="2" max="2" width="9.88671875" customWidth="1"/>
    <col min="3" max="3" width="11.109375" customWidth="1"/>
    <col min="4" max="4" width="13.44140625" style="34" customWidth="1"/>
    <col min="5" max="5" width="0.6640625" customWidth="1"/>
    <col min="6" max="6" width="15.77734375" bestFit="1" customWidth="1"/>
    <col min="7" max="7" width="0.6640625" customWidth="1"/>
    <col min="8" max="8" width="17" bestFit="1" customWidth="1"/>
    <col min="9" max="9" width="14.109375" bestFit="1" customWidth="1"/>
    <col min="10" max="10" width="0.88671875" customWidth="1"/>
    <col min="11" max="11" width="13.33203125" customWidth="1"/>
    <col min="12" max="12" width="10.33203125" bestFit="1" customWidth="1"/>
    <col min="13" max="13" width="7.5546875" customWidth="1"/>
    <col min="14" max="14" width="10.77734375" customWidth="1"/>
    <col min="15" max="23" width="8" customWidth="1"/>
    <col min="24" max="24" width="9.109375" hidden="1" customWidth="1"/>
    <col min="25" max="25" width="8.88671875" hidden="1" customWidth="1"/>
    <col min="26" max="26" width="4.6640625" hidden="1" customWidth="1"/>
    <col min="27" max="27" width="8.88671875" hidden="1" customWidth="1"/>
    <col min="28" max="28" width="8.33203125" hidden="1" customWidth="1"/>
    <col min="29" max="29" width="8.88671875" hidden="1" customWidth="1"/>
    <col min="30" max="30" width="9" hidden="1" customWidth="1"/>
    <col min="31" max="37" width="8.88671875" hidden="1" customWidth="1"/>
    <col min="38" max="44" width="8.88671875" customWidth="1"/>
  </cols>
  <sheetData>
    <row r="1" spans="1:36" ht="15" thickBot="1">
      <c r="A1" s="174" t="s">
        <v>64</v>
      </c>
      <c r="B1" s="175"/>
      <c r="C1" s="175"/>
      <c r="D1" s="175"/>
      <c r="E1" s="175"/>
      <c r="F1" s="175"/>
      <c r="G1" s="175"/>
      <c r="H1" s="175"/>
      <c r="I1" s="176"/>
      <c r="J1" s="29"/>
      <c r="K1" s="178"/>
      <c r="L1" s="178"/>
      <c r="M1" s="1"/>
      <c r="N1" s="1"/>
      <c r="O1" s="38"/>
      <c r="V1" s="1"/>
      <c r="W1" s="30"/>
      <c r="X1" s="30"/>
      <c r="AA1" s="5" t="s">
        <v>2</v>
      </c>
      <c r="AB1" s="3"/>
      <c r="AC1" s="10" t="s">
        <v>8</v>
      </c>
      <c r="AD1" s="6"/>
      <c r="AF1" s="170" t="s">
        <v>19</v>
      </c>
      <c r="AG1" s="170"/>
      <c r="AH1" s="160">
        <v>0</v>
      </c>
      <c r="AI1">
        <v>1</v>
      </c>
      <c r="AJ1" t="s">
        <v>67</v>
      </c>
    </row>
    <row r="2" spans="1:36" ht="15" thickBot="1">
      <c r="A2" s="136" t="s">
        <v>0</v>
      </c>
      <c r="B2" s="139">
        <v>1000000</v>
      </c>
      <c r="C2" s="171" t="s">
        <v>12</v>
      </c>
      <c r="D2" s="172"/>
      <c r="E2" s="172"/>
      <c r="F2" s="172"/>
      <c r="G2" s="172"/>
      <c r="H2" s="172"/>
      <c r="I2" s="173"/>
      <c r="J2" s="29"/>
      <c r="K2" s="30"/>
      <c r="L2" s="155"/>
      <c r="M2" s="1"/>
      <c r="N2" s="30"/>
      <c r="O2" s="157"/>
      <c r="P2" s="1"/>
      <c r="Q2" s="1"/>
      <c r="R2" s="1"/>
      <c r="S2" s="1"/>
      <c r="T2" s="1"/>
      <c r="U2" s="1"/>
      <c r="V2" s="30"/>
      <c r="W2" s="1"/>
      <c r="X2" s="1"/>
      <c r="Z2" s="11" t="s">
        <v>4</v>
      </c>
      <c r="AA2" s="12" t="s">
        <v>5</v>
      </c>
      <c r="AB2" s="12" t="s">
        <v>5</v>
      </c>
      <c r="AC2" s="13" t="s">
        <v>5</v>
      </c>
      <c r="AD2" s="14" t="s">
        <v>5</v>
      </c>
      <c r="AE2" s="25"/>
      <c r="AF2" s="12" t="s">
        <v>5</v>
      </c>
      <c r="AG2" s="12" t="s">
        <v>5</v>
      </c>
      <c r="AH2" s="2">
        <v>0.1</v>
      </c>
      <c r="AI2">
        <v>2</v>
      </c>
      <c r="AJ2" t="s">
        <v>68</v>
      </c>
    </row>
    <row r="3" spans="1:36" ht="15" thickBot="1">
      <c r="A3" s="137" t="s">
        <v>1</v>
      </c>
      <c r="B3" s="140">
        <v>5</v>
      </c>
      <c r="C3" s="171" t="s">
        <v>58</v>
      </c>
      <c r="D3" s="172"/>
      <c r="E3" s="172"/>
      <c r="F3" s="172"/>
      <c r="G3" s="172"/>
      <c r="H3" s="173"/>
      <c r="I3" s="142">
        <v>0.05</v>
      </c>
      <c r="J3" s="29"/>
      <c r="K3" s="30"/>
      <c r="L3" s="159"/>
      <c r="M3" s="1"/>
      <c r="N3" s="1"/>
      <c r="O3" s="157"/>
      <c r="P3" s="1"/>
      <c r="Q3" s="1"/>
      <c r="R3" s="1"/>
      <c r="S3" s="1"/>
      <c r="T3" s="1"/>
      <c r="U3" s="1"/>
      <c r="V3" s="1"/>
      <c r="W3" s="1"/>
      <c r="Z3" s="15"/>
      <c r="AA3" s="16" t="s">
        <v>6</v>
      </c>
      <c r="AB3" s="16" t="s">
        <v>7</v>
      </c>
      <c r="AC3" s="17" t="s">
        <v>6</v>
      </c>
      <c r="AD3" s="18" t="s">
        <v>7</v>
      </c>
      <c r="AE3" s="25"/>
      <c r="AF3" s="16" t="s">
        <v>6</v>
      </c>
      <c r="AG3" s="16" t="s">
        <v>7</v>
      </c>
      <c r="AH3" s="2">
        <v>0.2</v>
      </c>
      <c r="AI3">
        <f>AI2+1</f>
        <v>3</v>
      </c>
    </row>
    <row r="4" spans="1:36" ht="15" thickBot="1">
      <c r="A4" s="138" t="s">
        <v>3</v>
      </c>
      <c r="B4" s="141">
        <v>0</v>
      </c>
      <c r="C4" s="134"/>
      <c r="D4" s="135"/>
      <c r="E4" s="135"/>
      <c r="F4" s="135"/>
      <c r="G4" s="135"/>
      <c r="H4" s="135"/>
      <c r="I4" s="133"/>
      <c r="J4" s="29"/>
      <c r="K4" s="30"/>
      <c r="L4" s="152"/>
      <c r="M4" s="1"/>
      <c r="N4" s="1"/>
      <c r="O4" s="157"/>
      <c r="P4" s="1"/>
      <c r="Q4" s="1"/>
      <c r="R4" s="1"/>
      <c r="S4" s="1"/>
      <c r="T4" s="1"/>
      <c r="U4" s="1"/>
      <c r="V4" s="1"/>
      <c r="W4" s="1"/>
      <c r="Z4" s="19">
        <v>1</v>
      </c>
      <c r="AA4" s="20">
        <f>B2</f>
        <v>1000000</v>
      </c>
      <c r="AB4" s="20">
        <f>AA4*((1+rate*(1-IF(tax=10%,10.3%,IF(tax=20%,20.6%,IF(tax=30%,30.9%))))))</f>
        <v>1080000</v>
      </c>
      <c r="AC4" s="21">
        <f>B2</f>
        <v>1000000</v>
      </c>
      <c r="AD4" s="22">
        <f>AC4*((1+rated))</f>
        <v>1080000</v>
      </c>
      <c r="AE4" s="25" t="e">
        <f t="shared" ref="AE4:AE35" si="0">IF(Z4=tenure,IF(corpnoindex&lt;corpindex,corpnoindex,corpindex),NA())</f>
        <v>#N/A</v>
      </c>
      <c r="AF4" s="25">
        <f>B2</f>
        <v>1000000</v>
      </c>
      <c r="AG4">
        <f>AA4*((1+ratesb*(1-IF(tax=10%,10.3%,IF(tax=20%,20.6%,IF(tax=30%,30.9%))))))</f>
        <v>1040000</v>
      </c>
      <c r="AH4" s="2">
        <v>0.3</v>
      </c>
      <c r="AI4">
        <f t="shared" ref="AI4:AI30" si="1">AI3+1</f>
        <v>4</v>
      </c>
    </row>
    <row r="5" spans="1:36" ht="3" customHeight="1">
      <c r="A5" s="29"/>
      <c r="B5" s="29"/>
      <c r="C5" s="28"/>
      <c r="D5" s="29"/>
      <c r="E5" s="29"/>
      <c r="F5" s="29"/>
      <c r="G5" s="29"/>
      <c r="H5" s="29"/>
      <c r="I5" s="29"/>
      <c r="J5" s="29"/>
      <c r="K5" s="4"/>
      <c r="L5" s="4"/>
      <c r="M5" s="1"/>
      <c r="N5" s="1"/>
      <c r="O5" s="157"/>
      <c r="P5" s="1"/>
      <c r="Q5" s="1"/>
      <c r="R5" s="1"/>
      <c r="S5" s="1"/>
      <c r="T5" s="1"/>
      <c r="U5" s="1"/>
      <c r="V5" s="1"/>
      <c r="W5" s="1"/>
      <c r="Z5" s="19">
        <f t="shared" ref="Z5:Z36" si="2">IF(Z4&lt;tenure,Z4+1,"")</f>
        <v>2</v>
      </c>
      <c r="AA5" s="20">
        <f t="shared" ref="AA5:AA36" si="3">IF(Z5&lt;=tenure,AB4,"")</f>
        <v>1080000</v>
      </c>
      <c r="AB5" s="20">
        <f t="shared" ref="AB5:AB36" si="4">IF(Z5&lt;=tenure,AA5*((1+rate*(1-IF(tax=10%,10.3%,IF(tax=20%,20.6%,IF(tax=30%,30.9%)))))),NA())</f>
        <v>1166400</v>
      </c>
      <c r="AC5" s="21">
        <f t="shared" ref="AC5:AC36" si="5">IF(Z5&lt;=tenure,AD4,"")</f>
        <v>1080000</v>
      </c>
      <c r="AD5" s="22">
        <f t="shared" ref="AD5:AD36" si="6">IF(Z5&lt;=tenure,AC5*((1+rated)),NA())</f>
        <v>1166400</v>
      </c>
      <c r="AE5" s="25" t="e">
        <f t="shared" si="0"/>
        <v>#N/A</v>
      </c>
      <c r="AF5" s="25">
        <f>B3</f>
        <v>5</v>
      </c>
      <c r="AH5" s="7" t="b">
        <f>IF(tax=10%,10.3%,IF(tax=20%,20.6%,IF(tax=30%,30.9%)))</f>
        <v>0</v>
      </c>
      <c r="AI5">
        <f t="shared" si="1"/>
        <v>5</v>
      </c>
    </row>
    <row r="6" spans="1:36">
      <c r="A6" s="40" t="s">
        <v>56</v>
      </c>
      <c r="B6" s="39" t="s">
        <v>57</v>
      </c>
      <c r="C6" s="39" t="s">
        <v>61</v>
      </c>
      <c r="D6" s="26" t="s">
        <v>13</v>
      </c>
      <c r="E6" s="33"/>
      <c r="F6" s="177" t="s">
        <v>14</v>
      </c>
      <c r="G6" s="177"/>
      <c r="H6" s="177"/>
      <c r="I6" s="177"/>
      <c r="J6" s="29"/>
      <c r="K6" s="30"/>
      <c r="L6" s="152"/>
      <c r="M6" s="1"/>
      <c r="N6" s="1"/>
      <c r="O6" s="157"/>
      <c r="P6" s="1"/>
      <c r="Q6" s="1"/>
      <c r="R6" s="1"/>
      <c r="S6" s="1"/>
      <c r="T6" s="1"/>
      <c r="U6" s="1"/>
      <c r="V6" s="1"/>
      <c r="W6" s="1"/>
      <c r="Z6" s="19">
        <f t="shared" si="2"/>
        <v>3</v>
      </c>
      <c r="AA6" s="20">
        <f t="shared" si="3"/>
        <v>1166400</v>
      </c>
      <c r="AB6" s="20">
        <f t="shared" si="4"/>
        <v>1259712</v>
      </c>
      <c r="AC6" s="21">
        <f t="shared" si="5"/>
        <v>1166400</v>
      </c>
      <c r="AD6" s="22">
        <f t="shared" si="6"/>
        <v>1259712</v>
      </c>
      <c r="AE6" s="25" t="e">
        <f t="shared" si="0"/>
        <v>#N/A</v>
      </c>
      <c r="AF6" s="25">
        <f>B4</f>
        <v>0</v>
      </c>
      <c r="AI6">
        <f t="shared" si="1"/>
        <v>6</v>
      </c>
    </row>
    <row r="7" spans="1:36">
      <c r="A7" s="9"/>
      <c r="B7" s="27"/>
      <c r="C7" s="26" t="s">
        <v>11</v>
      </c>
      <c r="D7" s="26"/>
      <c r="E7" s="37"/>
      <c r="F7" s="39" t="s">
        <v>60</v>
      </c>
      <c r="G7" s="41"/>
      <c r="H7" s="39" t="s">
        <v>15</v>
      </c>
      <c r="I7" s="40" t="s">
        <v>59</v>
      </c>
      <c r="J7" s="29"/>
      <c r="K7" s="152"/>
      <c r="L7" s="152"/>
      <c r="M7" s="1"/>
      <c r="N7" s="1"/>
      <c r="O7" s="157"/>
      <c r="P7" s="1"/>
      <c r="Q7" s="1"/>
      <c r="R7" s="1"/>
      <c r="S7" s="1"/>
      <c r="T7" s="1"/>
      <c r="U7" s="1"/>
      <c r="V7" s="1"/>
      <c r="W7" s="1"/>
      <c r="Z7" s="19">
        <f t="shared" si="2"/>
        <v>4</v>
      </c>
      <c r="AA7" s="20">
        <f t="shared" si="3"/>
        <v>1259712</v>
      </c>
      <c r="AB7" s="20">
        <f t="shared" si="4"/>
        <v>1360488.9600000002</v>
      </c>
      <c r="AC7" s="21">
        <f t="shared" si="5"/>
        <v>1259712</v>
      </c>
      <c r="AD7" s="22">
        <f t="shared" si="6"/>
        <v>1360488.9600000002</v>
      </c>
      <c r="AE7" s="25" t="e">
        <f t="shared" si="0"/>
        <v>#N/A</v>
      </c>
      <c r="AF7" s="25">
        <f>D2</f>
        <v>0</v>
      </c>
      <c r="AI7">
        <f t="shared" si="1"/>
        <v>7</v>
      </c>
    </row>
    <row r="8" spans="1:36">
      <c r="A8" s="143" t="s">
        <v>16</v>
      </c>
      <c r="B8" s="144"/>
      <c r="C8" s="45">
        <v>0.04</v>
      </c>
      <c r="D8" s="145" t="s">
        <v>18</v>
      </c>
      <c r="E8" s="36"/>
      <c r="F8" s="146">
        <f>B2*((1+ratesb*(1-IF(tax=10%,10.3%,IF(tax=20%,20.6%,IF(tax=30%,30.9%))))))^tenure</f>
        <v>1216652.9024000003</v>
      </c>
      <c r="G8" s="51"/>
      <c r="H8" s="145" t="s">
        <v>18</v>
      </c>
      <c r="I8" s="147" t="s">
        <v>18</v>
      </c>
      <c r="J8" s="29"/>
      <c r="K8" s="152"/>
      <c r="L8" s="159"/>
      <c r="O8" s="157"/>
      <c r="P8" s="1"/>
      <c r="Q8" s="1"/>
      <c r="R8" s="1"/>
      <c r="S8" s="1"/>
      <c r="T8" s="1"/>
      <c r="U8" s="1"/>
      <c r="Z8" s="19">
        <f t="shared" si="2"/>
        <v>5</v>
      </c>
      <c r="AA8" s="20">
        <f t="shared" si="3"/>
        <v>1360488.9600000002</v>
      </c>
      <c r="AB8" s="20">
        <f t="shared" si="4"/>
        <v>1469328.0768000004</v>
      </c>
      <c r="AC8" s="21">
        <f t="shared" si="5"/>
        <v>1360488.9600000002</v>
      </c>
      <c r="AD8" s="22">
        <f t="shared" si="6"/>
        <v>1469328.0768000004</v>
      </c>
      <c r="AE8" s="25">
        <f t="shared" si="0"/>
        <v>1420987.2848896002</v>
      </c>
      <c r="AF8" s="25">
        <f>D3</f>
        <v>0</v>
      </c>
      <c r="AI8">
        <f t="shared" si="1"/>
        <v>8</v>
      </c>
    </row>
    <row r="9" spans="1:36">
      <c r="A9" s="78" t="s">
        <v>9</v>
      </c>
      <c r="B9" s="48" t="s">
        <v>17</v>
      </c>
      <c r="C9" s="46">
        <v>0.08</v>
      </c>
      <c r="D9" s="35" t="s">
        <v>18</v>
      </c>
      <c r="E9" s="33"/>
      <c r="F9" s="43">
        <f>B2*((1+rate*(1-IF(tax=10%,10.3%,IF(tax=20%,20.6%,IF(tax=30%,30.9%))))))^tenure</f>
        <v>1469328.0768000004</v>
      </c>
      <c r="G9" s="42"/>
      <c r="H9" s="35" t="s">
        <v>18</v>
      </c>
      <c r="I9" s="52" t="s">
        <v>18</v>
      </c>
      <c r="J9" s="29"/>
      <c r="L9" s="155"/>
      <c r="O9" s="157"/>
      <c r="R9" s="1"/>
      <c r="X9" s="43">
        <f>B2*((1+rate))^tenure</f>
        <v>1469328.0768000004</v>
      </c>
      <c r="Z9" s="19" t="str">
        <f t="shared" si="2"/>
        <v/>
      </c>
      <c r="AA9" s="20" t="str">
        <f t="shared" si="3"/>
        <v/>
      </c>
      <c r="AB9" s="20" t="e">
        <f t="shared" si="4"/>
        <v>#N/A</v>
      </c>
      <c r="AC9" s="21" t="str">
        <f t="shared" si="5"/>
        <v/>
      </c>
      <c r="AD9" s="22" t="e">
        <f t="shared" si="6"/>
        <v>#N/A</v>
      </c>
      <c r="AE9" s="25" t="e">
        <f t="shared" si="0"/>
        <v>#N/A</v>
      </c>
      <c r="AF9" s="25">
        <f>I3</f>
        <v>0.05</v>
      </c>
      <c r="AI9">
        <f t="shared" si="1"/>
        <v>9</v>
      </c>
    </row>
    <row r="10" spans="1:36">
      <c r="A10" s="78" t="s">
        <v>65</v>
      </c>
      <c r="B10" s="48"/>
      <c r="C10" s="46">
        <v>0.08</v>
      </c>
      <c r="D10" s="35" t="s">
        <v>18</v>
      </c>
      <c r="E10" s="33"/>
      <c r="F10" s="49">
        <f>IF(tenure&lt;&gt;5,"NA",B2*((1+ratetaxfd*(1-IF(tax=10%,10.3%,IF(tax=20%,20.6%,IF(tax=30%,30.9%))))))^tenure)</f>
        <v>1469328.0768000004</v>
      </c>
      <c r="G10" s="33"/>
      <c r="H10" s="35" t="s">
        <v>18</v>
      </c>
      <c r="I10" s="52" t="s">
        <v>18</v>
      </c>
      <c r="J10" s="29"/>
      <c r="L10" s="155"/>
      <c r="O10" s="157"/>
      <c r="R10" s="1"/>
      <c r="X10" s="49">
        <f>B2*((1+ratetaxfd))^tenure</f>
        <v>1469328.0768000004</v>
      </c>
      <c r="Z10" s="19" t="str">
        <f t="shared" si="2"/>
        <v/>
      </c>
      <c r="AA10" s="20" t="str">
        <f t="shared" si="3"/>
        <v/>
      </c>
      <c r="AB10" s="20" t="e">
        <f t="shared" si="4"/>
        <v>#N/A</v>
      </c>
      <c r="AC10" s="21" t="str">
        <f t="shared" si="5"/>
        <v/>
      </c>
      <c r="AD10" s="22" t="e">
        <f t="shared" si="6"/>
        <v>#N/A</v>
      </c>
      <c r="AE10" s="25" t="e">
        <f t="shared" si="0"/>
        <v>#N/A</v>
      </c>
      <c r="AF10" s="25" t="e">
        <f>#REF!</f>
        <v>#REF!</v>
      </c>
      <c r="AI10">
        <f t="shared" si="1"/>
        <v>10</v>
      </c>
    </row>
    <row r="11" spans="1:36" ht="3" customHeight="1">
      <c r="A11" s="33"/>
      <c r="B11" s="41"/>
      <c r="C11" s="33"/>
      <c r="D11" s="33"/>
      <c r="E11" s="33"/>
      <c r="F11" s="33"/>
      <c r="G11" s="33"/>
      <c r="H11" s="33"/>
      <c r="I11" s="150"/>
      <c r="J11" s="29"/>
      <c r="K11" s="4"/>
      <c r="L11" s="4"/>
      <c r="O11" s="157"/>
      <c r="R11" s="1"/>
      <c r="Z11" s="19" t="str">
        <f t="shared" si="2"/>
        <v/>
      </c>
      <c r="AA11" s="20" t="str">
        <f t="shared" si="3"/>
        <v/>
      </c>
      <c r="AB11" s="20" t="e">
        <f t="shared" si="4"/>
        <v>#N/A</v>
      </c>
      <c r="AC11" s="21" t="str">
        <f t="shared" si="5"/>
        <v/>
      </c>
      <c r="AD11" s="22" t="e">
        <f t="shared" si="6"/>
        <v>#N/A</v>
      </c>
      <c r="AE11" s="25" t="e">
        <f t="shared" si="0"/>
        <v>#N/A</v>
      </c>
      <c r="AF11" s="25" t="e">
        <f>#REF!</f>
        <v>#REF!</v>
      </c>
      <c r="AI11">
        <f t="shared" si="1"/>
        <v>11</v>
      </c>
    </row>
    <row r="12" spans="1:36">
      <c r="A12" s="148" t="s">
        <v>31</v>
      </c>
      <c r="B12" s="149" t="s">
        <v>43</v>
      </c>
      <c r="C12" s="46">
        <v>0.12</v>
      </c>
      <c r="D12" s="49">
        <f>B2*((1+rateeq))^tenure</f>
        <v>1762341.6832000006</v>
      </c>
      <c r="E12" s="33"/>
      <c r="F12" s="161" t="s">
        <v>63</v>
      </c>
      <c r="G12" s="162"/>
      <c r="H12" s="162"/>
      <c r="I12" s="163"/>
      <c r="J12" s="29"/>
      <c r="K12" s="152"/>
      <c r="L12" s="4"/>
      <c r="O12" s="157"/>
      <c r="R12" s="1"/>
      <c r="Z12" s="19" t="str">
        <f t="shared" si="2"/>
        <v/>
      </c>
      <c r="AA12" s="20" t="str">
        <f t="shared" si="3"/>
        <v/>
      </c>
      <c r="AB12" s="20" t="e">
        <f t="shared" si="4"/>
        <v>#N/A</v>
      </c>
      <c r="AC12" s="21" t="str">
        <f t="shared" si="5"/>
        <v/>
      </c>
      <c r="AD12" s="22" t="e">
        <f t="shared" si="6"/>
        <v>#N/A</v>
      </c>
      <c r="AE12" s="25" t="e">
        <f t="shared" si="0"/>
        <v>#N/A</v>
      </c>
      <c r="AF12" s="25" t="e">
        <f>#REF!</f>
        <v>#REF!</v>
      </c>
      <c r="AI12">
        <f t="shared" si="1"/>
        <v>12</v>
      </c>
    </row>
    <row r="13" spans="1:36" ht="3" customHeight="1">
      <c r="A13" s="33"/>
      <c r="B13" s="41"/>
      <c r="C13" s="33"/>
      <c r="D13" s="33"/>
      <c r="E13" s="33"/>
      <c r="F13" s="33"/>
      <c r="G13" s="33"/>
      <c r="H13" s="33"/>
      <c r="I13" s="150"/>
      <c r="J13" s="29"/>
      <c r="K13" s="4"/>
      <c r="L13" s="4"/>
      <c r="O13" s="157"/>
      <c r="R13" s="1"/>
      <c r="Z13" s="19" t="str">
        <f t="shared" si="2"/>
        <v/>
      </c>
      <c r="AA13" s="20" t="str">
        <f t="shared" si="3"/>
        <v/>
      </c>
      <c r="AB13" s="20" t="e">
        <f t="shared" si="4"/>
        <v>#N/A</v>
      </c>
      <c r="AC13" s="21" t="str">
        <f t="shared" si="5"/>
        <v/>
      </c>
      <c r="AD13" s="22" t="e">
        <f t="shared" si="6"/>
        <v>#N/A</v>
      </c>
      <c r="AE13" s="25" t="e">
        <f t="shared" si="0"/>
        <v>#N/A</v>
      </c>
      <c r="AF13" s="25" t="e">
        <f>#REF!</f>
        <v>#REF!</v>
      </c>
      <c r="AI13">
        <f t="shared" si="1"/>
        <v>13</v>
      </c>
    </row>
    <row r="14" spans="1:36">
      <c r="A14" s="56" t="s">
        <v>23</v>
      </c>
      <c r="B14" s="50"/>
      <c r="C14" s="46">
        <v>0.08</v>
      </c>
      <c r="D14" s="44">
        <f>B2*((1+rated))^tenure</f>
        <v>1469328.0768000004</v>
      </c>
      <c r="E14" s="33"/>
      <c r="F14" s="35" t="s">
        <v>18</v>
      </c>
      <c r="G14" s="33"/>
      <c r="H14" s="44">
        <f>D14-(D14-B2)*10.3%</f>
        <v>1420987.2848896002</v>
      </c>
      <c r="I14" s="53">
        <f>IF(D14-B2*(1+I3)^tenure&gt;0,D14-(D14-B2*(1+I3)^tenure)*20.6%,D14)</f>
        <v>1429560.4948542004</v>
      </c>
      <c r="J14" s="29"/>
      <c r="K14" s="4"/>
      <c r="L14" s="4"/>
      <c r="O14" s="157"/>
      <c r="R14" s="1"/>
      <c r="Z14" s="19" t="str">
        <f t="shared" si="2"/>
        <v/>
      </c>
      <c r="AA14" s="20" t="str">
        <f t="shared" si="3"/>
        <v/>
      </c>
      <c r="AB14" s="20" t="e">
        <f t="shared" si="4"/>
        <v>#N/A</v>
      </c>
      <c r="AC14" s="21" t="str">
        <f t="shared" si="5"/>
        <v/>
      </c>
      <c r="AD14" s="22" t="e">
        <f t="shared" si="6"/>
        <v>#N/A</v>
      </c>
      <c r="AE14" s="25" t="e">
        <f t="shared" si="0"/>
        <v>#N/A</v>
      </c>
      <c r="AF14" s="25" t="e">
        <f>#REF!</f>
        <v>#REF!</v>
      </c>
      <c r="AI14">
        <f t="shared" si="1"/>
        <v>14</v>
      </c>
    </row>
    <row r="15" spans="1:36">
      <c r="A15" s="56" t="s">
        <v>10</v>
      </c>
      <c r="B15" s="50" t="s">
        <v>20</v>
      </c>
      <c r="C15" s="46">
        <v>0.08</v>
      </c>
      <c r="D15" s="44">
        <f>B2*((1+rategetf))^tenure</f>
        <v>1469328.0768000004</v>
      </c>
      <c r="E15" s="33"/>
      <c r="F15" s="35" t="s">
        <v>18</v>
      </c>
      <c r="G15" s="33"/>
      <c r="H15" s="44">
        <f>D15-(D15-B2)*10.3%</f>
        <v>1420987.2848896002</v>
      </c>
      <c r="I15" s="53">
        <f>IF(D15-B2*(1+I3)^tenure&gt;0,D15-(D15-B2*(1+I3)^tenure)*20.6%,D15)</f>
        <v>1429560.4948542004</v>
      </c>
      <c r="J15" s="29"/>
      <c r="K15" s="4"/>
      <c r="L15" s="4"/>
      <c r="O15" s="157"/>
      <c r="R15" s="1"/>
      <c r="Z15" s="19" t="str">
        <f t="shared" si="2"/>
        <v/>
      </c>
      <c r="AA15" s="20" t="str">
        <f t="shared" si="3"/>
        <v/>
      </c>
      <c r="AB15" s="20" t="e">
        <f t="shared" si="4"/>
        <v>#N/A</v>
      </c>
      <c r="AC15" s="21" t="str">
        <f t="shared" si="5"/>
        <v/>
      </c>
      <c r="AD15" s="22" t="e">
        <f t="shared" si="6"/>
        <v>#N/A</v>
      </c>
      <c r="AE15" s="25" t="e">
        <f t="shared" si="0"/>
        <v>#N/A</v>
      </c>
      <c r="AF15" s="25" t="e">
        <f>#REF!</f>
        <v>#REF!</v>
      </c>
      <c r="AI15">
        <f t="shared" si="1"/>
        <v>15</v>
      </c>
    </row>
    <row r="16" spans="1:36" ht="3" customHeight="1">
      <c r="A16" s="164"/>
      <c r="B16" s="165"/>
      <c r="C16" s="165"/>
      <c r="D16" s="165"/>
      <c r="E16" s="165"/>
      <c r="F16" s="165"/>
      <c r="G16" s="165"/>
      <c r="H16" s="165"/>
      <c r="I16" s="166"/>
      <c r="J16" s="29"/>
      <c r="K16" s="4"/>
      <c r="L16" s="4"/>
      <c r="O16" s="157"/>
      <c r="R16" s="1"/>
      <c r="Z16" s="19" t="str">
        <f t="shared" si="2"/>
        <v/>
      </c>
      <c r="AA16" s="20" t="str">
        <f t="shared" si="3"/>
        <v/>
      </c>
      <c r="AB16" s="20" t="e">
        <f t="shared" si="4"/>
        <v>#N/A</v>
      </c>
      <c r="AC16" s="21" t="str">
        <f t="shared" si="5"/>
        <v/>
      </c>
      <c r="AD16" s="22" t="e">
        <f t="shared" si="6"/>
        <v>#N/A</v>
      </c>
      <c r="AE16" s="25" t="e">
        <f t="shared" si="0"/>
        <v>#N/A</v>
      </c>
      <c r="AF16" s="25" t="e">
        <f>#REF!</f>
        <v>#REF!</v>
      </c>
      <c r="AI16">
        <f t="shared" si="1"/>
        <v>16</v>
      </c>
    </row>
    <row r="17" spans="1:35">
      <c r="A17" s="153" t="s">
        <v>28</v>
      </c>
      <c r="B17" s="154" t="s">
        <v>21</v>
      </c>
      <c r="C17" s="46">
        <v>0.08</v>
      </c>
      <c r="D17" s="43">
        <f>B2*((1+ratencd))^tenure</f>
        <v>1469328.0768000004</v>
      </c>
      <c r="E17" s="33"/>
      <c r="F17" s="35" t="s">
        <v>18</v>
      </c>
      <c r="G17" s="33"/>
      <c r="H17" s="43">
        <f>D17-(D17-B2)*10.3%</f>
        <v>1420987.2848896002</v>
      </c>
      <c r="I17" s="52" t="s">
        <v>18</v>
      </c>
      <c r="J17" s="29"/>
      <c r="K17" s="4"/>
      <c r="L17" s="4"/>
      <c r="O17" s="157"/>
      <c r="R17" s="1"/>
      <c r="Z17" s="19" t="str">
        <f t="shared" si="2"/>
        <v/>
      </c>
      <c r="AA17" s="20" t="str">
        <f t="shared" si="3"/>
        <v/>
      </c>
      <c r="AB17" s="20" t="e">
        <f t="shared" si="4"/>
        <v>#N/A</v>
      </c>
      <c r="AC17" s="21" t="str">
        <f t="shared" si="5"/>
        <v/>
      </c>
      <c r="AD17" s="22" t="e">
        <f t="shared" si="6"/>
        <v>#N/A</v>
      </c>
      <c r="AE17" s="25" t="e">
        <f t="shared" si="0"/>
        <v>#N/A</v>
      </c>
      <c r="AF17" s="25" t="e">
        <f>#REF!</f>
        <v>#REF!</v>
      </c>
      <c r="AI17">
        <f t="shared" si="1"/>
        <v>17</v>
      </c>
    </row>
    <row r="18" spans="1:35" ht="3" customHeight="1">
      <c r="A18" s="164"/>
      <c r="B18" s="165"/>
      <c r="C18" s="165"/>
      <c r="D18" s="165"/>
      <c r="E18" s="165"/>
      <c r="F18" s="165"/>
      <c r="G18" s="165"/>
      <c r="H18" s="165"/>
      <c r="I18" s="166"/>
      <c r="J18" s="29"/>
      <c r="K18" s="4"/>
      <c r="L18" s="4"/>
      <c r="O18" s="157"/>
      <c r="R18" s="1"/>
      <c r="Z18" s="19" t="str">
        <f t="shared" si="2"/>
        <v/>
      </c>
      <c r="AA18" s="20" t="str">
        <f t="shared" si="3"/>
        <v/>
      </c>
      <c r="AB18" s="20" t="e">
        <f t="shared" si="4"/>
        <v>#N/A</v>
      </c>
      <c r="AC18" s="21" t="str">
        <f t="shared" si="5"/>
        <v/>
      </c>
      <c r="AD18" s="22" t="e">
        <f t="shared" si="6"/>
        <v>#N/A</v>
      </c>
      <c r="AE18" s="25" t="e">
        <f t="shared" si="0"/>
        <v>#N/A</v>
      </c>
      <c r="AF18" s="25" t="e">
        <f>#REF!</f>
        <v>#REF!</v>
      </c>
      <c r="AI18">
        <f t="shared" si="1"/>
        <v>18</v>
      </c>
    </row>
    <row r="19" spans="1:35">
      <c r="A19" s="151" t="s">
        <v>69</v>
      </c>
      <c r="B19" s="38" t="s">
        <v>22</v>
      </c>
      <c r="C19" s="46">
        <v>0.08</v>
      </c>
      <c r="D19" s="47">
        <f>B2*((1+rateegold))^tenure</f>
        <v>1469328.0768000004</v>
      </c>
      <c r="E19" s="33"/>
      <c r="F19" s="49" t="str">
        <f>IF(tenure&lt;3,B2*((1+rateegold*(1-IF(tax=10%,10.3%,IF(tax=20%,20.6%,IF(tax=30%,30.9%))))))^tenure,"NA")</f>
        <v>NA</v>
      </c>
      <c r="G19" s="33"/>
      <c r="H19" s="35" t="s">
        <v>18</v>
      </c>
      <c r="I19" s="47">
        <f>IF(tenure&gt;=3,IF(D19-B2*(1+I3)^tenure&gt;0,D19-(D19-B2*(1+I3)^tenure)*20.6%,D19),"NA")</f>
        <v>1429560.4948542004</v>
      </c>
      <c r="J19" s="29"/>
      <c r="K19" s="4"/>
      <c r="L19" s="4"/>
      <c r="O19" s="157"/>
      <c r="R19" s="1"/>
      <c r="Z19" s="19" t="str">
        <f t="shared" si="2"/>
        <v/>
      </c>
      <c r="AA19" s="20" t="str">
        <f t="shared" si="3"/>
        <v/>
      </c>
      <c r="AB19" s="20" t="e">
        <f t="shared" si="4"/>
        <v>#N/A</v>
      </c>
      <c r="AC19" s="21" t="str">
        <f t="shared" si="5"/>
        <v/>
      </c>
      <c r="AD19" s="22" t="e">
        <f t="shared" si="6"/>
        <v>#N/A</v>
      </c>
      <c r="AE19" s="25" t="e">
        <f t="shared" si="0"/>
        <v>#N/A</v>
      </c>
      <c r="AF19" s="25" t="e">
        <f>#REF!</f>
        <v>#REF!</v>
      </c>
      <c r="AI19">
        <f t="shared" si="1"/>
        <v>19</v>
      </c>
    </row>
    <row r="20" spans="1:35" ht="3" customHeight="1">
      <c r="A20" s="167"/>
      <c r="B20" s="168"/>
      <c r="C20" s="168"/>
      <c r="D20" s="168"/>
      <c r="E20" s="168"/>
      <c r="F20" s="168"/>
      <c r="G20" s="168"/>
      <c r="H20" s="168"/>
      <c r="I20" s="169"/>
      <c r="J20" s="29"/>
      <c r="K20" s="4"/>
      <c r="L20" s="4"/>
      <c r="O20" s="157"/>
      <c r="R20" s="1"/>
      <c r="W20" s="4"/>
      <c r="X20" s="4"/>
      <c r="Z20" s="19" t="str">
        <f t="shared" si="2"/>
        <v/>
      </c>
      <c r="AA20" s="20" t="str">
        <f t="shared" si="3"/>
        <v/>
      </c>
      <c r="AB20" s="20" t="e">
        <f t="shared" si="4"/>
        <v>#N/A</v>
      </c>
      <c r="AC20" s="21" t="str">
        <f t="shared" si="5"/>
        <v/>
      </c>
      <c r="AD20" s="22" t="e">
        <f t="shared" si="6"/>
        <v>#N/A</v>
      </c>
      <c r="AE20" s="25" t="e">
        <f t="shared" si="0"/>
        <v>#N/A</v>
      </c>
      <c r="AF20" s="25" t="e">
        <f>#REF!</f>
        <v>#REF!</v>
      </c>
      <c r="AI20">
        <f t="shared" si="1"/>
        <v>20</v>
      </c>
    </row>
    <row r="21" spans="1:35">
      <c r="A21" s="4" t="s">
        <v>62</v>
      </c>
      <c r="B21" s="4"/>
      <c r="C21" s="1"/>
      <c r="D21" s="4"/>
      <c r="E21" s="4"/>
      <c r="F21" s="4"/>
      <c r="G21" s="4"/>
      <c r="H21" s="4"/>
      <c r="I21" s="1"/>
      <c r="J21" s="34"/>
      <c r="K21" s="4"/>
      <c r="L21" s="4"/>
      <c r="M21" s="4"/>
      <c r="N21" s="4"/>
      <c r="O21" s="157"/>
      <c r="R21" s="1"/>
      <c r="V21" s="4"/>
      <c r="W21" s="31"/>
      <c r="X21" s="31"/>
      <c r="Z21" s="19" t="str">
        <f t="shared" si="2"/>
        <v/>
      </c>
      <c r="AA21" s="20" t="str">
        <f t="shared" si="3"/>
        <v/>
      </c>
      <c r="AB21" s="20" t="e">
        <f t="shared" si="4"/>
        <v>#N/A</v>
      </c>
      <c r="AC21" s="21" t="str">
        <f t="shared" si="5"/>
        <v/>
      </c>
      <c r="AD21" s="22" t="e">
        <f t="shared" si="6"/>
        <v>#N/A</v>
      </c>
      <c r="AE21" s="25" t="e">
        <f t="shared" si="0"/>
        <v>#N/A</v>
      </c>
      <c r="AF21" s="25" t="e">
        <f>#REF!</f>
        <v>#REF!</v>
      </c>
      <c r="AI21">
        <f t="shared" si="1"/>
        <v>21</v>
      </c>
    </row>
    <row r="22" spans="1:35" ht="3" customHeight="1">
      <c r="A22" s="152"/>
      <c r="B22" s="1"/>
      <c r="C22" s="1"/>
      <c r="D22" s="4"/>
      <c r="E22" s="1"/>
      <c r="F22" s="1"/>
      <c r="G22" s="1"/>
      <c r="H22" s="1"/>
      <c r="I22" s="1"/>
      <c r="J22" s="34"/>
      <c r="K22" s="4"/>
      <c r="L22" s="4"/>
      <c r="M22" s="31"/>
      <c r="N22" s="31"/>
      <c r="O22" s="157"/>
      <c r="P22" s="4"/>
      <c r="Q22" s="4"/>
      <c r="R22" s="1"/>
      <c r="S22" s="4"/>
      <c r="T22" s="4"/>
      <c r="U22" s="4"/>
      <c r="V22" s="31"/>
      <c r="W22" s="31"/>
      <c r="X22" s="31"/>
      <c r="Z22" s="19" t="str">
        <f t="shared" si="2"/>
        <v/>
      </c>
      <c r="AA22" s="20" t="str">
        <f t="shared" si="3"/>
        <v/>
      </c>
      <c r="AB22" s="20" t="e">
        <f t="shared" si="4"/>
        <v>#N/A</v>
      </c>
      <c r="AC22" s="21" t="str">
        <f t="shared" si="5"/>
        <v/>
      </c>
      <c r="AD22" s="22" t="e">
        <f t="shared" si="6"/>
        <v>#N/A</v>
      </c>
      <c r="AE22" s="25" t="e">
        <f t="shared" si="0"/>
        <v>#N/A</v>
      </c>
      <c r="AF22" s="25" t="e">
        <f>#REF!</f>
        <v>#REF!</v>
      </c>
      <c r="AI22">
        <f t="shared" si="1"/>
        <v>22</v>
      </c>
    </row>
    <row r="23" spans="1:35">
      <c r="A23" s="1"/>
      <c r="B23" s="4"/>
      <c r="C23" s="4"/>
      <c r="D23" s="4"/>
      <c r="E23" s="4"/>
      <c r="F23" s="4"/>
      <c r="G23" s="1"/>
      <c r="H23" s="4"/>
      <c r="I23" s="1"/>
      <c r="J23" s="34"/>
      <c r="K23" s="4"/>
      <c r="L23" s="4"/>
      <c r="M23" s="31"/>
      <c r="N23" s="31"/>
      <c r="O23" s="157"/>
      <c r="P23" s="31"/>
      <c r="Q23" s="31"/>
      <c r="R23" s="1"/>
      <c r="S23" s="31"/>
      <c r="T23" s="31"/>
      <c r="U23" s="31"/>
      <c r="V23" s="31"/>
      <c r="W23" s="4"/>
      <c r="X23" s="4"/>
      <c r="Z23" s="19" t="str">
        <f t="shared" si="2"/>
        <v/>
      </c>
      <c r="AA23" s="20" t="str">
        <f t="shared" si="3"/>
        <v/>
      </c>
      <c r="AB23" s="20" t="e">
        <f t="shared" si="4"/>
        <v>#N/A</v>
      </c>
      <c r="AC23" s="21" t="str">
        <f t="shared" si="5"/>
        <v/>
      </c>
      <c r="AD23" s="22" t="e">
        <f t="shared" si="6"/>
        <v>#N/A</v>
      </c>
      <c r="AE23" s="25" t="e">
        <f t="shared" si="0"/>
        <v>#N/A</v>
      </c>
      <c r="AF23" s="25">
        <f>'Taxation Table'!H1</f>
        <v>0</v>
      </c>
      <c r="AI23">
        <f t="shared" si="1"/>
        <v>23</v>
      </c>
    </row>
    <row r="24" spans="1:35">
      <c r="B24" s="4"/>
      <c r="C24" s="30"/>
      <c r="D24" s="4"/>
      <c r="E24" s="4"/>
      <c r="F24" s="4"/>
      <c r="G24" s="1"/>
      <c r="H24" s="1"/>
      <c r="I24" s="1"/>
      <c r="J24" s="4"/>
      <c r="K24" s="4"/>
      <c r="L24" s="158"/>
      <c r="M24" s="4"/>
      <c r="N24" s="4"/>
      <c r="O24" s="157"/>
      <c r="P24" s="31"/>
      <c r="Q24" s="31"/>
      <c r="R24" s="1"/>
      <c r="S24" s="31"/>
      <c r="T24" s="31"/>
      <c r="U24" s="31"/>
      <c r="V24" s="4"/>
      <c r="W24" s="32"/>
      <c r="X24" s="32"/>
      <c r="Z24" s="19" t="str">
        <f t="shared" si="2"/>
        <v/>
      </c>
      <c r="AA24" s="20" t="str">
        <f t="shared" si="3"/>
        <v/>
      </c>
      <c r="AB24" s="20" t="e">
        <f t="shared" si="4"/>
        <v>#N/A</v>
      </c>
      <c r="AC24" s="21" t="str">
        <f t="shared" si="5"/>
        <v/>
      </c>
      <c r="AD24" s="22" t="e">
        <f t="shared" si="6"/>
        <v>#N/A</v>
      </c>
      <c r="AE24" s="25" t="e">
        <f t="shared" si="0"/>
        <v>#N/A</v>
      </c>
      <c r="AF24" s="25">
        <f>'Taxation Table'!H2</f>
        <v>0</v>
      </c>
      <c r="AI24">
        <f t="shared" si="1"/>
        <v>24</v>
      </c>
    </row>
    <row r="25" spans="1:35">
      <c r="B25" s="4"/>
      <c r="C25" s="4"/>
      <c r="D25" s="4"/>
      <c r="E25" s="4"/>
      <c r="F25" s="4"/>
      <c r="G25" s="4"/>
      <c r="H25" s="156"/>
      <c r="I25" s="152"/>
      <c r="J25" s="4"/>
      <c r="K25" s="4"/>
      <c r="L25" s="4"/>
      <c r="M25" s="32"/>
      <c r="N25" s="32"/>
      <c r="O25" s="157"/>
      <c r="P25" s="4"/>
      <c r="Q25" s="4"/>
      <c r="R25" s="1"/>
      <c r="S25" s="4"/>
      <c r="T25" s="4"/>
      <c r="U25" s="4"/>
      <c r="V25" s="32"/>
      <c r="W25" s="4"/>
      <c r="X25" s="4"/>
      <c r="Z25" s="19" t="str">
        <f t="shared" si="2"/>
        <v/>
      </c>
      <c r="AA25" s="20" t="str">
        <f t="shared" si="3"/>
        <v/>
      </c>
      <c r="AB25" s="20" t="e">
        <f t="shared" si="4"/>
        <v>#N/A</v>
      </c>
      <c r="AC25" s="21" t="str">
        <f t="shared" si="5"/>
        <v/>
      </c>
      <c r="AD25" s="22" t="e">
        <f t="shared" si="6"/>
        <v>#N/A</v>
      </c>
      <c r="AE25" s="25" t="e">
        <f t="shared" si="0"/>
        <v>#N/A</v>
      </c>
      <c r="AF25" s="25">
        <f>'Taxation Table'!H3</f>
        <v>0</v>
      </c>
      <c r="AI25">
        <f t="shared" si="1"/>
        <v>25</v>
      </c>
    </row>
    <row r="26" spans="1:35">
      <c r="B26" s="4"/>
      <c r="C26" s="4"/>
      <c r="D26" s="4"/>
      <c r="E26" s="4"/>
      <c r="F26" s="4"/>
      <c r="G26" s="4"/>
      <c r="H26" s="157"/>
      <c r="I26" s="157"/>
      <c r="J26" s="4"/>
      <c r="K26" s="4"/>
      <c r="L26" s="4"/>
      <c r="M26" s="4"/>
      <c r="N26" s="4"/>
      <c r="O26" s="157"/>
      <c r="P26" s="32"/>
      <c r="Q26" s="32"/>
      <c r="R26" s="1"/>
      <c r="S26" s="32"/>
      <c r="T26" s="32"/>
      <c r="U26" s="32"/>
      <c r="V26" s="4"/>
      <c r="W26" s="32"/>
      <c r="X26" s="32"/>
      <c r="Z26" s="19" t="str">
        <f t="shared" si="2"/>
        <v/>
      </c>
      <c r="AA26" s="20" t="str">
        <f t="shared" si="3"/>
        <v/>
      </c>
      <c r="AB26" s="20" t="e">
        <f t="shared" si="4"/>
        <v>#N/A</v>
      </c>
      <c r="AC26" s="21" t="str">
        <f t="shared" si="5"/>
        <v/>
      </c>
      <c r="AD26" s="22" t="e">
        <f t="shared" si="6"/>
        <v>#N/A</v>
      </c>
      <c r="AE26" s="25" t="e">
        <f t="shared" si="0"/>
        <v>#N/A</v>
      </c>
      <c r="AF26" s="25" t="e">
        <f>#REF!</f>
        <v>#REF!</v>
      </c>
      <c r="AI26">
        <f t="shared" si="1"/>
        <v>26</v>
      </c>
    </row>
    <row r="27" spans="1:3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2"/>
      <c r="N27" s="32"/>
      <c r="O27" s="157"/>
      <c r="P27" s="4"/>
      <c r="Q27" s="4"/>
      <c r="R27" s="1"/>
      <c r="S27" s="4"/>
      <c r="T27" s="4"/>
      <c r="U27" s="4"/>
      <c r="V27" s="32"/>
      <c r="W27" s="32"/>
      <c r="X27" s="32"/>
      <c r="Z27" s="19" t="str">
        <f t="shared" si="2"/>
        <v/>
      </c>
      <c r="AA27" s="20" t="str">
        <f t="shared" si="3"/>
        <v/>
      </c>
      <c r="AB27" s="20" t="e">
        <f t="shared" si="4"/>
        <v>#N/A</v>
      </c>
      <c r="AC27" s="21" t="str">
        <f t="shared" si="5"/>
        <v/>
      </c>
      <c r="AD27" s="22" t="e">
        <f t="shared" si="6"/>
        <v>#N/A</v>
      </c>
      <c r="AE27" s="25" t="e">
        <f t="shared" si="0"/>
        <v>#N/A</v>
      </c>
      <c r="AF27" s="25" t="e">
        <f>#REF!</f>
        <v>#REF!</v>
      </c>
      <c r="AI27">
        <f t="shared" si="1"/>
        <v>27</v>
      </c>
    </row>
    <row r="28" spans="1:35">
      <c r="C28" s="4"/>
      <c r="D28" s="4"/>
      <c r="E28" s="4"/>
      <c r="F28" s="4"/>
      <c r="G28" s="4"/>
      <c r="H28" s="4"/>
      <c r="I28" s="32"/>
      <c r="J28" s="32"/>
      <c r="K28" s="4"/>
      <c r="L28" s="32"/>
      <c r="M28" s="32"/>
      <c r="N28" s="32"/>
      <c r="O28" s="157"/>
      <c r="P28" s="32"/>
      <c r="Q28" s="32"/>
      <c r="R28" s="1"/>
      <c r="S28" s="32"/>
      <c r="T28" s="32"/>
      <c r="U28" s="32"/>
      <c r="V28" s="32"/>
      <c r="Z28" s="19" t="str">
        <f t="shared" si="2"/>
        <v/>
      </c>
      <c r="AA28" s="20" t="str">
        <f t="shared" si="3"/>
        <v/>
      </c>
      <c r="AB28" s="20" t="e">
        <f t="shared" si="4"/>
        <v>#N/A</v>
      </c>
      <c r="AC28" s="21" t="str">
        <f t="shared" si="5"/>
        <v/>
      </c>
      <c r="AD28" s="22" t="e">
        <f t="shared" si="6"/>
        <v>#N/A</v>
      </c>
      <c r="AE28" s="25" t="e">
        <f t="shared" si="0"/>
        <v>#N/A</v>
      </c>
      <c r="AF28" s="25" t="e">
        <f>#REF!</f>
        <v>#REF!</v>
      </c>
      <c r="AI28">
        <f t="shared" si="1"/>
        <v>28</v>
      </c>
    </row>
    <row r="29" spans="1:35">
      <c r="J29" s="4"/>
      <c r="K29" s="4"/>
      <c r="L29" s="4"/>
      <c r="O29" s="157"/>
      <c r="P29" s="32"/>
      <c r="Q29" s="32"/>
      <c r="R29" s="1"/>
      <c r="S29" s="32"/>
      <c r="T29" s="32"/>
      <c r="U29" s="32"/>
      <c r="W29" s="4"/>
      <c r="X29" s="4"/>
      <c r="Z29" s="19" t="str">
        <f t="shared" si="2"/>
        <v/>
      </c>
      <c r="AA29" s="20" t="str">
        <f t="shared" si="3"/>
        <v/>
      </c>
      <c r="AB29" s="20" t="e">
        <f t="shared" si="4"/>
        <v>#N/A</v>
      </c>
      <c r="AC29" s="21" t="str">
        <f t="shared" si="5"/>
        <v/>
      </c>
      <c r="AD29" s="22" t="e">
        <f t="shared" si="6"/>
        <v>#N/A</v>
      </c>
      <c r="AE29" s="25" t="e">
        <f t="shared" si="0"/>
        <v>#N/A</v>
      </c>
      <c r="AF29" s="25" t="e">
        <f>#REF!</f>
        <v>#REF!</v>
      </c>
      <c r="AI29">
        <f t="shared" si="1"/>
        <v>29</v>
      </c>
    </row>
    <row r="30" spans="1:35">
      <c r="J30" s="32"/>
      <c r="K30" s="32"/>
      <c r="L30" s="32"/>
      <c r="M30" s="4"/>
      <c r="N30" s="4"/>
      <c r="O30" s="157"/>
      <c r="R30" s="1"/>
      <c r="V30" s="4"/>
      <c r="W30" s="8"/>
      <c r="X30" s="8"/>
      <c r="Z30" s="19" t="str">
        <f t="shared" si="2"/>
        <v/>
      </c>
      <c r="AA30" s="20" t="str">
        <f t="shared" si="3"/>
        <v/>
      </c>
      <c r="AB30" s="20" t="e">
        <f t="shared" si="4"/>
        <v>#N/A</v>
      </c>
      <c r="AC30" s="21" t="str">
        <f t="shared" si="5"/>
        <v/>
      </c>
      <c r="AD30" s="22" t="e">
        <f t="shared" si="6"/>
        <v>#N/A</v>
      </c>
      <c r="AE30" s="25" t="e">
        <f t="shared" si="0"/>
        <v>#N/A</v>
      </c>
      <c r="AF30" s="25" t="e">
        <f>#REF!</f>
        <v>#REF!</v>
      </c>
      <c r="AI30">
        <f t="shared" si="1"/>
        <v>30</v>
      </c>
    </row>
    <row r="31" spans="1:35">
      <c r="J31" s="32"/>
      <c r="K31" s="4"/>
      <c r="L31" s="32"/>
      <c r="M31" s="8"/>
      <c r="N31" s="8"/>
      <c r="O31" s="157"/>
      <c r="P31" s="4"/>
      <c r="Q31" s="4"/>
      <c r="R31" s="1"/>
      <c r="S31" s="4"/>
      <c r="T31" s="4"/>
      <c r="U31" s="4"/>
      <c r="V31" s="8"/>
      <c r="Z31" s="19" t="str">
        <f t="shared" si="2"/>
        <v/>
      </c>
      <c r="AA31" s="20" t="str">
        <f t="shared" si="3"/>
        <v/>
      </c>
      <c r="AB31" s="20" t="e">
        <f t="shared" si="4"/>
        <v>#N/A</v>
      </c>
      <c r="AC31" s="21" t="str">
        <f t="shared" si="5"/>
        <v/>
      </c>
      <c r="AD31" s="22" t="e">
        <f t="shared" si="6"/>
        <v>#N/A</v>
      </c>
      <c r="AE31" s="25" t="e">
        <f t="shared" si="0"/>
        <v>#N/A</v>
      </c>
      <c r="AF31" s="25" t="e">
        <f>#REF!</f>
        <v>#REF!</v>
      </c>
    </row>
    <row r="32" spans="1:35">
      <c r="C32" s="156"/>
      <c r="D32" s="156"/>
      <c r="K32" s="4"/>
      <c r="L32" s="4"/>
      <c r="O32" s="157"/>
      <c r="P32" s="8"/>
      <c r="Q32" s="8"/>
      <c r="R32" s="1"/>
      <c r="S32" s="8"/>
      <c r="T32" s="8"/>
      <c r="U32" s="8"/>
      <c r="Z32" s="19" t="str">
        <f t="shared" si="2"/>
        <v/>
      </c>
      <c r="AA32" s="20" t="str">
        <f t="shared" si="3"/>
        <v/>
      </c>
      <c r="AB32" s="20" t="e">
        <f t="shared" si="4"/>
        <v>#N/A</v>
      </c>
      <c r="AC32" s="21" t="str">
        <f t="shared" si="5"/>
        <v/>
      </c>
      <c r="AD32" s="22" t="e">
        <f t="shared" si="6"/>
        <v>#N/A</v>
      </c>
      <c r="AE32" s="25" t="e">
        <f t="shared" si="0"/>
        <v>#N/A</v>
      </c>
      <c r="AF32" s="25" t="e">
        <f>#REF!</f>
        <v>#REF!</v>
      </c>
    </row>
    <row r="33" spans="10:32">
      <c r="J33" s="4"/>
      <c r="K33" s="4"/>
      <c r="L33" s="4"/>
      <c r="O33" s="157"/>
      <c r="R33" s="1"/>
      <c r="Z33" s="19" t="str">
        <f t="shared" si="2"/>
        <v/>
      </c>
      <c r="AA33" s="20" t="str">
        <f t="shared" si="3"/>
        <v/>
      </c>
      <c r="AB33" s="20" t="e">
        <f t="shared" si="4"/>
        <v>#N/A</v>
      </c>
      <c r="AC33" s="21" t="str">
        <f t="shared" si="5"/>
        <v/>
      </c>
      <c r="AD33" s="22" t="e">
        <f t="shared" si="6"/>
        <v>#N/A</v>
      </c>
      <c r="AE33" s="25" t="e">
        <f t="shared" si="0"/>
        <v>#N/A</v>
      </c>
      <c r="AF33" s="25" t="e">
        <f>#REF!</f>
        <v>#REF!</v>
      </c>
    </row>
    <row r="34" spans="10:32">
      <c r="J34" s="8"/>
      <c r="K34" s="8"/>
      <c r="L34" s="8"/>
      <c r="O34" s="157"/>
      <c r="R34" s="1"/>
      <c r="Z34" s="19" t="str">
        <f t="shared" si="2"/>
        <v/>
      </c>
      <c r="AA34" s="20" t="str">
        <f t="shared" si="3"/>
        <v/>
      </c>
      <c r="AB34" s="20" t="e">
        <f t="shared" si="4"/>
        <v>#N/A</v>
      </c>
      <c r="AC34" s="21" t="str">
        <f t="shared" si="5"/>
        <v/>
      </c>
      <c r="AD34" s="22" t="e">
        <f t="shared" si="6"/>
        <v>#N/A</v>
      </c>
      <c r="AE34" s="25" t="e">
        <f t="shared" si="0"/>
        <v>#N/A</v>
      </c>
      <c r="AF34" s="25" t="e">
        <f>#REF!</f>
        <v>#REF!</v>
      </c>
    </row>
    <row r="35" spans="10:32">
      <c r="K35" s="4"/>
      <c r="L35" s="4"/>
      <c r="O35" s="157"/>
      <c r="R35" s="1"/>
      <c r="Z35" s="19" t="str">
        <f t="shared" si="2"/>
        <v/>
      </c>
      <c r="AA35" s="20" t="str">
        <f t="shared" si="3"/>
        <v/>
      </c>
      <c r="AB35" s="20" t="e">
        <f t="shared" si="4"/>
        <v>#N/A</v>
      </c>
      <c r="AC35" s="21" t="str">
        <f t="shared" si="5"/>
        <v/>
      </c>
      <c r="AD35" s="22" t="e">
        <f t="shared" si="6"/>
        <v>#N/A</v>
      </c>
      <c r="AE35" s="25" t="e">
        <f t="shared" si="0"/>
        <v>#N/A</v>
      </c>
      <c r="AF35" s="25" t="e">
        <f>#REF!</f>
        <v>#REF!</v>
      </c>
    </row>
    <row r="36" spans="10:32">
      <c r="K36" s="4"/>
      <c r="L36" s="4"/>
      <c r="O36" s="157"/>
      <c r="R36" s="1"/>
      <c r="Z36" s="19" t="str">
        <f t="shared" si="2"/>
        <v/>
      </c>
      <c r="AA36" s="20" t="str">
        <f t="shared" si="3"/>
        <v/>
      </c>
      <c r="AB36" s="20" t="e">
        <f t="shared" si="4"/>
        <v>#N/A</v>
      </c>
      <c r="AC36" s="21" t="str">
        <f t="shared" si="5"/>
        <v/>
      </c>
      <c r="AD36" s="22" t="e">
        <f t="shared" si="6"/>
        <v>#N/A</v>
      </c>
      <c r="AE36" s="25" t="e">
        <f t="shared" ref="AE36:AE53" si="7">IF(Z36=tenure,IF(corpnoindex&lt;corpindex,corpnoindex,corpindex),NA())</f>
        <v>#N/A</v>
      </c>
      <c r="AF36" s="25" t="e">
        <f>#REF!</f>
        <v>#REF!</v>
      </c>
    </row>
    <row r="37" spans="10:32">
      <c r="K37" s="4"/>
      <c r="L37" s="4"/>
      <c r="O37" s="157"/>
      <c r="R37" s="1"/>
      <c r="Z37" s="19" t="str">
        <f t="shared" ref="Z37:Z53" si="8">IF(Z36&lt;tenure,Z36+1,"")</f>
        <v/>
      </c>
      <c r="AA37" s="20" t="str">
        <f t="shared" ref="AA37:AA53" si="9">IF(Z37&lt;=tenure,AB36,"")</f>
        <v/>
      </c>
      <c r="AB37" s="20" t="e">
        <f t="shared" ref="AB37:AB53" si="10">IF(Z37&lt;=tenure,AA37*((1+rate*(1-IF(tax=10%,10.3%,IF(tax=20%,20.6%,IF(tax=30%,30.9%)))))),NA())</f>
        <v>#N/A</v>
      </c>
      <c r="AC37" s="21" t="str">
        <f t="shared" ref="AC37:AC53" si="11">IF(Z37&lt;=tenure,AD36,"")</f>
        <v/>
      </c>
      <c r="AD37" s="22" t="e">
        <f t="shared" ref="AD37:AD53" si="12">IF(Z37&lt;=tenure,AC37*((1+rated)),NA())</f>
        <v>#N/A</v>
      </c>
      <c r="AE37" s="25" t="e">
        <f t="shared" si="7"/>
        <v>#N/A</v>
      </c>
      <c r="AF37" s="25" t="e">
        <f>#REF!</f>
        <v>#REF!</v>
      </c>
    </row>
    <row r="38" spans="10:32">
      <c r="K38" s="4"/>
      <c r="L38" s="4"/>
      <c r="O38" s="157"/>
      <c r="R38" s="1"/>
      <c r="Z38" s="19" t="str">
        <f t="shared" si="8"/>
        <v/>
      </c>
      <c r="AA38" s="20" t="str">
        <f t="shared" si="9"/>
        <v/>
      </c>
      <c r="AB38" s="20" t="e">
        <f t="shared" si="10"/>
        <v>#N/A</v>
      </c>
      <c r="AC38" s="21" t="str">
        <f t="shared" si="11"/>
        <v/>
      </c>
      <c r="AD38" s="22" t="e">
        <f t="shared" si="12"/>
        <v>#N/A</v>
      </c>
      <c r="AE38" s="25" t="e">
        <f t="shared" si="7"/>
        <v>#N/A</v>
      </c>
      <c r="AF38" s="25" t="e">
        <f>#REF!</f>
        <v>#REF!</v>
      </c>
    </row>
    <row r="39" spans="10:32">
      <c r="K39" s="4"/>
      <c r="L39" s="4"/>
      <c r="O39" s="157"/>
      <c r="R39" s="1"/>
      <c r="Z39" s="19" t="str">
        <f t="shared" si="8"/>
        <v/>
      </c>
      <c r="AA39" s="20" t="str">
        <f t="shared" si="9"/>
        <v/>
      </c>
      <c r="AB39" s="20" t="e">
        <f t="shared" si="10"/>
        <v>#N/A</v>
      </c>
      <c r="AC39" s="21" t="str">
        <f t="shared" si="11"/>
        <v/>
      </c>
      <c r="AD39" s="22" t="e">
        <f t="shared" si="12"/>
        <v>#N/A</v>
      </c>
      <c r="AE39" s="25" t="e">
        <f t="shared" si="7"/>
        <v>#N/A</v>
      </c>
      <c r="AF39" s="25" t="e">
        <f>#REF!</f>
        <v>#REF!</v>
      </c>
    </row>
    <row r="40" spans="10:32">
      <c r="K40" s="4"/>
      <c r="L40" s="4"/>
      <c r="O40" s="157"/>
      <c r="R40" s="1"/>
      <c r="Z40" s="19" t="str">
        <f t="shared" si="8"/>
        <v/>
      </c>
      <c r="AA40" s="20" t="str">
        <f t="shared" si="9"/>
        <v/>
      </c>
      <c r="AB40" s="20" t="e">
        <f t="shared" si="10"/>
        <v>#N/A</v>
      </c>
      <c r="AC40" s="21" t="str">
        <f t="shared" si="11"/>
        <v/>
      </c>
      <c r="AD40" s="22" t="e">
        <f t="shared" si="12"/>
        <v>#N/A</v>
      </c>
      <c r="AE40" s="25" t="e">
        <f t="shared" si="7"/>
        <v>#N/A</v>
      </c>
      <c r="AF40" s="25" t="e">
        <f>#REF!</f>
        <v>#REF!</v>
      </c>
    </row>
    <row r="41" spans="10:32">
      <c r="O41" s="157"/>
      <c r="R41" s="1"/>
      <c r="Z41" s="19" t="str">
        <f t="shared" si="8"/>
        <v/>
      </c>
      <c r="AA41" s="20" t="str">
        <f t="shared" si="9"/>
        <v/>
      </c>
      <c r="AB41" s="20" t="e">
        <f t="shared" si="10"/>
        <v>#N/A</v>
      </c>
      <c r="AC41" s="21" t="str">
        <f t="shared" si="11"/>
        <v/>
      </c>
      <c r="AD41" s="22" t="e">
        <f t="shared" si="12"/>
        <v>#N/A</v>
      </c>
      <c r="AE41" s="25" t="e">
        <f t="shared" si="7"/>
        <v>#N/A</v>
      </c>
      <c r="AF41" s="25" t="e">
        <f>#REF!</f>
        <v>#REF!</v>
      </c>
    </row>
    <row r="42" spans="10:32">
      <c r="O42" s="157"/>
      <c r="R42" s="1"/>
      <c r="Z42" s="19" t="str">
        <f t="shared" si="8"/>
        <v/>
      </c>
      <c r="AA42" s="20" t="str">
        <f t="shared" si="9"/>
        <v/>
      </c>
      <c r="AB42" s="20" t="e">
        <f t="shared" si="10"/>
        <v>#N/A</v>
      </c>
      <c r="AC42" s="21" t="str">
        <f t="shared" si="11"/>
        <v/>
      </c>
      <c r="AD42" s="22" t="e">
        <f t="shared" si="12"/>
        <v>#N/A</v>
      </c>
      <c r="AE42" s="25" t="e">
        <f t="shared" si="7"/>
        <v>#N/A</v>
      </c>
      <c r="AF42" s="25" t="e">
        <f>#REF!</f>
        <v>#REF!</v>
      </c>
    </row>
    <row r="43" spans="10:32">
      <c r="O43" s="157"/>
      <c r="R43" s="1"/>
      <c r="Z43" s="19" t="str">
        <f t="shared" si="8"/>
        <v/>
      </c>
      <c r="AA43" s="20" t="str">
        <f t="shared" si="9"/>
        <v/>
      </c>
      <c r="AB43" s="20" t="e">
        <f t="shared" si="10"/>
        <v>#N/A</v>
      </c>
      <c r="AC43" s="21" t="str">
        <f t="shared" si="11"/>
        <v/>
      </c>
      <c r="AD43" s="22" t="e">
        <f t="shared" si="12"/>
        <v>#N/A</v>
      </c>
      <c r="AE43" s="25" t="e">
        <f t="shared" si="7"/>
        <v>#N/A</v>
      </c>
      <c r="AF43" s="25" t="e">
        <f>#REF!</f>
        <v>#REF!</v>
      </c>
    </row>
    <row r="44" spans="10:32">
      <c r="O44" s="157"/>
      <c r="R44" s="1"/>
      <c r="Z44" s="19" t="str">
        <f t="shared" si="8"/>
        <v/>
      </c>
      <c r="AA44" s="20" t="str">
        <f t="shared" si="9"/>
        <v/>
      </c>
      <c r="AB44" s="20" t="e">
        <f t="shared" si="10"/>
        <v>#N/A</v>
      </c>
      <c r="AC44" s="21" t="str">
        <f t="shared" si="11"/>
        <v/>
      </c>
      <c r="AD44" s="22" t="e">
        <f t="shared" si="12"/>
        <v>#N/A</v>
      </c>
      <c r="AE44" s="25" t="e">
        <f t="shared" si="7"/>
        <v>#N/A</v>
      </c>
      <c r="AF44" s="25" t="e">
        <f>#REF!</f>
        <v>#REF!</v>
      </c>
    </row>
    <row r="45" spans="10:32">
      <c r="O45" s="157"/>
      <c r="R45" s="1"/>
      <c r="Z45" s="19" t="str">
        <f t="shared" si="8"/>
        <v/>
      </c>
      <c r="AA45" s="20" t="str">
        <f t="shared" si="9"/>
        <v/>
      </c>
      <c r="AB45" s="20" t="e">
        <f t="shared" si="10"/>
        <v>#N/A</v>
      </c>
      <c r="AC45" s="21" t="str">
        <f t="shared" si="11"/>
        <v/>
      </c>
      <c r="AD45" s="22" t="e">
        <f t="shared" si="12"/>
        <v>#N/A</v>
      </c>
      <c r="AE45" s="25" t="e">
        <f t="shared" si="7"/>
        <v>#N/A</v>
      </c>
      <c r="AF45" s="25" t="e">
        <f>#REF!</f>
        <v>#REF!</v>
      </c>
    </row>
    <row r="46" spans="10:32">
      <c r="O46" s="157"/>
      <c r="R46" s="1"/>
      <c r="Z46" s="19" t="str">
        <f t="shared" si="8"/>
        <v/>
      </c>
      <c r="AA46" s="20" t="str">
        <f t="shared" si="9"/>
        <v/>
      </c>
      <c r="AB46" s="20" t="e">
        <f t="shared" si="10"/>
        <v>#N/A</v>
      </c>
      <c r="AC46" s="21" t="str">
        <f t="shared" si="11"/>
        <v/>
      </c>
      <c r="AD46" s="22" t="e">
        <f t="shared" si="12"/>
        <v>#N/A</v>
      </c>
      <c r="AE46" s="25" t="e">
        <f t="shared" si="7"/>
        <v>#N/A</v>
      </c>
      <c r="AF46" s="25">
        <f t="shared" ref="AF46:AF53" si="13">B46</f>
        <v>0</v>
      </c>
    </row>
    <row r="47" spans="10:32">
      <c r="O47" s="157"/>
      <c r="R47" s="1"/>
      <c r="Z47" s="19" t="str">
        <f t="shared" si="8"/>
        <v/>
      </c>
      <c r="AA47" s="20" t="str">
        <f t="shared" si="9"/>
        <v/>
      </c>
      <c r="AB47" s="20" t="e">
        <f t="shared" si="10"/>
        <v>#N/A</v>
      </c>
      <c r="AC47" s="21" t="str">
        <f t="shared" si="11"/>
        <v/>
      </c>
      <c r="AD47" s="22" t="e">
        <f t="shared" si="12"/>
        <v>#N/A</v>
      </c>
      <c r="AE47" s="25" t="e">
        <f t="shared" si="7"/>
        <v>#N/A</v>
      </c>
      <c r="AF47" s="25">
        <f t="shared" si="13"/>
        <v>0</v>
      </c>
    </row>
    <row r="48" spans="10:32">
      <c r="O48" s="157"/>
      <c r="R48" s="1"/>
      <c r="Z48" s="19" t="str">
        <f t="shared" si="8"/>
        <v/>
      </c>
      <c r="AA48" s="20" t="str">
        <f t="shared" si="9"/>
        <v/>
      </c>
      <c r="AB48" s="20" t="e">
        <f t="shared" si="10"/>
        <v>#N/A</v>
      </c>
      <c r="AC48" s="21" t="str">
        <f t="shared" si="11"/>
        <v/>
      </c>
      <c r="AD48" s="22" t="e">
        <f t="shared" si="12"/>
        <v>#N/A</v>
      </c>
      <c r="AE48" s="25" t="e">
        <f t="shared" si="7"/>
        <v>#N/A</v>
      </c>
      <c r="AF48" s="25">
        <f t="shared" si="13"/>
        <v>0</v>
      </c>
    </row>
    <row r="49" spans="15:32">
      <c r="O49" s="157"/>
      <c r="R49" s="1"/>
      <c r="Z49" s="19" t="str">
        <f t="shared" si="8"/>
        <v/>
      </c>
      <c r="AA49" s="20" t="str">
        <f t="shared" si="9"/>
        <v/>
      </c>
      <c r="AB49" s="20" t="e">
        <f t="shared" si="10"/>
        <v>#N/A</v>
      </c>
      <c r="AC49" s="21" t="str">
        <f t="shared" si="11"/>
        <v/>
      </c>
      <c r="AD49" s="22" t="e">
        <f t="shared" si="12"/>
        <v>#N/A</v>
      </c>
      <c r="AE49" s="25" t="e">
        <f t="shared" si="7"/>
        <v>#N/A</v>
      </c>
      <c r="AF49" s="25">
        <f t="shared" si="13"/>
        <v>0</v>
      </c>
    </row>
    <row r="50" spans="15:32">
      <c r="O50" s="157"/>
      <c r="R50" s="1"/>
      <c r="Z50" s="19" t="str">
        <f t="shared" si="8"/>
        <v/>
      </c>
      <c r="AA50" s="20" t="str">
        <f t="shared" si="9"/>
        <v/>
      </c>
      <c r="AB50" s="20" t="e">
        <f t="shared" si="10"/>
        <v>#N/A</v>
      </c>
      <c r="AC50" s="21" t="str">
        <f t="shared" si="11"/>
        <v/>
      </c>
      <c r="AD50" s="22" t="e">
        <f t="shared" si="12"/>
        <v>#N/A</v>
      </c>
      <c r="AE50" s="25" t="e">
        <f t="shared" si="7"/>
        <v>#N/A</v>
      </c>
      <c r="AF50" s="25">
        <f t="shared" si="13"/>
        <v>0</v>
      </c>
    </row>
    <row r="51" spans="15:32">
      <c r="O51" s="157"/>
      <c r="R51" s="1"/>
      <c r="Z51" s="19" t="str">
        <f t="shared" si="8"/>
        <v/>
      </c>
      <c r="AA51" s="20" t="str">
        <f t="shared" si="9"/>
        <v/>
      </c>
      <c r="AB51" s="20" t="e">
        <f t="shared" si="10"/>
        <v>#N/A</v>
      </c>
      <c r="AC51" s="21" t="str">
        <f t="shared" si="11"/>
        <v/>
      </c>
      <c r="AD51" s="22" t="e">
        <f t="shared" si="12"/>
        <v>#N/A</v>
      </c>
      <c r="AE51" s="25" t="e">
        <f t="shared" si="7"/>
        <v>#N/A</v>
      </c>
      <c r="AF51" s="25">
        <f t="shared" si="13"/>
        <v>0</v>
      </c>
    </row>
    <row r="52" spans="15:32">
      <c r="O52" s="157"/>
      <c r="R52" s="1"/>
      <c r="Z52" s="19" t="str">
        <f t="shared" si="8"/>
        <v/>
      </c>
      <c r="AA52" s="20" t="str">
        <f t="shared" si="9"/>
        <v/>
      </c>
      <c r="AB52" s="20" t="e">
        <f t="shared" si="10"/>
        <v>#N/A</v>
      </c>
      <c r="AC52" s="21" t="str">
        <f t="shared" si="11"/>
        <v/>
      </c>
      <c r="AD52" s="22" t="e">
        <f t="shared" si="12"/>
        <v>#N/A</v>
      </c>
      <c r="AE52" s="25" t="e">
        <f t="shared" si="7"/>
        <v>#N/A</v>
      </c>
      <c r="AF52" s="25">
        <f t="shared" si="13"/>
        <v>0</v>
      </c>
    </row>
    <row r="53" spans="15:32">
      <c r="O53" s="157"/>
      <c r="R53" s="1"/>
      <c r="Z53" s="23" t="str">
        <f t="shared" si="8"/>
        <v/>
      </c>
      <c r="AA53" s="20" t="str">
        <f t="shared" si="9"/>
        <v/>
      </c>
      <c r="AB53" s="20" t="e">
        <f t="shared" si="10"/>
        <v>#N/A</v>
      </c>
      <c r="AC53" s="24" t="str">
        <f t="shared" si="11"/>
        <v/>
      </c>
      <c r="AD53" s="22" t="e">
        <f t="shared" si="12"/>
        <v>#N/A</v>
      </c>
      <c r="AE53" s="25" t="e">
        <f t="shared" si="7"/>
        <v>#N/A</v>
      </c>
      <c r="AF53" s="25">
        <f t="shared" si="13"/>
        <v>0</v>
      </c>
    </row>
    <row r="54" spans="15:32">
      <c r="O54" s="157"/>
      <c r="R54" s="1"/>
    </row>
    <row r="55" spans="15:32">
      <c r="O55" s="157"/>
      <c r="R55" s="1"/>
    </row>
    <row r="56" spans="15:32">
      <c r="O56" s="157"/>
      <c r="R56" s="1"/>
    </row>
    <row r="57" spans="15:32">
      <c r="O57" s="157"/>
      <c r="R57" s="1"/>
    </row>
    <row r="58" spans="15:32">
      <c r="O58" s="157"/>
      <c r="R58" s="1"/>
    </row>
    <row r="59" spans="15:32">
      <c r="O59" s="157"/>
      <c r="R59" s="1"/>
    </row>
    <row r="60" spans="15:32">
      <c r="O60" s="157"/>
      <c r="R60" s="1"/>
    </row>
    <row r="61" spans="15:32">
      <c r="O61" s="157"/>
      <c r="R61" s="1"/>
    </row>
    <row r="62" spans="15:32">
      <c r="O62" s="157"/>
      <c r="R62" s="1"/>
    </row>
    <row r="63" spans="15:32">
      <c r="O63" s="157"/>
      <c r="R63" s="1"/>
    </row>
    <row r="64" spans="15:32">
      <c r="O64" s="157"/>
      <c r="R64" s="1"/>
    </row>
    <row r="65" spans="15:18">
      <c r="O65" s="157"/>
      <c r="R65" s="1"/>
    </row>
    <row r="66" spans="15:18">
      <c r="O66" s="157"/>
      <c r="R66" s="1"/>
    </row>
    <row r="67" spans="15:18">
      <c r="O67" s="157"/>
      <c r="R67" s="1"/>
    </row>
    <row r="68" spans="15:18">
      <c r="O68" s="157"/>
      <c r="R68" s="1"/>
    </row>
    <row r="69" spans="15:18">
      <c r="O69" s="157"/>
      <c r="R69" s="1"/>
    </row>
    <row r="70" spans="15:18">
      <c r="O70" s="157"/>
      <c r="R70" s="1"/>
    </row>
    <row r="71" spans="15:18">
      <c r="O71" s="157"/>
      <c r="R71" s="1"/>
    </row>
    <row r="72" spans="15:18">
      <c r="O72" s="157"/>
      <c r="R72" s="1"/>
    </row>
    <row r="73" spans="15:18">
      <c r="O73" s="157"/>
      <c r="R73" s="1"/>
    </row>
    <row r="74" spans="15:18">
      <c r="O74" s="157"/>
      <c r="R74" s="1"/>
    </row>
    <row r="75" spans="15:18">
      <c r="O75" s="157"/>
      <c r="R75" s="1"/>
    </row>
    <row r="76" spans="15:18">
      <c r="O76" s="157"/>
      <c r="R76" s="1"/>
    </row>
    <row r="77" spans="15:18">
      <c r="O77" s="157"/>
      <c r="R77" s="1"/>
    </row>
    <row r="78" spans="15:18">
      <c r="O78" s="157"/>
      <c r="R78" s="1"/>
    </row>
    <row r="79" spans="15:18">
      <c r="O79" s="157"/>
      <c r="R79" s="1"/>
    </row>
    <row r="80" spans="15:18">
      <c r="O80" s="157"/>
      <c r="R80" s="1"/>
    </row>
    <row r="81" spans="15:18">
      <c r="O81" s="157"/>
      <c r="R81" s="1"/>
    </row>
    <row r="82" spans="15:18">
      <c r="O82" s="157"/>
      <c r="R82" s="1"/>
    </row>
    <row r="83" spans="15:18">
      <c r="O83" s="157"/>
      <c r="R83" s="1"/>
    </row>
    <row r="84" spans="15:18">
      <c r="O84" s="157"/>
      <c r="R84" s="1"/>
    </row>
    <row r="85" spans="15:18">
      <c r="O85" s="157"/>
      <c r="R85" s="1"/>
    </row>
    <row r="86" spans="15:18">
      <c r="O86" s="157"/>
      <c r="R86" s="1"/>
    </row>
    <row r="87" spans="15:18">
      <c r="O87" s="157"/>
      <c r="R87" s="1"/>
    </row>
    <row r="88" spans="15:18">
      <c r="O88" s="157"/>
      <c r="R88" s="1"/>
    </row>
    <row r="89" spans="15:18">
      <c r="O89" s="157"/>
      <c r="R89" s="1"/>
    </row>
    <row r="90" spans="15:18">
      <c r="O90" s="157"/>
      <c r="R90" s="1"/>
    </row>
    <row r="91" spans="15:18">
      <c r="O91" s="157"/>
      <c r="R91" s="1"/>
    </row>
    <row r="92" spans="15:18">
      <c r="O92" s="157"/>
      <c r="R92" s="1"/>
    </row>
    <row r="93" spans="15:18">
      <c r="O93" s="157"/>
      <c r="R93" s="1"/>
    </row>
    <row r="94" spans="15:18">
      <c r="O94" s="157"/>
      <c r="R94" s="1"/>
    </row>
    <row r="95" spans="15:18">
      <c r="O95" s="157"/>
      <c r="R95" s="1"/>
    </row>
    <row r="96" spans="15:18">
      <c r="O96" s="157"/>
      <c r="R96" s="1"/>
    </row>
    <row r="97" spans="15:18">
      <c r="O97" s="157"/>
      <c r="R97" s="1"/>
    </row>
    <row r="98" spans="15:18">
      <c r="O98" s="157"/>
      <c r="R98" s="1"/>
    </row>
    <row r="99" spans="15:18">
      <c r="O99" s="157"/>
      <c r="R99" s="1"/>
    </row>
    <row r="100" spans="15:18">
      <c r="O100" s="157"/>
      <c r="R100" s="1"/>
    </row>
    <row r="101" spans="15:18">
      <c r="O101" s="157"/>
      <c r="R101" s="1"/>
    </row>
    <row r="102" spans="15:18">
      <c r="O102" s="157"/>
      <c r="R102" s="1"/>
    </row>
    <row r="103" spans="15:18">
      <c r="O103" s="157"/>
      <c r="R103" s="1"/>
    </row>
    <row r="104" spans="15:18">
      <c r="O104" s="157"/>
      <c r="R104" s="1"/>
    </row>
    <row r="105" spans="15:18">
      <c r="O105" s="157"/>
      <c r="R105" s="1"/>
    </row>
    <row r="106" spans="15:18">
      <c r="O106" s="157"/>
      <c r="R106" s="1"/>
    </row>
    <row r="107" spans="15:18">
      <c r="O107" s="157"/>
      <c r="R107" s="1"/>
    </row>
    <row r="108" spans="15:18">
      <c r="O108" s="157"/>
      <c r="R108" s="1"/>
    </row>
    <row r="109" spans="15:18">
      <c r="O109" s="157"/>
      <c r="R109" s="1"/>
    </row>
    <row r="110" spans="15:18">
      <c r="O110" s="157"/>
      <c r="R110" s="1"/>
    </row>
    <row r="111" spans="15:18">
      <c r="O111" s="157"/>
      <c r="R111" s="1"/>
    </row>
    <row r="112" spans="15:18">
      <c r="O112" s="157"/>
      <c r="R112" s="1"/>
    </row>
    <row r="113" spans="15:18">
      <c r="O113" s="157"/>
      <c r="R113" s="1"/>
    </row>
    <row r="114" spans="15:18">
      <c r="O114" s="157"/>
      <c r="R114" s="1"/>
    </row>
    <row r="115" spans="15:18">
      <c r="O115" s="157"/>
      <c r="R115" s="1"/>
    </row>
    <row r="116" spans="15:18">
      <c r="O116" s="157"/>
      <c r="R116" s="1"/>
    </row>
    <row r="117" spans="15:18">
      <c r="O117" s="157"/>
      <c r="R117" s="1"/>
    </row>
    <row r="118" spans="15:18">
      <c r="O118" s="157"/>
      <c r="R118" s="1"/>
    </row>
    <row r="119" spans="15:18">
      <c r="O119" s="157"/>
      <c r="R119" s="1"/>
    </row>
    <row r="120" spans="15:18">
      <c r="O120" s="157"/>
      <c r="R120" s="1"/>
    </row>
    <row r="121" spans="15:18">
      <c r="O121" s="157"/>
    </row>
    <row r="122" spans="15:18">
      <c r="O122" s="1"/>
    </row>
  </sheetData>
  <mergeCells count="10">
    <mergeCell ref="F12:I12"/>
    <mergeCell ref="A16:I16"/>
    <mergeCell ref="A18:I18"/>
    <mergeCell ref="A20:I20"/>
    <mergeCell ref="AF1:AG1"/>
    <mergeCell ref="C2:I2"/>
    <mergeCell ref="A1:I1"/>
    <mergeCell ref="C3:H3"/>
    <mergeCell ref="F6:I6"/>
    <mergeCell ref="K1:L1"/>
  </mergeCells>
  <conditionalFormatting sqref="Z4:AD53">
    <cfRule type="cellIs" dxfId="19" priority="2" operator="equal">
      <formula>ISERROR(AA4)</formula>
    </cfRule>
  </conditionalFormatting>
  <dataValidations count="5">
    <dataValidation type="list" allowBlank="1" showInputMessage="1" showErrorMessage="1" sqref="B3">
      <formula1>$AI$1:$AI$30</formula1>
    </dataValidation>
    <dataValidation type="list" allowBlank="1" showInputMessage="1" showErrorMessage="1" sqref="L6">
      <formula1>$AJ$1:$AJ$2</formula1>
    </dataValidation>
    <dataValidation type="list" allowBlank="1" showInputMessage="1" showErrorMessage="1" sqref="L7">
      <formula1>$AI$1:$AI$10</formula1>
    </dataValidation>
    <dataValidation type="list" allowBlank="1" showInputMessage="1" showErrorMessage="1" sqref="W26:X26 S28:U28 P28:Q28 P26:Q26 V25 V27 S26:U26 M27:N27 M25:N25 I28:J28 L28 L8 J30:L30 W24:X24">
      <formula1>$AH$2:$AH$4</formula1>
    </dataValidation>
    <dataValidation type="list" allowBlank="1" showInputMessage="1" showErrorMessage="1" sqref="B4">
      <formula1>$AH$1:$AH$4</formula1>
    </dataValidation>
  </dataValidations>
  <pageMargins left="0.7" right="0.7" top="0.75" bottom="0.75" header="0.3" footer="0.3"/>
  <pageSetup orientation="portrait" r:id="rId1"/>
  <ignoredErrors>
    <ignoredError sqref="Z2:AD3 Z6:AC53 Z4:AC4 Z5:AC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"/>
  <sheetViews>
    <sheetView zoomScale="85" zoomScaleNormal="85" workbookViewId="0">
      <selection activeCell="L6" sqref="L6"/>
    </sheetView>
  </sheetViews>
  <sheetFormatPr defaultRowHeight="14.4"/>
  <cols>
    <col min="1" max="1" width="10.44140625" bestFit="1" customWidth="1"/>
    <col min="2" max="2" width="28.88671875" bestFit="1" customWidth="1"/>
    <col min="3" max="3" width="41.5546875" bestFit="1" customWidth="1"/>
    <col min="6" max="6" width="5.33203125" customWidth="1"/>
  </cols>
  <sheetData>
    <row r="1" spans="1:13">
      <c r="A1" s="77" t="s">
        <v>29</v>
      </c>
      <c r="B1" s="110"/>
      <c r="C1" s="110"/>
      <c r="D1" s="111"/>
      <c r="E1" s="112"/>
      <c r="F1" s="122"/>
      <c r="G1" s="124" t="s">
        <v>25</v>
      </c>
      <c r="H1" s="119"/>
      <c r="I1" s="119"/>
      <c r="J1" s="119"/>
      <c r="K1" s="119"/>
      <c r="L1" s="119"/>
      <c r="M1" s="125"/>
    </row>
    <row r="2" spans="1:13">
      <c r="A2" s="113" t="s">
        <v>41</v>
      </c>
      <c r="B2" s="108"/>
      <c r="C2" s="108"/>
      <c r="D2" s="109"/>
      <c r="E2" s="78"/>
      <c r="F2" s="123"/>
      <c r="G2" s="126" t="s">
        <v>24</v>
      </c>
      <c r="H2" s="120"/>
      <c r="I2" s="120"/>
      <c r="J2" s="120"/>
      <c r="K2" s="120"/>
      <c r="L2" s="120"/>
      <c r="M2" s="127"/>
    </row>
    <row r="3" spans="1:13">
      <c r="A3" s="113" t="s">
        <v>44</v>
      </c>
      <c r="B3" s="181" t="s">
        <v>66</v>
      </c>
      <c r="C3" s="182"/>
      <c r="D3" s="48" t="s">
        <v>17</v>
      </c>
      <c r="E3" s="78"/>
      <c r="F3" s="123"/>
      <c r="G3" s="126" t="s">
        <v>52</v>
      </c>
      <c r="H3" s="120"/>
      <c r="I3" s="120"/>
      <c r="J3" s="120"/>
      <c r="K3" s="120"/>
      <c r="L3" s="120"/>
      <c r="M3" s="127"/>
    </row>
    <row r="4" spans="1:13" ht="15" thickBot="1">
      <c r="A4" s="113" t="s">
        <v>42</v>
      </c>
      <c r="B4" s="181" t="s">
        <v>70</v>
      </c>
      <c r="C4" s="182"/>
      <c r="D4" s="109"/>
      <c r="E4" s="78"/>
      <c r="F4" s="123"/>
      <c r="G4" s="128" t="s">
        <v>26</v>
      </c>
      <c r="H4" s="121"/>
      <c r="I4" s="121"/>
      <c r="J4" s="121"/>
      <c r="K4" s="121"/>
      <c r="L4" s="121"/>
      <c r="M4" s="129"/>
    </row>
    <row r="5" spans="1:13" ht="15" thickBot="1">
      <c r="A5" s="114" t="s">
        <v>45</v>
      </c>
      <c r="B5" s="115"/>
      <c r="C5" s="115"/>
      <c r="D5" s="116"/>
      <c r="E5" s="117"/>
      <c r="F5" s="118"/>
    </row>
    <row r="6" spans="1:13">
      <c r="A6" s="62" t="s">
        <v>29</v>
      </c>
      <c r="B6" s="63" t="s">
        <v>1</v>
      </c>
      <c r="C6" s="63" t="s">
        <v>30</v>
      </c>
      <c r="D6" s="97"/>
      <c r="E6" s="105"/>
      <c r="F6" s="73"/>
      <c r="G6" s="103" t="s">
        <v>48</v>
      </c>
      <c r="H6" s="87"/>
      <c r="I6" s="87"/>
      <c r="J6" s="87"/>
      <c r="K6" s="88"/>
    </row>
    <row r="7" spans="1:13">
      <c r="A7" s="64" t="s">
        <v>31</v>
      </c>
      <c r="B7" s="65">
        <v>1</v>
      </c>
      <c r="C7" s="65" t="s">
        <v>35</v>
      </c>
      <c r="D7" s="98" t="s">
        <v>43</v>
      </c>
      <c r="E7" s="106"/>
      <c r="F7" s="74"/>
      <c r="G7" s="89"/>
      <c r="H7" s="89"/>
      <c r="I7" s="89"/>
      <c r="J7" s="89"/>
      <c r="K7" s="90"/>
    </row>
    <row r="8" spans="1:13">
      <c r="A8" s="58" t="s">
        <v>32</v>
      </c>
      <c r="B8" s="59">
        <v>1</v>
      </c>
      <c r="C8" s="59" t="s">
        <v>36</v>
      </c>
      <c r="D8" s="99" t="s">
        <v>20</v>
      </c>
      <c r="E8" s="179" t="s">
        <v>49</v>
      </c>
      <c r="F8" s="180"/>
      <c r="G8" s="104" t="s">
        <v>46</v>
      </c>
      <c r="H8" s="91"/>
      <c r="I8" s="91"/>
      <c r="J8" s="89"/>
      <c r="K8" s="90"/>
    </row>
    <row r="9" spans="1:13">
      <c r="A9" s="58" t="s">
        <v>10</v>
      </c>
      <c r="B9" s="59">
        <v>1</v>
      </c>
      <c r="C9" s="59" t="s">
        <v>36</v>
      </c>
      <c r="D9" s="100"/>
      <c r="E9" s="179" t="s">
        <v>50</v>
      </c>
      <c r="F9" s="180"/>
      <c r="G9" s="89"/>
      <c r="H9" s="89"/>
      <c r="I9" s="89"/>
      <c r="J9" s="89"/>
      <c r="K9" s="90"/>
    </row>
    <row r="10" spans="1:13" ht="15" thickBot="1">
      <c r="A10" s="64" t="s">
        <v>34</v>
      </c>
      <c r="B10" s="65">
        <v>1</v>
      </c>
      <c r="C10" s="65" t="s">
        <v>37</v>
      </c>
      <c r="D10" s="98" t="s">
        <v>21</v>
      </c>
      <c r="E10" s="106"/>
      <c r="F10" s="74"/>
      <c r="G10" s="92" t="s">
        <v>47</v>
      </c>
      <c r="H10" s="92"/>
      <c r="I10" s="92"/>
      <c r="J10" s="93"/>
      <c r="K10" s="94"/>
    </row>
    <row r="11" spans="1:13">
      <c r="A11" s="95" t="s">
        <v>54</v>
      </c>
      <c r="B11" s="96">
        <v>3</v>
      </c>
      <c r="C11" s="96" t="s">
        <v>27</v>
      </c>
      <c r="D11" s="101" t="s">
        <v>22</v>
      </c>
      <c r="E11" s="106"/>
      <c r="F11" s="74"/>
      <c r="G11" s="1"/>
      <c r="H11" s="1"/>
      <c r="I11" s="1"/>
      <c r="J11" s="1"/>
      <c r="K11" s="54"/>
    </row>
    <row r="12" spans="1:13" ht="15" thickBot="1">
      <c r="A12" s="60" t="s">
        <v>33</v>
      </c>
      <c r="B12" s="61">
        <v>3</v>
      </c>
      <c r="C12" s="61" t="s">
        <v>27</v>
      </c>
      <c r="D12" s="102"/>
      <c r="E12" s="107"/>
      <c r="F12" s="75"/>
      <c r="G12" s="55"/>
      <c r="H12" s="55"/>
      <c r="I12" s="55"/>
      <c r="J12" s="55"/>
      <c r="K12" s="57"/>
    </row>
    <row r="13" spans="1:13">
      <c r="A13" s="66" t="s">
        <v>29</v>
      </c>
      <c r="B13" s="67" t="s">
        <v>1</v>
      </c>
      <c r="C13" s="67" t="s">
        <v>30</v>
      </c>
      <c r="D13" s="79"/>
      <c r="E13" s="80"/>
      <c r="F13" s="81"/>
    </row>
    <row r="14" spans="1:13">
      <c r="A14" s="68" t="s">
        <v>31</v>
      </c>
      <c r="B14" s="69" t="s">
        <v>38</v>
      </c>
      <c r="C14" s="70">
        <v>0.15</v>
      </c>
      <c r="D14" s="82"/>
      <c r="E14" s="76"/>
      <c r="F14" s="83"/>
    </row>
    <row r="15" spans="1:13">
      <c r="A15" s="68" t="s">
        <v>32</v>
      </c>
      <c r="B15" s="69" t="s">
        <v>38</v>
      </c>
      <c r="C15" s="69" t="s">
        <v>40</v>
      </c>
      <c r="D15" s="82"/>
      <c r="E15" s="76"/>
      <c r="F15" s="83"/>
    </row>
    <row r="16" spans="1:13">
      <c r="A16" s="68" t="s">
        <v>55</v>
      </c>
      <c r="B16" s="69" t="s">
        <v>39</v>
      </c>
      <c r="C16" s="69" t="s">
        <v>40</v>
      </c>
      <c r="D16" s="183" t="s">
        <v>51</v>
      </c>
      <c r="E16" s="184"/>
      <c r="F16" s="185"/>
    </row>
    <row r="17" spans="1:6">
      <c r="A17" s="68" t="s">
        <v>10</v>
      </c>
      <c r="B17" s="69" t="s">
        <v>38</v>
      </c>
      <c r="C17" s="69" t="s">
        <v>40</v>
      </c>
      <c r="D17" s="183" t="s">
        <v>50</v>
      </c>
      <c r="E17" s="184"/>
      <c r="F17" s="185"/>
    </row>
    <row r="18" spans="1:6">
      <c r="A18" s="68" t="s">
        <v>34</v>
      </c>
      <c r="B18" s="69" t="s">
        <v>38</v>
      </c>
      <c r="C18" s="69" t="s">
        <v>40</v>
      </c>
      <c r="D18" s="82"/>
      <c r="E18" s="76"/>
      <c r="F18" s="83"/>
    </row>
    <row r="19" spans="1:6" ht="15" thickBot="1">
      <c r="A19" s="71" t="s">
        <v>33</v>
      </c>
      <c r="B19" s="72" t="s">
        <v>39</v>
      </c>
      <c r="C19" s="72" t="s">
        <v>40</v>
      </c>
      <c r="D19" s="84"/>
      <c r="E19" s="85"/>
      <c r="F19" s="86"/>
    </row>
    <row r="20" spans="1:6" ht="15" thickBot="1">
      <c r="A20" s="130" t="s">
        <v>53</v>
      </c>
      <c r="B20" s="131"/>
      <c r="C20" s="131"/>
      <c r="D20" s="131"/>
      <c r="E20" s="131"/>
      <c r="F20" s="132"/>
    </row>
  </sheetData>
  <mergeCells count="6">
    <mergeCell ref="E9:F9"/>
    <mergeCell ref="B3:C3"/>
    <mergeCell ref="E8:F8"/>
    <mergeCell ref="D16:F16"/>
    <mergeCell ref="D17:F17"/>
    <mergeCell ref="B4:C4"/>
  </mergeCells>
  <hyperlinks>
    <hyperlink ref="G8:I8" r:id="rId1" display="Make use of indexation benefit for debt funds"/>
    <hyperlink ref="G10:I10" r:id="rId2" display="Understanding capital gains tax on sold property"/>
    <hyperlink ref="G4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Returns Comparator</vt:lpstr>
      <vt:lpstr>Taxation Table</vt:lpstr>
      <vt:lpstr>corpindex</vt:lpstr>
      <vt:lpstr>corpnoindex</vt:lpstr>
      <vt:lpstr>rate</vt:lpstr>
      <vt:lpstr>rated</vt:lpstr>
      <vt:lpstr>rateegold</vt:lpstr>
      <vt:lpstr>rateeq</vt:lpstr>
      <vt:lpstr>rategetf</vt:lpstr>
      <vt:lpstr>ratencd</vt:lpstr>
      <vt:lpstr>ratesb</vt:lpstr>
      <vt:lpstr>ratetaxfd</vt:lpstr>
      <vt:lpstr>rdamt</vt:lpstr>
      <vt:lpstr>rdura</vt:lpstr>
      <vt:lpstr>sum</vt:lpstr>
      <vt:lpstr>sumd</vt:lpstr>
      <vt:lpstr>tax</vt:lpstr>
      <vt:lpstr>tenure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2013-03-12T03:45:11Z</dcterms:created>
  <dcterms:modified xsi:type="dcterms:W3CDTF">2013-04-27T12:04:28Z</dcterms:modified>
</cp:coreProperties>
</file>