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240" yWindow="120" windowWidth="14940" windowHeight="9228"/>
  </bookViews>
  <sheets>
    <sheet name="Guess your retirement corpus" sheetId="1" r:id="rId1"/>
  </sheets>
  <definedNames>
    <definedName name="age">#REF!</definedName>
    <definedName name="age_1">'Guess your retirement corpus'!$B$15</definedName>
    <definedName name="ainc">#N/A</definedName>
    <definedName name="ay">#N/A</definedName>
    <definedName name="binc">#N/A</definedName>
    <definedName name="by">#N/A</definedName>
    <definedName name="cage">#N/A</definedName>
    <definedName name="choice">'Guess your retirement corpus'!$Q$3</definedName>
    <definedName name="choiceg">'Guess your retirement corpus'!$B$48</definedName>
    <definedName name="cinc">#N/A</definedName>
    <definedName name="corpacc">#REF!</definedName>
    <definedName name="corpacc_1">#N/A</definedName>
    <definedName name="corpus_1">'Guess your retirement corpus'!#REF!</definedName>
    <definedName name="corpusg">'Guess your retirement corpus'!$B$23</definedName>
    <definedName name="currinv">#REF!</definedName>
    <definedName name="currinv_1">'Guess your retirement corpus'!$B$40</definedName>
    <definedName name="curroi">#REF!</definedName>
    <definedName name="curroi_1">'Guess your retirement corpus'!$B$41</definedName>
    <definedName name="cy">#N/A</definedName>
    <definedName name="debint">#REF!</definedName>
    <definedName name="debint_1">#N/A</definedName>
    <definedName name="eqint">#REF!</definedName>
    <definedName name="eqint_1">#N/A</definedName>
    <definedName name="ga">#REF!</definedName>
    <definedName name="ga_1">#N/A</definedName>
    <definedName name="gami">#N/A</definedName>
    <definedName name="gamip">#N/A</definedName>
    <definedName name="gb">#REF!</definedName>
    <definedName name="gb_1">#N/A</definedName>
    <definedName name="gbmi">#N/A</definedName>
    <definedName name="gbmip">#N/A</definedName>
    <definedName name="gc">#REF!</definedName>
    <definedName name="gc_1">#N/A</definedName>
    <definedName name="gcmi">#N/A</definedName>
    <definedName name="gcmip">#N/A</definedName>
    <definedName name="gd_1">'Guess your retirement corpus'!$B$43</definedName>
    <definedName name="inc">'Guess your retirement corpus'!$B$50</definedName>
    <definedName name="inc_1">'Guess your retirement corpus'!#REF!</definedName>
    <definedName name="inf_1">'Guess your retirement corpus'!$B$18</definedName>
    <definedName name="k_1">'Guess your retirement corpus'!$B$20</definedName>
    <definedName name="n_1">'Guess your retirement corpus'!$B$16</definedName>
    <definedName name="newc">#REF!</definedName>
    <definedName name="newc_1">#N/A</definedName>
    <definedName name="nga">#REF!</definedName>
    <definedName name="nga_1">#N/A</definedName>
    <definedName name="ngb">#REF!</definedName>
    <definedName name="ngb_1">#N/A</definedName>
    <definedName name="ngc">#REF!</definedName>
    <definedName name="ngc_1">#N/A</definedName>
    <definedName name="pa">#REF!</definedName>
    <definedName name="pa_1">'Guess your retirement corpus'!$O$22</definedName>
    <definedName name="paa">#N/A</definedName>
    <definedName name="pb">#REF!</definedName>
    <definedName name="pb_1">#N/A</definedName>
    <definedName name="pbb">#N/A</definedName>
    <definedName name="pc">#REF!</definedName>
    <definedName name="pc_1">#N/A</definedName>
    <definedName name="pcc">#N/A</definedName>
    <definedName name="pension">#REF!</definedName>
    <definedName name="pension_1">#N/A</definedName>
    <definedName name="preretint_1">'Guess your retirement corpus'!$B$21</definedName>
    <definedName name="retroi_1">'Guess your retirement corpus'!$B$22</definedName>
    <definedName name="roia">#N/A</definedName>
    <definedName name="salary">'Guess your retirement corpus'!$B$49</definedName>
    <definedName name="salary_1">'Guess your retirement corpus'!#REF!</definedName>
    <definedName name="tax">#REF!</definedName>
    <definedName name="tax_1">'Guess your retirement corpus'!$B$19</definedName>
    <definedName name="valuevx">42.314159</definedName>
    <definedName name="y_1">'Guess your retirement corpus'!$B$14</definedName>
  </definedNames>
  <calcPr calcId="124519"/>
</workbook>
</file>

<file path=xl/calcChain.xml><?xml version="1.0" encoding="utf-8"?>
<calcChain xmlns="http://schemas.openxmlformats.org/spreadsheetml/2006/main">
  <c r="I6" i="1"/>
  <c r="B25" l="1"/>
  <c r="B27"/>
  <c r="B42"/>
  <c r="B44" s="1"/>
  <c r="J7" s="1"/>
  <c r="L6"/>
  <c r="M6" s="1"/>
  <c r="N6" s="1"/>
  <c r="E6"/>
  <c r="D6"/>
  <c r="H6" s="1"/>
  <c r="C6"/>
  <c r="B32" l="1"/>
  <c r="D7"/>
  <c r="I7"/>
  <c r="G7"/>
  <c r="F7"/>
  <c r="G6"/>
  <c r="F6"/>
  <c r="E7"/>
  <c r="E8" s="1"/>
  <c r="C7"/>
  <c r="L7"/>
  <c r="L8" s="1"/>
  <c r="H7" l="1"/>
  <c r="D8"/>
  <c r="G8" s="1"/>
  <c r="C8"/>
  <c r="I8"/>
  <c r="I9" s="1"/>
  <c r="E9"/>
  <c r="C9" l="1"/>
  <c r="H8"/>
  <c r="D9"/>
  <c r="I10" s="1"/>
  <c r="L9"/>
  <c r="F8"/>
  <c r="K7"/>
  <c r="M7" s="1"/>
  <c r="N7" s="1"/>
  <c r="J8"/>
  <c r="J9"/>
  <c r="C10" l="1"/>
  <c r="E10"/>
  <c r="G9"/>
  <c r="L10"/>
  <c r="D10"/>
  <c r="F9"/>
  <c r="H9"/>
  <c r="K8"/>
  <c r="M8" s="1"/>
  <c r="N8" s="1"/>
  <c r="I11"/>
  <c r="F10"/>
  <c r="G10"/>
  <c r="H10" s="1"/>
  <c r="L11"/>
  <c r="C11"/>
  <c r="E11"/>
  <c r="J10"/>
  <c r="D11"/>
  <c r="K9" l="1"/>
  <c r="M9" s="1"/>
  <c r="N9" s="1"/>
  <c r="I12"/>
  <c r="G11"/>
  <c r="H11" s="1"/>
  <c r="F11"/>
  <c r="E12"/>
  <c r="D12"/>
  <c r="J11"/>
  <c r="L12"/>
  <c r="C12"/>
  <c r="K10" l="1"/>
  <c r="M10" s="1"/>
  <c r="N10" s="1"/>
  <c r="I13"/>
  <c r="F12"/>
  <c r="G12"/>
  <c r="H12" s="1"/>
  <c r="L13"/>
  <c r="C13"/>
  <c r="D13"/>
  <c r="E13"/>
  <c r="J12"/>
  <c r="K11" l="1"/>
  <c r="M11" s="1"/>
  <c r="I14"/>
  <c r="F13"/>
  <c r="G13"/>
  <c r="H13" s="1"/>
  <c r="E14"/>
  <c r="D14"/>
  <c r="J13"/>
  <c r="L14"/>
  <c r="C14"/>
  <c r="K12" l="1"/>
  <c r="M12" s="1"/>
  <c r="N12" s="1"/>
  <c r="N11"/>
  <c r="I15"/>
  <c r="F14"/>
  <c r="G14"/>
  <c r="H14" s="1"/>
  <c r="L15"/>
  <c r="C15"/>
  <c r="D15"/>
  <c r="E15"/>
  <c r="J14"/>
  <c r="K13" l="1"/>
  <c r="M13" s="1"/>
  <c r="N13" s="1"/>
  <c r="I16"/>
  <c r="F15"/>
  <c r="G15"/>
  <c r="H15" s="1"/>
  <c r="E16"/>
  <c r="D16"/>
  <c r="J15"/>
  <c r="L16"/>
  <c r="C16"/>
  <c r="K14" l="1"/>
  <c r="M14" s="1"/>
  <c r="N14" s="1"/>
  <c r="I17"/>
  <c r="F16"/>
  <c r="G16"/>
  <c r="H16" s="1"/>
  <c r="L17"/>
  <c r="C17"/>
  <c r="D17"/>
  <c r="J16"/>
  <c r="E17"/>
  <c r="K15" l="1"/>
  <c r="M15" s="1"/>
  <c r="N15" s="1"/>
  <c r="I18"/>
  <c r="F17"/>
  <c r="G17"/>
  <c r="H17" s="1"/>
  <c r="E18"/>
  <c r="D18"/>
  <c r="J17"/>
  <c r="L18"/>
  <c r="C18"/>
  <c r="K16" l="1"/>
  <c r="M16" s="1"/>
  <c r="N16" s="1"/>
  <c r="I19"/>
  <c r="F18"/>
  <c r="G18"/>
  <c r="H18" s="1"/>
  <c r="L19"/>
  <c r="C19"/>
  <c r="E19"/>
  <c r="D19"/>
  <c r="J18"/>
  <c r="K17" l="1"/>
  <c r="M17" s="1"/>
  <c r="N17" s="1"/>
  <c r="I20"/>
  <c r="F19"/>
  <c r="G19"/>
  <c r="H19" s="1"/>
  <c r="E20"/>
  <c r="D20"/>
  <c r="J19"/>
  <c r="L20"/>
  <c r="C20"/>
  <c r="K18" l="1"/>
  <c r="M18" s="1"/>
  <c r="N18" s="1"/>
  <c r="I21"/>
  <c r="F20"/>
  <c r="G20"/>
  <c r="H20" s="1"/>
  <c r="L21"/>
  <c r="C21"/>
  <c r="E21"/>
  <c r="D21"/>
  <c r="J20"/>
  <c r="K19" l="1"/>
  <c r="M19" s="1"/>
  <c r="N19" s="1"/>
  <c r="I22"/>
  <c r="F21"/>
  <c r="G21"/>
  <c r="H21" s="1"/>
  <c r="E22"/>
  <c r="D22"/>
  <c r="J21"/>
  <c r="L22"/>
  <c r="C22"/>
  <c r="K21" l="1"/>
  <c r="M21" s="1"/>
  <c r="N21" s="1"/>
  <c r="K20"/>
  <c r="M20" s="1"/>
  <c r="N20" s="1"/>
  <c r="I23"/>
  <c r="F22"/>
  <c r="G22"/>
  <c r="H22" s="1"/>
  <c r="L23"/>
  <c r="C23"/>
  <c r="E23"/>
  <c r="D23"/>
  <c r="J22"/>
  <c r="K22" s="1"/>
  <c r="I24" l="1"/>
  <c r="F23"/>
  <c r="G23"/>
  <c r="H23" s="1"/>
  <c r="M22"/>
  <c r="N22" s="1"/>
  <c r="E24"/>
  <c r="D24"/>
  <c r="J23"/>
  <c r="K23" s="1"/>
  <c r="L24"/>
  <c r="C24"/>
  <c r="I25" l="1"/>
  <c r="F24"/>
  <c r="G24"/>
  <c r="H24" s="1"/>
  <c r="M23"/>
  <c r="N23" s="1"/>
  <c r="L25"/>
  <c r="C25"/>
  <c r="E25"/>
  <c r="D25"/>
  <c r="J24"/>
  <c r="K24" s="1"/>
  <c r="I26" l="1"/>
  <c r="F25"/>
  <c r="G25"/>
  <c r="H25" s="1"/>
  <c r="M24"/>
  <c r="N24" s="1"/>
  <c r="L26"/>
  <c r="E26"/>
  <c r="D26"/>
  <c r="J25"/>
  <c r="K25" s="1"/>
  <c r="C26"/>
  <c r="I27" l="1"/>
  <c r="F26"/>
  <c r="G26"/>
  <c r="H26" s="1"/>
  <c r="M25"/>
  <c r="N25" s="1"/>
  <c r="E27"/>
  <c r="D27"/>
  <c r="L27"/>
  <c r="C27"/>
  <c r="J26"/>
  <c r="K26" s="1"/>
  <c r="I28" l="1"/>
  <c r="F27"/>
  <c r="G27"/>
  <c r="H27" s="1"/>
  <c r="M26"/>
  <c r="N26" s="1"/>
  <c r="L28"/>
  <c r="C28"/>
  <c r="D28"/>
  <c r="E28"/>
  <c r="J27"/>
  <c r="K27" s="1"/>
  <c r="I29" l="1"/>
  <c r="F28"/>
  <c r="G28"/>
  <c r="H28" s="1"/>
  <c r="M27"/>
  <c r="N27" s="1"/>
  <c r="L29"/>
  <c r="C29"/>
  <c r="J28"/>
  <c r="K28" s="1"/>
  <c r="D29"/>
  <c r="E29"/>
  <c r="I30" l="1"/>
  <c r="F29"/>
  <c r="G29"/>
  <c r="H29" s="1"/>
  <c r="M28"/>
  <c r="N28" s="1"/>
  <c r="L30"/>
  <c r="C30"/>
  <c r="J29"/>
  <c r="K29" s="1"/>
  <c r="D30"/>
  <c r="E30"/>
  <c r="I31" l="1"/>
  <c r="F30"/>
  <c r="G30"/>
  <c r="H30" s="1"/>
  <c r="M29"/>
  <c r="N29" s="1"/>
  <c r="L31"/>
  <c r="C31"/>
  <c r="J30"/>
  <c r="K30" s="1"/>
  <c r="D31"/>
  <c r="E31"/>
  <c r="I32" l="1"/>
  <c r="F31"/>
  <c r="G31"/>
  <c r="H31" s="1"/>
  <c r="M30"/>
  <c r="N30" s="1"/>
  <c r="L32"/>
  <c r="C32"/>
  <c r="J31"/>
  <c r="K31" s="1"/>
  <c r="D32"/>
  <c r="E32"/>
  <c r="I33" l="1"/>
  <c r="F32"/>
  <c r="G32"/>
  <c r="H32" s="1"/>
  <c r="M31"/>
  <c r="N31" s="1"/>
  <c r="L33"/>
  <c r="C33"/>
  <c r="J32"/>
  <c r="K32" s="1"/>
  <c r="D33"/>
  <c r="E33"/>
  <c r="I34" l="1"/>
  <c r="F33"/>
  <c r="G33"/>
  <c r="H33" s="1"/>
  <c r="M32"/>
  <c r="N32" s="1"/>
  <c r="E34"/>
  <c r="D34"/>
  <c r="L34"/>
  <c r="C34"/>
  <c r="J33"/>
  <c r="K33" s="1"/>
  <c r="M33" s="1"/>
  <c r="N33" l="1"/>
  <c r="I35"/>
  <c r="F34"/>
  <c r="G34"/>
  <c r="H34" s="1"/>
  <c r="L35"/>
  <c r="C35"/>
  <c r="E35"/>
  <c r="D35"/>
  <c r="J34"/>
  <c r="K34" s="1"/>
  <c r="I36" l="1"/>
  <c r="F35"/>
  <c r="G35"/>
  <c r="H35" s="1"/>
  <c r="M34"/>
  <c r="N34" s="1"/>
  <c r="E36"/>
  <c r="D36"/>
  <c r="J35"/>
  <c r="K35" s="1"/>
  <c r="L36"/>
  <c r="C36"/>
  <c r="I37" l="1"/>
  <c r="F36"/>
  <c r="G36"/>
  <c r="H36" s="1"/>
  <c r="M35"/>
  <c r="N35" s="1"/>
  <c r="L37"/>
  <c r="C37"/>
  <c r="E37"/>
  <c r="D37"/>
  <c r="J36"/>
  <c r="K36" s="1"/>
  <c r="M36" s="1"/>
  <c r="N36" s="1"/>
  <c r="I38" l="1"/>
  <c r="F37"/>
  <c r="G37"/>
  <c r="H37" s="1"/>
  <c r="E38"/>
  <c r="D38"/>
  <c r="J37"/>
  <c r="K37" s="1"/>
  <c r="L38"/>
  <c r="C38"/>
  <c r="I39" l="1"/>
  <c r="F38"/>
  <c r="G38"/>
  <c r="H38" s="1"/>
  <c r="M37"/>
  <c r="N37" s="1"/>
  <c r="L39"/>
  <c r="C39"/>
  <c r="E39"/>
  <c r="D39"/>
  <c r="J38"/>
  <c r="K38" s="1"/>
  <c r="I40" l="1"/>
  <c r="F39"/>
  <c r="G39"/>
  <c r="H39" s="1"/>
  <c r="M38"/>
  <c r="N38" s="1"/>
  <c r="E40"/>
  <c r="D40"/>
  <c r="J39"/>
  <c r="K39" s="1"/>
  <c r="L40"/>
  <c r="C40"/>
  <c r="I41" l="1"/>
  <c r="F40"/>
  <c r="G40"/>
  <c r="H40" s="1"/>
  <c r="M39"/>
  <c r="N39" s="1"/>
  <c r="L41"/>
  <c r="C41"/>
  <c r="E41"/>
  <c r="D41"/>
  <c r="J40"/>
  <c r="K40" s="1"/>
  <c r="I42" l="1"/>
  <c r="F41"/>
  <c r="G41"/>
  <c r="H41" s="1"/>
  <c r="M40"/>
  <c r="N40" s="1"/>
  <c r="E42"/>
  <c r="D42"/>
  <c r="J41"/>
  <c r="K41" s="1"/>
  <c r="L42"/>
  <c r="C42"/>
  <c r="I43" l="1"/>
  <c r="F42"/>
  <c r="G42"/>
  <c r="H42" s="1"/>
  <c r="M41"/>
  <c r="N41" s="1"/>
  <c r="L43"/>
  <c r="C43"/>
  <c r="E43"/>
  <c r="D43"/>
  <c r="J42"/>
  <c r="K42" s="1"/>
  <c r="I44" l="1"/>
  <c r="F43"/>
  <c r="G43"/>
  <c r="H43" s="1"/>
  <c r="M42"/>
  <c r="N42" s="1"/>
  <c r="E44"/>
  <c r="D44"/>
  <c r="J43"/>
  <c r="K43" s="1"/>
  <c r="L44"/>
  <c r="C44"/>
  <c r="I45" l="1"/>
  <c r="F44"/>
  <c r="G44"/>
  <c r="H44" s="1"/>
  <c r="M43"/>
  <c r="N43" s="1"/>
  <c r="L45"/>
  <c r="C45"/>
  <c r="E45"/>
  <c r="D45"/>
  <c r="J44"/>
  <c r="K44" s="1"/>
  <c r="I46" l="1"/>
  <c r="F45"/>
  <c r="G45"/>
  <c r="H45" s="1"/>
  <c r="M44"/>
  <c r="N44" s="1"/>
  <c r="E46"/>
  <c r="D46"/>
  <c r="J45"/>
  <c r="K45" s="1"/>
  <c r="L46"/>
  <c r="C46"/>
  <c r="I47" l="1"/>
  <c r="F46"/>
  <c r="G46"/>
  <c r="H46" s="1"/>
  <c r="M45"/>
  <c r="N45" s="1"/>
  <c r="L47"/>
  <c r="C47"/>
  <c r="E47"/>
  <c r="D47"/>
  <c r="J46"/>
  <c r="K46" s="1"/>
  <c r="I48" l="1"/>
  <c r="F47"/>
  <c r="G47"/>
  <c r="H47" s="1"/>
  <c r="M46"/>
  <c r="N46" s="1"/>
  <c r="E48"/>
  <c r="D48"/>
  <c r="J47"/>
  <c r="K47" s="1"/>
  <c r="L48"/>
  <c r="C48"/>
  <c r="I49" l="1"/>
  <c r="F48"/>
  <c r="G48"/>
  <c r="H48" s="1"/>
  <c r="M47"/>
  <c r="N47" s="1"/>
  <c r="L49"/>
  <c r="C49"/>
  <c r="E49"/>
  <c r="D49"/>
  <c r="J48"/>
  <c r="K48" s="1"/>
  <c r="I50" l="1"/>
  <c r="F49"/>
  <c r="G49"/>
  <c r="H49" s="1"/>
  <c r="M48"/>
  <c r="N48" s="1"/>
  <c r="E50"/>
  <c r="D50"/>
  <c r="J49"/>
  <c r="K49" s="1"/>
  <c r="L50"/>
  <c r="C50"/>
  <c r="I51" l="1"/>
  <c r="F50"/>
  <c r="G50"/>
  <c r="H50" s="1"/>
  <c r="M49"/>
  <c r="N49" s="1"/>
  <c r="L51"/>
  <c r="C51"/>
  <c r="E51"/>
  <c r="D51"/>
  <c r="J50"/>
  <c r="K50" s="1"/>
  <c r="I52" l="1"/>
  <c r="F51"/>
  <c r="G51"/>
  <c r="H51" s="1"/>
  <c r="M50"/>
  <c r="N50" s="1"/>
  <c r="E52"/>
  <c r="D52"/>
  <c r="J51"/>
  <c r="K51" s="1"/>
  <c r="L52"/>
  <c r="C52"/>
  <c r="I53" l="1"/>
  <c r="F52"/>
  <c r="G52"/>
  <c r="H52" s="1"/>
  <c r="M51"/>
  <c r="N51" s="1"/>
  <c r="L53"/>
  <c r="C53"/>
  <c r="E53"/>
  <c r="D53"/>
  <c r="J52"/>
  <c r="K52" s="1"/>
  <c r="I54" l="1"/>
  <c r="F53"/>
  <c r="G53"/>
  <c r="H53" s="1"/>
  <c r="M52"/>
  <c r="N52" s="1"/>
  <c r="E54"/>
  <c r="D54"/>
  <c r="J53"/>
  <c r="K53" s="1"/>
  <c r="L54"/>
  <c r="C54"/>
  <c r="I55" l="1"/>
  <c r="F54"/>
  <c r="G54"/>
  <c r="H54" s="1"/>
  <c r="M53"/>
  <c r="N53" s="1"/>
  <c r="L55"/>
  <c r="C55"/>
  <c r="E55"/>
  <c r="D55"/>
  <c r="J54"/>
  <c r="K54" s="1"/>
  <c r="I56" l="1"/>
  <c r="F55"/>
  <c r="G55"/>
  <c r="H55" s="1"/>
  <c r="M54"/>
  <c r="N54" s="1"/>
  <c r="E56"/>
  <c r="D56"/>
  <c r="J55"/>
  <c r="K55" s="1"/>
  <c r="L56"/>
  <c r="C56"/>
  <c r="I57" l="1"/>
  <c r="F56"/>
  <c r="G56"/>
  <c r="H56" s="1"/>
  <c r="M55"/>
  <c r="N55" s="1"/>
  <c r="E57"/>
  <c r="D57"/>
  <c r="L57"/>
  <c r="C57"/>
  <c r="J56"/>
  <c r="K56" s="1"/>
  <c r="I58" l="1"/>
  <c r="F57"/>
  <c r="G57"/>
  <c r="H57" s="1"/>
  <c r="M56"/>
  <c r="N56" s="1"/>
  <c r="L58"/>
  <c r="C58"/>
  <c r="E58"/>
  <c r="D58"/>
  <c r="J57"/>
  <c r="K57" s="1"/>
  <c r="I59" l="1"/>
  <c r="F58"/>
  <c r="G58"/>
  <c r="H58" s="1"/>
  <c r="M57"/>
  <c r="N57" s="1"/>
  <c r="E59"/>
  <c r="D59"/>
  <c r="J58"/>
  <c r="K58" s="1"/>
  <c r="L59"/>
  <c r="C59"/>
  <c r="H59" l="1"/>
  <c r="I60"/>
  <c r="F59"/>
  <c r="G59"/>
  <c r="M58"/>
  <c r="N58" s="1"/>
  <c r="L60"/>
  <c r="C60"/>
  <c r="E60"/>
  <c r="D60"/>
  <c r="J59"/>
  <c r="K59" s="1"/>
  <c r="M59" s="1"/>
  <c r="N59" s="1"/>
  <c r="H60" l="1"/>
  <c r="I61"/>
  <c r="F60"/>
  <c r="G60"/>
  <c r="E61"/>
  <c r="D61"/>
  <c r="J60"/>
  <c r="K60" s="1"/>
  <c r="M60" s="1"/>
  <c r="N60" s="1"/>
  <c r="L61"/>
  <c r="C61"/>
  <c r="H61" l="1"/>
  <c r="I62"/>
  <c r="F61"/>
  <c r="G61"/>
  <c r="L62"/>
  <c r="C62"/>
  <c r="E62"/>
  <c r="D62"/>
  <c r="J61"/>
  <c r="K61" s="1"/>
  <c r="H62" l="1"/>
  <c r="I63"/>
  <c r="F62"/>
  <c r="G62"/>
  <c r="M61"/>
  <c r="N61" s="1"/>
  <c r="E63"/>
  <c r="D63"/>
  <c r="J62"/>
  <c r="K62" s="1"/>
  <c r="L63"/>
  <c r="C63"/>
  <c r="H63" l="1"/>
  <c r="I64"/>
  <c r="F63"/>
  <c r="G63"/>
  <c r="M62"/>
  <c r="N62" s="1"/>
  <c r="L64"/>
  <c r="C64"/>
  <c r="E64"/>
  <c r="D64"/>
  <c r="J63"/>
  <c r="K63" s="1"/>
  <c r="H64" l="1"/>
  <c r="I65"/>
  <c r="F64"/>
  <c r="G64"/>
  <c r="M63"/>
  <c r="N63" s="1"/>
  <c r="E65"/>
  <c r="D65"/>
  <c r="J64"/>
  <c r="K64" s="1"/>
  <c r="L65"/>
  <c r="C65"/>
  <c r="H65" l="1"/>
  <c r="I66"/>
  <c r="F65"/>
  <c r="G65"/>
  <c r="M64"/>
  <c r="N64" s="1"/>
  <c r="L66"/>
  <c r="C66"/>
  <c r="E66"/>
  <c r="D66"/>
  <c r="J65"/>
  <c r="K65" s="1"/>
  <c r="H66" l="1"/>
  <c r="I67"/>
  <c r="F66"/>
  <c r="G66"/>
  <c r="M65"/>
  <c r="N65" s="1"/>
  <c r="E67"/>
  <c r="D67"/>
  <c r="J66"/>
  <c r="K66" s="1"/>
  <c r="L67"/>
  <c r="C67"/>
  <c r="H67" l="1"/>
  <c r="I68"/>
  <c r="F67"/>
  <c r="G67"/>
  <c r="M66"/>
  <c r="N66" s="1"/>
  <c r="L68"/>
  <c r="C68"/>
  <c r="E68"/>
  <c r="D68"/>
  <c r="J67"/>
  <c r="K67" s="1"/>
  <c r="H68" l="1"/>
  <c r="I69"/>
  <c r="F68"/>
  <c r="G68"/>
  <c r="M67"/>
  <c r="N67" s="1"/>
  <c r="E69"/>
  <c r="D69"/>
  <c r="J68"/>
  <c r="K68" s="1"/>
  <c r="L69"/>
  <c r="C69"/>
  <c r="H69" l="1"/>
  <c r="I70"/>
  <c r="F69"/>
  <c r="G69"/>
  <c r="M68"/>
  <c r="N68" s="1"/>
  <c r="L70"/>
  <c r="C70"/>
  <c r="E70"/>
  <c r="D70"/>
  <c r="J69"/>
  <c r="K69" s="1"/>
  <c r="H70" l="1"/>
  <c r="I71"/>
  <c r="F70"/>
  <c r="G70"/>
  <c r="M69"/>
  <c r="N69" s="1"/>
  <c r="E71"/>
  <c r="D71"/>
  <c r="J70"/>
  <c r="K70" s="1"/>
  <c r="L71"/>
  <c r="C71"/>
  <c r="H71" l="1"/>
  <c r="I72"/>
  <c r="F71"/>
  <c r="G71"/>
  <c r="M70"/>
  <c r="N70" s="1"/>
  <c r="L72"/>
  <c r="C72"/>
  <c r="E72"/>
  <c r="D72"/>
  <c r="J71"/>
  <c r="K71" s="1"/>
  <c r="H72" l="1"/>
  <c r="I73"/>
  <c r="F72"/>
  <c r="G72"/>
  <c r="M71"/>
  <c r="N71" s="1"/>
  <c r="L73"/>
  <c r="C73"/>
  <c r="E73"/>
  <c r="D73"/>
  <c r="J72"/>
  <c r="K72" s="1"/>
  <c r="H73" l="1"/>
  <c r="I74"/>
  <c r="F73"/>
  <c r="G73"/>
  <c r="M72"/>
  <c r="N72" s="1"/>
  <c r="E74"/>
  <c r="D74"/>
  <c r="J73"/>
  <c r="K73" s="1"/>
  <c r="L74"/>
  <c r="C74"/>
  <c r="H74" l="1"/>
  <c r="I75"/>
  <c r="F74"/>
  <c r="G74"/>
  <c r="M73"/>
  <c r="N73" s="1"/>
  <c r="L75"/>
  <c r="C75"/>
  <c r="E75"/>
  <c r="D75"/>
  <c r="J74"/>
  <c r="K74" s="1"/>
  <c r="H75" l="1"/>
  <c r="I76"/>
  <c r="F75"/>
  <c r="G75"/>
  <c r="M74"/>
  <c r="N74" s="1"/>
  <c r="E76"/>
  <c r="D76"/>
  <c r="J75"/>
  <c r="K75" s="1"/>
  <c r="L76"/>
  <c r="C76"/>
  <c r="H76" l="1"/>
  <c r="I77"/>
  <c r="F76"/>
  <c r="G76"/>
  <c r="M75"/>
  <c r="N75" s="1"/>
  <c r="L77"/>
  <c r="C77"/>
  <c r="E77"/>
  <c r="D77"/>
  <c r="J76"/>
  <c r="K76" s="1"/>
  <c r="H77" l="1"/>
  <c r="I78"/>
  <c r="F77"/>
  <c r="G77"/>
  <c r="M76"/>
  <c r="N76" s="1"/>
  <c r="E78"/>
  <c r="D78"/>
  <c r="J77"/>
  <c r="K77" s="1"/>
  <c r="L78"/>
  <c r="C78"/>
  <c r="H78" l="1"/>
  <c r="I79"/>
  <c r="F78"/>
  <c r="G78"/>
  <c r="M77"/>
  <c r="N77" s="1"/>
  <c r="L79"/>
  <c r="C79"/>
  <c r="E79"/>
  <c r="D79"/>
  <c r="J78"/>
  <c r="K78" s="1"/>
  <c r="H79" l="1"/>
  <c r="I80"/>
  <c r="F79"/>
  <c r="G79"/>
  <c r="M78"/>
  <c r="N78" s="1"/>
  <c r="E80"/>
  <c r="D80"/>
  <c r="J79"/>
  <c r="K79" s="1"/>
  <c r="L80"/>
  <c r="C80"/>
  <c r="H80" l="1"/>
  <c r="I81"/>
  <c r="F80"/>
  <c r="G80"/>
  <c r="M79"/>
  <c r="N79" s="1"/>
  <c r="L81"/>
  <c r="C81"/>
  <c r="E81"/>
  <c r="D81"/>
  <c r="J80"/>
  <c r="K80" s="1"/>
  <c r="H81" l="1"/>
  <c r="I82"/>
  <c r="F81"/>
  <c r="G81"/>
  <c r="M80"/>
  <c r="N80" s="1"/>
  <c r="E82"/>
  <c r="D82"/>
  <c r="J81"/>
  <c r="K81" s="1"/>
  <c r="L82"/>
  <c r="C82"/>
  <c r="H82" l="1"/>
  <c r="I83"/>
  <c r="F82"/>
  <c r="G82"/>
  <c r="M81"/>
  <c r="N81" s="1"/>
  <c r="L83"/>
  <c r="C83"/>
  <c r="E83"/>
  <c r="D83"/>
  <c r="J82"/>
  <c r="K82" s="1"/>
  <c r="H83" l="1"/>
  <c r="I84"/>
  <c r="F83"/>
  <c r="G83"/>
  <c r="M82"/>
  <c r="N82" s="1"/>
  <c r="E84"/>
  <c r="D84"/>
  <c r="J83"/>
  <c r="K83" s="1"/>
  <c r="L84"/>
  <c r="C84"/>
  <c r="H84" l="1"/>
  <c r="I85"/>
  <c r="F84"/>
  <c r="G84"/>
  <c r="M83"/>
  <c r="N83" s="1"/>
  <c r="L85"/>
  <c r="C85"/>
  <c r="E85"/>
  <c r="D85"/>
  <c r="J84"/>
  <c r="K84" s="1"/>
  <c r="H85" l="1"/>
  <c r="I86"/>
  <c r="F85"/>
  <c r="G85"/>
  <c r="M84"/>
  <c r="N84" s="1"/>
  <c r="E86"/>
  <c r="D86"/>
  <c r="J85"/>
  <c r="K85" s="1"/>
  <c r="L86"/>
  <c r="C86"/>
  <c r="H86" l="1"/>
  <c r="I87"/>
  <c r="F86"/>
  <c r="G86"/>
  <c r="M85"/>
  <c r="N85" s="1"/>
  <c r="L87"/>
  <c r="C87"/>
  <c r="E87"/>
  <c r="D87"/>
  <c r="H87" s="1"/>
  <c r="J86"/>
  <c r="K86" s="1"/>
  <c r="F87" l="1"/>
  <c r="G87"/>
  <c r="M86"/>
  <c r="N86" s="1"/>
  <c r="J87"/>
  <c r="K87" s="1"/>
  <c r="M87" s="1"/>
  <c r="N87" s="1"/>
</calcChain>
</file>

<file path=xl/sharedStrings.xml><?xml version="1.0" encoding="utf-8"?>
<sst xmlns="http://schemas.openxmlformats.org/spreadsheetml/2006/main" count="85" uniqueCount="78">
  <si>
    <t>7. # Average rate of interest refers to the average of equity/stock and bond/debt instruments</t>
  </si>
  <si>
    <t>mon. inv.</t>
  </si>
  <si>
    <t>Expected inflation throughout lifetime</t>
  </si>
  <si>
    <t>Gross-salary</t>
  </si>
  <si>
    <t>balance</t>
  </si>
  <si>
    <t>future</t>
  </si>
  <si>
    <t>Expenses</t>
  </si>
  <si>
    <t>accumulated</t>
  </si>
  <si>
    <t>8. The current monthly salary and its annual increase are not used in the calculation</t>
  </si>
  <si>
    <t>3. The sheet calculates annual annuity payable at the beginning of the year</t>
  </si>
  <si>
    <t>Amount invested so far (end of current year)</t>
  </si>
  <si>
    <t xml:space="preserve"> </t>
  </si>
  <si>
    <t>Present</t>
  </si>
  <si>
    <t>Average rate of interest expected #</t>
  </si>
  <si>
    <t>Visit for other free calculators:  freefincal.wordpress.com</t>
  </si>
  <si>
    <t>Pre-tax</t>
  </si>
  <si>
    <t>Annual increase in monthly investment</t>
  </si>
  <si>
    <t>monthly</t>
  </si>
  <si>
    <t>1. Fill only cells in yellow</t>
  </si>
  <si>
    <t>year-end</t>
  </si>
  <si>
    <t>Anticipated post-retirement rate of interest</t>
  </si>
  <si>
    <t>Instructions</t>
  </si>
  <si>
    <t>Monthly</t>
  </si>
  <si>
    <t>Growth of</t>
  </si>
  <si>
    <t>so far</t>
  </si>
  <si>
    <t>Age</t>
  </si>
  <si>
    <t>Current year</t>
  </si>
  <si>
    <t>4. investment for retirement is assumed to be made at the beginning of the month</t>
  </si>
  <si>
    <t>investment</t>
  </si>
  <si>
    <t>5. The sheet assumes the investment for retirement will begin in Jan of the next year.</t>
  </si>
  <si>
    <t>6. * The corpus is assumed to be tax-free. The tax indicated is only on the pension/annuity</t>
  </si>
  <si>
    <t>Year</t>
  </si>
  <si>
    <t>Your</t>
  </si>
  <si>
    <t>rate of interest for this amount</t>
  </si>
  <si>
    <t>Age at the end of current year</t>
  </si>
  <si>
    <t>2. The worksheet is not protected so make a copy before proceeding</t>
  </si>
  <si>
    <t>amt. inv.</t>
  </si>
  <si>
    <t>Corpus</t>
  </si>
  <si>
    <t>Post-tax</t>
  </si>
  <si>
    <t xml:space="preserve">Current expenses per month (annual/12) </t>
  </si>
  <si>
    <t>Ret. Corpus</t>
  </si>
  <si>
    <t>Total</t>
  </si>
  <si>
    <r>
      <t>www.facebook.com/freefincal</t>
    </r>
    <r>
      <rPr>
        <b/>
        <sz val="10"/>
        <rFont val="Arial"/>
        <family val="2"/>
      </rPr>
      <t xml:space="preserve"> </t>
    </r>
  </si>
  <si>
    <t>When you retire amt invested so far will grow to</t>
  </si>
  <si>
    <t>In how many would you like to retire?</t>
  </si>
  <si>
    <r>
      <t xml:space="preserve">Estimated years in retirement </t>
    </r>
    <r>
      <rPr>
        <sz val="10"/>
        <rFont val="Arial"/>
        <family val="2"/>
      </rPr>
      <t>(expect to live longer as medicine advances as you read this!)</t>
    </r>
  </si>
  <si>
    <r>
      <t xml:space="preserve">Likely Income tax slab post retirement </t>
    </r>
    <r>
      <rPr>
        <sz val="10"/>
        <rFont val="Arial"/>
        <family val="2"/>
      </rPr>
      <t>(10% should do if pension = future expenses)</t>
    </r>
  </si>
  <si>
    <t>yes</t>
  </si>
  <si>
    <t>no</t>
  </si>
  <si>
    <t>Pension</t>
  </si>
  <si>
    <t xml:space="preserve">Is the </t>
  </si>
  <si>
    <t>pension</t>
  </si>
  <si>
    <t>sufficient?</t>
  </si>
  <si>
    <t xml:space="preserve">if pension from corpus matches future expenses increasing with inflation, corpus will last (years) </t>
  </si>
  <si>
    <t>which is lower than the no of years in retirement you expect to live. Please increase the corpus.</t>
  </si>
  <si>
    <t>Pension is greater than or equal to future expenses. Congrats!</t>
  </si>
  <si>
    <t>Pension is lower than future expenses. Please increase the corpus.</t>
  </si>
  <si>
    <t>If this corus is to last your lifetime then post-tax monthly pension in 1st year of retirement is</t>
  </si>
  <si>
    <t>This is equal to greater than no of years you expecrt to live. Congrats!</t>
  </si>
  <si>
    <t>Initial monthly investment required to attain  corpus you guessed</t>
  </si>
  <si>
    <t xml:space="preserve">If you get a "recheck corpus" message it means your guessed corpus is lower than the future </t>
  </si>
  <si>
    <t>value of your current investments</t>
  </si>
  <si>
    <t>What is your gross monthly salary</t>
  </si>
  <si>
    <t>Annual increase in salary</t>
  </si>
  <si>
    <t>If your gussed corpus is less than the calculated corpus, it wil last for the years in retirement</t>
  </si>
  <si>
    <t>you have indicated but the pension will be lower than monthly expenses as indicated</t>
  </si>
  <si>
    <t>by the column that turns red. The column will turn green only if the guessed corpus</t>
  </si>
  <si>
    <t>Guess your retirment corpus by M. Pattabiraman (pattu@iitm.ac.in)</t>
  </si>
  <si>
    <t>Change your guess until this happens</t>
  </si>
  <si>
    <t>Your projected monthly expenses in the first year of retirement</t>
  </si>
  <si>
    <t>Option 1</t>
  </si>
  <si>
    <t>Option 2</t>
  </si>
  <si>
    <t>For a successful retirement both options I and II should be green</t>
  </si>
  <si>
    <t>Now lets compute amount you need to save each month to attain the corpus you guessed</t>
  </si>
  <si>
    <t>gives a pension greater than or equal to future monthly expenses</t>
  </si>
  <si>
    <t>If you are going to retire immediately set this equal to the amount you have saved so far</t>
  </si>
  <si>
    <t>Guess how much money you need to retire</t>
  </si>
  <si>
    <r>
      <t xml:space="preserve">You could now see a detailed year-on-year cash flow chart for option 1 </t>
    </r>
    <r>
      <rPr>
        <sz val="10"/>
        <rFont val="Arial"/>
        <family val="2"/>
      </rPr>
      <t>(select yes to view)</t>
    </r>
  </si>
</sst>
</file>

<file path=xl/styles.xml><?xml version="1.0" encoding="utf-8"?>
<styleSheet xmlns="http://schemas.openxmlformats.org/spreadsheetml/2006/main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%"/>
  </numFmts>
  <fonts count="12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rgb="FFFFFF00"/>
      <name val="Arial"/>
      <family val="2"/>
    </font>
    <font>
      <b/>
      <sz val="10"/>
      <color rgb="FF0000FF"/>
      <name val="Arial"/>
      <family val="2"/>
    </font>
    <font>
      <sz val="10"/>
      <color rgb="FF99CC00"/>
      <name val="Arial"/>
      <family val="2"/>
    </font>
    <font>
      <b/>
      <sz val="10"/>
      <color rgb="FFFFFF00"/>
      <name val="Arial"/>
      <family val="2"/>
    </font>
    <font>
      <b/>
      <sz val="14"/>
      <color rgb="FFFFFF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C6D9F1"/>
        <bgColor rgb="FFC0C0C0"/>
      </patternFill>
    </fill>
    <fill>
      <patternFill patternType="solid">
        <fgColor rgb="FF99CCFF"/>
        <bgColor rgb="FFC6D9F1"/>
      </patternFill>
    </fill>
    <fill>
      <patternFill patternType="solid">
        <fgColor rgb="FFFFFF99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rgb="FF99CC00"/>
        <bgColor rgb="FFFFCC00"/>
      </patternFill>
    </fill>
    <fill>
      <patternFill patternType="solid">
        <fgColor theme="0" tint="-0.249977111117893"/>
        <bgColor rgb="FFC6D9F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249977111117893"/>
        <bgColor rgb="FF80808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7" fontId="1" fillId="0" borderId="0" applyFill="0" applyBorder="0" applyAlignment="0" applyProtection="0"/>
    <xf numFmtId="165" fontId="1" fillId="0" borderId="0" applyFill="0" applyBorder="0" applyAlignment="0" applyProtection="0"/>
    <xf numFmtId="166" fontId="1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0" fontId="2" fillId="0" borderId="0" xfId="0" applyFont="1" applyFill="1"/>
    <xf numFmtId="0" fontId="3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0" fontId="4" fillId="0" borderId="0" xfId="0" applyFont="1" applyFill="1"/>
    <xf numFmtId="0" fontId="0" fillId="0" borderId="0" xfId="0" applyFill="1"/>
    <xf numFmtId="0" fontId="5" fillId="0" borderId="0" xfId="0" applyFont="1" applyFill="1" applyBorder="1"/>
    <xf numFmtId="3" fontId="6" fillId="0" borderId="0" xfId="0" applyNumberFormat="1" applyFont="1" applyFill="1" applyBorder="1"/>
    <xf numFmtId="3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ont="1" applyFill="1" applyBorder="1"/>
    <xf numFmtId="3" fontId="8" fillId="0" borderId="0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10" fontId="0" fillId="0" borderId="0" xfId="0" applyNumberFormat="1" applyFont="1" applyFill="1" applyBorder="1" applyAlignment="1">
      <alignment horizontal="center"/>
    </xf>
    <xf numFmtId="0" fontId="3" fillId="0" borderId="0" xfId="0" applyFont="1"/>
    <xf numFmtId="0" fontId="6" fillId="0" borderId="0" xfId="0" applyFont="1" applyFill="1" applyBorder="1"/>
    <xf numFmtId="3" fontId="6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6" borderId="0" xfId="0" applyFill="1"/>
    <xf numFmtId="0" fontId="9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1" fontId="0" fillId="0" borderId="0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1" fillId="0" borderId="0" xfId="0" applyFont="1"/>
    <xf numFmtId="0" fontId="2" fillId="0" borderId="1" xfId="0" applyFont="1" applyFill="1" applyBorder="1"/>
    <xf numFmtId="1" fontId="0" fillId="4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/>
    <xf numFmtId="1" fontId="0" fillId="7" borderId="1" xfId="0" applyNumberFormat="1" applyFill="1" applyBorder="1" applyAlignment="1">
      <alignment horizontal="center"/>
    </xf>
    <xf numFmtId="1" fontId="0" fillId="7" borderId="1" xfId="0" applyNumberFormat="1" applyFont="1" applyFill="1" applyBorder="1" applyAlignment="1">
      <alignment horizontal="center"/>
    </xf>
    <xf numFmtId="3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3" fontId="0" fillId="7" borderId="1" xfId="0" applyNumberFormat="1" applyFill="1" applyBorder="1"/>
    <xf numFmtId="1" fontId="0" fillId="8" borderId="1" xfId="0" applyNumberFormat="1" applyFill="1" applyBorder="1" applyAlignment="1">
      <alignment horizontal="center"/>
    </xf>
    <xf numFmtId="3" fontId="0" fillId="8" borderId="1" xfId="0" applyNumberForma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  <xf numFmtId="0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3" borderId="1" xfId="0" applyNumberFormat="1" applyFont="1" applyFill="1" applyBorder="1" applyAlignment="1">
      <alignment horizontal="center"/>
    </xf>
    <xf numFmtId="0" fontId="0" fillId="3" borderId="1" xfId="0" applyNumberForma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3" fontId="0" fillId="8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3" fontId="2" fillId="9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0" fontId="2" fillId="0" borderId="1" xfId="0" applyFont="1" applyBorder="1"/>
    <xf numFmtId="168" fontId="2" fillId="10" borderId="1" xfId="0" applyNumberFormat="1" applyFont="1" applyFill="1" applyBorder="1" applyAlignment="1">
      <alignment horizontal="left"/>
    </xf>
    <xf numFmtId="3" fontId="2" fillId="8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0" fontId="0" fillId="4" borderId="1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8" borderId="2" xfId="0" applyNumberFormat="1" applyFill="1" applyBorder="1" applyAlignment="1">
      <alignment horizontal="center"/>
    </xf>
    <xf numFmtId="0" fontId="0" fillId="4" borderId="1" xfId="0" applyFont="1" applyFill="1" applyBorder="1"/>
    <xf numFmtId="0" fontId="0" fillId="0" borderId="1" xfId="0" applyFont="1" applyFill="1" applyBorder="1" applyAlignment="1">
      <alignment horizontal="center"/>
    </xf>
    <xf numFmtId="1" fontId="2" fillId="5" borderId="1" xfId="0" applyNumberFormat="1" applyFont="1" applyFill="1" applyBorder="1"/>
    <xf numFmtId="0" fontId="2" fillId="5" borderId="1" xfId="0" applyFont="1" applyFill="1" applyBorder="1"/>
    <xf numFmtId="0" fontId="2" fillId="5" borderId="1" xfId="0" applyNumberFormat="1" applyFont="1" applyFill="1" applyBorder="1"/>
    <xf numFmtId="0" fontId="2" fillId="0" borderId="1" xfId="0" applyNumberFormat="1" applyFont="1" applyFill="1" applyBorder="1"/>
    <xf numFmtId="9" fontId="0" fillId="4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left"/>
    </xf>
    <xf numFmtId="0" fontId="2" fillId="11" borderId="1" xfId="0" applyFont="1" applyFill="1" applyBorder="1"/>
    <xf numFmtId="0" fontId="0" fillId="12" borderId="1" xfId="0" applyFill="1" applyBorder="1"/>
    <xf numFmtId="3" fontId="2" fillId="1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 wrapText="1"/>
    </xf>
    <xf numFmtId="1" fontId="0" fillId="7" borderId="2" xfId="0" applyNumberFormat="1" applyFill="1" applyBorder="1" applyAlignment="1">
      <alignment horizontal="center"/>
    </xf>
    <xf numFmtId="0" fontId="0" fillId="0" borderId="0" xfId="0" applyBorder="1"/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2" fillId="0" borderId="0" xfId="0" applyNumberFormat="1" applyFont="1" applyFill="1" applyBorder="1"/>
    <xf numFmtId="0" fontId="2" fillId="8" borderId="1" xfId="0" applyFont="1" applyFill="1" applyBorder="1"/>
  </cellXfs>
  <cellStyles count="6">
    <cellStyle name="Comma" xfId="1"/>
    <cellStyle name="Comma[0]" xfId="2"/>
    <cellStyle name="Currency" xfId="3"/>
    <cellStyle name="Currency[0]" xfId="4"/>
    <cellStyle name="Normal" xfId="0" builtinId="0"/>
    <cellStyle name="Percent" xfId="5"/>
  </cellStyles>
  <dxfs count="15"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ill>
        <patternFill>
          <bgColor theme="6" tint="-0.499984740745262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theme="6" tint="-0.49998474074526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6" tint="-0.499984740745262"/>
        </patternFill>
      </fill>
    </dxf>
    <dxf>
      <font>
        <b val="0"/>
        <i val="0"/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FF0000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6" tint="-0.499984740745262"/>
        </patternFill>
      </fill>
    </dxf>
  </dxfs>
  <tableStyles count="0" defaultPivotStyle="PivotStyleLight16"/>
  <colors>
    <indexedColors>
      <rgbColor rgb="00000000"/>
      <rgbColor rgb="00FFFFFF"/>
      <rgbColor rgb="00FF0000"/>
      <rgbColor rgb="000080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freefincal.wordpress.com/" TargetMode="External"/><Relationship Id="rId1" Type="http://schemas.openxmlformats.org/officeDocument/2006/relationships/hyperlink" Target="http://www.facebook.com/freefinc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215"/>
  <sheetViews>
    <sheetView tabSelected="1" workbookViewId="0"/>
  </sheetViews>
  <sheetFormatPr defaultRowHeight="14.1" customHeight="1"/>
  <cols>
    <col min="1" max="1" width="78.88671875" customWidth="1"/>
    <col min="2" max="2" width="13.109375" style="16" customWidth="1"/>
    <col min="3" max="3" width="5.109375" bestFit="1" customWidth="1"/>
    <col min="4" max="4" width="5" bestFit="1" customWidth="1"/>
    <col min="5" max="5" width="9.44140625" bestFit="1" customWidth="1"/>
    <col min="7" max="7" width="9.109375" bestFit="1" customWidth="1"/>
    <col min="8" max="8" width="11.88671875" customWidth="1"/>
    <col min="9" max="9" width="12" customWidth="1"/>
    <col min="10" max="10" width="10.5546875" bestFit="1" customWidth="1"/>
    <col min="11" max="11" width="11.109375" customWidth="1"/>
    <col min="12" max="12" width="10.88671875" customWidth="1"/>
    <col min="13" max="13" width="12.6640625" style="1" customWidth="1"/>
    <col min="14" max="14" width="11.44140625" style="1" customWidth="1"/>
    <col min="16" max="16" width="11.33203125" customWidth="1"/>
    <col min="17" max="17" width="0" hidden="1" customWidth="1"/>
  </cols>
  <sheetData>
    <row r="1" spans="1:65" ht="14.1" customHeight="1">
      <c r="A1" s="2" t="s">
        <v>67</v>
      </c>
      <c r="B1" s="60"/>
      <c r="C1" s="44" t="s">
        <v>11</v>
      </c>
      <c r="D1" s="44"/>
      <c r="E1" s="47"/>
      <c r="F1" s="46"/>
      <c r="G1" s="48"/>
      <c r="H1" s="83"/>
      <c r="I1" s="45"/>
      <c r="J1" s="44"/>
      <c r="K1" s="46"/>
      <c r="L1" s="45"/>
      <c r="M1" s="45"/>
      <c r="N1" s="45"/>
      <c r="O1" s="3"/>
      <c r="P1" s="3"/>
      <c r="Q1" s="6" t="s">
        <v>47</v>
      </c>
      <c r="R1" s="5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ht="14.1" customHeight="1">
      <c r="A2" s="7" t="s">
        <v>42</v>
      </c>
      <c r="B2" s="60"/>
      <c r="C2" s="49"/>
      <c r="D2" s="49"/>
      <c r="E2" s="50"/>
      <c r="F2" s="49"/>
      <c r="G2" s="49"/>
      <c r="H2" s="49"/>
      <c r="I2" s="49"/>
      <c r="J2" s="49"/>
      <c r="K2" s="49"/>
      <c r="L2" s="49"/>
      <c r="M2" s="49"/>
      <c r="N2" s="49"/>
      <c r="O2" s="3"/>
      <c r="P2" s="3"/>
      <c r="Q2" s="6" t="s">
        <v>48</v>
      </c>
      <c r="R2" s="5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ht="14.1" customHeight="1">
      <c r="A3" s="7" t="s">
        <v>14</v>
      </c>
      <c r="B3" s="60"/>
      <c r="C3" s="49"/>
      <c r="D3" s="49"/>
      <c r="E3" s="51"/>
      <c r="F3" s="49" t="s">
        <v>15</v>
      </c>
      <c r="G3" s="49" t="s">
        <v>38</v>
      </c>
      <c r="H3" s="49" t="s">
        <v>50</v>
      </c>
      <c r="I3" s="49" t="s">
        <v>12</v>
      </c>
      <c r="J3" s="49"/>
      <c r="K3" s="49" t="s">
        <v>23</v>
      </c>
      <c r="L3" s="49" t="s">
        <v>23</v>
      </c>
      <c r="M3" s="49" t="s">
        <v>41</v>
      </c>
      <c r="N3" s="49" t="s">
        <v>40</v>
      </c>
      <c r="O3" s="3"/>
      <c r="P3" s="3"/>
      <c r="Q3" s="65" t="s">
        <v>48</v>
      </c>
      <c r="R3" s="5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ht="12" customHeight="1">
      <c r="A4" s="2" t="s">
        <v>21</v>
      </c>
      <c r="B4" s="26"/>
      <c r="C4" s="49" t="s">
        <v>32</v>
      </c>
      <c r="D4" s="51"/>
      <c r="E4" s="49" t="s">
        <v>22</v>
      </c>
      <c r="F4" s="49" t="s">
        <v>22</v>
      </c>
      <c r="G4" s="49" t="s">
        <v>22</v>
      </c>
      <c r="H4" s="49" t="s">
        <v>51</v>
      </c>
      <c r="I4" s="49" t="s">
        <v>3</v>
      </c>
      <c r="J4" s="49" t="s">
        <v>22</v>
      </c>
      <c r="K4" s="49" t="s">
        <v>5</v>
      </c>
      <c r="L4" s="49" t="s">
        <v>36</v>
      </c>
      <c r="M4" s="49" t="s">
        <v>37</v>
      </c>
      <c r="N4" s="49" t="s">
        <v>19</v>
      </c>
      <c r="O4" s="9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ht="14.1" customHeight="1">
      <c r="A5" s="72" t="s">
        <v>18</v>
      </c>
      <c r="B5" s="62"/>
      <c r="C5" s="49" t="s">
        <v>25</v>
      </c>
      <c r="D5" s="49" t="s">
        <v>31</v>
      </c>
      <c r="E5" s="49" t="s">
        <v>6</v>
      </c>
      <c r="F5" s="49" t="s">
        <v>49</v>
      </c>
      <c r="G5" s="49" t="s">
        <v>49</v>
      </c>
      <c r="H5" s="49" t="s">
        <v>52</v>
      </c>
      <c r="I5" s="49" t="s">
        <v>17</v>
      </c>
      <c r="J5" s="49" t="s">
        <v>28</v>
      </c>
      <c r="K5" s="49" t="s">
        <v>1</v>
      </c>
      <c r="L5" s="49" t="s">
        <v>24</v>
      </c>
      <c r="M5" s="49" t="s">
        <v>7</v>
      </c>
      <c r="N5" s="49" t="s">
        <v>4</v>
      </c>
      <c r="O5" s="9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ht="14.1" customHeight="1">
      <c r="A6" s="36" t="s">
        <v>35</v>
      </c>
      <c r="B6" s="73"/>
      <c r="C6" s="37">
        <f>age_1</f>
        <v>38</v>
      </c>
      <c r="D6" s="38">
        <f>y_1</f>
        <v>2012</v>
      </c>
      <c r="E6" s="39">
        <f>B17</f>
        <v>30000</v>
      </c>
      <c r="F6" s="39">
        <f t="shared" ref="F6:F37" si="0">IF(D6&lt;(y_1+n_1+1),0,(((1+inf_1)^(D6-y_1-n_1-1)*PMT(((1+retroi_1)/(1+inf_1)-1),(k_1),-(IF(choice="yes",corpus_1,corpusg)),,1))/12))</f>
        <v>0</v>
      </c>
      <c r="G6" s="39">
        <f t="shared" ref="G6:G37" si="1">IF(D6&lt;(y_1+n_1+1),0,(((1+inf_1)^(D6-y_1-n_1-1)*PMT(((1+retroi_1)/(1+inf_1)-1),(k_1),-(IF(choice="yes",corpus_1,corpusg)),,1))/12)*(1-tax_1))</f>
        <v>0</v>
      </c>
      <c r="H6" s="59">
        <f t="shared" ref="H6:H37" si="2">IF(D6&lt;(y_1+n_1+1),0,IF(ROUND(E6-G6,0)&gt;0,"No","Yes"))</f>
        <v>0</v>
      </c>
      <c r="I6" s="39">
        <f>salary</f>
        <v>100000</v>
      </c>
      <c r="J6" s="40"/>
      <c r="K6" s="39"/>
      <c r="L6" s="39">
        <f>B40</f>
        <v>3000000</v>
      </c>
      <c r="M6" s="39">
        <f t="shared" ref="M6:M37" si="3">L6+K6</f>
        <v>3000000</v>
      </c>
      <c r="N6" s="41">
        <f>M6</f>
        <v>3000000</v>
      </c>
      <c r="O6" s="6"/>
      <c r="P6" s="11"/>
      <c r="Q6" s="12"/>
      <c r="R6" s="4"/>
      <c r="S6" s="13"/>
      <c r="T6" s="3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5" s="16" customFormat="1" ht="14.1" customHeight="1">
      <c r="A7" s="36" t="s">
        <v>9</v>
      </c>
      <c r="B7" s="73"/>
      <c r="C7" s="37">
        <f t="shared" ref="C7:C38" si="4">IF(D6=0,0,IF(D6&gt;=(y_1+n_1+k_1),0,C6+1))</f>
        <v>39</v>
      </c>
      <c r="D7" s="37">
        <f t="shared" ref="D7:D38" si="5">IF(D6=0,0,IF(D6&gt;=(y_1+n_1+k_1),0,D6+1))</f>
        <v>2013</v>
      </c>
      <c r="E7" s="39">
        <f t="shared" ref="E7:E38" si="6">IF(D6&gt;=(y_1+n_1+k_1),0,E6+E6*inf_1)</f>
        <v>32550</v>
      </c>
      <c r="F7" s="39">
        <f t="shared" si="0"/>
        <v>0</v>
      </c>
      <c r="G7" s="39">
        <f t="shared" si="1"/>
        <v>0</v>
      </c>
      <c r="H7" s="59">
        <f t="shared" si="2"/>
        <v>0</v>
      </c>
      <c r="I7" s="39">
        <f t="shared" ref="I7:I38" si="7">IF(D6&lt;(y_1+n_1),I6+I6*inc,0)</f>
        <v>104000</v>
      </c>
      <c r="J7" s="39">
        <f>B44</f>
        <v>21761.42574959097</v>
      </c>
      <c r="K7" s="39">
        <f t="shared" ref="K7:K38" si="8">IF(D6-(y_1+n_1)&gt;=0,0,(K6+J7*12)+(J7*12+K6)*preretint_1)</f>
        <v>284639.44880464987</v>
      </c>
      <c r="L7" s="39">
        <f t="shared" ref="L7:L38" si="9">IF(D6&lt;(y_1+n_1),L6+L6*curroi_1,0)</f>
        <v>3240000</v>
      </c>
      <c r="M7" s="39">
        <f t="shared" si="3"/>
        <v>3524639.44880465</v>
      </c>
      <c r="N7" s="41">
        <f t="shared" ref="N7:N38" si="10">IF(D6-(y_1+n_1)&gt;=0,IF(D7&gt;=(y_1+n_1+k_1),0,IF(D7-(y_1+n_1+1)=0,(corpusg)-(F7*12),N6-(F7*12)+N6*retroi_1)),M7)</f>
        <v>3524639.44880465</v>
      </c>
      <c r="O7" s="14"/>
      <c r="P7" s="6"/>
      <c r="Q7" s="11"/>
      <c r="R7" s="4"/>
      <c r="S7" s="4"/>
      <c r="T7" s="4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</row>
    <row r="8" spans="1:65" s="8" customFormat="1" ht="14.1" customHeight="1">
      <c r="A8" s="36" t="s">
        <v>27</v>
      </c>
      <c r="B8" s="73"/>
      <c r="C8" s="37">
        <f t="shared" si="4"/>
        <v>40</v>
      </c>
      <c r="D8" s="37">
        <f t="shared" si="5"/>
        <v>2014</v>
      </c>
      <c r="E8" s="39">
        <f t="shared" si="6"/>
        <v>35316.75</v>
      </c>
      <c r="F8" s="39">
        <f t="shared" si="0"/>
        <v>0</v>
      </c>
      <c r="G8" s="39">
        <f t="shared" si="1"/>
        <v>0</v>
      </c>
      <c r="H8" s="59">
        <f t="shared" si="2"/>
        <v>0</v>
      </c>
      <c r="I8" s="39">
        <f t="shared" si="7"/>
        <v>108160</v>
      </c>
      <c r="J8" s="39">
        <f t="shared" ref="J8:J39" si="11">IF(D8-(y_1+n_1)&gt;0,0,J7+J7*gd_1)</f>
        <v>22631.882779574607</v>
      </c>
      <c r="K8" s="39">
        <f t="shared" si="8"/>
        <v>606282.02595390426</v>
      </c>
      <c r="L8" s="39">
        <f t="shared" si="9"/>
        <v>3499200</v>
      </c>
      <c r="M8" s="39">
        <f t="shared" si="3"/>
        <v>4105482.0259539043</v>
      </c>
      <c r="N8" s="41">
        <f t="shared" si="10"/>
        <v>4105482.0259539043</v>
      </c>
      <c r="O8" s="13"/>
      <c r="P8" s="17"/>
      <c r="Q8" s="13"/>
      <c r="R8" s="13"/>
      <c r="S8" s="13"/>
      <c r="T8" s="13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</row>
    <row r="9" spans="1:65" ht="14.1" customHeight="1">
      <c r="A9" s="36" t="s">
        <v>29</v>
      </c>
      <c r="B9" s="73"/>
      <c r="C9" s="37">
        <f t="shared" si="4"/>
        <v>41</v>
      </c>
      <c r="D9" s="37">
        <f t="shared" si="5"/>
        <v>2015</v>
      </c>
      <c r="E9" s="39">
        <f t="shared" si="6"/>
        <v>38318.673750000002</v>
      </c>
      <c r="F9" s="39">
        <f t="shared" si="0"/>
        <v>0</v>
      </c>
      <c r="G9" s="39">
        <f t="shared" si="1"/>
        <v>0</v>
      </c>
      <c r="H9" s="59">
        <f t="shared" si="2"/>
        <v>0</v>
      </c>
      <c r="I9" s="39">
        <f t="shared" si="7"/>
        <v>112486.39999999999</v>
      </c>
      <c r="J9" s="39">
        <f t="shared" si="11"/>
        <v>23537.158090757592</v>
      </c>
      <c r="K9" s="39">
        <f t="shared" si="8"/>
        <v>968713.43611686502</v>
      </c>
      <c r="L9" s="39">
        <f t="shared" si="9"/>
        <v>3779136</v>
      </c>
      <c r="M9" s="39">
        <f t="shared" si="3"/>
        <v>4747849.4361168649</v>
      </c>
      <c r="N9" s="41">
        <f t="shared" si="10"/>
        <v>4747849.4361168649</v>
      </c>
      <c r="O9" s="18"/>
      <c r="P9" s="18"/>
      <c r="Q9" s="19"/>
      <c r="R9" s="20"/>
      <c r="S9" s="20"/>
      <c r="T9" s="20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</row>
    <row r="10" spans="1:65" ht="14.1" customHeight="1">
      <c r="A10" s="36" t="s">
        <v>30</v>
      </c>
      <c r="B10" s="62"/>
      <c r="C10" s="37">
        <f t="shared" si="4"/>
        <v>42</v>
      </c>
      <c r="D10" s="37">
        <f t="shared" si="5"/>
        <v>2016</v>
      </c>
      <c r="E10" s="39">
        <f t="shared" si="6"/>
        <v>41575.761018750003</v>
      </c>
      <c r="F10" s="39">
        <f t="shared" si="0"/>
        <v>0</v>
      </c>
      <c r="G10" s="39">
        <f t="shared" si="1"/>
        <v>0</v>
      </c>
      <c r="H10" s="59">
        <f t="shared" si="2"/>
        <v>0</v>
      </c>
      <c r="I10" s="39">
        <f t="shared" si="7"/>
        <v>116985.856</v>
      </c>
      <c r="J10" s="39">
        <f t="shared" si="11"/>
        <v>24478.644414387894</v>
      </c>
      <c r="K10" s="39">
        <f t="shared" si="8"/>
        <v>1376078.3143075767</v>
      </c>
      <c r="L10" s="39">
        <f t="shared" si="9"/>
        <v>4081466.88</v>
      </c>
      <c r="M10" s="39">
        <f t="shared" si="3"/>
        <v>5457545.1943075769</v>
      </c>
      <c r="N10" s="41">
        <f t="shared" si="10"/>
        <v>5457545.1943075769</v>
      </c>
      <c r="O10" s="13"/>
      <c r="P10" s="17"/>
      <c r="Q10" s="19"/>
      <c r="R10" s="21"/>
      <c r="S10" s="21"/>
      <c r="T10" s="2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ht="14.1" customHeight="1">
      <c r="A11" s="36" t="s">
        <v>0</v>
      </c>
      <c r="B11" s="62"/>
      <c r="C11" s="37">
        <f t="shared" si="4"/>
        <v>43</v>
      </c>
      <c r="D11" s="37">
        <f t="shared" si="5"/>
        <v>2017</v>
      </c>
      <c r="E11" s="39">
        <f t="shared" si="6"/>
        <v>45109.700705343756</v>
      </c>
      <c r="F11" s="39">
        <f t="shared" si="0"/>
        <v>0</v>
      </c>
      <c r="G11" s="39">
        <f t="shared" si="1"/>
        <v>0</v>
      </c>
      <c r="H11" s="59">
        <f t="shared" si="2"/>
        <v>0</v>
      </c>
      <c r="I11" s="39">
        <f t="shared" si="7"/>
        <v>121665.29024</v>
      </c>
      <c r="J11" s="39">
        <f t="shared" si="11"/>
        <v>25457.790190963409</v>
      </c>
      <c r="K11" s="39">
        <f t="shared" si="8"/>
        <v>1832913.2582930599</v>
      </c>
      <c r="L11" s="39">
        <f t="shared" si="9"/>
        <v>4407984.2303999998</v>
      </c>
      <c r="M11" s="39">
        <f t="shared" si="3"/>
        <v>6240897.4886930594</v>
      </c>
      <c r="N11" s="41">
        <f t="shared" si="10"/>
        <v>6240897.4886930594</v>
      </c>
      <c r="P11" s="17"/>
      <c r="Q11" s="19"/>
      <c r="R11" s="20"/>
      <c r="S11" s="20"/>
      <c r="T11" s="20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</row>
    <row r="12" spans="1:65" ht="14.1" customHeight="1">
      <c r="A12" s="36" t="s">
        <v>8</v>
      </c>
      <c r="B12" s="62"/>
      <c r="C12" s="37">
        <f t="shared" si="4"/>
        <v>44</v>
      </c>
      <c r="D12" s="37">
        <f t="shared" si="5"/>
        <v>2018</v>
      </c>
      <c r="E12" s="39">
        <f t="shared" si="6"/>
        <v>48944.025265297976</v>
      </c>
      <c r="F12" s="39">
        <f t="shared" si="0"/>
        <v>0</v>
      </c>
      <c r="G12" s="39">
        <f t="shared" si="1"/>
        <v>0</v>
      </c>
      <c r="H12" s="59">
        <f t="shared" si="2"/>
        <v>0</v>
      </c>
      <c r="I12" s="39">
        <f t="shared" si="7"/>
        <v>126531.90184960001</v>
      </c>
      <c r="J12" s="39">
        <f t="shared" si="11"/>
        <v>26476.101798601947</v>
      </c>
      <c r="K12" s="39">
        <f t="shared" si="8"/>
        <v>2344182.8630651487</v>
      </c>
      <c r="L12" s="39">
        <f t="shared" si="9"/>
        <v>4760622.9688320002</v>
      </c>
      <c r="M12" s="39">
        <f t="shared" si="3"/>
        <v>7104805.8318971489</v>
      </c>
      <c r="N12" s="41">
        <f t="shared" si="10"/>
        <v>7104805.8318971489</v>
      </c>
      <c r="P12" s="17"/>
      <c r="Q12" s="19"/>
      <c r="R12" s="22"/>
      <c r="S12" s="22"/>
      <c r="T12" s="22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4.1" customHeight="1">
      <c r="A13" s="53"/>
      <c r="B13" s="64"/>
      <c r="C13" s="37">
        <f t="shared" si="4"/>
        <v>45</v>
      </c>
      <c r="D13" s="37">
        <f t="shared" si="5"/>
        <v>2019</v>
      </c>
      <c r="E13" s="39">
        <f t="shared" si="6"/>
        <v>53104.267412848305</v>
      </c>
      <c r="F13" s="39">
        <f t="shared" si="0"/>
        <v>0</v>
      </c>
      <c r="G13" s="39">
        <f t="shared" si="1"/>
        <v>0</v>
      </c>
      <c r="H13" s="59">
        <f t="shared" si="2"/>
        <v>0</v>
      </c>
      <c r="I13" s="39">
        <f t="shared" si="7"/>
        <v>131593.17792358401</v>
      </c>
      <c r="J13" s="39">
        <f t="shared" si="11"/>
        <v>27535.145870546025</v>
      </c>
      <c r="K13" s="39">
        <f t="shared" si="8"/>
        <v>2915319.028727754</v>
      </c>
      <c r="L13" s="39">
        <f t="shared" si="9"/>
        <v>5141472.8063385598</v>
      </c>
      <c r="M13" s="39">
        <f t="shared" si="3"/>
        <v>8056791.8350663139</v>
      </c>
      <c r="N13" s="41">
        <f t="shared" si="10"/>
        <v>8056791.8350663139</v>
      </c>
      <c r="O13" s="13"/>
      <c r="P13" s="17"/>
      <c r="Q13" s="19"/>
      <c r="R13" s="20"/>
      <c r="S13" s="20"/>
      <c r="T13" s="20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1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</row>
    <row r="14" spans="1:65" ht="14.1" customHeight="1">
      <c r="A14" s="74" t="s">
        <v>26</v>
      </c>
      <c r="B14" s="35">
        <v>2012</v>
      </c>
      <c r="C14" s="37">
        <f t="shared" si="4"/>
        <v>46</v>
      </c>
      <c r="D14" s="37">
        <f t="shared" si="5"/>
        <v>2020</v>
      </c>
      <c r="E14" s="39">
        <f t="shared" si="6"/>
        <v>57618.130142940412</v>
      </c>
      <c r="F14" s="39">
        <f t="shared" si="0"/>
        <v>0</v>
      </c>
      <c r="G14" s="39">
        <f t="shared" si="1"/>
        <v>0</v>
      </c>
      <c r="H14" s="59">
        <f t="shared" si="2"/>
        <v>0</v>
      </c>
      <c r="I14" s="39">
        <f t="shared" si="7"/>
        <v>136856.90504052737</v>
      </c>
      <c r="J14" s="39">
        <f t="shared" si="11"/>
        <v>28636.551705367867</v>
      </c>
      <c r="K14" s="39">
        <f t="shared" si="8"/>
        <v>3552263.8376194634</v>
      </c>
      <c r="L14" s="39">
        <f t="shared" si="9"/>
        <v>5552790.6308456445</v>
      </c>
      <c r="M14" s="39">
        <f t="shared" si="3"/>
        <v>9105054.4684651084</v>
      </c>
      <c r="N14" s="41">
        <f t="shared" si="10"/>
        <v>9105054.4684651084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</row>
    <row r="15" spans="1:65" ht="14.1" customHeight="1">
      <c r="A15" s="75" t="s">
        <v>34</v>
      </c>
      <c r="B15" s="35">
        <v>38</v>
      </c>
      <c r="C15" s="37">
        <f t="shared" si="4"/>
        <v>47</v>
      </c>
      <c r="D15" s="37">
        <f t="shared" si="5"/>
        <v>2021</v>
      </c>
      <c r="E15" s="39">
        <f t="shared" si="6"/>
        <v>62515.671205090344</v>
      </c>
      <c r="F15" s="39">
        <f t="shared" si="0"/>
        <v>0</v>
      </c>
      <c r="G15" s="39">
        <f t="shared" si="1"/>
        <v>0</v>
      </c>
      <c r="H15" s="59">
        <f t="shared" si="2"/>
        <v>0</v>
      </c>
      <c r="I15" s="39">
        <f t="shared" si="7"/>
        <v>142331.18124214848</v>
      </c>
      <c r="J15" s="39">
        <f t="shared" si="11"/>
        <v>29782.013773582581</v>
      </c>
      <c r="K15" s="39">
        <f t="shared" si="8"/>
        <v>4261516.3231636751</v>
      </c>
      <c r="L15" s="39">
        <f t="shared" si="9"/>
        <v>5997013.881313296</v>
      </c>
      <c r="M15" s="39">
        <f t="shared" si="3"/>
        <v>10258530.204476971</v>
      </c>
      <c r="N15" s="41">
        <f t="shared" si="10"/>
        <v>10258530.204476971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</row>
    <row r="16" spans="1:65" ht="14.1" customHeight="1">
      <c r="A16" s="74" t="s">
        <v>44</v>
      </c>
      <c r="B16" s="35">
        <v>15</v>
      </c>
      <c r="C16" s="37">
        <f t="shared" si="4"/>
        <v>48</v>
      </c>
      <c r="D16" s="37">
        <f t="shared" si="5"/>
        <v>2022</v>
      </c>
      <c r="E16" s="39">
        <f t="shared" si="6"/>
        <v>67829.503257523029</v>
      </c>
      <c r="F16" s="39">
        <f t="shared" si="0"/>
        <v>0</v>
      </c>
      <c r="G16" s="39">
        <f t="shared" si="1"/>
        <v>0</v>
      </c>
      <c r="H16" s="59">
        <f t="shared" si="2"/>
        <v>0</v>
      </c>
      <c r="I16" s="39">
        <f t="shared" si="7"/>
        <v>148024.42849183441</v>
      </c>
      <c r="J16" s="39">
        <f t="shared" si="11"/>
        <v>30973.294324525883</v>
      </c>
      <c r="K16" s="39">
        <f t="shared" si="8"/>
        <v>5050183.4820132041</v>
      </c>
      <c r="L16" s="39">
        <f t="shared" si="9"/>
        <v>6476774.9918183601</v>
      </c>
      <c r="M16" s="39">
        <f t="shared" si="3"/>
        <v>11526958.473831564</v>
      </c>
      <c r="N16" s="41">
        <f t="shared" si="10"/>
        <v>11526958.473831564</v>
      </c>
      <c r="O16" s="13"/>
      <c r="P16" s="13"/>
      <c r="Q16" s="13"/>
      <c r="R16" s="17"/>
      <c r="S16" s="17"/>
      <c r="T16" s="13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</row>
    <row r="17" spans="1:65" ht="14.1" customHeight="1">
      <c r="A17" s="76" t="s">
        <v>39</v>
      </c>
      <c r="B17" s="35">
        <v>30000</v>
      </c>
      <c r="C17" s="37">
        <f t="shared" si="4"/>
        <v>49</v>
      </c>
      <c r="D17" s="37">
        <f t="shared" si="5"/>
        <v>2023</v>
      </c>
      <c r="E17" s="39">
        <f t="shared" si="6"/>
        <v>73595.011034412484</v>
      </c>
      <c r="F17" s="39">
        <f t="shared" si="0"/>
        <v>0</v>
      </c>
      <c r="G17" s="39">
        <f t="shared" si="1"/>
        <v>0</v>
      </c>
      <c r="H17" s="59">
        <f t="shared" si="2"/>
        <v>0</v>
      </c>
      <c r="I17" s="39">
        <f t="shared" si="7"/>
        <v>153945.40563150778</v>
      </c>
      <c r="J17" s="39">
        <f t="shared" si="11"/>
        <v>32212.226097506918</v>
      </c>
      <c r="K17" s="39">
        <f t="shared" si="8"/>
        <v>5926035.9127497831</v>
      </c>
      <c r="L17" s="39">
        <f t="shared" si="9"/>
        <v>6994916.9911638293</v>
      </c>
      <c r="M17" s="39">
        <f t="shared" si="3"/>
        <v>12920952.903913613</v>
      </c>
      <c r="N17" s="41">
        <f t="shared" si="10"/>
        <v>12920952.903913613</v>
      </c>
      <c r="O17" s="13"/>
      <c r="P17" s="13"/>
      <c r="Q17" s="13"/>
      <c r="R17" s="17"/>
      <c r="S17" s="17"/>
      <c r="T17" s="13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</row>
    <row r="18" spans="1:65" s="23" customFormat="1" ht="14.1" customHeight="1">
      <c r="A18" s="74" t="s">
        <v>2</v>
      </c>
      <c r="B18" s="68">
        <v>8.5000000000000006E-2</v>
      </c>
      <c r="C18" s="37">
        <f t="shared" si="4"/>
        <v>50</v>
      </c>
      <c r="D18" s="37">
        <f t="shared" si="5"/>
        <v>2024</v>
      </c>
      <c r="E18" s="39">
        <f t="shared" si="6"/>
        <v>79850.586972337551</v>
      </c>
      <c r="F18" s="39">
        <f t="shared" si="0"/>
        <v>0</v>
      </c>
      <c r="G18" s="39">
        <f t="shared" si="1"/>
        <v>0</v>
      </c>
      <c r="H18" s="59">
        <f t="shared" si="2"/>
        <v>0</v>
      </c>
      <c r="I18" s="39">
        <f t="shared" si="7"/>
        <v>160103.2218567681</v>
      </c>
      <c r="J18" s="39">
        <f t="shared" si="11"/>
        <v>33500.715141407192</v>
      </c>
      <c r="K18" s="39">
        <f t="shared" si="8"/>
        <v>6897568.4989468697</v>
      </c>
      <c r="L18" s="39">
        <f t="shared" si="9"/>
        <v>7554510.3504569354</v>
      </c>
      <c r="M18" s="39">
        <f t="shared" si="3"/>
        <v>14452078.849403806</v>
      </c>
      <c r="N18" s="41">
        <f t="shared" si="10"/>
        <v>14452078.849403806</v>
      </c>
      <c r="O18" s="17"/>
      <c r="P18" s="13"/>
      <c r="Q18" s="6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6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23" customFormat="1" ht="14.1" customHeight="1">
      <c r="A19" s="77" t="s">
        <v>46</v>
      </c>
      <c r="B19" s="78">
        <v>0.1</v>
      </c>
      <c r="C19" s="37">
        <f t="shared" si="4"/>
        <v>51</v>
      </c>
      <c r="D19" s="37">
        <f t="shared" si="5"/>
        <v>2025</v>
      </c>
      <c r="E19" s="39">
        <f t="shared" si="6"/>
        <v>86637.886864986242</v>
      </c>
      <c r="F19" s="39">
        <f t="shared" si="0"/>
        <v>0</v>
      </c>
      <c r="G19" s="39">
        <f t="shared" si="1"/>
        <v>0</v>
      </c>
      <c r="H19" s="59">
        <f t="shared" si="2"/>
        <v>0</v>
      </c>
      <c r="I19" s="39">
        <f t="shared" si="7"/>
        <v>166507.35073103881</v>
      </c>
      <c r="J19" s="39">
        <f t="shared" si="11"/>
        <v>34840.743747063483</v>
      </c>
      <c r="K19" s="39">
        <f t="shared" si="8"/>
        <v>7974066.5920636775</v>
      </c>
      <c r="L19" s="39">
        <f t="shared" si="9"/>
        <v>8158871.1784934904</v>
      </c>
      <c r="M19" s="39">
        <f t="shared" si="3"/>
        <v>16132937.770557169</v>
      </c>
      <c r="N19" s="41">
        <f t="shared" si="10"/>
        <v>16132937.770557169</v>
      </c>
      <c r="O19" s="3"/>
      <c r="P19" s="3"/>
      <c r="Q19" s="6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6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23" customFormat="1" ht="14.1" customHeight="1">
      <c r="A20" s="56" t="s">
        <v>45</v>
      </c>
      <c r="B20" s="35">
        <v>25</v>
      </c>
      <c r="C20" s="37">
        <f t="shared" si="4"/>
        <v>52</v>
      </c>
      <c r="D20" s="37">
        <f t="shared" si="5"/>
        <v>2026</v>
      </c>
      <c r="E20" s="39">
        <f t="shared" si="6"/>
        <v>94002.107248510074</v>
      </c>
      <c r="F20" s="39">
        <f t="shared" si="0"/>
        <v>0</v>
      </c>
      <c r="G20" s="39">
        <f t="shared" si="1"/>
        <v>0</v>
      </c>
      <c r="H20" s="59">
        <f t="shared" si="2"/>
        <v>0</v>
      </c>
      <c r="I20" s="39">
        <f t="shared" si="7"/>
        <v>173167.64476028035</v>
      </c>
      <c r="J20" s="39">
        <f t="shared" si="11"/>
        <v>36234.37349694602</v>
      </c>
      <c r="K20" s="39">
        <f t="shared" si="8"/>
        <v>9165678.1906894632</v>
      </c>
      <c r="L20" s="39">
        <f t="shared" si="9"/>
        <v>8811580.8727729693</v>
      </c>
      <c r="M20" s="39">
        <f t="shared" si="3"/>
        <v>17977259.063462432</v>
      </c>
      <c r="N20" s="41">
        <f t="shared" si="10"/>
        <v>17977259.063462432</v>
      </c>
      <c r="O20" s="3"/>
      <c r="P20" s="3"/>
      <c r="Q20" s="6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6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ht="14.1" customHeight="1">
      <c r="A21" s="34" t="s">
        <v>13</v>
      </c>
      <c r="B21" s="68">
        <v>0.09</v>
      </c>
      <c r="C21" s="37">
        <f t="shared" si="4"/>
        <v>53</v>
      </c>
      <c r="D21" s="37">
        <f t="shared" si="5"/>
        <v>2027</v>
      </c>
      <c r="E21" s="39">
        <f t="shared" si="6"/>
        <v>101992.28636463343</v>
      </c>
      <c r="F21" s="39">
        <f t="shared" si="0"/>
        <v>0</v>
      </c>
      <c r="G21" s="39">
        <f t="shared" si="1"/>
        <v>0</v>
      </c>
      <c r="H21" s="59">
        <f t="shared" si="2"/>
        <v>0</v>
      </c>
      <c r="I21" s="39">
        <f t="shared" si="7"/>
        <v>180094.35055069157</v>
      </c>
      <c r="J21" s="39">
        <f t="shared" si="11"/>
        <v>37683.748436823858</v>
      </c>
      <c r="K21" s="39">
        <f t="shared" si="8"/>
        <v>10483492.65740517</v>
      </c>
      <c r="L21" s="39">
        <f t="shared" si="9"/>
        <v>9516507.3425948061</v>
      </c>
      <c r="M21" s="39">
        <f t="shared" si="3"/>
        <v>19999999.999999978</v>
      </c>
      <c r="N21" s="41">
        <f t="shared" si="10"/>
        <v>19999999.999999978</v>
      </c>
      <c r="O21" s="24"/>
      <c r="P21" s="10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</row>
    <row r="22" spans="1:65" ht="14.1" customHeight="1">
      <c r="A22" s="34" t="s">
        <v>20</v>
      </c>
      <c r="B22" s="68">
        <v>7.0000000000000007E-2</v>
      </c>
      <c r="C22" s="37">
        <f t="shared" si="4"/>
        <v>54</v>
      </c>
      <c r="D22" s="37">
        <f t="shared" si="5"/>
        <v>2028</v>
      </c>
      <c r="E22" s="39">
        <f t="shared" si="6"/>
        <v>110661.63070562728</v>
      </c>
      <c r="F22" s="39">
        <f t="shared" si="0"/>
        <v>56126.900361302221</v>
      </c>
      <c r="G22" s="39">
        <f t="shared" si="1"/>
        <v>50514.210325172004</v>
      </c>
      <c r="H22" s="59" t="str">
        <f t="shared" si="2"/>
        <v>No</v>
      </c>
      <c r="I22" s="39">
        <f t="shared" si="7"/>
        <v>0</v>
      </c>
      <c r="J22" s="39">
        <f t="shared" si="11"/>
        <v>0</v>
      </c>
      <c r="K22" s="39">
        <f t="shared" si="8"/>
        <v>0</v>
      </c>
      <c r="L22" s="39">
        <f t="shared" si="9"/>
        <v>0</v>
      </c>
      <c r="M22" s="39">
        <f t="shared" si="3"/>
        <v>0</v>
      </c>
      <c r="N22" s="41">
        <f t="shared" si="10"/>
        <v>19326477.195664372</v>
      </c>
      <c r="O22" s="25"/>
      <c r="P22" s="24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</row>
    <row r="23" spans="1:65" ht="14.1" customHeight="1">
      <c r="A23" s="80" t="s">
        <v>76</v>
      </c>
      <c r="B23" s="35">
        <v>20000000</v>
      </c>
      <c r="C23" s="37">
        <f t="shared" si="4"/>
        <v>55</v>
      </c>
      <c r="D23" s="37">
        <f t="shared" si="5"/>
        <v>2029</v>
      </c>
      <c r="E23" s="39">
        <f t="shared" si="6"/>
        <v>120067.8693156056</v>
      </c>
      <c r="F23" s="39">
        <f t="shared" si="0"/>
        <v>60897.686892012913</v>
      </c>
      <c r="G23" s="39">
        <f t="shared" si="1"/>
        <v>54807.918202811619</v>
      </c>
      <c r="H23" s="59" t="str">
        <f t="shared" si="2"/>
        <v>No</v>
      </c>
      <c r="I23" s="39">
        <f t="shared" si="7"/>
        <v>0</v>
      </c>
      <c r="J23" s="39">
        <f t="shared" si="11"/>
        <v>0</v>
      </c>
      <c r="K23" s="39">
        <f t="shared" si="8"/>
        <v>0</v>
      </c>
      <c r="L23" s="39">
        <f t="shared" si="9"/>
        <v>0</v>
      </c>
      <c r="M23" s="39">
        <f t="shared" si="3"/>
        <v>0</v>
      </c>
      <c r="N23" s="41">
        <f t="shared" si="10"/>
        <v>19948558.356656723</v>
      </c>
      <c r="O23" s="24"/>
      <c r="P23" s="24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</row>
    <row r="24" spans="1:65" ht="14.1" customHeight="1">
      <c r="A24" s="53" t="s">
        <v>75</v>
      </c>
      <c r="B24" s="64"/>
      <c r="C24" s="37">
        <f t="shared" si="4"/>
        <v>56</v>
      </c>
      <c r="D24" s="37">
        <f t="shared" si="5"/>
        <v>2030</v>
      </c>
      <c r="E24" s="39">
        <f t="shared" si="6"/>
        <v>130273.63820743207</v>
      </c>
      <c r="F24" s="39">
        <f t="shared" si="0"/>
        <v>66073.990277834004</v>
      </c>
      <c r="G24" s="39">
        <f t="shared" si="1"/>
        <v>59466.591250050602</v>
      </c>
      <c r="H24" s="59" t="str">
        <f t="shared" si="2"/>
        <v>No</v>
      </c>
      <c r="I24" s="39">
        <f t="shared" si="7"/>
        <v>0</v>
      </c>
      <c r="J24" s="39">
        <f t="shared" si="11"/>
        <v>0</v>
      </c>
      <c r="K24" s="39">
        <f t="shared" si="8"/>
        <v>0</v>
      </c>
      <c r="L24" s="39">
        <f t="shared" si="9"/>
        <v>0</v>
      </c>
      <c r="M24" s="39">
        <f t="shared" si="3"/>
        <v>0</v>
      </c>
      <c r="N24" s="41">
        <f t="shared" si="10"/>
        <v>20552069.558288686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</row>
    <row r="25" spans="1:65" ht="14.1" customHeight="1">
      <c r="A25" s="81" t="s">
        <v>69</v>
      </c>
      <c r="B25" s="82">
        <f>ROUND((B17)*(1+B18)^(B16+1),1)</f>
        <v>110661.6</v>
      </c>
      <c r="C25" s="37">
        <f t="shared" si="4"/>
        <v>57</v>
      </c>
      <c r="D25" s="37">
        <f t="shared" si="5"/>
        <v>2031</v>
      </c>
      <c r="E25" s="39">
        <f t="shared" si="6"/>
        <v>141346.89745506379</v>
      </c>
      <c r="F25" s="39">
        <f t="shared" si="0"/>
        <v>71690.279451449896</v>
      </c>
      <c r="G25" s="39">
        <f t="shared" si="1"/>
        <v>64521.251506304907</v>
      </c>
      <c r="H25" s="59" t="str">
        <f t="shared" si="2"/>
        <v>No</v>
      </c>
      <c r="I25" s="39">
        <f t="shared" si="7"/>
        <v>0</v>
      </c>
      <c r="J25" s="39">
        <f t="shared" si="11"/>
        <v>0</v>
      </c>
      <c r="K25" s="39">
        <f t="shared" si="8"/>
        <v>0</v>
      </c>
      <c r="L25" s="39">
        <f t="shared" si="9"/>
        <v>0</v>
      </c>
      <c r="M25" s="39">
        <f t="shared" si="3"/>
        <v>0</v>
      </c>
      <c r="N25" s="41">
        <f t="shared" si="10"/>
        <v>21130431.073951494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</row>
    <row r="26" spans="1:65" ht="14.1" customHeight="1">
      <c r="A26" s="57" t="s">
        <v>70</v>
      </c>
      <c r="B26" s="64"/>
      <c r="C26" s="37">
        <f t="shared" si="4"/>
        <v>58</v>
      </c>
      <c r="D26" s="37">
        <f t="shared" si="5"/>
        <v>2032</v>
      </c>
      <c r="E26" s="39">
        <f t="shared" si="6"/>
        <v>153361.38373874422</v>
      </c>
      <c r="F26" s="39">
        <f t="shared" si="0"/>
        <v>77783.953204823134</v>
      </c>
      <c r="G26" s="39">
        <f t="shared" si="1"/>
        <v>70005.557884340829</v>
      </c>
      <c r="H26" s="59" t="str">
        <f t="shared" si="2"/>
        <v>No</v>
      </c>
      <c r="I26" s="39">
        <f t="shared" si="7"/>
        <v>0</v>
      </c>
      <c r="J26" s="39">
        <f t="shared" si="11"/>
        <v>0</v>
      </c>
      <c r="K26" s="39">
        <f t="shared" si="8"/>
        <v>0</v>
      </c>
      <c r="L26" s="39">
        <f t="shared" si="9"/>
        <v>0</v>
      </c>
      <c r="M26" s="39">
        <f t="shared" si="3"/>
        <v>0</v>
      </c>
      <c r="N26" s="41">
        <f t="shared" si="10"/>
        <v>21676153.810670223</v>
      </c>
      <c r="S26" s="16"/>
      <c r="T26" s="16"/>
      <c r="U26" s="16"/>
      <c r="V26" s="16"/>
      <c r="W26" s="16"/>
      <c r="AG26" s="6"/>
    </row>
    <row r="27" spans="1:65" ht="14.1" customHeight="1">
      <c r="A27" s="54" t="s">
        <v>57</v>
      </c>
      <c r="B27" s="55">
        <f>ROUND(PMT(((1+retroi_1)/(1+inf_1)-1),(k_1),-corpusg,,1)/12*(1-tax_1),1)</f>
        <v>50514.2</v>
      </c>
      <c r="C27" s="37">
        <f t="shared" si="4"/>
        <v>59</v>
      </c>
      <c r="D27" s="37">
        <f t="shared" si="5"/>
        <v>2033</v>
      </c>
      <c r="E27" s="39">
        <f t="shared" si="6"/>
        <v>166397.10135653749</v>
      </c>
      <c r="F27" s="39">
        <f t="shared" si="0"/>
        <v>84395.589227233097</v>
      </c>
      <c r="G27" s="39">
        <f t="shared" si="1"/>
        <v>75956.030304509783</v>
      </c>
      <c r="H27" s="59" t="str">
        <f t="shared" si="2"/>
        <v>No</v>
      </c>
      <c r="I27" s="39">
        <f t="shared" si="7"/>
        <v>0</v>
      </c>
      <c r="J27" s="39">
        <f t="shared" si="11"/>
        <v>0</v>
      </c>
      <c r="K27" s="39">
        <f t="shared" si="8"/>
        <v>0</v>
      </c>
      <c r="L27" s="39">
        <f t="shared" si="9"/>
        <v>0</v>
      </c>
      <c r="M27" s="39">
        <f t="shared" si="3"/>
        <v>0</v>
      </c>
      <c r="N27" s="41">
        <f t="shared" si="10"/>
        <v>22180737.506690342</v>
      </c>
      <c r="S27" s="16"/>
      <c r="T27" s="16"/>
      <c r="U27" s="16"/>
      <c r="V27" s="16"/>
      <c r="W27" s="16"/>
      <c r="AG27" s="6"/>
    </row>
    <row r="28" spans="1:65" ht="14.1" customHeight="1">
      <c r="A28" s="34" t="s">
        <v>55</v>
      </c>
      <c r="B28" s="61"/>
      <c r="C28" s="37">
        <f t="shared" si="4"/>
        <v>60</v>
      </c>
      <c r="D28" s="37">
        <f t="shared" si="5"/>
        <v>2034</v>
      </c>
      <c r="E28" s="39">
        <f t="shared" si="6"/>
        <v>180540.85497184319</v>
      </c>
      <c r="F28" s="39">
        <f t="shared" si="0"/>
        <v>91569.214311547912</v>
      </c>
      <c r="G28" s="39">
        <f t="shared" si="1"/>
        <v>82412.292880393128</v>
      </c>
      <c r="H28" s="59" t="str">
        <f t="shared" si="2"/>
        <v>No</v>
      </c>
      <c r="I28" s="39">
        <f t="shared" si="7"/>
        <v>0</v>
      </c>
      <c r="J28" s="39">
        <f t="shared" si="11"/>
        <v>0</v>
      </c>
      <c r="K28" s="39">
        <f t="shared" si="8"/>
        <v>0</v>
      </c>
      <c r="L28" s="39">
        <f t="shared" si="9"/>
        <v>0</v>
      </c>
      <c r="M28" s="39">
        <f t="shared" si="3"/>
        <v>0</v>
      </c>
      <c r="N28" s="41">
        <f t="shared" si="10"/>
        <v>22634558.560420092</v>
      </c>
      <c r="S28" s="16"/>
      <c r="T28" s="16"/>
      <c r="U28" s="16"/>
      <c r="V28" s="16"/>
      <c r="W28" s="16"/>
      <c r="AG28" s="6"/>
    </row>
    <row r="29" spans="1:65" s="8" customFormat="1" ht="14.1" customHeight="1">
      <c r="A29" s="34" t="s">
        <v>56</v>
      </c>
      <c r="B29" s="61"/>
      <c r="C29" s="37">
        <f t="shared" si="4"/>
        <v>61</v>
      </c>
      <c r="D29" s="37">
        <f t="shared" si="5"/>
        <v>2035</v>
      </c>
      <c r="E29" s="39">
        <f t="shared" si="6"/>
        <v>195886.82764444986</v>
      </c>
      <c r="F29" s="39">
        <f t="shared" si="0"/>
        <v>99352.597528029481</v>
      </c>
      <c r="G29" s="39">
        <f t="shared" si="1"/>
        <v>89417.337775226537</v>
      </c>
      <c r="H29" s="59" t="str">
        <f t="shared" si="2"/>
        <v>No</v>
      </c>
      <c r="I29" s="39">
        <f t="shared" si="7"/>
        <v>0</v>
      </c>
      <c r="J29" s="39">
        <f t="shared" si="11"/>
        <v>0</v>
      </c>
      <c r="K29" s="39">
        <f t="shared" si="8"/>
        <v>0</v>
      </c>
      <c r="L29" s="39">
        <f t="shared" si="9"/>
        <v>0</v>
      </c>
      <c r="M29" s="39">
        <f t="shared" si="3"/>
        <v>0</v>
      </c>
      <c r="N29" s="41">
        <f t="shared" si="10"/>
        <v>23026746.489313144</v>
      </c>
      <c r="S29" s="26"/>
      <c r="T29" s="26"/>
      <c r="U29" s="26"/>
      <c r="V29" s="26"/>
      <c r="W29" s="26"/>
      <c r="AG29" s="6"/>
    </row>
    <row r="30" spans="1:65" s="6" customFormat="1" ht="14.1" customHeight="1">
      <c r="A30" s="54"/>
      <c r="B30" s="62"/>
      <c r="C30" s="37">
        <f t="shared" si="4"/>
        <v>62</v>
      </c>
      <c r="D30" s="37">
        <f t="shared" si="5"/>
        <v>2036</v>
      </c>
      <c r="E30" s="39">
        <f t="shared" si="6"/>
        <v>212537.20799422811</v>
      </c>
      <c r="F30" s="39">
        <f t="shared" si="0"/>
        <v>107797.56831791198</v>
      </c>
      <c r="G30" s="39">
        <f t="shared" si="1"/>
        <v>97017.811486120787</v>
      </c>
      <c r="H30" s="59" t="str">
        <f t="shared" si="2"/>
        <v>No</v>
      </c>
      <c r="I30" s="39">
        <f t="shared" si="7"/>
        <v>0</v>
      </c>
      <c r="J30" s="39">
        <f t="shared" si="11"/>
        <v>0</v>
      </c>
      <c r="K30" s="39">
        <f t="shared" si="8"/>
        <v>0</v>
      </c>
      <c r="L30" s="39">
        <f t="shared" si="9"/>
        <v>0</v>
      </c>
      <c r="M30" s="39">
        <f t="shared" si="3"/>
        <v>0</v>
      </c>
      <c r="N30" s="41">
        <f t="shared" si="10"/>
        <v>23345047.923750121</v>
      </c>
      <c r="AA30" s="3"/>
    </row>
    <row r="31" spans="1:65" s="6" customFormat="1" ht="14.1" customHeight="1">
      <c r="A31" s="34" t="s">
        <v>71</v>
      </c>
      <c r="B31" s="62"/>
      <c r="C31" s="37">
        <f t="shared" si="4"/>
        <v>63</v>
      </c>
      <c r="D31" s="37">
        <f t="shared" si="5"/>
        <v>2037</v>
      </c>
      <c r="E31" s="39">
        <f t="shared" si="6"/>
        <v>230602.87067373749</v>
      </c>
      <c r="F31" s="39">
        <f t="shared" si="0"/>
        <v>116960.36162493448</v>
      </c>
      <c r="G31" s="39">
        <f t="shared" si="1"/>
        <v>105264.32546244103</v>
      </c>
      <c r="H31" s="59" t="str">
        <f t="shared" si="2"/>
        <v>No</v>
      </c>
      <c r="I31" s="39">
        <f t="shared" si="7"/>
        <v>0</v>
      </c>
      <c r="J31" s="39">
        <f t="shared" si="11"/>
        <v>0</v>
      </c>
      <c r="K31" s="39">
        <f t="shared" si="8"/>
        <v>0</v>
      </c>
      <c r="L31" s="39">
        <f t="shared" si="9"/>
        <v>0</v>
      </c>
      <c r="M31" s="39">
        <f t="shared" si="3"/>
        <v>0</v>
      </c>
      <c r="N31" s="41">
        <f t="shared" si="10"/>
        <v>23575676.938913416</v>
      </c>
    </row>
    <row r="32" spans="1:65" s="6" customFormat="1" ht="14.1" customHeight="1">
      <c r="A32" s="54" t="s">
        <v>53</v>
      </c>
      <c r="B32" s="63">
        <f>ROUND(NPER((1+retroi_1)/(1+inf_1)-1,-B25*12/(1-tax_1),corpusg,,1),1)</f>
        <v>12.5</v>
      </c>
      <c r="C32" s="37">
        <f t="shared" si="4"/>
        <v>64</v>
      </c>
      <c r="D32" s="37">
        <f t="shared" si="5"/>
        <v>2038</v>
      </c>
      <c r="E32" s="39">
        <f t="shared" si="6"/>
        <v>250204.11468100519</v>
      </c>
      <c r="F32" s="39">
        <f t="shared" si="0"/>
        <v>126901.99236305391</v>
      </c>
      <c r="G32" s="39">
        <f t="shared" si="1"/>
        <v>114211.79312674853</v>
      </c>
      <c r="H32" s="59" t="str">
        <f t="shared" si="2"/>
        <v>No</v>
      </c>
      <c r="I32" s="39">
        <f t="shared" si="7"/>
        <v>0</v>
      </c>
      <c r="J32" s="39">
        <f t="shared" si="11"/>
        <v>0</v>
      </c>
      <c r="K32" s="39">
        <f t="shared" si="8"/>
        <v>0</v>
      </c>
      <c r="L32" s="39">
        <f t="shared" si="9"/>
        <v>0</v>
      </c>
      <c r="M32" s="39">
        <f t="shared" si="3"/>
        <v>0</v>
      </c>
      <c r="N32" s="41">
        <f t="shared" si="10"/>
        <v>23703150.416280709</v>
      </c>
    </row>
    <row r="33" spans="1:84" s="6" customFormat="1" ht="14.1" customHeight="1">
      <c r="A33" s="34" t="s">
        <v>58</v>
      </c>
      <c r="B33" s="62"/>
      <c r="C33" s="37">
        <f t="shared" si="4"/>
        <v>65</v>
      </c>
      <c r="D33" s="37">
        <f t="shared" si="5"/>
        <v>2039</v>
      </c>
      <c r="E33" s="39">
        <f t="shared" si="6"/>
        <v>271471.46442889061</v>
      </c>
      <c r="F33" s="39">
        <f t="shared" si="0"/>
        <v>137688.66171391352</v>
      </c>
      <c r="G33" s="39">
        <f t="shared" si="1"/>
        <v>123919.79554252217</v>
      </c>
      <c r="H33" s="59" t="str">
        <f t="shared" si="2"/>
        <v>No</v>
      </c>
      <c r="I33" s="39">
        <f t="shared" si="7"/>
        <v>0</v>
      </c>
      <c r="J33" s="39">
        <f t="shared" si="11"/>
        <v>0</v>
      </c>
      <c r="K33" s="39">
        <f t="shared" si="8"/>
        <v>0</v>
      </c>
      <c r="L33" s="39">
        <f t="shared" si="9"/>
        <v>0</v>
      </c>
      <c r="M33" s="39">
        <f t="shared" si="3"/>
        <v>0</v>
      </c>
      <c r="N33" s="41">
        <f t="shared" si="10"/>
        <v>23710107.004853398</v>
      </c>
    </row>
    <row r="34" spans="1:84" ht="14.1" customHeight="1">
      <c r="A34" s="54" t="s">
        <v>54</v>
      </c>
      <c r="B34" s="64"/>
      <c r="C34" s="37">
        <f t="shared" si="4"/>
        <v>66</v>
      </c>
      <c r="D34" s="37">
        <f t="shared" si="5"/>
        <v>2040</v>
      </c>
      <c r="E34" s="39">
        <f t="shared" si="6"/>
        <v>294546.5389053463</v>
      </c>
      <c r="F34" s="39">
        <f t="shared" si="0"/>
        <v>149392.19795959612</v>
      </c>
      <c r="G34" s="39">
        <f t="shared" si="1"/>
        <v>134452.97816363652</v>
      </c>
      <c r="H34" s="59" t="str">
        <f t="shared" si="2"/>
        <v>No</v>
      </c>
      <c r="I34" s="39">
        <f t="shared" si="7"/>
        <v>0</v>
      </c>
      <c r="J34" s="39">
        <f t="shared" si="11"/>
        <v>0</v>
      </c>
      <c r="K34" s="39">
        <f t="shared" si="8"/>
        <v>0</v>
      </c>
      <c r="L34" s="39">
        <f t="shared" si="9"/>
        <v>0</v>
      </c>
      <c r="M34" s="39">
        <f t="shared" si="3"/>
        <v>0</v>
      </c>
      <c r="N34" s="41">
        <f t="shared" si="10"/>
        <v>23577108.119677983</v>
      </c>
      <c r="AA34" s="6"/>
    </row>
    <row r="35" spans="1:84" ht="14.1" customHeight="1">
      <c r="A35" s="53"/>
      <c r="B35" s="64"/>
      <c r="C35" s="37">
        <f t="shared" si="4"/>
        <v>67</v>
      </c>
      <c r="D35" s="37">
        <f t="shared" si="5"/>
        <v>2041</v>
      </c>
      <c r="E35" s="39">
        <f t="shared" si="6"/>
        <v>319582.99471230072</v>
      </c>
      <c r="F35" s="39">
        <f t="shared" si="0"/>
        <v>162090.53478616182</v>
      </c>
      <c r="G35" s="39">
        <f t="shared" si="1"/>
        <v>145881.48130754565</v>
      </c>
      <c r="H35" s="59" t="str">
        <f t="shared" si="2"/>
        <v>No</v>
      </c>
      <c r="I35" s="39">
        <f t="shared" si="7"/>
        <v>0</v>
      </c>
      <c r="J35" s="39">
        <f t="shared" si="11"/>
        <v>0</v>
      </c>
      <c r="K35" s="39">
        <f t="shared" si="8"/>
        <v>0</v>
      </c>
      <c r="L35" s="39">
        <f t="shared" si="9"/>
        <v>0</v>
      </c>
      <c r="M35" s="39">
        <f t="shared" si="3"/>
        <v>0</v>
      </c>
      <c r="N35" s="41">
        <f t="shared" si="10"/>
        <v>23282419.270621501</v>
      </c>
    </row>
    <row r="36" spans="1:84" ht="14.1" customHeight="1">
      <c r="A36" s="57" t="s">
        <v>72</v>
      </c>
      <c r="B36" s="64"/>
      <c r="C36" s="37">
        <f t="shared" si="4"/>
        <v>68</v>
      </c>
      <c r="D36" s="37">
        <f t="shared" si="5"/>
        <v>2042</v>
      </c>
      <c r="E36" s="39">
        <f t="shared" si="6"/>
        <v>346747.5492628463</v>
      </c>
      <c r="F36" s="39">
        <f t="shared" si="0"/>
        <v>175868.23024298553</v>
      </c>
      <c r="G36" s="39">
        <f t="shared" si="1"/>
        <v>158281.40721868697</v>
      </c>
      <c r="H36" s="59" t="str">
        <f t="shared" si="2"/>
        <v>No</v>
      </c>
      <c r="I36" s="39">
        <f t="shared" si="7"/>
        <v>0</v>
      </c>
      <c r="J36" s="39">
        <f t="shared" si="11"/>
        <v>0</v>
      </c>
      <c r="K36" s="39">
        <f t="shared" si="8"/>
        <v>0</v>
      </c>
      <c r="L36" s="39">
        <f t="shared" si="9"/>
        <v>0</v>
      </c>
      <c r="M36" s="39">
        <f t="shared" si="3"/>
        <v>0</v>
      </c>
      <c r="N36" s="41">
        <f t="shared" si="10"/>
        <v>22801769.856649179</v>
      </c>
    </row>
    <row r="37" spans="1:84" ht="14.1" customHeight="1">
      <c r="A37" s="57" t="s">
        <v>68</v>
      </c>
      <c r="B37" s="65"/>
      <c r="C37" s="37">
        <f t="shared" si="4"/>
        <v>69</v>
      </c>
      <c r="D37" s="37">
        <f t="shared" si="5"/>
        <v>2043</v>
      </c>
      <c r="E37" s="39">
        <f t="shared" si="6"/>
        <v>376221.09095018823</v>
      </c>
      <c r="F37" s="39">
        <f t="shared" si="0"/>
        <v>190817.02981363932</v>
      </c>
      <c r="G37" s="39">
        <f t="shared" si="1"/>
        <v>171735.3268322754</v>
      </c>
      <c r="H37" s="59" t="str">
        <f t="shared" si="2"/>
        <v>No</v>
      </c>
      <c r="I37" s="39">
        <f t="shared" si="7"/>
        <v>0</v>
      </c>
      <c r="J37" s="39">
        <f t="shared" si="11"/>
        <v>0</v>
      </c>
      <c r="K37" s="39">
        <f t="shared" si="8"/>
        <v>0</v>
      </c>
      <c r="L37" s="39">
        <f t="shared" si="9"/>
        <v>0</v>
      </c>
      <c r="M37" s="39">
        <f t="shared" si="3"/>
        <v>0</v>
      </c>
      <c r="N37" s="41">
        <f t="shared" si="10"/>
        <v>22108089.38885095</v>
      </c>
    </row>
    <row r="38" spans="1:84" ht="14.1" customHeight="1">
      <c r="A38" s="53"/>
      <c r="B38" s="64"/>
      <c r="C38" s="37">
        <f t="shared" si="4"/>
        <v>70</v>
      </c>
      <c r="D38" s="37">
        <f t="shared" si="5"/>
        <v>2044</v>
      </c>
      <c r="E38" s="39">
        <f t="shared" si="6"/>
        <v>408199.88368095423</v>
      </c>
      <c r="F38" s="39">
        <f t="shared" ref="F38:F69" si="12">IF(D38&lt;(y_1+n_1+1),0,(((1+inf_1)^(D38-y_1-n_1-1)*PMT(((1+retroi_1)/(1+inf_1)-1),(k_1),-(IF(choice="yes",corpus_1,corpusg)),,1))/12))</f>
        <v>207036.47734779865</v>
      </c>
      <c r="G38" s="39">
        <f t="shared" ref="G38:G69" si="13">IF(D38&lt;(y_1+n_1+1),0,(((1+inf_1)^(D38-y_1-n_1-1)*PMT(((1+retroi_1)/(1+inf_1)-1),(k_1),-(IF(choice="yes",corpus_1,corpusg)),,1))/12)*(1-tax_1))</f>
        <v>186332.82961301878</v>
      </c>
      <c r="H38" s="59" t="str">
        <f t="shared" ref="H38:H69" si="14">IF(D38&lt;(y_1+n_1+1),0,IF(ROUND(E38-G38,0)&gt;0,"No","Yes"))</f>
        <v>No</v>
      </c>
      <c r="I38" s="39">
        <f t="shared" si="7"/>
        <v>0</v>
      </c>
      <c r="J38" s="39">
        <f t="shared" si="11"/>
        <v>0</v>
      </c>
      <c r="K38" s="39">
        <f t="shared" si="8"/>
        <v>0</v>
      </c>
      <c r="L38" s="39">
        <f t="shared" si="9"/>
        <v>0</v>
      </c>
      <c r="M38" s="39">
        <f t="shared" ref="M38:M69" si="15">L38+K38</f>
        <v>0</v>
      </c>
      <c r="N38" s="41">
        <f t="shared" si="10"/>
        <v>21171217.917896934</v>
      </c>
    </row>
    <row r="39" spans="1:84" ht="14.1" customHeight="1">
      <c r="A39" s="34" t="s">
        <v>73</v>
      </c>
      <c r="B39" s="62"/>
      <c r="C39" s="37">
        <f t="shared" ref="C39:C70" si="16">IF(D38=0,0,IF(D38&gt;=(y_1+n_1+k_1),0,C38+1))</f>
        <v>71</v>
      </c>
      <c r="D39" s="37">
        <f t="shared" ref="D39:D70" si="17">IF(D38=0,0,IF(D38&gt;=(y_1+n_1+k_1),0,D38+1))</f>
        <v>2045</v>
      </c>
      <c r="E39" s="39">
        <f t="shared" ref="E39:E70" si="18">IF(D38&gt;=(y_1+n_1+k_1),0,E38+E38*inf_1)</f>
        <v>442896.87379383534</v>
      </c>
      <c r="F39" s="39">
        <f t="shared" si="12"/>
        <v>224634.57792236152</v>
      </c>
      <c r="G39" s="39">
        <f t="shared" si="13"/>
        <v>202171.12013012537</v>
      </c>
      <c r="H39" s="59" t="str">
        <f t="shared" si="14"/>
        <v>No</v>
      </c>
      <c r="I39" s="39">
        <f t="shared" ref="I39:I70" si="19">IF(D38&lt;(y_1+n_1),I38+I38*inc,0)</f>
        <v>0</v>
      </c>
      <c r="J39" s="39">
        <f t="shared" si="11"/>
        <v>0</v>
      </c>
      <c r="K39" s="39">
        <f t="shared" ref="K39:K70" si="20">IF(D38-(y_1+n_1)&gt;=0,0,(K38+J39*12)+(J39*12+K38)*preretint_1)</f>
        <v>0</v>
      </c>
      <c r="L39" s="39">
        <f t="shared" ref="L39:L70" si="21">IF(D38&lt;(y_1+n_1),L38+L38*curroi_1,0)</f>
        <v>0</v>
      </c>
      <c r="M39" s="39">
        <f t="shared" si="15"/>
        <v>0</v>
      </c>
      <c r="N39" s="41">
        <f t="shared" ref="N39:N70" si="22">IF(D38-(y_1+n_1)&gt;=0,IF(D39&gt;=(y_1+n_1+k_1),0,IF(D39-(y_1+n_1+1)=0,(corpusg)-(F39*12),N38-(F39*12)+N38*retroi_1)),M39)</f>
        <v>19957588.237081379</v>
      </c>
    </row>
    <row r="40" spans="1:84" s="27" customFormat="1" ht="14.1" customHeight="1">
      <c r="A40" s="34" t="s">
        <v>10</v>
      </c>
      <c r="B40" s="67">
        <v>3000000</v>
      </c>
      <c r="C40" s="37">
        <f t="shared" si="16"/>
        <v>72</v>
      </c>
      <c r="D40" s="37">
        <f t="shared" si="17"/>
        <v>2046</v>
      </c>
      <c r="E40" s="39">
        <f t="shared" si="18"/>
        <v>480543.10806631134</v>
      </c>
      <c r="F40" s="39">
        <f t="shared" si="12"/>
        <v>243728.51704576227</v>
      </c>
      <c r="G40" s="39">
        <f t="shared" si="13"/>
        <v>219355.66534118605</v>
      </c>
      <c r="H40" s="59" t="str">
        <f t="shared" si="14"/>
        <v>No</v>
      </c>
      <c r="I40" s="39">
        <f t="shared" si="19"/>
        <v>0</v>
      </c>
      <c r="J40" s="39">
        <f t="shared" ref="J40:J71" si="23">IF(D40-(y_1+n_1)&gt;0,0,J39+J39*gd_1)</f>
        <v>0</v>
      </c>
      <c r="K40" s="39">
        <f t="shared" si="20"/>
        <v>0</v>
      </c>
      <c r="L40" s="39">
        <f t="shared" si="21"/>
        <v>0</v>
      </c>
      <c r="M40" s="39">
        <f t="shared" si="15"/>
        <v>0</v>
      </c>
      <c r="N40" s="41">
        <f t="shared" si="22"/>
        <v>18429877.209127925</v>
      </c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</row>
    <row r="41" spans="1:84" ht="14.1" customHeight="1">
      <c r="A41" s="34" t="s">
        <v>33</v>
      </c>
      <c r="B41" s="68">
        <v>0.08</v>
      </c>
      <c r="C41" s="37">
        <f t="shared" si="16"/>
        <v>73</v>
      </c>
      <c r="D41" s="37">
        <f t="shared" si="17"/>
        <v>2047</v>
      </c>
      <c r="E41" s="39">
        <f t="shared" si="18"/>
        <v>521389.27225194778</v>
      </c>
      <c r="F41" s="39">
        <f t="shared" si="12"/>
        <v>264445.44099465205</v>
      </c>
      <c r="G41" s="39">
        <f t="shared" si="13"/>
        <v>238000.89689518686</v>
      </c>
      <c r="H41" s="59" t="str">
        <f t="shared" si="14"/>
        <v>No</v>
      </c>
      <c r="I41" s="39">
        <f t="shared" si="19"/>
        <v>0</v>
      </c>
      <c r="J41" s="39">
        <f t="shared" si="23"/>
        <v>0</v>
      </c>
      <c r="K41" s="39">
        <f t="shared" si="20"/>
        <v>0</v>
      </c>
      <c r="L41" s="39">
        <f t="shared" si="21"/>
        <v>0</v>
      </c>
      <c r="M41" s="39">
        <f t="shared" si="15"/>
        <v>0</v>
      </c>
      <c r="N41" s="41">
        <f t="shared" si="22"/>
        <v>16546623.321831057</v>
      </c>
    </row>
    <row r="42" spans="1:84" ht="14.1" customHeight="1">
      <c r="A42" s="89" t="s">
        <v>43</v>
      </c>
      <c r="B42" s="52">
        <f>B40*(1+B41)^(B16)</f>
        <v>9516507.3425948154</v>
      </c>
      <c r="C42" s="37">
        <f t="shared" si="16"/>
        <v>74</v>
      </c>
      <c r="D42" s="37">
        <f t="shared" si="17"/>
        <v>2048</v>
      </c>
      <c r="E42" s="39">
        <f t="shared" si="18"/>
        <v>565707.3603933634</v>
      </c>
      <c r="F42" s="39">
        <f t="shared" si="12"/>
        <v>286923.30347919744</v>
      </c>
      <c r="G42" s="39">
        <f t="shared" si="13"/>
        <v>258230.97313127769</v>
      </c>
      <c r="H42" s="59" t="str">
        <f t="shared" si="14"/>
        <v>No</v>
      </c>
      <c r="I42" s="39">
        <f t="shared" si="19"/>
        <v>0</v>
      </c>
      <c r="J42" s="39">
        <f t="shared" si="23"/>
        <v>0</v>
      </c>
      <c r="K42" s="39">
        <f t="shared" si="20"/>
        <v>0</v>
      </c>
      <c r="L42" s="39">
        <f t="shared" si="21"/>
        <v>0</v>
      </c>
      <c r="M42" s="39">
        <f t="shared" si="15"/>
        <v>0</v>
      </c>
      <c r="N42" s="41">
        <f t="shared" si="22"/>
        <v>14261807.312608862</v>
      </c>
    </row>
    <row r="43" spans="1:84" ht="14.1" customHeight="1">
      <c r="A43" s="79" t="s">
        <v>16</v>
      </c>
      <c r="B43" s="68">
        <v>0.04</v>
      </c>
      <c r="C43" s="37">
        <f t="shared" si="16"/>
        <v>75</v>
      </c>
      <c r="D43" s="37">
        <f t="shared" si="17"/>
        <v>2049</v>
      </c>
      <c r="E43" s="39">
        <f t="shared" si="18"/>
        <v>613792.48602679931</v>
      </c>
      <c r="F43" s="39">
        <f t="shared" si="12"/>
        <v>311311.7842749292</v>
      </c>
      <c r="G43" s="39">
        <f t="shared" si="13"/>
        <v>280180.60584743629</v>
      </c>
      <c r="H43" s="59" t="str">
        <f t="shared" si="14"/>
        <v>No</v>
      </c>
      <c r="I43" s="39">
        <f t="shared" si="19"/>
        <v>0</v>
      </c>
      <c r="J43" s="39">
        <f t="shared" si="23"/>
        <v>0</v>
      </c>
      <c r="K43" s="39">
        <f t="shared" si="20"/>
        <v>0</v>
      </c>
      <c r="L43" s="39">
        <f t="shared" si="21"/>
        <v>0</v>
      </c>
      <c r="M43" s="39">
        <f t="shared" si="15"/>
        <v>0</v>
      </c>
      <c r="N43" s="41">
        <f t="shared" si="22"/>
        <v>11524392.413192332</v>
      </c>
    </row>
    <row r="44" spans="1:84" ht="14.1" customHeight="1">
      <c r="A44" s="58" t="s">
        <v>59</v>
      </c>
      <c r="B44" s="59">
        <f>IF(corpusg-B42&lt;0,"recheck corpus",IF(B16=0,"NA",IF(B43=B21,(corpusg-B42)/(12*n_1*(1+B21)^n_1),(corpusg-B42)*(B21-B43)/(12*(1+B21)*((1+B21)^(B16)-(1+B43)^(B16))))))</f>
        <v>21761.42574959097</v>
      </c>
      <c r="C44" s="37">
        <f t="shared" si="16"/>
        <v>76</v>
      </c>
      <c r="D44" s="37">
        <f t="shared" si="17"/>
        <v>2050</v>
      </c>
      <c r="E44" s="39">
        <f t="shared" si="18"/>
        <v>665964.84733907727</v>
      </c>
      <c r="F44" s="39">
        <f t="shared" si="12"/>
        <v>337773.28593829816</v>
      </c>
      <c r="G44" s="39">
        <f t="shared" si="13"/>
        <v>303995.95734446833</v>
      </c>
      <c r="H44" s="59" t="str">
        <f t="shared" si="14"/>
        <v>No</v>
      </c>
      <c r="I44" s="39">
        <f t="shared" si="19"/>
        <v>0</v>
      </c>
      <c r="J44" s="39">
        <f t="shared" si="23"/>
        <v>0</v>
      </c>
      <c r="K44" s="39">
        <f t="shared" si="20"/>
        <v>0</v>
      </c>
      <c r="L44" s="39">
        <f t="shared" si="21"/>
        <v>0</v>
      </c>
      <c r="M44" s="39">
        <f t="shared" si="15"/>
        <v>0</v>
      </c>
      <c r="N44" s="41">
        <f t="shared" si="22"/>
        <v>8277820.4508562172</v>
      </c>
    </row>
    <row r="45" spans="1:84" ht="14.1" customHeight="1">
      <c r="A45" t="s">
        <v>60</v>
      </c>
      <c r="C45" s="37">
        <f t="shared" si="16"/>
        <v>77</v>
      </c>
      <c r="D45" s="37">
        <f t="shared" si="17"/>
        <v>2051</v>
      </c>
      <c r="E45" s="39">
        <f t="shared" si="18"/>
        <v>722571.85936289886</v>
      </c>
      <c r="F45" s="39">
        <f t="shared" si="12"/>
        <v>366484.01524305361</v>
      </c>
      <c r="G45" s="39">
        <f t="shared" si="13"/>
        <v>329835.61371874827</v>
      </c>
      <c r="H45" s="59" t="str">
        <f t="shared" si="14"/>
        <v>No</v>
      </c>
      <c r="I45" s="39">
        <f t="shared" si="19"/>
        <v>0</v>
      </c>
      <c r="J45" s="39">
        <f t="shared" si="23"/>
        <v>0</v>
      </c>
      <c r="K45" s="39">
        <f t="shared" si="20"/>
        <v>0</v>
      </c>
      <c r="L45" s="39">
        <f t="shared" si="21"/>
        <v>0</v>
      </c>
      <c r="M45" s="39">
        <f t="shared" si="15"/>
        <v>0</v>
      </c>
      <c r="N45" s="41">
        <f t="shared" si="22"/>
        <v>4459459.6994995093</v>
      </c>
      <c r="S45" s="28"/>
      <c r="T45" s="4"/>
    </row>
    <row r="46" spans="1:84" ht="14.1" customHeight="1">
      <c r="A46" t="s">
        <v>61</v>
      </c>
      <c r="C46" s="37">
        <f t="shared" si="16"/>
        <v>78</v>
      </c>
      <c r="D46" s="37">
        <f t="shared" si="17"/>
        <v>2052</v>
      </c>
      <c r="E46" s="39">
        <f t="shared" si="18"/>
        <v>783990.46740874532</v>
      </c>
      <c r="F46" s="39">
        <f t="shared" si="12"/>
        <v>397635.15653871302</v>
      </c>
      <c r="G46" s="39">
        <f t="shared" si="13"/>
        <v>357871.64088484173</v>
      </c>
      <c r="H46" s="59" t="str">
        <f t="shared" si="14"/>
        <v>No</v>
      </c>
      <c r="I46" s="39">
        <f t="shared" si="19"/>
        <v>0</v>
      </c>
      <c r="J46" s="39">
        <f t="shared" si="23"/>
        <v>0</v>
      </c>
      <c r="K46" s="39">
        <f t="shared" si="20"/>
        <v>0</v>
      </c>
      <c r="L46" s="39">
        <f t="shared" si="21"/>
        <v>0</v>
      </c>
      <c r="M46" s="39">
        <f t="shared" si="15"/>
        <v>0</v>
      </c>
      <c r="N46" s="41">
        <f t="shared" si="22"/>
        <v>0</v>
      </c>
      <c r="S46" s="28">
        <v>1</v>
      </c>
      <c r="T46" s="6"/>
    </row>
    <row r="47" spans="1:84" ht="14.1" customHeight="1">
      <c r="C47" s="37">
        <f t="shared" si="16"/>
        <v>0</v>
      </c>
      <c r="D47" s="37">
        <f t="shared" si="17"/>
        <v>0</v>
      </c>
      <c r="E47" s="39">
        <f t="shared" si="18"/>
        <v>0</v>
      </c>
      <c r="F47" s="39">
        <f t="shared" si="12"/>
        <v>0</v>
      </c>
      <c r="G47" s="39">
        <f t="shared" si="13"/>
        <v>0</v>
      </c>
      <c r="H47" s="59">
        <f t="shared" si="14"/>
        <v>0</v>
      </c>
      <c r="I47" s="39">
        <f t="shared" si="19"/>
        <v>0</v>
      </c>
      <c r="J47" s="39">
        <f t="shared" si="23"/>
        <v>0</v>
      </c>
      <c r="K47" s="39">
        <f t="shared" si="20"/>
        <v>0</v>
      </c>
      <c r="L47" s="39">
        <f t="shared" si="21"/>
        <v>0</v>
      </c>
      <c r="M47" s="39">
        <f t="shared" si="15"/>
        <v>0</v>
      </c>
      <c r="N47" s="41">
        <f t="shared" si="22"/>
        <v>0</v>
      </c>
      <c r="S47" s="28">
        <v>2</v>
      </c>
      <c r="T47" s="6"/>
    </row>
    <row r="48" spans="1:84" ht="14.1" customHeight="1">
      <c r="A48" s="57" t="s">
        <v>77</v>
      </c>
      <c r="B48" s="64" t="s">
        <v>48</v>
      </c>
      <c r="C48" s="37">
        <f t="shared" si="16"/>
        <v>0</v>
      </c>
      <c r="D48" s="37">
        <f t="shared" si="17"/>
        <v>0</v>
      </c>
      <c r="E48" s="39">
        <f t="shared" si="18"/>
        <v>0</v>
      </c>
      <c r="F48" s="39">
        <f t="shared" si="12"/>
        <v>0</v>
      </c>
      <c r="G48" s="39">
        <f t="shared" si="13"/>
        <v>0</v>
      </c>
      <c r="H48" s="59">
        <f t="shared" si="14"/>
        <v>0</v>
      </c>
      <c r="I48" s="39">
        <f t="shared" si="19"/>
        <v>0</v>
      </c>
      <c r="J48" s="39">
        <f t="shared" si="23"/>
        <v>0</v>
      </c>
      <c r="K48" s="39">
        <f t="shared" si="20"/>
        <v>0</v>
      </c>
      <c r="L48" s="39">
        <f t="shared" si="21"/>
        <v>0</v>
      </c>
      <c r="M48" s="39">
        <f t="shared" si="15"/>
        <v>0</v>
      </c>
      <c r="N48" s="41">
        <f t="shared" si="22"/>
        <v>0</v>
      </c>
      <c r="S48" s="6"/>
      <c r="T48" s="6"/>
    </row>
    <row r="49" spans="1:26" ht="14.1" customHeight="1">
      <c r="A49" s="53" t="s">
        <v>62</v>
      </c>
      <c r="B49" s="67">
        <v>100000</v>
      </c>
      <c r="C49" s="37">
        <f t="shared" si="16"/>
        <v>0</v>
      </c>
      <c r="D49" s="37">
        <f t="shared" si="17"/>
        <v>0</v>
      </c>
      <c r="E49" s="39">
        <f t="shared" si="18"/>
        <v>0</v>
      </c>
      <c r="F49" s="39">
        <f t="shared" si="12"/>
        <v>0</v>
      </c>
      <c r="G49" s="39">
        <f t="shared" si="13"/>
        <v>0</v>
      </c>
      <c r="H49" s="59">
        <f t="shared" si="14"/>
        <v>0</v>
      </c>
      <c r="I49" s="39">
        <f t="shared" si="19"/>
        <v>0</v>
      </c>
      <c r="J49" s="39">
        <f t="shared" si="23"/>
        <v>0</v>
      </c>
      <c r="K49" s="39">
        <f t="shared" si="20"/>
        <v>0</v>
      </c>
      <c r="L49" s="39">
        <f t="shared" si="21"/>
        <v>0</v>
      </c>
      <c r="M49" s="39">
        <f t="shared" si="15"/>
        <v>0</v>
      </c>
      <c r="N49" s="41">
        <f t="shared" si="22"/>
        <v>0</v>
      </c>
    </row>
    <row r="50" spans="1:26" ht="14.1" customHeight="1">
      <c r="A50" s="53" t="s">
        <v>63</v>
      </c>
      <c r="B50" s="68">
        <v>0.04</v>
      </c>
      <c r="C50" s="37">
        <f t="shared" si="16"/>
        <v>0</v>
      </c>
      <c r="D50" s="37">
        <f t="shared" si="17"/>
        <v>0</v>
      </c>
      <c r="E50" s="39">
        <f t="shared" si="18"/>
        <v>0</v>
      </c>
      <c r="F50" s="39">
        <f t="shared" si="12"/>
        <v>0</v>
      </c>
      <c r="G50" s="39">
        <f t="shared" si="13"/>
        <v>0</v>
      </c>
      <c r="H50" s="59">
        <f t="shared" si="14"/>
        <v>0</v>
      </c>
      <c r="I50" s="39">
        <f t="shared" si="19"/>
        <v>0</v>
      </c>
      <c r="J50" s="39">
        <f t="shared" si="23"/>
        <v>0</v>
      </c>
      <c r="K50" s="39">
        <f t="shared" si="20"/>
        <v>0</v>
      </c>
      <c r="L50" s="39">
        <f t="shared" si="21"/>
        <v>0</v>
      </c>
      <c r="M50" s="39">
        <f t="shared" si="15"/>
        <v>0</v>
      </c>
      <c r="N50" s="41">
        <f t="shared" si="22"/>
        <v>0</v>
      </c>
    </row>
    <row r="51" spans="1:26" ht="14.1" customHeight="1">
      <c r="A51" s="54" t="s">
        <v>64</v>
      </c>
      <c r="B51" s="64"/>
      <c r="C51" s="37">
        <f t="shared" si="16"/>
        <v>0</v>
      </c>
      <c r="D51" s="37">
        <f t="shared" si="17"/>
        <v>0</v>
      </c>
      <c r="E51" s="39">
        <f t="shared" si="18"/>
        <v>0</v>
      </c>
      <c r="F51" s="39">
        <f t="shared" si="12"/>
        <v>0</v>
      </c>
      <c r="G51" s="39">
        <f t="shared" si="13"/>
        <v>0</v>
      </c>
      <c r="H51" s="59">
        <f t="shared" si="14"/>
        <v>0</v>
      </c>
      <c r="I51" s="39">
        <f t="shared" si="19"/>
        <v>0</v>
      </c>
      <c r="J51" s="39">
        <f t="shared" si="23"/>
        <v>0</v>
      </c>
      <c r="K51" s="39">
        <f t="shared" si="20"/>
        <v>0</v>
      </c>
      <c r="L51" s="39">
        <f t="shared" si="21"/>
        <v>0</v>
      </c>
      <c r="M51" s="39">
        <f t="shared" si="15"/>
        <v>0</v>
      </c>
      <c r="N51" s="41">
        <f t="shared" si="22"/>
        <v>0</v>
      </c>
    </row>
    <row r="52" spans="1:26" ht="14.1" customHeight="1">
      <c r="A52" s="54" t="s">
        <v>65</v>
      </c>
      <c r="B52" s="64"/>
      <c r="C52" s="37">
        <f t="shared" si="16"/>
        <v>0</v>
      </c>
      <c r="D52" s="37">
        <f t="shared" si="17"/>
        <v>0</v>
      </c>
      <c r="E52" s="39">
        <f t="shared" si="18"/>
        <v>0</v>
      </c>
      <c r="F52" s="39">
        <f t="shared" si="12"/>
        <v>0</v>
      </c>
      <c r="G52" s="39">
        <f t="shared" si="13"/>
        <v>0</v>
      </c>
      <c r="H52" s="59">
        <f t="shared" si="14"/>
        <v>0</v>
      </c>
      <c r="I52" s="39">
        <f t="shared" si="19"/>
        <v>0</v>
      </c>
      <c r="J52" s="39">
        <f t="shared" si="23"/>
        <v>0</v>
      </c>
      <c r="K52" s="39">
        <f t="shared" si="20"/>
        <v>0</v>
      </c>
      <c r="L52" s="39">
        <f t="shared" si="21"/>
        <v>0</v>
      </c>
      <c r="M52" s="39">
        <f t="shared" si="15"/>
        <v>0</v>
      </c>
      <c r="N52" s="41">
        <f t="shared" si="22"/>
        <v>0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4.1" customHeight="1">
      <c r="A53" s="54" t="s">
        <v>66</v>
      </c>
      <c r="B53" s="62"/>
      <c r="C53" s="37">
        <f t="shared" si="16"/>
        <v>0</v>
      </c>
      <c r="D53" s="37">
        <f t="shared" si="17"/>
        <v>0</v>
      </c>
      <c r="E53" s="39">
        <f t="shared" si="18"/>
        <v>0</v>
      </c>
      <c r="F53" s="39">
        <f t="shared" si="12"/>
        <v>0</v>
      </c>
      <c r="G53" s="39">
        <f t="shared" si="13"/>
        <v>0</v>
      </c>
      <c r="H53" s="59">
        <f t="shared" si="14"/>
        <v>0</v>
      </c>
      <c r="I53" s="39">
        <f t="shared" si="19"/>
        <v>0</v>
      </c>
      <c r="J53" s="39">
        <f t="shared" si="23"/>
        <v>0</v>
      </c>
      <c r="K53" s="39">
        <f t="shared" si="20"/>
        <v>0</v>
      </c>
      <c r="L53" s="39">
        <f t="shared" si="21"/>
        <v>0</v>
      </c>
      <c r="M53" s="39">
        <f t="shared" si="15"/>
        <v>0</v>
      </c>
      <c r="N53" s="41">
        <f t="shared" si="22"/>
        <v>0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4.1" customHeight="1">
      <c r="A54" s="54" t="s">
        <v>74</v>
      </c>
      <c r="B54" s="64"/>
      <c r="C54" s="37">
        <f t="shared" si="16"/>
        <v>0</v>
      </c>
      <c r="D54" s="37">
        <f t="shared" si="17"/>
        <v>0</v>
      </c>
      <c r="E54" s="39">
        <f t="shared" si="18"/>
        <v>0</v>
      </c>
      <c r="F54" s="39">
        <f t="shared" si="12"/>
        <v>0</v>
      </c>
      <c r="G54" s="39">
        <f t="shared" si="13"/>
        <v>0</v>
      </c>
      <c r="H54" s="59">
        <f t="shared" si="14"/>
        <v>0</v>
      </c>
      <c r="I54" s="39">
        <f t="shared" si="19"/>
        <v>0</v>
      </c>
      <c r="J54" s="39">
        <f t="shared" si="23"/>
        <v>0</v>
      </c>
      <c r="K54" s="39">
        <f t="shared" si="20"/>
        <v>0</v>
      </c>
      <c r="L54" s="39">
        <f t="shared" si="21"/>
        <v>0</v>
      </c>
      <c r="M54" s="39">
        <f t="shared" si="15"/>
        <v>0</v>
      </c>
      <c r="N54" s="41">
        <f t="shared" si="22"/>
        <v>0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4.1" customHeight="1">
      <c r="A55" s="85"/>
      <c r="B55" s="70"/>
      <c r="C55" s="84">
        <f t="shared" si="16"/>
        <v>0</v>
      </c>
      <c r="D55" s="37">
        <f t="shared" si="17"/>
        <v>0</v>
      </c>
      <c r="E55" s="39">
        <f t="shared" si="18"/>
        <v>0</v>
      </c>
      <c r="F55" s="39">
        <f t="shared" si="12"/>
        <v>0</v>
      </c>
      <c r="G55" s="39">
        <f t="shared" si="13"/>
        <v>0</v>
      </c>
      <c r="H55" s="59">
        <f t="shared" si="14"/>
        <v>0</v>
      </c>
      <c r="I55" s="39">
        <f t="shared" si="19"/>
        <v>0</v>
      </c>
      <c r="J55" s="39">
        <f t="shared" si="23"/>
        <v>0</v>
      </c>
      <c r="K55" s="39">
        <f t="shared" si="20"/>
        <v>0</v>
      </c>
      <c r="L55" s="39">
        <f t="shared" si="21"/>
        <v>0</v>
      </c>
      <c r="M55" s="39">
        <f t="shared" si="15"/>
        <v>0</v>
      </c>
      <c r="N55" s="41">
        <f t="shared" si="22"/>
        <v>0</v>
      </c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4.1" customHeight="1">
      <c r="A56" s="85"/>
      <c r="B56" s="70"/>
      <c r="C56" s="84">
        <f t="shared" si="16"/>
        <v>0</v>
      </c>
      <c r="D56" s="37">
        <f t="shared" si="17"/>
        <v>0</v>
      </c>
      <c r="E56" s="39">
        <f t="shared" si="18"/>
        <v>0</v>
      </c>
      <c r="F56" s="39">
        <f t="shared" si="12"/>
        <v>0</v>
      </c>
      <c r="G56" s="39">
        <f t="shared" si="13"/>
        <v>0</v>
      </c>
      <c r="H56" s="59">
        <f t="shared" si="14"/>
        <v>0</v>
      </c>
      <c r="I56" s="39">
        <f t="shared" si="19"/>
        <v>0</v>
      </c>
      <c r="J56" s="39">
        <f t="shared" si="23"/>
        <v>0</v>
      </c>
      <c r="K56" s="39">
        <f t="shared" si="20"/>
        <v>0</v>
      </c>
      <c r="L56" s="39">
        <f t="shared" si="21"/>
        <v>0</v>
      </c>
      <c r="M56" s="39">
        <f t="shared" si="15"/>
        <v>0</v>
      </c>
      <c r="N56" s="41">
        <f t="shared" si="22"/>
        <v>0</v>
      </c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1" customHeight="1">
      <c r="A57" s="6"/>
      <c r="B57" s="70"/>
      <c r="C57" s="84">
        <f t="shared" si="16"/>
        <v>0</v>
      </c>
      <c r="D57" s="37">
        <f t="shared" si="17"/>
        <v>0</v>
      </c>
      <c r="E57" s="39">
        <f t="shared" si="18"/>
        <v>0</v>
      </c>
      <c r="F57" s="39">
        <f t="shared" si="12"/>
        <v>0</v>
      </c>
      <c r="G57" s="39">
        <f t="shared" si="13"/>
        <v>0</v>
      </c>
      <c r="H57" s="59">
        <f t="shared" si="14"/>
        <v>0</v>
      </c>
      <c r="I57" s="39">
        <f t="shared" si="19"/>
        <v>0</v>
      </c>
      <c r="J57" s="39">
        <f t="shared" si="23"/>
        <v>0</v>
      </c>
      <c r="K57" s="39">
        <f t="shared" si="20"/>
        <v>0</v>
      </c>
      <c r="L57" s="39">
        <f t="shared" si="21"/>
        <v>0</v>
      </c>
      <c r="M57" s="39">
        <f t="shared" si="15"/>
        <v>0</v>
      </c>
      <c r="N57" s="41">
        <f t="shared" si="22"/>
        <v>0</v>
      </c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4.1" customHeight="1">
      <c r="A58" s="85"/>
      <c r="B58" s="70"/>
      <c r="C58" s="84">
        <f t="shared" si="16"/>
        <v>0</v>
      </c>
      <c r="D58" s="37">
        <f t="shared" si="17"/>
        <v>0</v>
      </c>
      <c r="E58" s="39">
        <f t="shared" si="18"/>
        <v>0</v>
      </c>
      <c r="F58" s="39">
        <f t="shared" si="12"/>
        <v>0</v>
      </c>
      <c r="G58" s="39">
        <f t="shared" si="13"/>
        <v>0</v>
      </c>
      <c r="H58" s="59">
        <f t="shared" si="14"/>
        <v>0</v>
      </c>
      <c r="I58" s="39">
        <f t="shared" si="19"/>
        <v>0</v>
      </c>
      <c r="J58" s="39">
        <f t="shared" si="23"/>
        <v>0</v>
      </c>
      <c r="K58" s="39">
        <f t="shared" si="20"/>
        <v>0</v>
      </c>
      <c r="L58" s="39">
        <f t="shared" si="21"/>
        <v>0</v>
      </c>
      <c r="M58" s="39">
        <f t="shared" si="15"/>
        <v>0</v>
      </c>
      <c r="N58" s="41">
        <f t="shared" si="22"/>
        <v>0</v>
      </c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4.1" customHeight="1">
      <c r="A59" s="85"/>
      <c r="B59" s="70"/>
      <c r="C59" s="84">
        <f t="shared" si="16"/>
        <v>0</v>
      </c>
      <c r="D59" s="37">
        <f t="shared" si="17"/>
        <v>0</v>
      </c>
      <c r="E59" s="39">
        <f t="shared" si="18"/>
        <v>0</v>
      </c>
      <c r="F59" s="39">
        <f t="shared" si="12"/>
        <v>0</v>
      </c>
      <c r="G59" s="39">
        <f t="shared" si="13"/>
        <v>0</v>
      </c>
      <c r="H59" s="59">
        <f t="shared" si="14"/>
        <v>0</v>
      </c>
      <c r="I59" s="39">
        <f t="shared" si="19"/>
        <v>0</v>
      </c>
      <c r="J59" s="39">
        <f t="shared" si="23"/>
        <v>0</v>
      </c>
      <c r="K59" s="39">
        <f t="shared" si="20"/>
        <v>0</v>
      </c>
      <c r="L59" s="39">
        <f t="shared" si="21"/>
        <v>0</v>
      </c>
      <c r="M59" s="39">
        <f t="shared" si="15"/>
        <v>0</v>
      </c>
      <c r="N59" s="41">
        <f t="shared" si="22"/>
        <v>0</v>
      </c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s="8" customFormat="1" ht="14.1" customHeight="1">
      <c r="A60" s="6"/>
      <c r="B60" s="6"/>
      <c r="C60" s="84">
        <f t="shared" si="16"/>
        <v>0</v>
      </c>
      <c r="D60" s="37">
        <f t="shared" si="17"/>
        <v>0</v>
      </c>
      <c r="E60" s="39">
        <f t="shared" si="18"/>
        <v>0</v>
      </c>
      <c r="F60" s="39">
        <f t="shared" si="12"/>
        <v>0</v>
      </c>
      <c r="G60" s="39">
        <f t="shared" si="13"/>
        <v>0</v>
      </c>
      <c r="H60" s="59">
        <f t="shared" si="14"/>
        <v>0</v>
      </c>
      <c r="I60" s="39">
        <f t="shared" si="19"/>
        <v>0</v>
      </c>
      <c r="J60" s="39">
        <f t="shared" si="23"/>
        <v>0</v>
      </c>
      <c r="K60" s="39">
        <f t="shared" si="20"/>
        <v>0</v>
      </c>
      <c r="L60" s="39">
        <f t="shared" si="21"/>
        <v>0</v>
      </c>
      <c r="M60" s="39">
        <f t="shared" si="15"/>
        <v>0</v>
      </c>
      <c r="N60" s="41">
        <f t="shared" si="22"/>
        <v>0</v>
      </c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4.1" customHeight="1">
      <c r="A61" s="85"/>
      <c r="B61" s="70"/>
      <c r="C61" s="84">
        <f t="shared" si="16"/>
        <v>0</v>
      </c>
      <c r="D61" s="37">
        <f t="shared" si="17"/>
        <v>0</v>
      </c>
      <c r="E61" s="39">
        <f t="shared" si="18"/>
        <v>0</v>
      </c>
      <c r="F61" s="39">
        <f t="shared" si="12"/>
        <v>0</v>
      </c>
      <c r="G61" s="39">
        <f t="shared" si="13"/>
        <v>0</v>
      </c>
      <c r="H61" s="59">
        <f t="shared" si="14"/>
        <v>0</v>
      </c>
      <c r="I61" s="39">
        <f t="shared" si="19"/>
        <v>0</v>
      </c>
      <c r="J61" s="39">
        <f t="shared" si="23"/>
        <v>0</v>
      </c>
      <c r="K61" s="39">
        <f t="shared" si="20"/>
        <v>0</v>
      </c>
      <c r="L61" s="39">
        <f t="shared" si="21"/>
        <v>0</v>
      </c>
      <c r="M61" s="39">
        <f t="shared" si="15"/>
        <v>0</v>
      </c>
      <c r="N61" s="41">
        <f t="shared" si="22"/>
        <v>0</v>
      </c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4.1" customHeight="1">
      <c r="A62" s="85"/>
      <c r="B62" s="70"/>
      <c r="C62" s="84">
        <f t="shared" si="16"/>
        <v>0</v>
      </c>
      <c r="D62" s="37">
        <f t="shared" si="17"/>
        <v>0</v>
      </c>
      <c r="E62" s="39">
        <f t="shared" si="18"/>
        <v>0</v>
      </c>
      <c r="F62" s="39">
        <f t="shared" si="12"/>
        <v>0</v>
      </c>
      <c r="G62" s="39">
        <f t="shared" si="13"/>
        <v>0</v>
      </c>
      <c r="H62" s="59">
        <f t="shared" si="14"/>
        <v>0</v>
      </c>
      <c r="I62" s="39">
        <f t="shared" si="19"/>
        <v>0</v>
      </c>
      <c r="J62" s="39">
        <f t="shared" si="23"/>
        <v>0</v>
      </c>
      <c r="K62" s="39">
        <f t="shared" si="20"/>
        <v>0</v>
      </c>
      <c r="L62" s="39">
        <f t="shared" si="21"/>
        <v>0</v>
      </c>
      <c r="M62" s="39">
        <f t="shared" si="15"/>
        <v>0</v>
      </c>
      <c r="N62" s="41">
        <f t="shared" si="22"/>
        <v>0</v>
      </c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s="30" customFormat="1" ht="14.1" customHeight="1">
      <c r="A63" s="6"/>
      <c r="B63" s="15"/>
      <c r="C63" s="84">
        <f t="shared" si="16"/>
        <v>0</v>
      </c>
      <c r="D63" s="37">
        <f t="shared" si="17"/>
        <v>0</v>
      </c>
      <c r="E63" s="39">
        <f t="shared" si="18"/>
        <v>0</v>
      </c>
      <c r="F63" s="39">
        <f t="shared" si="12"/>
        <v>0</v>
      </c>
      <c r="G63" s="39">
        <f t="shared" si="13"/>
        <v>0</v>
      </c>
      <c r="H63" s="59">
        <f t="shared" si="14"/>
        <v>0</v>
      </c>
      <c r="I63" s="39">
        <f t="shared" si="19"/>
        <v>0</v>
      </c>
      <c r="J63" s="39">
        <f t="shared" si="23"/>
        <v>0</v>
      </c>
      <c r="K63" s="39">
        <f t="shared" si="20"/>
        <v>0</v>
      </c>
      <c r="L63" s="39">
        <f t="shared" si="21"/>
        <v>0</v>
      </c>
      <c r="M63" s="39">
        <f t="shared" si="15"/>
        <v>0</v>
      </c>
      <c r="N63" s="41">
        <f t="shared" si="22"/>
        <v>0</v>
      </c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spans="1:26" ht="14.1" customHeight="1">
      <c r="A64" s="6"/>
      <c r="B64" s="15"/>
      <c r="C64" s="84">
        <f t="shared" si="16"/>
        <v>0</v>
      </c>
      <c r="D64" s="37">
        <f t="shared" si="17"/>
        <v>0</v>
      </c>
      <c r="E64" s="39">
        <f t="shared" si="18"/>
        <v>0</v>
      </c>
      <c r="F64" s="39">
        <f t="shared" si="12"/>
        <v>0</v>
      </c>
      <c r="G64" s="39">
        <f t="shared" si="13"/>
        <v>0</v>
      </c>
      <c r="H64" s="59">
        <f t="shared" si="14"/>
        <v>0</v>
      </c>
      <c r="I64" s="39">
        <f t="shared" si="19"/>
        <v>0</v>
      </c>
      <c r="J64" s="39">
        <f t="shared" si="23"/>
        <v>0</v>
      </c>
      <c r="K64" s="39">
        <f t="shared" si="20"/>
        <v>0</v>
      </c>
      <c r="L64" s="39">
        <f t="shared" si="21"/>
        <v>0</v>
      </c>
      <c r="M64" s="39">
        <f t="shared" si="15"/>
        <v>0</v>
      </c>
      <c r="N64" s="41">
        <f t="shared" si="22"/>
        <v>0</v>
      </c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4.1" customHeight="1">
      <c r="A65" s="6"/>
      <c r="B65" s="15"/>
      <c r="C65" s="84">
        <f t="shared" si="16"/>
        <v>0</v>
      </c>
      <c r="D65" s="37">
        <f t="shared" si="17"/>
        <v>0</v>
      </c>
      <c r="E65" s="39">
        <f t="shared" si="18"/>
        <v>0</v>
      </c>
      <c r="F65" s="39">
        <f t="shared" si="12"/>
        <v>0</v>
      </c>
      <c r="G65" s="39">
        <f t="shared" si="13"/>
        <v>0</v>
      </c>
      <c r="H65" s="59">
        <f t="shared" si="14"/>
        <v>0</v>
      </c>
      <c r="I65" s="39">
        <f t="shared" si="19"/>
        <v>0</v>
      </c>
      <c r="J65" s="39">
        <f t="shared" si="23"/>
        <v>0</v>
      </c>
      <c r="K65" s="39">
        <f t="shared" si="20"/>
        <v>0</v>
      </c>
      <c r="L65" s="39">
        <f t="shared" si="21"/>
        <v>0</v>
      </c>
      <c r="M65" s="39">
        <f t="shared" si="15"/>
        <v>0</v>
      </c>
      <c r="N65" s="41">
        <f t="shared" si="22"/>
        <v>0</v>
      </c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4.1" customHeight="1">
      <c r="A66" s="6"/>
      <c r="B66" s="15"/>
      <c r="C66" s="84">
        <f t="shared" si="16"/>
        <v>0</v>
      </c>
      <c r="D66" s="37">
        <f t="shared" si="17"/>
        <v>0</v>
      </c>
      <c r="E66" s="39">
        <f t="shared" si="18"/>
        <v>0</v>
      </c>
      <c r="F66" s="39">
        <f t="shared" si="12"/>
        <v>0</v>
      </c>
      <c r="G66" s="39">
        <f t="shared" si="13"/>
        <v>0</v>
      </c>
      <c r="H66" s="59">
        <f t="shared" si="14"/>
        <v>0</v>
      </c>
      <c r="I66" s="39">
        <f t="shared" si="19"/>
        <v>0</v>
      </c>
      <c r="J66" s="39">
        <f t="shared" si="23"/>
        <v>0</v>
      </c>
      <c r="K66" s="39">
        <f t="shared" si="20"/>
        <v>0</v>
      </c>
      <c r="L66" s="39">
        <f t="shared" si="21"/>
        <v>0</v>
      </c>
      <c r="M66" s="39">
        <f t="shared" si="15"/>
        <v>0</v>
      </c>
      <c r="N66" s="41">
        <f t="shared" si="22"/>
        <v>0</v>
      </c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4.1" customHeight="1">
      <c r="A67" s="6"/>
      <c r="B67" s="15"/>
      <c r="C67" s="84">
        <f t="shared" si="16"/>
        <v>0</v>
      </c>
      <c r="D67" s="37">
        <f t="shared" si="17"/>
        <v>0</v>
      </c>
      <c r="E67" s="39">
        <f t="shared" si="18"/>
        <v>0</v>
      </c>
      <c r="F67" s="39">
        <f t="shared" si="12"/>
        <v>0</v>
      </c>
      <c r="G67" s="39">
        <f t="shared" si="13"/>
        <v>0</v>
      </c>
      <c r="H67" s="59">
        <f t="shared" si="14"/>
        <v>0</v>
      </c>
      <c r="I67" s="39">
        <f t="shared" si="19"/>
        <v>0</v>
      </c>
      <c r="J67" s="39">
        <f t="shared" si="23"/>
        <v>0</v>
      </c>
      <c r="K67" s="39">
        <f t="shared" si="20"/>
        <v>0</v>
      </c>
      <c r="L67" s="39">
        <f t="shared" si="21"/>
        <v>0</v>
      </c>
      <c r="M67" s="39">
        <f t="shared" si="15"/>
        <v>0</v>
      </c>
      <c r="N67" s="41">
        <f t="shared" si="22"/>
        <v>0</v>
      </c>
    </row>
    <row r="68" spans="1:26" ht="14.1" customHeight="1">
      <c r="A68" s="6"/>
      <c r="B68" s="15"/>
      <c r="C68" s="84">
        <f t="shared" si="16"/>
        <v>0</v>
      </c>
      <c r="D68" s="37">
        <f t="shared" si="17"/>
        <v>0</v>
      </c>
      <c r="E68" s="39">
        <f t="shared" si="18"/>
        <v>0</v>
      </c>
      <c r="F68" s="39">
        <f t="shared" si="12"/>
        <v>0</v>
      </c>
      <c r="G68" s="39">
        <f t="shared" si="13"/>
        <v>0</v>
      </c>
      <c r="H68" s="59">
        <f t="shared" si="14"/>
        <v>0</v>
      </c>
      <c r="I68" s="39">
        <f t="shared" si="19"/>
        <v>0</v>
      </c>
      <c r="J68" s="39">
        <f t="shared" si="23"/>
        <v>0</v>
      </c>
      <c r="K68" s="39">
        <f t="shared" si="20"/>
        <v>0</v>
      </c>
      <c r="L68" s="39">
        <f t="shared" si="21"/>
        <v>0</v>
      </c>
      <c r="M68" s="39">
        <f t="shared" si="15"/>
        <v>0</v>
      </c>
      <c r="N68" s="41">
        <f t="shared" si="22"/>
        <v>0</v>
      </c>
    </row>
    <row r="69" spans="1:26" ht="14.1" customHeight="1">
      <c r="A69" s="6"/>
      <c r="B69" s="15"/>
      <c r="C69" s="71">
        <f t="shared" si="16"/>
        <v>0</v>
      </c>
      <c r="D69" s="42">
        <f t="shared" si="17"/>
        <v>0</v>
      </c>
      <c r="E69" s="43">
        <f t="shared" si="18"/>
        <v>0</v>
      </c>
      <c r="F69" s="39">
        <f t="shared" si="12"/>
        <v>0</v>
      </c>
      <c r="G69" s="39">
        <f t="shared" si="13"/>
        <v>0</v>
      </c>
      <c r="H69" s="59">
        <f t="shared" si="14"/>
        <v>0</v>
      </c>
      <c r="I69" s="39">
        <f t="shared" si="19"/>
        <v>0</v>
      </c>
      <c r="J69" s="43">
        <f t="shared" si="23"/>
        <v>0</v>
      </c>
      <c r="K69" s="43">
        <f t="shared" si="20"/>
        <v>0</v>
      </c>
      <c r="L69" s="43">
        <f t="shared" si="21"/>
        <v>0</v>
      </c>
      <c r="M69" s="43">
        <f t="shared" si="15"/>
        <v>0</v>
      </c>
      <c r="N69" s="41">
        <f t="shared" si="22"/>
        <v>0</v>
      </c>
    </row>
    <row r="70" spans="1:26" ht="14.1" customHeight="1">
      <c r="A70" s="6"/>
      <c r="B70" s="15"/>
      <c r="C70" s="71">
        <f t="shared" si="16"/>
        <v>0</v>
      </c>
      <c r="D70" s="42">
        <f t="shared" si="17"/>
        <v>0</v>
      </c>
      <c r="E70" s="43">
        <f t="shared" si="18"/>
        <v>0</v>
      </c>
      <c r="F70" s="39">
        <f t="shared" ref="F70:F87" si="24">IF(D70&lt;(y_1+n_1+1),0,(((1+inf_1)^(D70-y_1-n_1-1)*PMT(((1+retroi_1)/(1+inf_1)-1),(k_1),-(IF(choice="yes",corpus_1,corpusg)),,1))/12))</f>
        <v>0</v>
      </c>
      <c r="G70" s="39">
        <f t="shared" ref="G70:G87" si="25">IF(D70&lt;(y_1+n_1+1),0,(((1+inf_1)^(D70-y_1-n_1-1)*PMT(((1+retroi_1)/(1+inf_1)-1),(k_1),-(IF(choice="yes",corpus_1,corpusg)),,1))/12)*(1-tax_1))</f>
        <v>0</v>
      </c>
      <c r="H70" s="59">
        <f t="shared" ref="H70:H101" si="26">IF(D70&lt;(y_1+n_1+1),0,IF(ROUND(E70-G70,0)&gt;0,"No","Yes"))</f>
        <v>0</v>
      </c>
      <c r="I70" s="39">
        <f t="shared" si="19"/>
        <v>0</v>
      </c>
      <c r="J70" s="43">
        <f t="shared" si="23"/>
        <v>0</v>
      </c>
      <c r="K70" s="43">
        <f t="shared" si="20"/>
        <v>0</v>
      </c>
      <c r="L70" s="43">
        <f t="shared" si="21"/>
        <v>0</v>
      </c>
      <c r="M70" s="43">
        <f t="shared" ref="M70:M101" si="27">L70+K70</f>
        <v>0</v>
      </c>
      <c r="N70" s="41">
        <f t="shared" si="22"/>
        <v>0</v>
      </c>
    </row>
    <row r="71" spans="1:26" ht="14.1" customHeight="1">
      <c r="A71" s="29"/>
      <c r="B71" s="66"/>
      <c r="C71" s="71">
        <f t="shared" ref="C71:C87" si="28">IF(D70=0,0,IF(D70&gt;=(y_1+n_1+k_1),0,C70+1))</f>
        <v>0</v>
      </c>
      <c r="D71" s="42">
        <f t="shared" ref="D71:D87" si="29">IF(D70=0,0,IF(D70&gt;=(y_1+n_1+k_1),0,D70+1))</f>
        <v>0</v>
      </c>
      <c r="E71" s="43">
        <f t="shared" ref="E71:E87" si="30">IF(D70&gt;=(y_1+n_1+k_1),0,E70+E70*inf_1)</f>
        <v>0</v>
      </c>
      <c r="F71" s="39">
        <f t="shared" si="24"/>
        <v>0</v>
      </c>
      <c r="G71" s="39">
        <f t="shared" si="25"/>
        <v>0</v>
      </c>
      <c r="H71" s="59">
        <f t="shared" si="26"/>
        <v>0</v>
      </c>
      <c r="I71" s="39">
        <f t="shared" ref="I71:I87" si="31">IF(D70&lt;(y_1+n_1),I70+I70*inc,0)</f>
        <v>0</v>
      </c>
      <c r="J71" s="43">
        <f t="shared" si="23"/>
        <v>0</v>
      </c>
      <c r="K71" s="43">
        <f t="shared" ref="K71:K102" si="32">IF(D70-(y_1+n_1)&gt;=0,0,(K70+J71*12)+(J71*12+K70)*preretint_1)</f>
        <v>0</v>
      </c>
      <c r="L71" s="43">
        <f t="shared" ref="L71:L87" si="33">IF(D70&lt;(y_1+n_1),L70+L70*curroi_1,0)</f>
        <v>0</v>
      </c>
      <c r="M71" s="43">
        <f t="shared" si="27"/>
        <v>0</v>
      </c>
      <c r="N71" s="41">
        <f t="shared" ref="N71:N102" si="34">IF(D70-(y_1+n_1)&gt;=0,IF(D71&gt;=(y_1+n_1+k_1),0,IF(D71-(y_1+n_1+1)=0,(corpusg)-(F71*12),N70-(F71*12)+N70*retroi_1)),M71)</f>
        <v>0</v>
      </c>
    </row>
    <row r="72" spans="1:26" ht="14.1" customHeight="1">
      <c r="A72" s="6"/>
      <c r="B72" s="15"/>
      <c r="C72" s="71">
        <f t="shared" si="28"/>
        <v>0</v>
      </c>
      <c r="D72" s="42">
        <f t="shared" si="29"/>
        <v>0</v>
      </c>
      <c r="E72" s="43">
        <f t="shared" si="30"/>
        <v>0</v>
      </c>
      <c r="F72" s="39">
        <f t="shared" si="24"/>
        <v>0</v>
      </c>
      <c r="G72" s="39">
        <f t="shared" si="25"/>
        <v>0</v>
      </c>
      <c r="H72" s="59">
        <f t="shared" si="26"/>
        <v>0</v>
      </c>
      <c r="I72" s="39">
        <f t="shared" si="31"/>
        <v>0</v>
      </c>
      <c r="J72" s="43">
        <f t="shared" ref="J72:J87" si="35">IF(D72-(y_1+n_1)&gt;0,0,J71+J71*gd_1)</f>
        <v>0</v>
      </c>
      <c r="K72" s="43">
        <f t="shared" si="32"/>
        <v>0</v>
      </c>
      <c r="L72" s="43">
        <f t="shared" si="33"/>
        <v>0</v>
      </c>
      <c r="M72" s="43">
        <f t="shared" si="27"/>
        <v>0</v>
      </c>
      <c r="N72" s="41">
        <f t="shared" si="34"/>
        <v>0</v>
      </c>
    </row>
    <row r="73" spans="1:26" ht="14.1" customHeight="1">
      <c r="A73" s="6"/>
      <c r="B73" s="70"/>
      <c r="C73" s="71">
        <f t="shared" si="28"/>
        <v>0</v>
      </c>
      <c r="D73" s="42">
        <f t="shared" si="29"/>
        <v>0</v>
      </c>
      <c r="E73" s="43">
        <f t="shared" si="30"/>
        <v>0</v>
      </c>
      <c r="F73" s="39">
        <f t="shared" si="24"/>
        <v>0</v>
      </c>
      <c r="G73" s="39">
        <f t="shared" si="25"/>
        <v>0</v>
      </c>
      <c r="H73" s="59">
        <f t="shared" si="26"/>
        <v>0</v>
      </c>
      <c r="I73" s="39">
        <f t="shared" si="31"/>
        <v>0</v>
      </c>
      <c r="J73" s="43">
        <f t="shared" si="35"/>
        <v>0</v>
      </c>
      <c r="K73" s="43">
        <f t="shared" si="32"/>
        <v>0</v>
      </c>
      <c r="L73" s="43">
        <f t="shared" si="33"/>
        <v>0</v>
      </c>
      <c r="M73" s="43">
        <f t="shared" si="27"/>
        <v>0</v>
      </c>
      <c r="N73" s="41">
        <f t="shared" si="34"/>
        <v>0</v>
      </c>
    </row>
    <row r="74" spans="1:26" ht="14.1" customHeight="1">
      <c r="A74" s="13"/>
      <c r="B74" s="70"/>
      <c r="C74" s="71">
        <f t="shared" si="28"/>
        <v>0</v>
      </c>
      <c r="D74" s="42">
        <f t="shared" si="29"/>
        <v>0</v>
      </c>
      <c r="E74" s="43">
        <f t="shared" si="30"/>
        <v>0</v>
      </c>
      <c r="F74" s="39">
        <f t="shared" si="24"/>
        <v>0</v>
      </c>
      <c r="G74" s="39">
        <f t="shared" si="25"/>
        <v>0</v>
      </c>
      <c r="H74" s="59">
        <f t="shared" si="26"/>
        <v>0</v>
      </c>
      <c r="I74" s="39">
        <f t="shared" si="31"/>
        <v>0</v>
      </c>
      <c r="J74" s="43">
        <f t="shared" si="35"/>
        <v>0</v>
      </c>
      <c r="K74" s="43">
        <f t="shared" si="32"/>
        <v>0</v>
      </c>
      <c r="L74" s="43">
        <f t="shared" si="33"/>
        <v>0</v>
      </c>
      <c r="M74" s="43">
        <f t="shared" si="27"/>
        <v>0</v>
      </c>
      <c r="N74" s="41">
        <f t="shared" si="34"/>
        <v>0</v>
      </c>
    </row>
    <row r="75" spans="1:26" ht="14.1" customHeight="1">
      <c r="A75" s="13"/>
      <c r="B75" s="70"/>
      <c r="C75" s="71">
        <f t="shared" si="28"/>
        <v>0</v>
      </c>
      <c r="D75" s="42">
        <f t="shared" si="29"/>
        <v>0</v>
      </c>
      <c r="E75" s="43">
        <f t="shared" si="30"/>
        <v>0</v>
      </c>
      <c r="F75" s="39">
        <f t="shared" si="24"/>
        <v>0</v>
      </c>
      <c r="G75" s="39">
        <f t="shared" si="25"/>
        <v>0</v>
      </c>
      <c r="H75" s="59">
        <f t="shared" si="26"/>
        <v>0</v>
      </c>
      <c r="I75" s="39">
        <f t="shared" si="31"/>
        <v>0</v>
      </c>
      <c r="J75" s="43">
        <f t="shared" si="35"/>
        <v>0</v>
      </c>
      <c r="K75" s="43">
        <f t="shared" si="32"/>
        <v>0</v>
      </c>
      <c r="L75" s="43">
        <f t="shared" si="33"/>
        <v>0</v>
      </c>
      <c r="M75" s="43">
        <f t="shared" si="27"/>
        <v>0</v>
      </c>
      <c r="N75" s="41">
        <f t="shared" si="34"/>
        <v>0</v>
      </c>
    </row>
    <row r="76" spans="1:26" s="33" customFormat="1" ht="14.1" customHeight="1">
      <c r="A76" s="6"/>
      <c r="B76" s="70"/>
      <c r="C76" s="71">
        <f t="shared" si="28"/>
        <v>0</v>
      </c>
      <c r="D76" s="42">
        <f t="shared" si="29"/>
        <v>0</v>
      </c>
      <c r="E76" s="43">
        <f t="shared" si="30"/>
        <v>0</v>
      </c>
      <c r="F76" s="39">
        <f t="shared" si="24"/>
        <v>0</v>
      </c>
      <c r="G76" s="39">
        <f t="shared" si="25"/>
        <v>0</v>
      </c>
      <c r="H76" s="59">
        <f t="shared" si="26"/>
        <v>0</v>
      </c>
      <c r="I76" s="39">
        <f t="shared" si="31"/>
        <v>0</v>
      </c>
      <c r="J76" s="43">
        <f t="shared" si="35"/>
        <v>0</v>
      </c>
      <c r="K76" s="43">
        <f t="shared" si="32"/>
        <v>0</v>
      </c>
      <c r="L76" s="43">
        <f t="shared" si="33"/>
        <v>0</v>
      </c>
      <c r="M76" s="43">
        <f t="shared" si="27"/>
        <v>0</v>
      </c>
      <c r="N76" s="41">
        <f t="shared" si="34"/>
        <v>0</v>
      </c>
    </row>
    <row r="77" spans="1:26" s="33" customFormat="1" ht="14.1" customHeight="1">
      <c r="A77" s="86"/>
      <c r="B77" s="87"/>
      <c r="C77" s="71">
        <f t="shared" si="28"/>
        <v>0</v>
      </c>
      <c r="D77" s="42">
        <f t="shared" si="29"/>
        <v>0</v>
      </c>
      <c r="E77" s="43">
        <f t="shared" si="30"/>
        <v>0</v>
      </c>
      <c r="F77" s="39">
        <f t="shared" si="24"/>
        <v>0</v>
      </c>
      <c r="G77" s="39">
        <f t="shared" si="25"/>
        <v>0</v>
      </c>
      <c r="H77" s="59">
        <f t="shared" si="26"/>
        <v>0</v>
      </c>
      <c r="I77" s="39">
        <f t="shared" si="31"/>
        <v>0</v>
      </c>
      <c r="J77" s="43">
        <f t="shared" si="35"/>
        <v>0</v>
      </c>
      <c r="K77" s="43">
        <f t="shared" si="32"/>
        <v>0</v>
      </c>
      <c r="L77" s="43">
        <f t="shared" si="33"/>
        <v>0</v>
      </c>
      <c r="M77" s="43">
        <f t="shared" si="27"/>
        <v>0</v>
      </c>
      <c r="N77" s="41">
        <f t="shared" si="34"/>
        <v>0</v>
      </c>
    </row>
    <row r="78" spans="1:26" s="33" customFormat="1" ht="14.1" customHeight="1">
      <c r="A78" s="86"/>
      <c r="B78" s="87"/>
      <c r="C78" s="71">
        <f t="shared" si="28"/>
        <v>0</v>
      </c>
      <c r="D78" s="42">
        <f t="shared" si="29"/>
        <v>0</v>
      </c>
      <c r="E78" s="43">
        <f t="shared" si="30"/>
        <v>0</v>
      </c>
      <c r="F78" s="39">
        <f t="shared" si="24"/>
        <v>0</v>
      </c>
      <c r="G78" s="39">
        <f t="shared" si="25"/>
        <v>0</v>
      </c>
      <c r="H78" s="59">
        <f t="shared" si="26"/>
        <v>0</v>
      </c>
      <c r="I78" s="39">
        <f t="shared" si="31"/>
        <v>0</v>
      </c>
      <c r="J78" s="43">
        <f t="shared" si="35"/>
        <v>0</v>
      </c>
      <c r="K78" s="43">
        <f t="shared" si="32"/>
        <v>0</v>
      </c>
      <c r="L78" s="43">
        <f t="shared" si="33"/>
        <v>0</v>
      </c>
      <c r="M78" s="43">
        <f t="shared" si="27"/>
        <v>0</v>
      </c>
      <c r="N78" s="41">
        <f t="shared" si="34"/>
        <v>0</v>
      </c>
    </row>
    <row r="79" spans="1:26" s="33" customFormat="1" ht="14.1" customHeight="1">
      <c r="A79" s="88"/>
      <c r="B79" s="20"/>
      <c r="C79" s="71">
        <f t="shared" si="28"/>
        <v>0</v>
      </c>
      <c r="D79" s="42">
        <f t="shared" si="29"/>
        <v>0</v>
      </c>
      <c r="E79" s="43">
        <f t="shared" si="30"/>
        <v>0</v>
      </c>
      <c r="F79" s="39">
        <f t="shared" si="24"/>
        <v>0</v>
      </c>
      <c r="G79" s="39">
        <f t="shared" si="25"/>
        <v>0</v>
      </c>
      <c r="H79" s="59">
        <f t="shared" si="26"/>
        <v>0</v>
      </c>
      <c r="I79" s="39">
        <f t="shared" si="31"/>
        <v>0</v>
      </c>
      <c r="J79" s="43">
        <f t="shared" si="35"/>
        <v>0</v>
      </c>
      <c r="K79" s="43">
        <f t="shared" si="32"/>
        <v>0</v>
      </c>
      <c r="L79" s="43">
        <f t="shared" si="33"/>
        <v>0</v>
      </c>
      <c r="M79" s="43">
        <f t="shared" si="27"/>
        <v>0</v>
      </c>
      <c r="N79" s="41">
        <f t="shared" si="34"/>
        <v>0</v>
      </c>
    </row>
    <row r="80" spans="1:26" s="33" customFormat="1" ht="14.1" customHeight="1">
      <c r="A80" s="85"/>
      <c r="B80" s="70"/>
      <c r="C80" s="71">
        <f t="shared" si="28"/>
        <v>0</v>
      </c>
      <c r="D80" s="42">
        <f t="shared" si="29"/>
        <v>0</v>
      </c>
      <c r="E80" s="43">
        <f t="shared" si="30"/>
        <v>0</v>
      </c>
      <c r="F80" s="39">
        <f t="shared" si="24"/>
        <v>0</v>
      </c>
      <c r="G80" s="39">
        <f t="shared" si="25"/>
        <v>0</v>
      </c>
      <c r="H80" s="59">
        <f t="shared" si="26"/>
        <v>0</v>
      </c>
      <c r="I80" s="39">
        <f t="shared" si="31"/>
        <v>0</v>
      </c>
      <c r="J80" s="43">
        <f t="shared" si="35"/>
        <v>0</v>
      </c>
      <c r="K80" s="43">
        <f t="shared" si="32"/>
        <v>0</v>
      </c>
      <c r="L80" s="43">
        <f t="shared" si="33"/>
        <v>0</v>
      </c>
      <c r="M80" s="43">
        <f t="shared" si="27"/>
        <v>0</v>
      </c>
      <c r="N80" s="41">
        <f t="shared" si="34"/>
        <v>0</v>
      </c>
    </row>
    <row r="81" spans="1:14" s="33" customFormat="1" ht="14.1" customHeight="1">
      <c r="A81" s="85"/>
      <c r="B81" s="70"/>
      <c r="C81" s="71">
        <f t="shared" si="28"/>
        <v>0</v>
      </c>
      <c r="D81" s="42">
        <f t="shared" si="29"/>
        <v>0</v>
      </c>
      <c r="E81" s="43">
        <f t="shared" si="30"/>
        <v>0</v>
      </c>
      <c r="F81" s="39">
        <f t="shared" si="24"/>
        <v>0</v>
      </c>
      <c r="G81" s="39">
        <f t="shared" si="25"/>
        <v>0</v>
      </c>
      <c r="H81" s="59">
        <f t="shared" si="26"/>
        <v>0</v>
      </c>
      <c r="I81" s="39">
        <f t="shared" si="31"/>
        <v>0</v>
      </c>
      <c r="J81" s="43">
        <f t="shared" si="35"/>
        <v>0</v>
      </c>
      <c r="K81" s="43">
        <f t="shared" si="32"/>
        <v>0</v>
      </c>
      <c r="L81" s="43">
        <f t="shared" si="33"/>
        <v>0</v>
      </c>
      <c r="M81" s="43">
        <f t="shared" si="27"/>
        <v>0</v>
      </c>
      <c r="N81" s="41">
        <f t="shared" si="34"/>
        <v>0</v>
      </c>
    </row>
    <row r="82" spans="1:14" s="33" customFormat="1" ht="14.1" customHeight="1">
      <c r="A82" s="85"/>
      <c r="B82" s="70"/>
      <c r="C82" s="71">
        <f t="shared" si="28"/>
        <v>0</v>
      </c>
      <c r="D82" s="42">
        <f t="shared" si="29"/>
        <v>0</v>
      </c>
      <c r="E82" s="43">
        <f t="shared" si="30"/>
        <v>0</v>
      </c>
      <c r="F82" s="39">
        <f t="shared" si="24"/>
        <v>0</v>
      </c>
      <c r="G82" s="39">
        <f t="shared" si="25"/>
        <v>0</v>
      </c>
      <c r="H82" s="59">
        <f t="shared" si="26"/>
        <v>0</v>
      </c>
      <c r="I82" s="39">
        <f t="shared" si="31"/>
        <v>0</v>
      </c>
      <c r="J82" s="43">
        <f t="shared" si="35"/>
        <v>0</v>
      </c>
      <c r="K82" s="43">
        <f t="shared" si="32"/>
        <v>0</v>
      </c>
      <c r="L82" s="43">
        <f t="shared" si="33"/>
        <v>0</v>
      </c>
      <c r="M82" s="43">
        <f t="shared" si="27"/>
        <v>0</v>
      </c>
      <c r="N82" s="41">
        <f t="shared" si="34"/>
        <v>0</v>
      </c>
    </row>
    <row r="83" spans="1:14" s="33" customFormat="1" ht="14.1" customHeight="1">
      <c r="A83" s="85"/>
      <c r="B83" s="70"/>
      <c r="C83" s="71">
        <f t="shared" si="28"/>
        <v>0</v>
      </c>
      <c r="D83" s="42">
        <f t="shared" si="29"/>
        <v>0</v>
      </c>
      <c r="E83" s="43">
        <f t="shared" si="30"/>
        <v>0</v>
      </c>
      <c r="F83" s="39">
        <f t="shared" si="24"/>
        <v>0</v>
      </c>
      <c r="G83" s="39">
        <f t="shared" si="25"/>
        <v>0</v>
      </c>
      <c r="H83" s="59">
        <f t="shared" si="26"/>
        <v>0</v>
      </c>
      <c r="I83" s="39">
        <f t="shared" si="31"/>
        <v>0</v>
      </c>
      <c r="J83" s="43">
        <f t="shared" si="35"/>
        <v>0</v>
      </c>
      <c r="K83" s="43">
        <f t="shared" si="32"/>
        <v>0</v>
      </c>
      <c r="L83" s="43">
        <f t="shared" si="33"/>
        <v>0</v>
      </c>
      <c r="M83" s="43">
        <f t="shared" si="27"/>
        <v>0</v>
      </c>
      <c r="N83" s="41">
        <f t="shared" si="34"/>
        <v>0</v>
      </c>
    </row>
    <row r="84" spans="1:14" s="33" customFormat="1" ht="14.1" customHeight="1">
      <c r="A84" s="85"/>
      <c r="B84" s="70"/>
      <c r="C84" s="71">
        <f t="shared" si="28"/>
        <v>0</v>
      </c>
      <c r="D84" s="42">
        <f t="shared" si="29"/>
        <v>0</v>
      </c>
      <c r="E84" s="43">
        <f t="shared" si="30"/>
        <v>0</v>
      </c>
      <c r="F84" s="39">
        <f t="shared" si="24"/>
        <v>0</v>
      </c>
      <c r="G84" s="39">
        <f t="shared" si="25"/>
        <v>0</v>
      </c>
      <c r="H84" s="59">
        <f t="shared" si="26"/>
        <v>0</v>
      </c>
      <c r="I84" s="39">
        <f t="shared" si="31"/>
        <v>0</v>
      </c>
      <c r="J84" s="43">
        <f t="shared" si="35"/>
        <v>0</v>
      </c>
      <c r="K84" s="43">
        <f t="shared" si="32"/>
        <v>0</v>
      </c>
      <c r="L84" s="43">
        <f t="shared" si="33"/>
        <v>0</v>
      </c>
      <c r="M84" s="43">
        <f t="shared" si="27"/>
        <v>0</v>
      </c>
      <c r="N84" s="41">
        <f t="shared" si="34"/>
        <v>0</v>
      </c>
    </row>
    <row r="85" spans="1:14" ht="14.1" customHeight="1">
      <c r="A85" s="88"/>
      <c r="B85" s="70"/>
      <c r="C85" s="71">
        <f t="shared" si="28"/>
        <v>0</v>
      </c>
      <c r="D85" s="42">
        <f t="shared" si="29"/>
        <v>0</v>
      </c>
      <c r="E85" s="43">
        <f t="shared" si="30"/>
        <v>0</v>
      </c>
      <c r="F85" s="39">
        <f t="shared" si="24"/>
        <v>0</v>
      </c>
      <c r="G85" s="39">
        <f t="shared" si="25"/>
        <v>0</v>
      </c>
      <c r="H85" s="59">
        <f t="shared" si="26"/>
        <v>0</v>
      </c>
      <c r="I85" s="39">
        <f t="shared" si="31"/>
        <v>0</v>
      </c>
      <c r="J85" s="43">
        <f t="shared" si="35"/>
        <v>0</v>
      </c>
      <c r="K85" s="43">
        <f t="shared" si="32"/>
        <v>0</v>
      </c>
      <c r="L85" s="43">
        <f t="shared" si="33"/>
        <v>0</v>
      </c>
      <c r="M85" s="43">
        <f t="shared" si="27"/>
        <v>0</v>
      </c>
      <c r="N85" s="41">
        <f t="shared" si="34"/>
        <v>0</v>
      </c>
    </row>
    <row r="86" spans="1:14" ht="14.1" customHeight="1">
      <c r="A86" s="85"/>
      <c r="B86" s="70"/>
      <c r="C86" s="71">
        <f t="shared" si="28"/>
        <v>0</v>
      </c>
      <c r="D86" s="42">
        <f t="shared" si="29"/>
        <v>0</v>
      </c>
      <c r="E86" s="43">
        <f t="shared" si="30"/>
        <v>0</v>
      </c>
      <c r="F86" s="39">
        <f t="shared" si="24"/>
        <v>0</v>
      </c>
      <c r="G86" s="39">
        <f t="shared" si="25"/>
        <v>0</v>
      </c>
      <c r="H86" s="59">
        <f t="shared" si="26"/>
        <v>0</v>
      </c>
      <c r="I86" s="39">
        <f t="shared" si="31"/>
        <v>0</v>
      </c>
      <c r="J86" s="43">
        <f t="shared" si="35"/>
        <v>0</v>
      </c>
      <c r="K86" s="43">
        <f t="shared" si="32"/>
        <v>0</v>
      </c>
      <c r="L86" s="43">
        <f t="shared" si="33"/>
        <v>0</v>
      </c>
      <c r="M86" s="43">
        <f t="shared" si="27"/>
        <v>0</v>
      </c>
      <c r="N86" s="41">
        <f t="shared" si="34"/>
        <v>0</v>
      </c>
    </row>
    <row r="87" spans="1:14" ht="14.1" customHeight="1">
      <c r="A87" s="4"/>
      <c r="B87" s="70"/>
      <c r="C87" s="71">
        <f t="shared" si="28"/>
        <v>0</v>
      </c>
      <c r="D87" s="42">
        <f t="shared" si="29"/>
        <v>0</v>
      </c>
      <c r="E87" s="43">
        <f t="shared" si="30"/>
        <v>0</v>
      </c>
      <c r="F87" s="39">
        <f t="shared" si="24"/>
        <v>0</v>
      </c>
      <c r="G87" s="39">
        <f t="shared" si="25"/>
        <v>0</v>
      </c>
      <c r="H87" s="59">
        <f t="shared" si="26"/>
        <v>0</v>
      </c>
      <c r="I87" s="39">
        <f t="shared" si="31"/>
        <v>0</v>
      </c>
      <c r="J87" s="43">
        <f t="shared" si="35"/>
        <v>0</v>
      </c>
      <c r="K87" s="43">
        <f t="shared" si="32"/>
        <v>0</v>
      </c>
      <c r="L87" s="43">
        <f t="shared" si="33"/>
        <v>0</v>
      </c>
      <c r="M87" s="43">
        <f t="shared" si="27"/>
        <v>0</v>
      </c>
      <c r="N87" s="41">
        <f t="shared" si="34"/>
        <v>0</v>
      </c>
    </row>
    <row r="88" spans="1:14" ht="14.1" customHeight="1">
      <c r="A88" s="4"/>
      <c r="B88" s="20"/>
      <c r="C88" s="31"/>
      <c r="D88" s="31"/>
      <c r="E88" s="32"/>
      <c r="F88" s="32"/>
      <c r="G88" s="32"/>
      <c r="I88" s="32"/>
      <c r="J88" s="32"/>
      <c r="K88" s="32"/>
      <c r="L88" s="32"/>
      <c r="M88" s="32"/>
      <c r="N88" s="11"/>
    </row>
    <row r="89" spans="1:14" ht="14.1" customHeight="1">
      <c r="A89" s="85"/>
      <c r="B89" s="70"/>
      <c r="C89" s="31"/>
      <c r="D89" s="31"/>
      <c r="E89" s="32"/>
      <c r="F89" s="32"/>
      <c r="G89" s="32"/>
      <c r="I89" s="32"/>
      <c r="J89" s="32"/>
      <c r="K89" s="32"/>
      <c r="L89" s="32"/>
      <c r="M89" s="32"/>
      <c r="N89" s="11"/>
    </row>
    <row r="90" spans="1:14" ht="14.1" customHeight="1">
      <c r="A90" s="4"/>
      <c r="B90" s="69"/>
      <c r="C90" s="31"/>
      <c r="D90" s="31"/>
      <c r="E90" s="32"/>
      <c r="F90" s="32"/>
      <c r="G90" s="32"/>
      <c r="I90" s="32"/>
      <c r="J90" s="32"/>
      <c r="K90" s="32"/>
      <c r="L90" s="32"/>
      <c r="M90" s="32"/>
      <c r="N90" s="11"/>
    </row>
    <row r="91" spans="1:14" ht="14.1" customHeight="1">
      <c r="A91" s="6"/>
      <c r="B91" s="15"/>
      <c r="C91" s="31"/>
      <c r="D91" s="31"/>
      <c r="E91" s="32"/>
      <c r="F91" s="32"/>
      <c r="G91" s="32"/>
      <c r="I91" s="32"/>
      <c r="J91" s="32"/>
      <c r="K91" s="32"/>
      <c r="L91" s="32"/>
      <c r="M91" s="32"/>
      <c r="N91" s="11"/>
    </row>
    <row r="92" spans="1:14" ht="14.1" customHeight="1">
      <c r="A92" s="4"/>
      <c r="B92" s="15"/>
      <c r="C92" s="31"/>
      <c r="D92" s="31"/>
      <c r="E92" s="32"/>
      <c r="F92" s="32"/>
      <c r="G92" s="32"/>
      <c r="I92" s="32"/>
      <c r="J92" s="32"/>
      <c r="K92" s="32"/>
      <c r="L92" s="32"/>
      <c r="M92" s="32"/>
      <c r="N92" s="11"/>
    </row>
    <row r="93" spans="1:14" ht="14.1" customHeight="1">
      <c r="A93" s="85"/>
      <c r="B93" s="70"/>
      <c r="C93" s="31"/>
      <c r="D93" s="31"/>
      <c r="E93" s="32"/>
      <c r="F93" s="32"/>
      <c r="G93" s="32"/>
      <c r="I93" s="32"/>
      <c r="J93" s="32"/>
      <c r="K93" s="32"/>
      <c r="L93" s="32"/>
      <c r="M93" s="32"/>
      <c r="N93" s="11"/>
    </row>
    <row r="94" spans="1:14" ht="14.1" customHeight="1">
      <c r="A94" s="85"/>
      <c r="B94" s="70"/>
      <c r="C94" s="31"/>
      <c r="D94" s="31"/>
      <c r="E94" s="32"/>
      <c r="F94" s="32"/>
      <c r="G94" s="32"/>
      <c r="I94" s="32"/>
      <c r="J94" s="32"/>
      <c r="K94" s="32"/>
      <c r="L94" s="32"/>
      <c r="M94" s="32"/>
      <c r="N94" s="11"/>
    </row>
    <row r="95" spans="1:14" ht="14.1" customHeight="1">
      <c r="A95" s="85"/>
      <c r="B95" s="70"/>
      <c r="C95" s="31"/>
      <c r="D95" s="31"/>
      <c r="E95" s="32"/>
      <c r="F95" s="32"/>
      <c r="G95" s="32"/>
      <c r="I95" s="32"/>
      <c r="J95" s="32"/>
      <c r="K95" s="32"/>
      <c r="L95" s="32"/>
      <c r="M95" s="32"/>
      <c r="N95" s="11"/>
    </row>
    <row r="96" spans="1:14" ht="14.1" customHeight="1">
      <c r="A96" s="85"/>
      <c r="B96" s="70"/>
      <c r="C96" s="31"/>
      <c r="D96" s="31"/>
      <c r="E96" s="32"/>
      <c r="F96" s="32"/>
      <c r="G96" s="32"/>
      <c r="I96" s="32"/>
      <c r="J96" s="32"/>
      <c r="K96" s="32"/>
      <c r="L96" s="32"/>
      <c r="M96" s="32"/>
      <c r="N96" s="11"/>
    </row>
    <row r="97" spans="1:14" ht="14.1" customHeight="1">
      <c r="A97" s="85"/>
      <c r="B97" s="70"/>
      <c r="C97" s="31"/>
      <c r="D97" s="31"/>
      <c r="E97" s="32"/>
      <c r="F97" s="32"/>
      <c r="G97" s="32"/>
      <c r="I97" s="32"/>
      <c r="J97" s="32"/>
      <c r="K97" s="32"/>
      <c r="L97" s="32"/>
      <c r="M97" s="32"/>
      <c r="N97" s="11"/>
    </row>
    <row r="98" spans="1:14" ht="14.1" customHeight="1">
      <c r="A98" s="85"/>
      <c r="B98" s="70"/>
      <c r="C98" s="31"/>
      <c r="D98" s="31"/>
      <c r="E98" s="32"/>
      <c r="F98" s="32"/>
      <c r="G98" s="32"/>
      <c r="I98" s="32"/>
      <c r="J98" s="32"/>
      <c r="K98" s="32"/>
      <c r="L98" s="32"/>
      <c r="M98" s="32"/>
      <c r="N98" s="11"/>
    </row>
    <row r="99" spans="1:14" ht="14.1" customHeight="1">
      <c r="A99" s="85"/>
      <c r="B99" s="70"/>
      <c r="C99" s="31"/>
      <c r="D99" s="31"/>
      <c r="E99" s="32"/>
      <c r="F99" s="32"/>
      <c r="G99" s="32"/>
      <c r="I99" s="32"/>
      <c r="J99" s="32"/>
      <c r="K99" s="32"/>
      <c r="L99" s="32"/>
      <c r="M99" s="32"/>
      <c r="N99" s="11"/>
    </row>
    <row r="100" spans="1:14" ht="14.1" customHeight="1">
      <c r="A100" s="85"/>
      <c r="B100" s="70"/>
      <c r="C100" s="31"/>
      <c r="D100" s="31"/>
      <c r="E100" s="32"/>
      <c r="F100" s="32"/>
      <c r="G100" s="32"/>
      <c r="I100" s="32"/>
      <c r="J100" s="32"/>
      <c r="K100" s="32"/>
      <c r="L100" s="32"/>
      <c r="M100" s="32"/>
      <c r="N100" s="11"/>
    </row>
    <row r="101" spans="1:14" ht="14.1" customHeight="1">
      <c r="A101" s="85"/>
      <c r="B101" s="70"/>
      <c r="C101" s="31"/>
      <c r="D101" s="31"/>
      <c r="E101" s="32"/>
      <c r="F101" s="32"/>
      <c r="G101" s="32"/>
      <c r="I101" s="32"/>
      <c r="J101" s="32"/>
      <c r="K101" s="32"/>
      <c r="L101" s="32"/>
      <c r="M101" s="32"/>
      <c r="N101" s="11"/>
    </row>
    <row r="102" spans="1:14" ht="14.1" customHeight="1">
      <c r="A102" s="85"/>
      <c r="B102" s="70"/>
      <c r="C102" s="31"/>
      <c r="D102" s="31"/>
      <c r="E102" s="32"/>
      <c r="F102" s="32"/>
      <c r="G102" s="32"/>
      <c r="I102" s="32"/>
      <c r="J102" s="32"/>
      <c r="K102" s="32"/>
      <c r="L102" s="32"/>
      <c r="M102" s="32"/>
      <c r="N102" s="11"/>
    </row>
    <row r="103" spans="1:14" ht="14.1" customHeight="1">
      <c r="A103" s="85"/>
      <c r="B103" s="70"/>
      <c r="C103" s="31"/>
      <c r="D103" s="31"/>
      <c r="E103" s="32"/>
      <c r="F103" s="32"/>
      <c r="G103" s="32"/>
      <c r="I103" s="32"/>
      <c r="J103" s="32"/>
      <c r="K103" s="32"/>
      <c r="L103" s="32"/>
      <c r="M103" s="32"/>
      <c r="N103" s="11"/>
    </row>
    <row r="104" spans="1:14" ht="14.1" customHeight="1">
      <c r="A104" s="85"/>
      <c r="B104" s="70"/>
      <c r="C104" s="31"/>
      <c r="D104" s="31"/>
      <c r="E104" s="32"/>
      <c r="F104" s="32"/>
      <c r="G104" s="32"/>
      <c r="I104" s="32"/>
      <c r="J104" s="32"/>
      <c r="K104" s="32"/>
      <c r="L104" s="32"/>
      <c r="M104" s="32"/>
      <c r="N104" s="11"/>
    </row>
    <row r="105" spans="1:14" ht="14.1" customHeight="1">
      <c r="A105" s="85"/>
      <c r="B105" s="70"/>
      <c r="C105" s="31"/>
      <c r="D105" s="31"/>
      <c r="E105" s="32"/>
      <c r="F105" s="32"/>
      <c r="G105" s="32"/>
      <c r="I105" s="32"/>
      <c r="J105" s="32"/>
      <c r="K105" s="32"/>
      <c r="L105" s="32"/>
      <c r="M105" s="32"/>
      <c r="N105" s="11"/>
    </row>
    <row r="106" spans="1:14" ht="14.1" customHeight="1">
      <c r="A106" s="85"/>
      <c r="B106" s="70"/>
      <c r="C106" s="31"/>
      <c r="D106" s="31"/>
      <c r="E106" s="32"/>
      <c r="F106" s="32"/>
      <c r="G106" s="32"/>
      <c r="I106" s="32"/>
      <c r="J106" s="32"/>
      <c r="K106" s="32"/>
      <c r="L106" s="32"/>
      <c r="M106" s="32"/>
      <c r="N106" s="11"/>
    </row>
    <row r="107" spans="1:14" ht="14.1" customHeight="1">
      <c r="A107" s="85"/>
      <c r="B107" s="70"/>
      <c r="C107" s="31"/>
      <c r="D107" s="31"/>
      <c r="E107" s="32"/>
      <c r="F107" s="32"/>
      <c r="G107" s="32"/>
      <c r="I107" s="32"/>
      <c r="J107" s="32"/>
      <c r="K107" s="32"/>
      <c r="L107" s="32"/>
      <c r="M107" s="32"/>
      <c r="N107" s="11"/>
    </row>
    <row r="108" spans="1:14" ht="14.1" customHeight="1">
      <c r="A108" s="85"/>
      <c r="B108" s="70"/>
      <c r="C108" s="31"/>
      <c r="D108" s="31"/>
      <c r="E108" s="32"/>
      <c r="F108" s="32"/>
      <c r="G108" s="32"/>
      <c r="I108" s="32"/>
      <c r="J108" s="32"/>
      <c r="K108" s="32"/>
      <c r="L108" s="32"/>
      <c r="M108" s="32"/>
      <c r="N108" s="11"/>
    </row>
    <row r="109" spans="1:14" ht="14.1" customHeight="1">
      <c r="A109" s="85"/>
      <c r="B109" s="70"/>
      <c r="C109" s="31"/>
      <c r="D109" s="31"/>
      <c r="E109" s="32"/>
      <c r="F109" s="32"/>
      <c r="G109" s="32"/>
      <c r="I109" s="32"/>
      <c r="J109" s="32"/>
      <c r="K109" s="32"/>
      <c r="L109" s="32"/>
      <c r="M109" s="32"/>
      <c r="N109" s="11"/>
    </row>
    <row r="110" spans="1:14" ht="14.1" customHeight="1">
      <c r="A110" s="85"/>
      <c r="B110" s="70"/>
      <c r="C110" s="31"/>
      <c r="D110" s="31"/>
      <c r="E110" s="32"/>
      <c r="F110" s="32"/>
      <c r="G110" s="32"/>
      <c r="I110" s="32"/>
      <c r="J110" s="32"/>
      <c r="K110" s="32"/>
      <c r="L110" s="32"/>
      <c r="M110" s="32"/>
      <c r="N110" s="11"/>
    </row>
    <row r="111" spans="1:14" ht="14.1" customHeight="1">
      <c r="A111" s="85"/>
      <c r="B111" s="70"/>
      <c r="C111" s="31"/>
      <c r="D111" s="31"/>
      <c r="E111" s="32"/>
      <c r="F111" s="32"/>
      <c r="G111" s="32"/>
      <c r="I111" s="32"/>
      <c r="J111" s="32"/>
      <c r="K111" s="32"/>
      <c r="L111" s="32"/>
      <c r="M111" s="32"/>
      <c r="N111" s="11"/>
    </row>
    <row r="112" spans="1:14" ht="14.1" customHeight="1">
      <c r="A112" s="85"/>
      <c r="B112" s="70"/>
      <c r="C112" s="31"/>
      <c r="D112" s="31"/>
      <c r="E112" s="32"/>
      <c r="F112" s="32"/>
      <c r="G112" s="32"/>
      <c r="I112" s="32"/>
      <c r="J112" s="32"/>
      <c r="K112" s="32"/>
      <c r="L112" s="32"/>
      <c r="M112" s="32"/>
      <c r="N112" s="11"/>
    </row>
    <row r="113" spans="1:14" ht="14.1" customHeight="1">
      <c r="A113" s="85"/>
      <c r="B113" s="70"/>
      <c r="C113" s="31"/>
      <c r="D113" s="31"/>
      <c r="E113" s="32"/>
      <c r="F113" s="32"/>
      <c r="G113" s="32"/>
      <c r="I113" s="32"/>
      <c r="J113" s="32"/>
      <c r="K113" s="32"/>
      <c r="L113" s="32"/>
      <c r="M113" s="32"/>
      <c r="N113" s="11"/>
    </row>
    <row r="114" spans="1:14" ht="14.1" customHeight="1">
      <c r="A114" s="85"/>
      <c r="B114" s="70"/>
      <c r="C114" s="31"/>
      <c r="D114" s="31"/>
      <c r="E114" s="32"/>
      <c r="F114" s="32"/>
      <c r="G114" s="32"/>
      <c r="I114" s="32"/>
      <c r="J114" s="32"/>
      <c r="K114" s="32"/>
      <c r="L114" s="32"/>
      <c r="M114" s="32"/>
      <c r="N114" s="11"/>
    </row>
    <row r="115" spans="1:14" ht="14.1" customHeight="1">
      <c r="A115" s="85"/>
      <c r="B115" s="70"/>
      <c r="C115" s="31"/>
      <c r="D115" s="31"/>
      <c r="E115" s="32"/>
      <c r="F115" s="32"/>
      <c r="G115" s="32"/>
      <c r="I115" s="32"/>
      <c r="J115" s="32"/>
      <c r="K115" s="32"/>
      <c r="L115" s="32"/>
      <c r="M115" s="32"/>
      <c r="N115" s="11"/>
    </row>
    <row r="116" spans="1:14" ht="14.1" customHeight="1">
      <c r="A116" s="85"/>
      <c r="B116" s="70"/>
      <c r="C116" s="15"/>
      <c r="D116" s="31"/>
      <c r="E116" s="32"/>
      <c r="F116" s="32"/>
      <c r="G116" s="32"/>
      <c r="I116" s="32"/>
      <c r="J116" s="32"/>
      <c r="K116" s="32"/>
      <c r="L116" s="32"/>
      <c r="M116" s="32"/>
      <c r="N116" s="6"/>
    </row>
    <row r="117" spans="1:14" ht="14.1" customHeight="1">
      <c r="A117" s="85"/>
      <c r="B117" s="70"/>
      <c r="C117" s="15"/>
      <c r="D117" s="31"/>
      <c r="E117" s="32"/>
      <c r="F117" s="32"/>
      <c r="G117" s="32"/>
      <c r="I117" s="32"/>
      <c r="J117" s="32"/>
      <c r="K117" s="32"/>
      <c r="L117" s="32"/>
      <c r="M117" s="32"/>
      <c r="N117" s="6"/>
    </row>
    <row r="118" spans="1:14" ht="14.1" customHeight="1">
      <c r="A118" s="85"/>
      <c r="B118" s="70"/>
      <c r="C118" s="15"/>
      <c r="D118" s="31"/>
      <c r="E118" s="32"/>
      <c r="F118" s="32"/>
      <c r="G118" s="32"/>
      <c r="I118" s="32"/>
      <c r="J118" s="32"/>
      <c r="K118" s="32"/>
      <c r="L118" s="32"/>
      <c r="M118" s="32"/>
      <c r="N118" s="6"/>
    </row>
    <row r="119" spans="1:14" ht="14.1" customHeight="1">
      <c r="A119" s="85"/>
      <c r="B119" s="70"/>
      <c r="C119" s="15"/>
      <c r="D119" s="31"/>
      <c r="E119" s="32"/>
      <c r="F119" s="32"/>
      <c r="G119" s="32"/>
      <c r="I119" s="32"/>
      <c r="J119" s="32"/>
      <c r="K119" s="32"/>
      <c r="L119" s="32"/>
      <c r="M119" s="32"/>
      <c r="N119" s="6"/>
    </row>
    <row r="120" spans="1:14" ht="14.1" customHeight="1">
      <c r="A120" s="85"/>
      <c r="B120" s="70"/>
      <c r="C120" s="15"/>
      <c r="D120" s="31"/>
      <c r="E120" s="32"/>
      <c r="F120" s="32"/>
      <c r="G120" s="32"/>
      <c r="I120" s="32"/>
      <c r="J120" s="32"/>
      <c r="K120" s="32"/>
      <c r="L120" s="32"/>
      <c r="M120" s="32"/>
      <c r="N120" s="6"/>
    </row>
    <row r="121" spans="1:14" ht="14.1" customHeight="1">
      <c r="A121" s="85"/>
      <c r="B121" s="70"/>
      <c r="C121" s="15"/>
      <c r="D121" s="31"/>
      <c r="E121" s="32"/>
      <c r="F121" s="32"/>
      <c r="G121" s="32"/>
      <c r="I121" s="32"/>
      <c r="J121" s="32"/>
      <c r="K121" s="32"/>
      <c r="L121" s="32"/>
      <c r="M121" s="32"/>
      <c r="N121" s="6"/>
    </row>
    <row r="122" spans="1:14" ht="14.1" customHeight="1">
      <c r="A122" s="85"/>
      <c r="B122" s="70"/>
      <c r="C122" s="15"/>
      <c r="D122" s="31"/>
      <c r="E122" s="32"/>
      <c r="F122" s="32"/>
      <c r="G122" s="32"/>
      <c r="I122" s="32"/>
      <c r="J122" s="32"/>
      <c r="K122" s="32"/>
      <c r="L122" s="32"/>
      <c r="M122" s="32"/>
      <c r="N122" s="6"/>
    </row>
    <row r="123" spans="1:14" ht="14.1" customHeight="1">
      <c r="A123" s="85"/>
      <c r="B123" s="70"/>
      <c r="C123" s="6"/>
      <c r="D123" s="15"/>
      <c r="E123" s="32"/>
      <c r="F123" s="32"/>
      <c r="G123" s="32"/>
      <c r="I123" s="32"/>
      <c r="J123" s="31"/>
      <c r="K123" s="32"/>
      <c r="L123" s="32"/>
      <c r="M123" s="32"/>
      <c r="N123" s="32"/>
    </row>
    <row r="124" spans="1:14" ht="14.1" customHeight="1">
      <c r="A124" s="85"/>
      <c r="B124" s="70"/>
      <c r="C124" s="6"/>
      <c r="D124" s="15"/>
      <c r="E124" s="32"/>
      <c r="F124" s="32"/>
      <c r="G124" s="32"/>
      <c r="I124" s="32"/>
      <c r="J124" s="31"/>
      <c r="K124" s="32"/>
      <c r="L124" s="32"/>
      <c r="M124" s="32"/>
      <c r="N124" s="32"/>
    </row>
    <row r="125" spans="1:14" ht="14.1" customHeight="1">
      <c r="A125" s="85"/>
      <c r="B125" s="70"/>
      <c r="C125" s="6"/>
      <c r="D125" s="15"/>
      <c r="E125" s="32"/>
      <c r="F125" s="32"/>
      <c r="G125" s="32"/>
      <c r="I125" s="32"/>
      <c r="J125" s="31"/>
      <c r="K125" s="32"/>
      <c r="L125" s="32"/>
      <c r="M125" s="32"/>
      <c r="N125" s="32"/>
    </row>
    <row r="126" spans="1:14" ht="14.1" customHeight="1">
      <c r="A126" s="85"/>
      <c r="B126" s="70"/>
      <c r="C126" s="6"/>
      <c r="D126" s="15"/>
      <c r="E126" s="32"/>
      <c r="F126" s="32"/>
      <c r="G126" s="32"/>
      <c r="I126" s="32"/>
      <c r="J126" s="31"/>
      <c r="K126" s="32"/>
      <c r="L126" s="32"/>
      <c r="M126" s="32"/>
      <c r="N126" s="32"/>
    </row>
    <row r="127" spans="1:14" ht="14.1" customHeight="1">
      <c r="A127" s="85"/>
      <c r="B127" s="70"/>
      <c r="C127" s="6"/>
      <c r="D127" s="15"/>
      <c r="E127" s="32"/>
      <c r="F127" s="32"/>
      <c r="G127" s="32"/>
      <c r="I127" s="32"/>
      <c r="J127" s="31"/>
      <c r="K127" s="32"/>
      <c r="L127" s="32"/>
      <c r="M127" s="32"/>
      <c r="N127" s="32"/>
    </row>
    <row r="128" spans="1:14" ht="14.1" customHeight="1">
      <c r="A128" s="85"/>
      <c r="B128" s="70"/>
      <c r="C128" s="6"/>
      <c r="D128" s="15"/>
      <c r="E128" s="32"/>
      <c r="F128" s="32"/>
      <c r="G128" s="32"/>
      <c r="I128" s="32"/>
      <c r="J128" s="31"/>
      <c r="K128" s="32"/>
      <c r="L128" s="32"/>
      <c r="M128" s="32"/>
      <c r="N128" s="32"/>
    </row>
    <row r="129" spans="1:14" ht="14.1" customHeight="1">
      <c r="A129" s="85"/>
      <c r="B129" s="70"/>
      <c r="C129" s="6"/>
      <c r="D129" s="15"/>
      <c r="E129" s="32"/>
      <c r="F129" s="32"/>
      <c r="G129" s="32"/>
      <c r="I129" s="32"/>
      <c r="J129" s="31"/>
      <c r="K129" s="32"/>
      <c r="L129" s="32"/>
      <c r="M129" s="32"/>
      <c r="N129" s="32"/>
    </row>
    <row r="130" spans="1:14" ht="14.1" customHeight="1">
      <c r="A130" s="85"/>
      <c r="B130" s="70"/>
      <c r="C130" s="6"/>
      <c r="D130" s="15"/>
      <c r="E130" s="32"/>
      <c r="F130" s="32"/>
      <c r="G130" s="32"/>
      <c r="I130" s="32"/>
      <c r="J130" s="31"/>
      <c r="K130" s="32"/>
      <c r="L130" s="32"/>
      <c r="M130" s="32"/>
      <c r="N130" s="32"/>
    </row>
    <row r="131" spans="1:14" ht="14.1" customHeight="1">
      <c r="A131" s="85"/>
      <c r="B131" s="70"/>
      <c r="C131" s="6"/>
      <c r="D131" s="15"/>
      <c r="E131" s="32"/>
      <c r="F131" s="32"/>
      <c r="G131" s="32"/>
      <c r="I131" s="32"/>
      <c r="J131" s="31"/>
      <c r="K131" s="32"/>
      <c r="L131" s="32"/>
      <c r="M131" s="32"/>
      <c r="N131" s="32"/>
    </row>
    <row r="132" spans="1:14" ht="14.1" customHeight="1">
      <c r="A132" s="85"/>
      <c r="B132" s="70"/>
      <c r="C132" s="6"/>
      <c r="D132" s="15"/>
      <c r="E132" s="32"/>
      <c r="F132" s="32"/>
      <c r="G132" s="32"/>
      <c r="I132" s="32"/>
      <c r="J132" s="31"/>
      <c r="K132" s="32"/>
      <c r="L132" s="32"/>
      <c r="M132" s="32"/>
      <c r="N132" s="32"/>
    </row>
    <row r="133" spans="1:14" ht="14.1" customHeight="1">
      <c r="A133" s="85"/>
      <c r="B133" s="70"/>
      <c r="C133" s="6"/>
      <c r="D133" s="15"/>
      <c r="E133" s="32"/>
      <c r="F133" s="32"/>
      <c r="G133" s="32"/>
      <c r="I133" s="32"/>
      <c r="J133" s="31"/>
      <c r="K133" s="32"/>
      <c r="L133" s="32"/>
      <c r="M133" s="32"/>
      <c r="N133" s="32"/>
    </row>
    <row r="134" spans="1:14" ht="14.1" customHeight="1">
      <c r="A134" s="85"/>
      <c r="B134" s="70"/>
      <c r="C134" s="6"/>
      <c r="D134" s="15"/>
      <c r="E134" s="32"/>
      <c r="F134" s="32"/>
      <c r="G134" s="32"/>
      <c r="I134" s="32"/>
      <c r="J134" s="31"/>
      <c r="K134" s="32"/>
      <c r="L134" s="32"/>
      <c r="M134" s="32"/>
      <c r="N134" s="32"/>
    </row>
    <row r="135" spans="1:14" ht="14.1" customHeight="1">
      <c r="A135" s="85"/>
      <c r="B135" s="70"/>
      <c r="C135" s="6"/>
      <c r="D135" s="15"/>
      <c r="E135" s="32"/>
      <c r="F135" s="32"/>
      <c r="G135" s="32"/>
      <c r="I135" s="32"/>
      <c r="J135" s="31"/>
      <c r="K135" s="32"/>
      <c r="L135" s="32"/>
      <c r="M135" s="32"/>
      <c r="N135" s="32"/>
    </row>
    <row r="136" spans="1:14" ht="14.1" customHeight="1">
      <c r="A136" s="85"/>
      <c r="B136" s="70"/>
      <c r="C136" s="6"/>
      <c r="D136" s="15"/>
      <c r="E136" s="32"/>
      <c r="F136" s="32"/>
      <c r="G136" s="32"/>
      <c r="I136" s="32"/>
      <c r="J136" s="31"/>
      <c r="K136" s="32"/>
      <c r="L136" s="32"/>
      <c r="M136" s="32"/>
      <c r="N136" s="32"/>
    </row>
    <row r="137" spans="1:14" ht="14.1" customHeight="1">
      <c r="A137" s="85"/>
      <c r="B137" s="70"/>
      <c r="C137" s="6"/>
      <c r="D137" s="15"/>
      <c r="E137" s="32"/>
      <c r="F137" s="32"/>
      <c r="G137" s="32"/>
      <c r="I137" s="32"/>
      <c r="J137" s="31"/>
      <c r="K137" s="32"/>
      <c r="L137" s="32"/>
      <c r="M137" s="32"/>
      <c r="N137" s="32"/>
    </row>
    <row r="138" spans="1:14" ht="14.1" customHeight="1">
      <c r="A138" s="85"/>
      <c r="B138" s="70"/>
      <c r="C138" s="6"/>
      <c r="D138" s="15"/>
      <c r="E138" s="32"/>
      <c r="F138" s="32"/>
      <c r="G138" s="32"/>
      <c r="I138" s="32"/>
      <c r="J138" s="31"/>
      <c r="K138" s="32"/>
      <c r="L138" s="32"/>
      <c r="M138" s="32"/>
      <c r="N138" s="32"/>
    </row>
    <row r="139" spans="1:14" ht="14.1" customHeight="1">
      <c r="A139" s="85"/>
      <c r="B139" s="70"/>
      <c r="C139" s="6"/>
      <c r="D139" s="15"/>
      <c r="E139" s="32"/>
      <c r="F139" s="32"/>
      <c r="G139" s="32"/>
      <c r="I139" s="32"/>
      <c r="J139" s="31"/>
      <c r="K139" s="32"/>
      <c r="L139" s="32"/>
      <c r="M139" s="32"/>
      <c r="N139" s="32"/>
    </row>
    <row r="140" spans="1:14" ht="14.1" customHeight="1">
      <c r="A140" s="85"/>
      <c r="B140" s="70"/>
      <c r="C140" s="6"/>
      <c r="D140" s="15"/>
      <c r="E140" s="32"/>
      <c r="F140" s="32"/>
      <c r="G140" s="32"/>
      <c r="I140" s="32"/>
      <c r="J140" s="31"/>
      <c r="K140" s="32"/>
      <c r="L140" s="32"/>
      <c r="M140" s="32"/>
      <c r="N140" s="32"/>
    </row>
    <row r="141" spans="1:14" ht="14.1" customHeight="1">
      <c r="A141" s="85"/>
      <c r="B141" s="70"/>
      <c r="C141" s="6"/>
      <c r="D141" s="15"/>
      <c r="E141" s="32"/>
      <c r="F141" s="32"/>
      <c r="G141" s="32"/>
      <c r="I141" s="15"/>
      <c r="J141" s="31"/>
      <c r="K141" s="32"/>
      <c r="L141" s="32"/>
      <c r="M141" s="32"/>
      <c r="N141" s="32"/>
    </row>
    <row r="142" spans="1:14" ht="14.1" customHeight="1">
      <c r="A142" s="85"/>
      <c r="B142" s="70"/>
      <c r="C142" s="6"/>
      <c r="D142" s="15"/>
      <c r="E142" s="32"/>
      <c r="F142" s="32"/>
      <c r="G142" s="32"/>
      <c r="I142" s="15"/>
      <c r="J142" s="31"/>
      <c r="K142" s="32"/>
      <c r="L142" s="32"/>
      <c r="M142" s="32"/>
      <c r="N142" s="32"/>
    </row>
    <row r="143" spans="1:14" ht="14.1" customHeight="1">
      <c r="A143" s="85"/>
      <c r="B143" s="70"/>
      <c r="C143" s="6"/>
      <c r="D143" s="15"/>
      <c r="E143" s="32"/>
      <c r="F143" s="32"/>
      <c r="G143" s="32"/>
      <c r="I143" s="15"/>
      <c r="J143" s="31"/>
      <c r="K143" s="32"/>
      <c r="L143" s="32"/>
      <c r="M143" s="32"/>
      <c r="N143" s="32"/>
    </row>
    <row r="144" spans="1:14" ht="14.1" customHeight="1">
      <c r="A144" s="85"/>
      <c r="B144" s="70"/>
      <c r="C144" s="6"/>
      <c r="D144" s="15"/>
      <c r="E144" s="32"/>
      <c r="F144" s="32"/>
      <c r="G144" s="32"/>
      <c r="I144" s="15"/>
      <c r="J144" s="31"/>
      <c r="K144" s="32"/>
      <c r="L144" s="32"/>
      <c r="M144" s="32"/>
      <c r="N144" s="32"/>
    </row>
    <row r="145" spans="1:14" ht="14.1" customHeight="1">
      <c r="A145" s="85"/>
      <c r="B145" s="70"/>
      <c r="C145" s="6"/>
      <c r="D145" s="15"/>
      <c r="E145" s="32"/>
      <c r="F145" s="32"/>
      <c r="G145" s="32"/>
      <c r="I145" s="15"/>
      <c r="J145" s="31"/>
      <c r="K145" s="32"/>
      <c r="L145" s="32"/>
      <c r="M145" s="32"/>
      <c r="N145" s="32"/>
    </row>
    <row r="146" spans="1:14" ht="14.1" customHeight="1">
      <c r="A146" s="85"/>
      <c r="B146" s="70"/>
      <c r="C146" s="6"/>
      <c r="D146" s="15"/>
      <c r="E146" s="32"/>
      <c r="F146" s="32"/>
      <c r="G146" s="32"/>
      <c r="I146" s="15"/>
      <c r="J146" s="31"/>
      <c r="K146" s="32"/>
      <c r="L146" s="32"/>
      <c r="M146" s="32"/>
      <c r="N146" s="32"/>
    </row>
    <row r="147" spans="1:14" ht="14.1" customHeight="1">
      <c r="A147" s="85"/>
      <c r="B147" s="70"/>
      <c r="C147" s="6"/>
      <c r="D147" s="15"/>
      <c r="E147" s="32"/>
      <c r="F147" s="32"/>
      <c r="G147" s="32"/>
      <c r="I147" s="15"/>
      <c r="J147" s="31"/>
      <c r="K147" s="32"/>
      <c r="L147" s="32"/>
      <c r="M147" s="32"/>
      <c r="N147" s="32"/>
    </row>
    <row r="148" spans="1:14" ht="14.1" customHeight="1">
      <c r="A148" s="85"/>
      <c r="B148" s="70"/>
      <c r="C148" s="6"/>
      <c r="D148" s="15"/>
      <c r="E148" s="32"/>
      <c r="F148" s="32"/>
      <c r="G148" s="32"/>
      <c r="I148" s="15"/>
      <c r="J148" s="31"/>
      <c r="K148" s="15"/>
      <c r="L148" s="32"/>
      <c r="M148" s="32"/>
      <c r="N148" s="32"/>
    </row>
    <row r="149" spans="1:14" ht="14.1" customHeight="1">
      <c r="A149" s="85"/>
      <c r="B149" s="70"/>
      <c r="C149" s="6"/>
      <c r="D149" s="15"/>
      <c r="E149" s="32"/>
      <c r="F149" s="32"/>
      <c r="G149" s="32"/>
      <c r="I149" s="15"/>
      <c r="J149" s="31"/>
      <c r="K149" s="15"/>
      <c r="L149" s="32"/>
      <c r="M149" s="32"/>
      <c r="N149" s="32"/>
    </row>
    <row r="150" spans="1:14" ht="14.1" customHeight="1">
      <c r="A150" s="85"/>
      <c r="B150" s="70"/>
      <c r="C150" s="6"/>
      <c r="D150" s="15"/>
      <c r="E150" s="32"/>
      <c r="F150" s="32"/>
      <c r="G150" s="32"/>
      <c r="I150" s="15"/>
      <c r="J150" s="31"/>
      <c r="K150" s="15"/>
      <c r="L150" s="32"/>
      <c r="M150" s="32"/>
      <c r="N150" s="32"/>
    </row>
    <row r="151" spans="1:14" ht="14.1" customHeight="1">
      <c r="A151" s="85"/>
      <c r="B151" s="70"/>
      <c r="C151" s="6"/>
      <c r="D151" s="15"/>
      <c r="E151" s="32"/>
      <c r="F151" s="32"/>
      <c r="G151" s="32"/>
      <c r="I151" s="15"/>
      <c r="J151" s="31"/>
      <c r="K151" s="15"/>
      <c r="L151" s="32"/>
      <c r="M151" s="32"/>
      <c r="N151" s="32"/>
    </row>
    <row r="152" spans="1:14" ht="14.1" customHeight="1">
      <c r="A152" s="85"/>
      <c r="B152" s="70"/>
      <c r="C152" s="6"/>
      <c r="D152" s="15"/>
      <c r="E152" s="32"/>
      <c r="F152" s="32"/>
      <c r="G152" s="32"/>
      <c r="I152" s="15"/>
      <c r="J152" s="31"/>
      <c r="K152" s="15"/>
      <c r="L152" s="32"/>
      <c r="M152" s="32"/>
      <c r="N152" s="32"/>
    </row>
    <row r="153" spans="1:14" ht="14.1" customHeight="1">
      <c r="A153" s="85"/>
      <c r="B153" s="70"/>
      <c r="C153" s="6"/>
      <c r="D153" s="15"/>
      <c r="E153" s="32"/>
      <c r="F153" s="32"/>
      <c r="G153" s="32"/>
      <c r="I153" s="15"/>
      <c r="J153" s="31"/>
      <c r="K153" s="15"/>
      <c r="L153" s="32"/>
      <c r="M153" s="32"/>
      <c r="N153" s="32"/>
    </row>
    <row r="154" spans="1:14" ht="14.1" customHeight="1">
      <c r="A154" s="85"/>
      <c r="B154" s="70"/>
      <c r="C154" s="6"/>
      <c r="D154" s="15"/>
      <c r="E154" s="32"/>
      <c r="F154" s="32"/>
      <c r="G154" s="32"/>
      <c r="I154" s="15"/>
      <c r="J154" s="31"/>
      <c r="K154" s="15"/>
      <c r="L154" s="32"/>
      <c r="M154" s="32"/>
      <c r="N154" s="32"/>
    </row>
    <row r="155" spans="1:14" ht="14.1" customHeight="1">
      <c r="A155" s="85"/>
      <c r="B155" s="70"/>
      <c r="C155" s="6"/>
      <c r="D155" s="15"/>
      <c r="E155" s="32"/>
      <c r="F155" s="32"/>
      <c r="G155" s="32"/>
      <c r="I155" s="15"/>
      <c r="J155" s="31"/>
      <c r="K155" s="15"/>
      <c r="L155" s="32"/>
      <c r="M155" s="32"/>
      <c r="N155" s="32"/>
    </row>
    <row r="156" spans="1:14" ht="14.1" customHeight="1">
      <c r="A156" s="85"/>
      <c r="B156" s="70"/>
      <c r="C156" s="6"/>
      <c r="D156" s="15"/>
      <c r="E156" s="32"/>
      <c r="F156" s="32"/>
      <c r="G156" s="32"/>
      <c r="I156" s="15"/>
      <c r="J156" s="31"/>
      <c r="K156" s="15"/>
      <c r="L156" s="32"/>
      <c r="M156" s="32"/>
      <c r="N156" s="32"/>
    </row>
    <row r="157" spans="1:14" ht="14.1" customHeight="1">
      <c r="C157" s="6"/>
      <c r="D157" s="15"/>
      <c r="E157" s="32"/>
      <c r="F157" s="32"/>
      <c r="G157" s="32"/>
      <c r="I157" s="15"/>
      <c r="J157" s="31"/>
      <c r="K157" s="15"/>
      <c r="L157" s="32"/>
      <c r="M157" s="32"/>
      <c r="N157" s="32"/>
    </row>
    <row r="158" spans="1:14" ht="14.1" customHeight="1">
      <c r="C158" s="6"/>
      <c r="D158" s="15"/>
      <c r="E158" s="32"/>
      <c r="F158" s="32"/>
      <c r="G158" s="32"/>
      <c r="I158" s="15"/>
      <c r="J158" s="31"/>
      <c r="K158" s="15"/>
      <c r="L158" s="32"/>
      <c r="M158" s="32"/>
      <c r="N158" s="32"/>
    </row>
    <row r="159" spans="1:14" ht="14.1" customHeight="1">
      <c r="C159" s="6"/>
      <c r="D159" s="15"/>
      <c r="E159" s="32"/>
      <c r="F159" s="32"/>
      <c r="G159" s="32"/>
      <c r="I159" s="15"/>
      <c r="J159" s="31"/>
      <c r="K159" s="15"/>
      <c r="L159" s="32"/>
      <c r="M159" s="32"/>
      <c r="N159" s="32"/>
    </row>
    <row r="160" spans="1:14" ht="14.1" customHeight="1">
      <c r="C160" s="6"/>
      <c r="D160" s="15"/>
      <c r="E160" s="32"/>
      <c r="F160" s="32"/>
      <c r="G160" s="32"/>
      <c r="I160" s="15"/>
      <c r="J160" s="31"/>
      <c r="K160" s="15"/>
      <c r="L160" s="32"/>
      <c r="M160" s="32"/>
      <c r="N160" s="32"/>
    </row>
    <row r="161" spans="3:14" ht="14.1" customHeight="1">
      <c r="C161" s="6"/>
      <c r="D161" s="15"/>
      <c r="E161" s="32"/>
      <c r="F161" s="32"/>
      <c r="G161" s="32"/>
      <c r="I161" s="15"/>
      <c r="J161" s="31"/>
      <c r="K161" s="15"/>
      <c r="L161" s="32"/>
      <c r="M161" s="32"/>
      <c r="N161" s="32"/>
    </row>
    <row r="162" spans="3:14" ht="14.1" customHeight="1">
      <c r="C162" s="6"/>
      <c r="D162" s="15"/>
      <c r="E162" s="32"/>
      <c r="F162" s="32"/>
      <c r="G162" s="32"/>
      <c r="I162" s="15"/>
      <c r="J162" s="31"/>
      <c r="K162" s="15"/>
      <c r="L162" s="32"/>
      <c r="M162" s="32"/>
      <c r="N162" s="32"/>
    </row>
    <row r="163" spans="3:14" ht="14.1" customHeight="1">
      <c r="C163" s="6"/>
      <c r="D163" s="15"/>
      <c r="E163" s="32"/>
      <c r="F163" s="32"/>
      <c r="G163" s="32"/>
      <c r="I163" s="15"/>
      <c r="J163" s="31"/>
      <c r="K163" s="15"/>
      <c r="L163" s="32"/>
      <c r="M163" s="32"/>
      <c r="N163" s="32"/>
    </row>
    <row r="164" spans="3:14" ht="14.1" customHeight="1">
      <c r="C164" s="6"/>
      <c r="D164" s="15"/>
      <c r="E164" s="32"/>
      <c r="F164" s="32"/>
      <c r="G164" s="32"/>
      <c r="I164" s="15"/>
      <c r="J164" s="31"/>
      <c r="K164" s="15"/>
      <c r="L164" s="32"/>
      <c r="M164" s="32"/>
      <c r="N164" s="32"/>
    </row>
    <row r="165" spans="3:14" ht="14.1" customHeight="1">
      <c r="C165" s="6"/>
      <c r="D165" s="15"/>
      <c r="E165" s="32"/>
      <c r="F165" s="32"/>
      <c r="G165" s="32"/>
      <c r="I165" s="15"/>
      <c r="J165" s="31"/>
      <c r="K165" s="15"/>
      <c r="L165" s="32"/>
      <c r="M165" s="32"/>
      <c r="N165" s="32"/>
    </row>
    <row r="166" spans="3:14" ht="14.1" customHeight="1">
      <c r="C166" s="6"/>
      <c r="D166" s="15"/>
      <c r="E166" s="32"/>
      <c r="F166" s="32"/>
      <c r="G166" s="32"/>
      <c r="I166" s="15"/>
      <c r="J166" s="31"/>
      <c r="K166" s="15"/>
      <c r="L166" s="32"/>
      <c r="M166" s="32"/>
      <c r="N166" s="32"/>
    </row>
    <row r="167" spans="3:14" ht="14.1" customHeight="1">
      <c r="C167" s="6"/>
      <c r="D167" s="15"/>
      <c r="E167" s="32"/>
      <c r="F167" s="32"/>
      <c r="G167" s="32"/>
      <c r="I167" s="15"/>
      <c r="J167" s="31"/>
      <c r="K167" s="15"/>
      <c r="L167" s="32"/>
      <c r="M167" s="32"/>
      <c r="N167" s="32"/>
    </row>
    <row r="168" spans="3:14" ht="14.1" customHeight="1">
      <c r="C168" s="6"/>
      <c r="D168" s="15"/>
      <c r="E168" s="32"/>
      <c r="F168" s="32"/>
      <c r="G168" s="32"/>
      <c r="I168" s="15"/>
      <c r="J168" s="31"/>
      <c r="K168" s="15"/>
      <c r="L168" s="32"/>
      <c r="M168" s="32"/>
      <c r="N168" s="32"/>
    </row>
    <row r="169" spans="3:14" ht="14.1" customHeight="1">
      <c r="C169" s="6"/>
      <c r="D169" s="15"/>
      <c r="E169" s="32"/>
      <c r="F169" s="32"/>
      <c r="G169" s="32"/>
      <c r="I169" s="15"/>
      <c r="J169" s="31"/>
      <c r="K169" s="15"/>
      <c r="L169" s="32"/>
      <c r="M169" s="32"/>
      <c r="N169" s="32"/>
    </row>
    <row r="170" spans="3:14" ht="14.1" customHeight="1">
      <c r="C170" s="6"/>
      <c r="D170" s="15"/>
      <c r="E170" s="32"/>
      <c r="F170" s="32"/>
      <c r="G170" s="32"/>
      <c r="I170" s="15"/>
      <c r="J170" s="31"/>
      <c r="K170" s="15"/>
      <c r="L170" s="32"/>
      <c r="M170" s="32"/>
      <c r="N170" s="32"/>
    </row>
    <row r="171" spans="3:14" ht="14.1" customHeight="1">
      <c r="C171" s="6"/>
      <c r="D171" s="15"/>
      <c r="E171" s="32"/>
      <c r="F171" s="32"/>
      <c r="G171" s="32"/>
      <c r="I171" s="15"/>
      <c r="J171" s="31"/>
      <c r="K171" s="15"/>
      <c r="L171" s="32"/>
      <c r="M171" s="32"/>
      <c r="N171" s="32"/>
    </row>
    <row r="172" spans="3:14" ht="14.1" customHeight="1">
      <c r="C172" s="6"/>
      <c r="D172" s="15"/>
      <c r="E172" s="32"/>
      <c r="F172" s="32"/>
      <c r="G172" s="32"/>
      <c r="I172" s="15"/>
      <c r="J172" s="31"/>
      <c r="K172" s="15"/>
      <c r="L172" s="32"/>
      <c r="M172" s="32"/>
      <c r="N172" s="32"/>
    </row>
    <row r="173" spans="3:14" ht="14.1" customHeight="1">
      <c r="C173" s="6"/>
      <c r="D173" s="15"/>
      <c r="E173" s="32"/>
      <c r="F173" s="32"/>
      <c r="G173" s="32"/>
      <c r="I173" s="15"/>
      <c r="J173" s="31"/>
      <c r="K173" s="15"/>
      <c r="L173" s="32"/>
      <c r="M173" s="32"/>
      <c r="N173" s="32"/>
    </row>
    <row r="174" spans="3:14" ht="14.1" customHeight="1">
      <c r="C174" s="6"/>
      <c r="D174" s="15"/>
      <c r="E174" s="32"/>
      <c r="F174" s="32"/>
      <c r="G174" s="32"/>
      <c r="I174" s="15"/>
      <c r="J174" s="31"/>
      <c r="K174" s="15"/>
      <c r="L174" s="32"/>
      <c r="M174" s="32"/>
      <c r="N174" s="32"/>
    </row>
    <row r="175" spans="3:14" ht="14.1" customHeight="1">
      <c r="C175" s="6"/>
      <c r="D175" s="15"/>
      <c r="E175" s="32"/>
      <c r="F175" s="32"/>
      <c r="G175" s="32"/>
      <c r="I175" s="15"/>
      <c r="J175" s="31"/>
      <c r="K175" s="15"/>
      <c r="L175" s="32"/>
      <c r="M175" s="32"/>
      <c r="N175" s="32"/>
    </row>
    <row r="176" spans="3:14" ht="14.1" customHeight="1">
      <c r="C176" s="6"/>
      <c r="D176" s="15"/>
      <c r="E176" s="32"/>
      <c r="F176" s="32"/>
      <c r="G176" s="32"/>
      <c r="I176" s="15"/>
      <c r="J176" s="31"/>
      <c r="K176" s="15"/>
      <c r="L176" s="32"/>
      <c r="M176" s="32"/>
      <c r="N176" s="32"/>
    </row>
    <row r="177" spans="3:14" ht="14.1" customHeight="1">
      <c r="C177" s="6"/>
      <c r="D177" s="15"/>
      <c r="E177" s="32"/>
      <c r="F177" s="32"/>
      <c r="G177" s="32"/>
      <c r="I177" s="15"/>
      <c r="J177" s="31"/>
      <c r="K177" s="15"/>
      <c r="L177" s="32"/>
      <c r="M177" s="32"/>
      <c r="N177" s="32"/>
    </row>
    <row r="178" spans="3:14" ht="14.1" customHeight="1">
      <c r="C178" s="6"/>
      <c r="D178" s="15"/>
      <c r="E178" s="32"/>
      <c r="F178" s="32"/>
      <c r="G178" s="32"/>
      <c r="I178" s="15"/>
      <c r="J178" s="31"/>
      <c r="K178" s="15"/>
      <c r="L178" s="32"/>
      <c r="M178" s="32"/>
      <c r="N178" s="32"/>
    </row>
    <row r="179" spans="3:14" ht="14.1" customHeight="1">
      <c r="C179" s="6"/>
      <c r="D179" s="15"/>
      <c r="E179" s="32"/>
      <c r="F179" s="32"/>
      <c r="G179" s="32"/>
      <c r="I179" s="15"/>
      <c r="J179" s="31"/>
      <c r="K179" s="15"/>
      <c r="L179" s="32"/>
      <c r="M179" s="32"/>
      <c r="N179" s="32"/>
    </row>
    <row r="180" spans="3:14" ht="14.1" customHeight="1">
      <c r="C180" s="6"/>
      <c r="D180" s="15"/>
      <c r="E180" s="32"/>
      <c r="F180" s="32"/>
      <c r="G180" s="32"/>
      <c r="I180" s="15"/>
      <c r="J180" s="31"/>
      <c r="K180" s="15"/>
      <c r="L180" s="32"/>
      <c r="M180" s="32"/>
      <c r="N180" s="32"/>
    </row>
    <row r="181" spans="3:14" ht="14.1" customHeight="1">
      <c r="C181" s="6"/>
      <c r="D181" s="15"/>
      <c r="E181" s="32"/>
      <c r="F181" s="32"/>
      <c r="G181" s="32"/>
      <c r="I181" s="15"/>
      <c r="J181" s="31"/>
      <c r="K181" s="15"/>
      <c r="L181" s="32"/>
      <c r="M181" s="32"/>
      <c r="N181" s="32"/>
    </row>
    <row r="182" spans="3:14" ht="14.1" customHeight="1">
      <c r="C182" s="6"/>
      <c r="D182" s="15"/>
      <c r="E182" s="32"/>
      <c r="F182" s="32"/>
      <c r="G182" s="32"/>
      <c r="I182" s="15"/>
      <c r="J182" s="31"/>
      <c r="K182" s="15"/>
      <c r="L182" s="32"/>
      <c r="M182" s="32"/>
      <c r="N182" s="32"/>
    </row>
    <row r="183" spans="3:14" ht="14.1" customHeight="1">
      <c r="C183" s="6"/>
      <c r="D183" s="15"/>
      <c r="E183" s="32"/>
      <c r="F183" s="32"/>
      <c r="G183" s="32"/>
      <c r="I183" s="15"/>
      <c r="J183" s="31"/>
      <c r="K183" s="15"/>
      <c r="L183" s="32"/>
      <c r="M183" s="32"/>
      <c r="N183" s="32"/>
    </row>
    <row r="184" spans="3:14" ht="14.1" customHeight="1">
      <c r="C184" s="6"/>
      <c r="D184" s="15"/>
      <c r="E184" s="32"/>
      <c r="F184" s="32"/>
      <c r="G184" s="32"/>
      <c r="I184" s="15"/>
      <c r="J184" s="31"/>
      <c r="K184" s="15"/>
      <c r="L184" s="32"/>
      <c r="M184" s="32"/>
      <c r="N184" s="32"/>
    </row>
    <row r="185" spans="3:14" ht="14.1" customHeight="1">
      <c r="C185" s="6"/>
      <c r="D185" s="15"/>
      <c r="E185" s="32"/>
      <c r="F185" s="32"/>
      <c r="G185" s="32"/>
      <c r="I185" s="15"/>
      <c r="J185" s="31"/>
      <c r="K185" s="15"/>
      <c r="L185" s="32"/>
      <c r="M185" s="32"/>
      <c r="N185" s="32"/>
    </row>
    <row r="186" spans="3:14" ht="14.1" customHeight="1">
      <c r="C186" s="6"/>
      <c r="D186" s="15"/>
      <c r="E186" s="32"/>
      <c r="F186" s="32"/>
      <c r="G186" s="32"/>
      <c r="I186" s="15"/>
      <c r="J186" s="31"/>
      <c r="K186" s="15"/>
      <c r="L186" s="32"/>
      <c r="M186" s="32"/>
      <c r="N186" s="32"/>
    </row>
    <row r="187" spans="3:14" ht="14.1" customHeight="1">
      <c r="C187" s="6"/>
      <c r="D187" s="15"/>
      <c r="E187" s="32"/>
      <c r="F187" s="32"/>
      <c r="G187" s="32"/>
      <c r="I187" s="15"/>
      <c r="J187" s="31"/>
      <c r="K187" s="15"/>
      <c r="L187" s="32"/>
      <c r="M187" s="32"/>
      <c r="N187" s="32"/>
    </row>
    <row r="188" spans="3:14" ht="14.1" customHeight="1">
      <c r="C188" s="6"/>
      <c r="D188" s="15"/>
      <c r="E188" s="32"/>
      <c r="F188" s="32"/>
      <c r="G188" s="32"/>
      <c r="I188" s="15"/>
      <c r="J188" s="31"/>
      <c r="K188" s="15"/>
      <c r="L188" s="32"/>
      <c r="M188" s="32"/>
      <c r="N188" s="32"/>
    </row>
    <row r="189" spans="3:14" ht="14.1" customHeight="1">
      <c r="C189" s="6"/>
      <c r="D189" s="15"/>
      <c r="E189" s="32"/>
      <c r="F189" s="32"/>
      <c r="G189" s="32"/>
      <c r="I189" s="15"/>
      <c r="J189" s="31"/>
      <c r="K189" s="15"/>
      <c r="L189" s="32"/>
      <c r="M189" s="32"/>
      <c r="N189" s="32"/>
    </row>
    <row r="190" spans="3:14" ht="14.1" customHeight="1">
      <c r="C190" s="6"/>
      <c r="D190" s="15"/>
      <c r="E190" s="32"/>
      <c r="F190" s="32"/>
      <c r="G190" s="32"/>
      <c r="I190" s="15"/>
      <c r="J190" s="31"/>
      <c r="K190" s="15"/>
      <c r="L190" s="32"/>
      <c r="M190" s="32"/>
      <c r="N190" s="32"/>
    </row>
    <row r="191" spans="3:14" ht="14.1" customHeight="1">
      <c r="C191" s="6"/>
      <c r="D191" s="15"/>
      <c r="E191" s="32"/>
      <c r="F191" s="32"/>
      <c r="G191" s="32"/>
      <c r="I191" s="15"/>
      <c r="J191" s="31"/>
      <c r="K191" s="15"/>
      <c r="L191" s="32"/>
      <c r="M191" s="32"/>
      <c r="N191" s="32"/>
    </row>
    <row r="192" spans="3:14" ht="14.1" customHeight="1">
      <c r="C192" s="6"/>
      <c r="D192" s="15"/>
      <c r="E192" s="32"/>
      <c r="F192" s="32"/>
      <c r="G192" s="32"/>
      <c r="I192" s="15"/>
      <c r="J192" s="31"/>
      <c r="K192" s="15"/>
      <c r="L192" s="32"/>
      <c r="M192" s="32"/>
      <c r="N192" s="32"/>
    </row>
    <row r="193" spans="3:14" ht="14.1" customHeight="1">
      <c r="C193" s="6"/>
      <c r="D193" s="15"/>
      <c r="E193" s="32"/>
      <c r="F193" s="32"/>
      <c r="G193" s="32"/>
      <c r="I193" s="15"/>
      <c r="J193" s="31"/>
      <c r="K193" s="15"/>
      <c r="L193" s="32"/>
      <c r="M193" s="32"/>
      <c r="N193" s="32"/>
    </row>
    <row r="194" spans="3:14" ht="14.1" customHeight="1">
      <c r="C194" s="6"/>
      <c r="D194" s="15"/>
      <c r="E194" s="32"/>
      <c r="F194" s="32"/>
      <c r="G194" s="32"/>
      <c r="I194" s="15"/>
      <c r="J194" s="31"/>
      <c r="K194" s="15"/>
      <c r="L194" s="32"/>
      <c r="M194" s="32"/>
      <c r="N194" s="32"/>
    </row>
    <row r="195" spans="3:14" ht="14.1" customHeight="1">
      <c r="C195" s="6"/>
      <c r="D195" s="15"/>
      <c r="E195" s="32"/>
      <c r="F195" s="32"/>
      <c r="G195" s="32"/>
      <c r="I195" s="15"/>
      <c r="J195" s="31"/>
      <c r="K195" s="15"/>
      <c r="L195" s="32"/>
      <c r="M195" s="32"/>
      <c r="N195" s="32"/>
    </row>
    <row r="196" spans="3:14" ht="14.1" customHeight="1">
      <c r="C196" s="6"/>
      <c r="D196" s="15"/>
      <c r="E196" s="32"/>
      <c r="F196" s="32"/>
      <c r="G196" s="32"/>
      <c r="I196" s="15"/>
      <c r="J196" s="31"/>
      <c r="K196" s="15"/>
      <c r="L196" s="32"/>
      <c r="M196" s="32"/>
      <c r="N196" s="32"/>
    </row>
    <row r="197" spans="3:14" ht="14.1" customHeight="1">
      <c r="C197" s="6"/>
      <c r="D197" s="15"/>
      <c r="E197" s="32"/>
      <c r="F197" s="32"/>
      <c r="G197" s="32"/>
      <c r="I197" s="15"/>
      <c r="J197" s="31"/>
      <c r="K197" s="15"/>
      <c r="L197" s="32"/>
      <c r="M197" s="32"/>
      <c r="N197" s="32"/>
    </row>
    <row r="198" spans="3:14" ht="14.1" customHeight="1">
      <c r="C198" s="6"/>
      <c r="D198" s="15"/>
      <c r="E198" s="32"/>
      <c r="F198" s="32"/>
      <c r="G198" s="32"/>
      <c r="I198" s="15"/>
      <c r="J198" s="31"/>
      <c r="K198" s="15"/>
      <c r="L198" s="32"/>
      <c r="M198" s="32"/>
      <c r="N198" s="32"/>
    </row>
    <row r="199" spans="3:14" ht="14.1" customHeight="1">
      <c r="C199" s="6"/>
      <c r="D199" s="15"/>
      <c r="E199" s="32"/>
      <c r="F199" s="32"/>
      <c r="G199" s="32"/>
      <c r="I199" s="15"/>
      <c r="J199" s="31"/>
      <c r="K199" s="15"/>
      <c r="L199" s="32"/>
      <c r="M199" s="32"/>
      <c r="N199" s="32"/>
    </row>
    <row r="200" spans="3:14" ht="14.1" customHeight="1">
      <c r="C200" s="6"/>
      <c r="D200" s="15"/>
      <c r="E200" s="32"/>
      <c r="F200" s="32"/>
      <c r="G200" s="32"/>
      <c r="I200" s="15"/>
      <c r="J200" s="31"/>
      <c r="K200" s="15"/>
      <c r="L200" s="32"/>
      <c r="M200" s="32"/>
      <c r="N200" s="32"/>
    </row>
    <row r="201" spans="3:14" ht="14.1" customHeight="1">
      <c r="C201" s="6"/>
      <c r="D201" s="15"/>
      <c r="E201" s="32"/>
      <c r="F201" s="32"/>
      <c r="G201" s="32"/>
      <c r="I201" s="15"/>
      <c r="J201" s="31"/>
      <c r="K201" s="32"/>
      <c r="L201" s="32"/>
      <c r="M201" s="32"/>
      <c r="N201" s="32"/>
    </row>
    <row r="202" spans="3:14" ht="14.1" customHeight="1">
      <c r="C202" s="6"/>
      <c r="D202" s="15"/>
      <c r="E202" s="32"/>
      <c r="F202" s="32"/>
      <c r="G202" s="32"/>
      <c r="I202" s="15"/>
      <c r="J202" s="31"/>
      <c r="K202" s="32"/>
      <c r="L202" s="32"/>
      <c r="M202" s="32"/>
      <c r="N202" s="32"/>
    </row>
    <row r="203" spans="3:14" ht="14.1" customHeight="1">
      <c r="C203" s="6"/>
      <c r="D203" s="15"/>
      <c r="E203" s="32"/>
      <c r="F203" s="32"/>
      <c r="G203" s="32"/>
      <c r="I203" s="15"/>
      <c r="J203" s="31"/>
      <c r="K203" s="32"/>
      <c r="L203" s="32"/>
      <c r="M203" s="32"/>
      <c r="N203" s="32"/>
    </row>
    <row r="204" spans="3:14" ht="14.1" customHeight="1">
      <c r="C204" s="6"/>
      <c r="D204" s="15"/>
      <c r="E204" s="32"/>
      <c r="F204" s="32"/>
      <c r="G204" s="32"/>
      <c r="I204" s="15"/>
      <c r="J204" s="31"/>
      <c r="K204" s="32"/>
      <c r="L204" s="32"/>
      <c r="M204" s="32"/>
      <c r="N204" s="32"/>
    </row>
    <row r="205" spans="3:14" ht="14.1" customHeight="1">
      <c r="C205" s="6"/>
      <c r="D205" s="15"/>
      <c r="E205" s="32"/>
      <c r="F205" s="32"/>
      <c r="G205" s="32"/>
      <c r="I205" s="15"/>
      <c r="J205" s="31"/>
      <c r="K205" s="32"/>
      <c r="L205" s="32"/>
      <c r="M205" s="32"/>
      <c r="N205" s="32"/>
    </row>
    <row r="206" spans="3:14" ht="14.1" customHeight="1">
      <c r="C206" s="6"/>
      <c r="D206" s="15"/>
      <c r="E206" s="32"/>
      <c r="F206" s="32"/>
      <c r="G206" s="32"/>
      <c r="I206" s="15"/>
      <c r="J206" s="31"/>
      <c r="K206" s="32"/>
      <c r="L206" s="32"/>
      <c r="M206" s="32"/>
      <c r="N206" s="32"/>
    </row>
    <row r="207" spans="3:14" ht="14.1" customHeight="1">
      <c r="C207" s="6"/>
      <c r="D207" s="15"/>
      <c r="E207" s="32"/>
      <c r="F207" s="32"/>
      <c r="G207" s="32"/>
      <c r="I207" s="15"/>
      <c r="J207" s="31"/>
      <c r="K207" s="32"/>
      <c r="L207" s="32"/>
      <c r="M207" s="32"/>
      <c r="N207" s="32"/>
    </row>
    <row r="208" spans="3:14" ht="14.1" customHeight="1">
      <c r="C208" s="6"/>
      <c r="D208" s="15"/>
      <c r="E208" s="32"/>
      <c r="F208" s="32"/>
      <c r="G208" s="32"/>
      <c r="I208" s="15"/>
      <c r="J208" s="31"/>
      <c r="K208" s="32"/>
      <c r="L208" s="32"/>
      <c r="M208" s="32"/>
      <c r="N208" s="32"/>
    </row>
    <row r="209" spans="3:14" ht="14.1" customHeight="1">
      <c r="C209" s="6"/>
      <c r="D209" s="15"/>
      <c r="E209" s="32"/>
      <c r="F209" s="32"/>
      <c r="G209" s="32"/>
      <c r="I209" s="15"/>
      <c r="J209" s="31"/>
      <c r="K209" s="32"/>
      <c r="L209" s="32"/>
      <c r="M209" s="32"/>
      <c r="N209" s="32"/>
    </row>
    <row r="210" spans="3:14" ht="14.1" customHeight="1">
      <c r="C210" s="6"/>
      <c r="D210" s="15"/>
      <c r="E210" s="32"/>
      <c r="F210" s="32"/>
      <c r="G210" s="32"/>
      <c r="I210" s="15"/>
      <c r="J210" s="31"/>
      <c r="K210" s="32"/>
      <c r="L210" s="32"/>
      <c r="M210" s="32"/>
      <c r="N210" s="32"/>
    </row>
    <row r="211" spans="3:14" ht="14.1" customHeight="1">
      <c r="C211" s="6"/>
      <c r="D211" s="15"/>
      <c r="E211" s="32"/>
      <c r="F211" s="32"/>
      <c r="G211" s="32"/>
      <c r="I211" s="15"/>
      <c r="J211" s="31"/>
      <c r="K211" s="32"/>
      <c r="L211" s="32"/>
      <c r="M211" s="32"/>
      <c r="N211" s="32"/>
    </row>
    <row r="212" spans="3:14" ht="14.1" customHeight="1">
      <c r="C212" s="6"/>
      <c r="D212" s="15"/>
      <c r="E212" s="32"/>
      <c r="F212" s="32"/>
      <c r="G212" s="32"/>
      <c r="I212" s="15"/>
      <c r="J212" s="31"/>
      <c r="K212" s="32"/>
      <c r="L212" s="32"/>
      <c r="M212" s="32"/>
      <c r="N212" s="32"/>
    </row>
    <row r="213" spans="3:14" ht="14.1" customHeight="1">
      <c r="C213" s="6"/>
      <c r="D213" s="15"/>
      <c r="E213" s="32"/>
      <c r="F213" s="32"/>
      <c r="G213" s="32"/>
      <c r="I213" s="15"/>
      <c r="J213" s="31"/>
      <c r="K213" s="32"/>
      <c r="L213" s="32"/>
      <c r="M213" s="32"/>
      <c r="N213" s="32"/>
    </row>
    <row r="214" spans="3:14" ht="14.1" customHeight="1">
      <c r="C214" s="6"/>
      <c r="D214" s="15"/>
      <c r="E214" s="32"/>
      <c r="F214" s="32"/>
      <c r="G214" s="32"/>
      <c r="I214" s="15"/>
      <c r="J214" s="31"/>
      <c r="K214" s="32"/>
      <c r="L214" s="32"/>
      <c r="M214" s="32"/>
      <c r="N214" s="32"/>
    </row>
    <row r="215" spans="3:14" ht="14.1" customHeight="1">
      <c r="C215" s="6"/>
      <c r="D215" s="15"/>
      <c r="E215" s="32"/>
      <c r="F215" s="32"/>
      <c r="G215" s="32"/>
      <c r="I215" s="15"/>
      <c r="J215" s="31"/>
      <c r="K215" s="32"/>
      <c r="L215" s="32"/>
      <c r="M215" s="32"/>
      <c r="N215" s="32"/>
    </row>
  </sheetData>
  <conditionalFormatting sqref="H6:H87">
    <cfRule type="cellIs" dxfId="14" priority="4" operator="equal">
      <formula>"Yes"</formula>
    </cfRule>
    <cfRule type="cellIs" dxfId="13" priority="18" operator="equal">
      <formula>"No"</formula>
    </cfRule>
  </conditionalFormatting>
  <conditionalFormatting sqref="G6:G87">
    <cfRule type="expression" dxfId="12" priority="22">
      <formula>$G$6&lt;$H$6</formula>
    </cfRule>
  </conditionalFormatting>
  <conditionalFormatting sqref="A34">
    <cfRule type="expression" dxfId="11" priority="8">
      <formula>$B$32&gt;=$B$20</formula>
    </cfRule>
    <cfRule type="expression" dxfId="10" priority="12">
      <formula>$B$32&lt;$B$20</formula>
    </cfRule>
  </conditionalFormatting>
  <conditionalFormatting sqref="A33">
    <cfRule type="expression" dxfId="9" priority="7">
      <formula>$B$32&gt;=$B$20</formula>
    </cfRule>
    <cfRule type="expression" dxfId="8" priority="9">
      <formula>$B$32&lt;$B$20</formula>
    </cfRule>
  </conditionalFormatting>
  <conditionalFormatting sqref="B32">
    <cfRule type="expression" dxfId="7" priority="2">
      <formula>$B$32&gt;=$B$20</formula>
    </cfRule>
    <cfRule type="expression" dxfId="6" priority="3">
      <formula>$B$32&lt;$B$20</formula>
    </cfRule>
  </conditionalFormatting>
  <conditionalFormatting sqref="B27">
    <cfRule type="expression" dxfId="5" priority="26">
      <formula>$B$27&lt;$B$25</formula>
    </cfRule>
  </conditionalFormatting>
  <conditionalFormatting sqref="A29:B29">
    <cfRule type="expression" dxfId="4" priority="27">
      <formula>$B$27&gt;=$B$25</formula>
    </cfRule>
    <cfRule type="expression" dxfId="3" priority="28">
      <formula>$B$27&lt;$B$25</formula>
    </cfRule>
  </conditionalFormatting>
  <conditionalFormatting sqref="A28:B28">
    <cfRule type="expression" dxfId="2" priority="29">
      <formula>$B$27&lt;$B$25</formula>
    </cfRule>
    <cfRule type="expression" dxfId="1" priority="30">
      <formula>$B$27&gt;=$B$25</formula>
    </cfRule>
  </conditionalFormatting>
  <conditionalFormatting sqref="C1:N87">
    <cfRule type="expression" dxfId="0" priority="1">
      <formula>$B$48="no"</formula>
    </cfRule>
  </conditionalFormatting>
  <dataValidations count="2">
    <dataValidation type="list" allowBlank="1" showInputMessage="1" showErrorMessage="1" sqref="B37 Q3 B48">
      <formula1>$Q$1:$Q$2</formula1>
    </dataValidation>
    <dataValidation showInputMessage="1" showErrorMessage="1" sqref="D1"/>
  </dataValidations>
  <hyperlinks>
    <hyperlink ref="A2" r:id="rId1"/>
    <hyperlink ref="A3" r:id="rId2"/>
  </hyperlinks>
  <pageMargins left="0.78749999999999998" right="0.78749999999999998" top="1.0249999999999999" bottom="1.0249999999999999" header="0.78749999999999998" footer="0.78749999999999998"/>
  <pageSetup orientation="portrait" horizontalDpi="300" verticalDpi="30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194074560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Guess your retirement corpus</vt:lpstr>
      <vt:lpstr>age_1</vt:lpstr>
      <vt:lpstr>choice</vt:lpstr>
      <vt:lpstr>choiceg</vt:lpstr>
      <vt:lpstr>corpusg</vt:lpstr>
      <vt:lpstr>currinv_1</vt:lpstr>
      <vt:lpstr>curroi_1</vt:lpstr>
      <vt:lpstr>gd_1</vt:lpstr>
      <vt:lpstr>inc</vt:lpstr>
      <vt:lpstr>inf_1</vt:lpstr>
      <vt:lpstr>k_1</vt:lpstr>
      <vt:lpstr>n_1</vt:lpstr>
      <vt:lpstr>pa_1</vt:lpstr>
      <vt:lpstr>preretint_1</vt:lpstr>
      <vt:lpstr>retroi_1</vt:lpstr>
      <vt:lpstr>salary</vt:lpstr>
      <vt:lpstr>tax_1</vt:lpstr>
      <vt:lpstr>y_1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Retirement Planner</dc:title>
  <dc:creator>prasad</dc:creator>
  <cp:lastModifiedBy>rama</cp:lastModifiedBy>
  <cp:revision>1</cp:revision>
  <dcterms:created xsi:type="dcterms:W3CDTF">2008-01-25T18:43:47Z</dcterms:created>
  <dcterms:modified xsi:type="dcterms:W3CDTF">2012-12-18T15:04:34Z</dcterms:modified>
</cp:coreProperties>
</file>