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Loan amortization schedule" sheetId="1" r:id="rId1"/>
    <sheet name="EMI Components" sheetId="2" r:id="rId2"/>
    <sheet name="Year-end balance" sheetId="3" r:id="rId3"/>
  </sheets>
  <externalReferences>
    <externalReference r:id="rId4"/>
  </externalReferences>
  <definedNames>
    <definedName name="addexp" localSheetId="0">#REF!</definedName>
    <definedName name="addexp">#REF!</definedName>
    <definedName name="age" localSheetId="0">#REF!</definedName>
    <definedName name="age">#REF!</definedName>
    <definedName name="age_1">#REF!</definedName>
    <definedName name="ainc">#N/A</definedName>
    <definedName name="as" localSheetId="0">#REF!</definedName>
    <definedName name="as">#REF!</definedName>
    <definedName name="ay">#N/A</definedName>
    <definedName name="binc">#N/A</definedName>
    <definedName name="by">#N/A</definedName>
    <definedName name="cage">#N/A</definedName>
    <definedName name="cess">'[1]Income Tax Slabs'!$C$2</definedName>
    <definedName name="cinc">#N/A</definedName>
    <definedName name="corpacc" localSheetId="0">#REF!</definedName>
    <definedName name="corpacc">#REF!</definedName>
    <definedName name="corpacc_1">#N/A</definedName>
    <definedName name="corppass" localSheetId="0">#REF!</definedName>
    <definedName name="corppass">#REF!</definedName>
    <definedName name="corptax" localSheetId="0">#REF!</definedName>
    <definedName name="corptax">#REF!</definedName>
    <definedName name="corpus" localSheetId="0">#REF!</definedName>
    <definedName name="corpus">#REF!</definedName>
    <definedName name="corpus_1">#REF!</definedName>
    <definedName name="curr">#REF!</definedName>
    <definedName name="currinv" localSheetId="0">#REF!</definedName>
    <definedName name="currinv">#REF!</definedName>
    <definedName name="currinv_1">#REF!</definedName>
    <definedName name="curroi" localSheetId="0">#REF!</definedName>
    <definedName name="curroi">#REF!</definedName>
    <definedName name="curroi_1">#REF!</definedName>
    <definedName name="cy">#N/A</definedName>
    <definedName name="debint" localSheetId="0">#REF!</definedName>
    <definedName name="debint">#REF!</definedName>
    <definedName name="debint_1">#N/A</definedName>
    <definedName name="EClimit" localSheetId="0">'Loan amortization schedule'!#REF!</definedName>
    <definedName name="emi" localSheetId="0">'Loan amortization schedule'!$B$7</definedName>
    <definedName name="emi">#REF!</definedName>
    <definedName name="emiend" localSheetId="0">#REF!</definedName>
    <definedName name="emiend">#REF!</definedName>
    <definedName name="emistart" localSheetId="0">#REF!</definedName>
    <definedName name="emistart">#REF!</definedName>
    <definedName name="eqint" localSheetId="0">#REF!</definedName>
    <definedName name="eqint">#REF!</definedName>
    <definedName name="eqint_1">#N/A</definedName>
    <definedName name="eryear1" localSheetId="0">#REF!</definedName>
    <definedName name="eryear1">#REF!</definedName>
    <definedName name="eryear2" localSheetId="0">#REF!</definedName>
    <definedName name="eryear2">#REF!</definedName>
    <definedName name="eyear1" localSheetId="0">#REF!</definedName>
    <definedName name="eyear1">#REF!</definedName>
    <definedName name="eyear2" localSheetId="0">#REF!</definedName>
    <definedName name="eyear2">#REF!</definedName>
    <definedName name="freq" localSheetId="0">'Loan amortization schedule'!$B$4</definedName>
    <definedName name="freq">'[1]Loan amortization lump sum inv'!$B$13</definedName>
    <definedName name="frequency" localSheetId="0">'Loan amortization schedule'!#REF!</definedName>
    <definedName name="frequency">'[1]Loan amortization lump sum inv'!#REF!</definedName>
    <definedName name="fvcurr">#REF!</definedName>
    <definedName name="ga" localSheetId="0">#REF!</definedName>
    <definedName name="ga">#REF!</definedName>
    <definedName name="ga_1">#N/A</definedName>
    <definedName name="gami">#N/A</definedName>
    <definedName name="gamip">#N/A</definedName>
    <definedName name="gb" localSheetId="0">#REF!</definedName>
    <definedName name="gb">#REF!</definedName>
    <definedName name="gb_1">#N/A</definedName>
    <definedName name="gbmi">#N/A</definedName>
    <definedName name="gbmip">#N/A</definedName>
    <definedName name="gc" localSheetId="0">#REF!</definedName>
    <definedName name="gc">#REF!</definedName>
    <definedName name="gc_1">#N/A</definedName>
    <definedName name="gcmi">#N/A</definedName>
    <definedName name="gcmip">#N/A</definedName>
    <definedName name="gcorpus">#REF!</definedName>
    <definedName name="gd" localSheetId="0">#REF!</definedName>
    <definedName name="gd">#REF!</definedName>
    <definedName name="gd_1">#REF!</definedName>
    <definedName name="inc" localSheetId="0">#REF!</definedName>
    <definedName name="inc">#REF!</definedName>
    <definedName name="inc_1">#REF!</definedName>
    <definedName name="incg">#REF!</definedName>
    <definedName name="incp" localSheetId="0">#REF!</definedName>
    <definedName name="incp">#REF!</definedName>
    <definedName name="incp1" localSheetId="0">#REF!</definedName>
    <definedName name="incp1">#REF!</definedName>
    <definedName name="incpr" localSheetId="0">#REF!</definedName>
    <definedName name="incpr">#REF!</definedName>
    <definedName name="incpr1" localSheetId="0">#REF!</definedName>
    <definedName name="incpr1">#REF!</definedName>
    <definedName name="inf" localSheetId="0">#REF!</definedName>
    <definedName name="inf">#REF!</definedName>
    <definedName name="inf_1">#REF!</definedName>
    <definedName name="infeffective" localSheetId="0">#REF!</definedName>
    <definedName name="infeffective">#REF!</definedName>
    <definedName name="infg">#REF!</definedName>
    <definedName name="infgr">#REF!</definedName>
    <definedName name="inflation" localSheetId="0">'Loan amortization schedule'!#REF!</definedName>
    <definedName name="inflation">'[1]Loan amortization lump sum inv'!$B$3</definedName>
    <definedName name="initial" localSheetId="0">'Loan amortization schedule'!$B$8</definedName>
    <definedName name="initial">'[1]Loan amortization lump sum inv'!$B$16</definedName>
    <definedName name="k" localSheetId="0">#REF!</definedName>
    <definedName name="k">#REF!</definedName>
    <definedName name="k_1">#REF!</definedName>
    <definedName name="n_1">#REF!</definedName>
    <definedName name="netcorpus" localSheetId="0">#REF!</definedName>
    <definedName name="netcorpus">#REF!</definedName>
    <definedName name="newc" localSheetId="0">#REF!</definedName>
    <definedName name="newc">#REF!</definedName>
    <definedName name="newc_1">#N/A</definedName>
    <definedName name="nga" localSheetId="0">#REF!</definedName>
    <definedName name="nga">#REF!</definedName>
    <definedName name="nga_1">#N/A</definedName>
    <definedName name="ngb" localSheetId="0">#REF!</definedName>
    <definedName name="ngb">#REF!</definedName>
    <definedName name="ngb_1">#N/A</definedName>
    <definedName name="ngc" localSheetId="0">#REF!</definedName>
    <definedName name="ngc">#REF!</definedName>
    <definedName name="ngc_1">#N/A</definedName>
    <definedName name="pa" localSheetId="0">#REF!</definedName>
    <definedName name="pa">#REF!</definedName>
    <definedName name="pa_1">#REF!</definedName>
    <definedName name="paa">#N/A</definedName>
    <definedName name="passive" localSheetId="0">#REF!</definedName>
    <definedName name="passive">#REF!</definedName>
    <definedName name="passive2" localSheetId="0">#REF!</definedName>
    <definedName name="passive2">#REF!</definedName>
    <definedName name="passiver" localSheetId="0">#REF!</definedName>
    <definedName name="passiver">#REF!</definedName>
    <definedName name="passiver1" localSheetId="0">#REF!</definedName>
    <definedName name="passiver1">#REF!</definedName>
    <definedName name="pb" localSheetId="0">#REF!</definedName>
    <definedName name="pb">#REF!</definedName>
    <definedName name="pb_1">#N/A</definedName>
    <definedName name="pbb">#N/A</definedName>
    <definedName name="pc" localSheetId="0">#REF!</definedName>
    <definedName name="pc">#REF!</definedName>
    <definedName name="pc_1">#N/A</definedName>
    <definedName name="pcc">#N/A</definedName>
    <definedName name="pension" localSheetId="0">#REF!</definedName>
    <definedName name="pension">#REF!</definedName>
    <definedName name="pension_1">#N/A</definedName>
    <definedName name="pentax" localSheetId="0">#REF!</definedName>
    <definedName name="pentax">#REF!</definedName>
    <definedName name="preinf" localSheetId="0">#REF!</definedName>
    <definedName name="preinf">#REF!</definedName>
    <definedName name="prepen1" localSheetId="0">#REF!</definedName>
    <definedName name="prepen1">#REF!</definedName>
    <definedName name="preretint" localSheetId="0">#REF!</definedName>
    <definedName name="preretint">#REF!</definedName>
    <definedName name="preretint_1">#REF!</definedName>
    <definedName name="rate" localSheetId="0">'Loan amortization schedule'!$B$6</definedName>
    <definedName name="rate">'[1]Loan amortization lump sum inv'!$B$14</definedName>
    <definedName name="rate80D">'Loan amortization schedule'!#REF!</definedName>
    <definedName name="ratecurr">#REF!</definedName>
    <definedName name="regpay">'Loan amortization schedule'!$B$22</definedName>
    <definedName name="retg">#REF!</definedName>
    <definedName name="retroi" localSheetId="0">#REF!</definedName>
    <definedName name="retroi">#REF!</definedName>
    <definedName name="retroi_1">#REF!</definedName>
    <definedName name="retY" localSheetId="0">'Loan amortization schedule'!#REF!</definedName>
    <definedName name="rety">#REF!</definedName>
    <definedName name="rg1cs1">#REF!</definedName>
    <definedName name="rg1end">#REF!</definedName>
    <definedName name="rg1start">#REF!</definedName>
    <definedName name="rg2cs2">#REF!</definedName>
    <definedName name="rg2end">#REF!</definedName>
    <definedName name="rg2start">#REF!</definedName>
    <definedName name="roia">#N/A</definedName>
    <definedName name="salary" localSheetId="0">#REF!</definedName>
    <definedName name="salary">#REF!</definedName>
    <definedName name="salary_1">#REF!</definedName>
    <definedName name="salinc" localSheetId="0">'Loan amortization schedule'!#REF!</definedName>
    <definedName name="salinc">'[1]Loan amortization lump sum inv'!$B$4</definedName>
    <definedName name="sds" localSheetId="0">#REF!</definedName>
    <definedName name="sds">#REF!</definedName>
    <definedName name="seclimit" localSheetId="0">'Loan amortization schedule'!#REF!</definedName>
    <definedName name="seclimit">'[1]Loan amortization lump sum inv'!$B$10</definedName>
    <definedName name="sryear1" localSheetId="0">#REF!</definedName>
    <definedName name="sryear1">#REF!</definedName>
    <definedName name="sryear2" localSheetId="0">#REF!</definedName>
    <definedName name="sryear2">#REF!</definedName>
    <definedName name="syear1" localSheetId="0">#REF!</definedName>
    <definedName name="syear1">#REF!</definedName>
    <definedName name="syear2" localSheetId="0">#REF!</definedName>
    <definedName name="syear2">#REF!</definedName>
    <definedName name="tax" localSheetId="0">#REF!</definedName>
    <definedName name="tax">#REF!</definedName>
    <definedName name="tax_1">#REF!</definedName>
    <definedName name="term" localSheetId="0">'Loan amortization schedule'!$B$3</definedName>
    <definedName name="term">'[1]Loan amortization lump sum inv'!$B$12</definedName>
    <definedName name="typeg">#REF!</definedName>
    <definedName name="typegr1">#REF!</definedName>
    <definedName name="valuevx">42.314159</definedName>
    <definedName name="wy" localSheetId="0">#REF!</definedName>
    <definedName name="wy">#REF!</definedName>
    <definedName name="y" localSheetId="0">#REF!</definedName>
    <definedName name="y">#REF!</definedName>
    <definedName name="y_1">#REF!</definedName>
    <definedName name="yearsg">#REF!</definedName>
    <definedName name="yearsp" localSheetId="0">#REF!</definedName>
    <definedName name="yearsp">#REF!</definedName>
  </definedNames>
  <calcPr calcId="125725"/>
</workbook>
</file>

<file path=xl/calcChain.xml><?xml version="1.0" encoding="utf-8"?>
<calcChain xmlns="http://schemas.openxmlformats.org/spreadsheetml/2006/main">
  <c r="AA52" i="1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E1"/>
  <c r="D3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E4"/>
  <c r="W4"/>
  <c r="Q1334"/>
  <c r="R1334" s="1"/>
  <c r="Q1332"/>
  <c r="R1332" s="1"/>
  <c r="Q1331"/>
  <c r="R1331" s="1"/>
  <c r="Q1329"/>
  <c r="R1329" s="1"/>
  <c r="Q1328"/>
  <c r="R1328" s="1"/>
  <c r="Q1326"/>
  <c r="R1326" s="1"/>
  <c r="Q1325"/>
  <c r="R1325" s="1"/>
  <c r="Q1323"/>
  <c r="R1323" s="1"/>
  <c r="Q1322"/>
  <c r="R1322" s="1"/>
  <c r="Q1320"/>
  <c r="R1320" s="1"/>
  <c r="Q1319"/>
  <c r="R1319" s="1"/>
  <c r="Q1317"/>
  <c r="R1317" s="1"/>
  <c r="Q1316"/>
  <c r="R1316" s="1"/>
  <c r="Q1314"/>
  <c r="R1314" s="1"/>
  <c r="Q1313"/>
  <c r="R1313" s="1"/>
  <c r="Q1311"/>
  <c r="R1311" s="1"/>
  <c r="Q1310"/>
  <c r="R1310" s="1"/>
  <c r="Q1308"/>
  <c r="R1308" s="1"/>
  <c r="Q1307"/>
  <c r="R1307" s="1"/>
  <c r="Q1305"/>
  <c r="R1305" s="1"/>
  <c r="Q1304"/>
  <c r="R1304" s="1"/>
  <c r="Q1302"/>
  <c r="R1302" s="1"/>
  <c r="Q1301"/>
  <c r="R1301" s="1"/>
  <c r="Q1299"/>
  <c r="R1299" s="1"/>
  <c r="Q1298"/>
  <c r="R1298" s="1"/>
  <c r="Q1296"/>
  <c r="R1296" s="1"/>
  <c r="Q1295"/>
  <c r="R1295" s="1"/>
  <c r="Q1293"/>
  <c r="R1293" s="1"/>
  <c r="Q1292"/>
  <c r="R1292" s="1"/>
  <c r="Q1290"/>
  <c r="R1290" s="1"/>
  <c r="Q1289"/>
  <c r="R1289" s="1"/>
  <c r="Q1287"/>
  <c r="R1287" s="1"/>
  <c r="Q1286"/>
  <c r="R1286" s="1"/>
  <c r="Q1284"/>
  <c r="R1284" s="1"/>
  <c r="Q1283"/>
  <c r="R1283" s="1"/>
  <c r="Q1281"/>
  <c r="R1281" s="1"/>
  <c r="Q1280"/>
  <c r="R1280" s="1"/>
  <c r="Q1278"/>
  <c r="R1278" s="1"/>
  <c r="Q1277"/>
  <c r="R1277" s="1"/>
  <c r="Q1275"/>
  <c r="R1275" s="1"/>
  <c r="Q1274"/>
  <c r="R1274" s="1"/>
  <c r="Q1272"/>
  <c r="R1272" s="1"/>
  <c r="Q1271"/>
  <c r="R1271" s="1"/>
  <c r="Q1269"/>
  <c r="R1269" s="1"/>
  <c r="Q1268"/>
  <c r="R1268" s="1"/>
  <c r="Q1266"/>
  <c r="R1266" s="1"/>
  <c r="Q1265"/>
  <c r="R1265" s="1"/>
  <c r="Q1263"/>
  <c r="R1263" s="1"/>
  <c r="Q1262"/>
  <c r="R1262" s="1"/>
  <c r="Q1260"/>
  <c r="R1260" s="1"/>
  <c r="Q1259"/>
  <c r="R1259" s="1"/>
  <c r="Q1257"/>
  <c r="R1257" s="1"/>
  <c r="Q1256"/>
  <c r="R1256" s="1"/>
  <c r="Q1254"/>
  <c r="R1254" s="1"/>
  <c r="Q1253"/>
  <c r="R1253" s="1"/>
  <c r="Q1251"/>
  <c r="R1251" s="1"/>
  <c r="Q1250"/>
  <c r="R1250" s="1"/>
  <c r="Q1248"/>
  <c r="R1248" s="1"/>
  <c r="Q1247"/>
  <c r="R1247" s="1"/>
  <c r="Q1245"/>
  <c r="R1245" s="1"/>
  <c r="Q1244"/>
  <c r="R1244" s="1"/>
  <c r="Q1242"/>
  <c r="R1242" s="1"/>
  <c r="Q1241"/>
  <c r="R1241" s="1"/>
  <c r="Q1239"/>
  <c r="R1239" s="1"/>
  <c r="Q1238"/>
  <c r="R1238" s="1"/>
  <c r="Q1236"/>
  <c r="R1236" s="1"/>
  <c r="Q1235"/>
  <c r="R1235" s="1"/>
  <c r="Q1233"/>
  <c r="R1233" s="1"/>
  <c r="Q1232"/>
  <c r="R1232" s="1"/>
  <c r="Q1230"/>
  <c r="R1230" s="1"/>
  <c r="Q1229"/>
  <c r="R1229" s="1"/>
  <c r="Q1227"/>
  <c r="R1227" s="1"/>
  <c r="Q1226"/>
  <c r="R1226" s="1"/>
  <c r="Q1224"/>
  <c r="R1224" s="1"/>
  <c r="Q1223"/>
  <c r="R1223" s="1"/>
  <c r="Q1221"/>
  <c r="R1221" s="1"/>
  <c r="Q1220"/>
  <c r="R1220" s="1"/>
  <c r="Q1218"/>
  <c r="R1218" s="1"/>
  <c r="Q1217"/>
  <c r="R1217" s="1"/>
  <c r="Q1215"/>
  <c r="R1215" s="1"/>
  <c r="Q1214"/>
  <c r="R1214" s="1"/>
  <c r="Q1212"/>
  <c r="R1212" s="1"/>
  <c r="Q1211"/>
  <c r="R1211" s="1"/>
  <c r="Q1209"/>
  <c r="R1209" s="1"/>
  <c r="Q1208"/>
  <c r="R1208" s="1"/>
  <c r="Q1206"/>
  <c r="R1206" s="1"/>
  <c r="Q1205"/>
  <c r="R1205" s="1"/>
  <c r="Q1203"/>
  <c r="R1203" s="1"/>
  <c r="Q1202"/>
  <c r="R1202" s="1"/>
  <c r="Q1200"/>
  <c r="R1200" s="1"/>
  <c r="Q1199"/>
  <c r="R1199" s="1"/>
  <c r="Q1197"/>
  <c r="R1197" s="1"/>
  <c r="Q1196"/>
  <c r="R1196" s="1"/>
  <c r="Q1194"/>
  <c r="R1194" s="1"/>
  <c r="Q1193"/>
  <c r="R1193" s="1"/>
  <c r="Q1191"/>
  <c r="R1191" s="1"/>
  <c r="Q1190"/>
  <c r="R1190" s="1"/>
  <c r="Q1188"/>
  <c r="R1188" s="1"/>
  <c r="Q1187"/>
  <c r="R1187" s="1"/>
  <c r="Q1185"/>
  <c r="R1185" s="1"/>
  <c r="Q1184"/>
  <c r="R1184" s="1"/>
  <c r="Q1182"/>
  <c r="R1182" s="1"/>
  <c r="Q1181"/>
  <c r="R1181" s="1"/>
  <c r="Q1179"/>
  <c r="R1179" s="1"/>
  <c r="Q1178"/>
  <c r="R1178" s="1"/>
  <c r="Q1176"/>
  <c r="R1176" s="1"/>
  <c r="Q1175"/>
  <c r="R1175" s="1"/>
  <c r="Q1173"/>
  <c r="R1173" s="1"/>
  <c r="Q1172"/>
  <c r="R1172" s="1"/>
  <c r="Q1170"/>
  <c r="R1170" s="1"/>
  <c r="Q1169"/>
  <c r="R1169" s="1"/>
  <c r="Q1167"/>
  <c r="R1167" s="1"/>
  <c r="Q1166"/>
  <c r="R1166" s="1"/>
  <c r="Q1164"/>
  <c r="R1164" s="1"/>
  <c r="Q1163"/>
  <c r="R1163" s="1"/>
  <c r="Q1161"/>
  <c r="R1161" s="1"/>
  <c r="Q1160"/>
  <c r="R1160" s="1"/>
  <c r="Q1158"/>
  <c r="R1158" s="1"/>
  <c r="Q1157"/>
  <c r="R1157" s="1"/>
  <c r="Q1155"/>
  <c r="R1155" s="1"/>
  <c r="Q1154"/>
  <c r="R1154" s="1"/>
  <c r="Q1152"/>
  <c r="R1152" s="1"/>
  <c r="Q1151"/>
  <c r="R1151" s="1"/>
  <c r="Q1149"/>
  <c r="R1149" s="1"/>
  <c r="Q1148"/>
  <c r="R1148" s="1"/>
  <c r="Q1146"/>
  <c r="R1146" s="1"/>
  <c r="Q1145"/>
  <c r="R1145" s="1"/>
  <c r="Q1143"/>
  <c r="R1143" s="1"/>
  <c r="Q1142"/>
  <c r="R1142" s="1"/>
  <c r="Q1140"/>
  <c r="R1140" s="1"/>
  <c r="Q1139"/>
  <c r="R1139" s="1"/>
  <c r="Q1137"/>
  <c r="R1137" s="1"/>
  <c r="Q1136"/>
  <c r="R1136" s="1"/>
  <c r="Q1134"/>
  <c r="R1134" s="1"/>
  <c r="Q1133"/>
  <c r="R1133" s="1"/>
  <c r="Q1131"/>
  <c r="R1131" s="1"/>
  <c r="Q1130"/>
  <c r="R1130" s="1"/>
  <c r="Q1128"/>
  <c r="R1128" s="1"/>
  <c r="Q1127"/>
  <c r="R1127" s="1"/>
  <c r="Q1125"/>
  <c r="R1125" s="1"/>
  <c r="Q1124"/>
  <c r="R1124" s="1"/>
  <c r="Q1122"/>
  <c r="R1122" s="1"/>
  <c r="Q1121"/>
  <c r="R1121" s="1"/>
  <c r="Q1119"/>
  <c r="R1119" s="1"/>
  <c r="Q1118"/>
  <c r="R1118" s="1"/>
  <c r="Q1116"/>
  <c r="R1116" s="1"/>
  <c r="Q1115"/>
  <c r="R1115" s="1"/>
  <c r="Q1113"/>
  <c r="R1113" s="1"/>
  <c r="Q1112"/>
  <c r="R1112" s="1"/>
  <c r="Q1110"/>
  <c r="R1110" s="1"/>
  <c r="Q1109"/>
  <c r="R1109" s="1"/>
  <c r="Q1107"/>
  <c r="R1107" s="1"/>
  <c r="Q1106"/>
  <c r="R1106" s="1"/>
  <c r="Q1104"/>
  <c r="R1104" s="1"/>
  <c r="Q1103"/>
  <c r="R1103" s="1"/>
  <c r="Q1101"/>
  <c r="R1101" s="1"/>
  <c r="Q1100"/>
  <c r="R1100" s="1"/>
  <c r="Q1098"/>
  <c r="R1098" s="1"/>
  <c r="Q1097"/>
  <c r="R1097" s="1"/>
  <c r="Q1095"/>
  <c r="R1095" s="1"/>
  <c r="Q1094"/>
  <c r="R1094" s="1"/>
  <c r="Q1092"/>
  <c r="R1092" s="1"/>
  <c r="Q1091"/>
  <c r="R1091" s="1"/>
  <c r="Q1089"/>
  <c r="R1089" s="1"/>
  <c r="Q1088"/>
  <c r="R1088" s="1"/>
  <c r="Q1086"/>
  <c r="R1086" s="1"/>
  <c r="Q1085"/>
  <c r="R1085" s="1"/>
  <c r="Q1083"/>
  <c r="R1083" s="1"/>
  <c r="Q1082"/>
  <c r="R1082" s="1"/>
  <c r="Q1080"/>
  <c r="R1080" s="1"/>
  <c r="Q1079"/>
  <c r="R1079" s="1"/>
  <c r="Q1077"/>
  <c r="R1077" s="1"/>
  <c r="Q1076"/>
  <c r="R1076" s="1"/>
  <c r="Q1074"/>
  <c r="R1074" s="1"/>
  <c r="Q1073"/>
  <c r="R1073" s="1"/>
  <c r="Q1071"/>
  <c r="R1071" s="1"/>
  <c r="Q1070"/>
  <c r="R1070" s="1"/>
  <c r="Q1068"/>
  <c r="R1068" s="1"/>
  <c r="Q1067"/>
  <c r="R1067" s="1"/>
  <c r="Q1065"/>
  <c r="R1065" s="1"/>
  <c r="Q1064"/>
  <c r="R1064" s="1"/>
  <c r="Q1062"/>
  <c r="R1062" s="1"/>
  <c r="Q1061"/>
  <c r="R1061" s="1"/>
  <c r="Q1059"/>
  <c r="R1059" s="1"/>
  <c r="Q1058"/>
  <c r="R1058" s="1"/>
  <c r="Q1056"/>
  <c r="R1056" s="1"/>
  <c r="Q1055"/>
  <c r="R1055" s="1"/>
  <c r="Q1053"/>
  <c r="R1053" s="1"/>
  <c r="Q1052"/>
  <c r="R1052" s="1"/>
  <c r="Q1050"/>
  <c r="R1050" s="1"/>
  <c r="Q1049"/>
  <c r="R1049" s="1"/>
  <c r="Q1047"/>
  <c r="R1047" s="1"/>
  <c r="Q1046"/>
  <c r="R1046" s="1"/>
  <c r="Q1044"/>
  <c r="R1044" s="1"/>
  <c r="Q1043"/>
  <c r="R1043" s="1"/>
  <c r="Q1041"/>
  <c r="R1041" s="1"/>
  <c r="Q1040"/>
  <c r="R1040" s="1"/>
  <c r="Q1038"/>
  <c r="R1038" s="1"/>
  <c r="Q1037"/>
  <c r="R1037" s="1"/>
  <c r="Q1035"/>
  <c r="R1035" s="1"/>
  <c r="Q1034"/>
  <c r="R1034" s="1"/>
  <c r="Q1032"/>
  <c r="R1032" s="1"/>
  <c r="Q1031"/>
  <c r="R1031" s="1"/>
  <c r="Q1029"/>
  <c r="R1029" s="1"/>
  <c r="Q1028"/>
  <c r="R1028" s="1"/>
  <c r="Q1026"/>
  <c r="R1026" s="1"/>
  <c r="Q1025"/>
  <c r="R1025" s="1"/>
  <c r="Q1023"/>
  <c r="R1023" s="1"/>
  <c r="Q1022"/>
  <c r="R1022" s="1"/>
  <c r="Q1020"/>
  <c r="R1020" s="1"/>
  <c r="Q1019"/>
  <c r="R1019" s="1"/>
  <c r="Q1017"/>
  <c r="R1017" s="1"/>
  <c r="Q1016"/>
  <c r="R1016" s="1"/>
  <c r="Q1014"/>
  <c r="R1014" s="1"/>
  <c r="Q1013"/>
  <c r="R1013" s="1"/>
  <c r="Q1011"/>
  <c r="R1011" s="1"/>
  <c r="Q1010"/>
  <c r="R1010" s="1"/>
  <c r="Q1008"/>
  <c r="R1008" s="1"/>
  <c r="Q1007"/>
  <c r="R1007" s="1"/>
  <c r="Q1005"/>
  <c r="R1005" s="1"/>
  <c r="Q1004"/>
  <c r="R1004" s="1"/>
  <c r="Q1002"/>
  <c r="R1002" s="1"/>
  <c r="Q1001"/>
  <c r="R1001" s="1"/>
  <c r="Q999"/>
  <c r="R999" s="1"/>
  <c r="Q998"/>
  <c r="R998" s="1"/>
  <c r="Q996"/>
  <c r="R996" s="1"/>
  <c r="Q995"/>
  <c r="R995" s="1"/>
  <c r="Q993"/>
  <c r="R993" s="1"/>
  <c r="Q992"/>
  <c r="R992" s="1"/>
  <c r="Q990"/>
  <c r="R990" s="1"/>
  <c r="Q989"/>
  <c r="R989" s="1"/>
  <c r="Q987"/>
  <c r="R987" s="1"/>
  <c r="Q986"/>
  <c r="R986" s="1"/>
  <c r="Q984"/>
  <c r="R984" s="1"/>
  <c r="Q983"/>
  <c r="R983" s="1"/>
  <c r="Q981"/>
  <c r="R981" s="1"/>
  <c r="Q980"/>
  <c r="R980" s="1"/>
  <c r="Q978"/>
  <c r="R978" s="1"/>
  <c r="Q977"/>
  <c r="R977" s="1"/>
  <c r="Q975"/>
  <c r="R975" s="1"/>
  <c r="Q974"/>
  <c r="R974" s="1"/>
  <c r="Q972"/>
  <c r="R972" s="1"/>
  <c r="Q971"/>
  <c r="R971" s="1"/>
  <c r="Q969"/>
  <c r="R969" s="1"/>
  <c r="Q968"/>
  <c r="R968" s="1"/>
  <c r="Q966"/>
  <c r="R966" s="1"/>
  <c r="Q965"/>
  <c r="R965" s="1"/>
  <c r="Q963"/>
  <c r="R963" s="1"/>
  <c r="Q962"/>
  <c r="R962" s="1"/>
  <c r="Q960"/>
  <c r="R960" s="1"/>
  <c r="Q959"/>
  <c r="R959" s="1"/>
  <c r="Q957"/>
  <c r="R957" s="1"/>
  <c r="Q956"/>
  <c r="R956" s="1"/>
  <c r="Q954"/>
  <c r="R954" s="1"/>
  <c r="Q953"/>
  <c r="R953" s="1"/>
  <c r="Q951"/>
  <c r="R951" s="1"/>
  <c r="Q950"/>
  <c r="R950" s="1"/>
  <c r="Q948"/>
  <c r="R948" s="1"/>
  <c r="Q947"/>
  <c r="R947" s="1"/>
  <c r="Q945"/>
  <c r="R945" s="1"/>
  <c r="Q944"/>
  <c r="R944" s="1"/>
  <c r="Q942"/>
  <c r="R942" s="1"/>
  <c r="Q941"/>
  <c r="R941" s="1"/>
  <c r="Q939"/>
  <c r="R939" s="1"/>
  <c r="Q938"/>
  <c r="R938" s="1"/>
  <c r="Q936"/>
  <c r="R936" s="1"/>
  <c r="Q935"/>
  <c r="R935" s="1"/>
  <c r="Q933"/>
  <c r="R933" s="1"/>
  <c r="Q932"/>
  <c r="R932" s="1"/>
  <c r="Q930"/>
  <c r="R930" s="1"/>
  <c r="Q929"/>
  <c r="R929" s="1"/>
  <c r="Q927"/>
  <c r="R927" s="1"/>
  <c r="Q926"/>
  <c r="R926" s="1"/>
  <c r="Q924"/>
  <c r="R924" s="1"/>
  <c r="Q923"/>
  <c r="R923" s="1"/>
  <c r="Q921"/>
  <c r="R921" s="1"/>
  <c r="Q920"/>
  <c r="R920" s="1"/>
  <c r="Q918"/>
  <c r="R918" s="1"/>
  <c r="Q917"/>
  <c r="R917" s="1"/>
  <c r="Q915"/>
  <c r="R915" s="1"/>
  <c r="Q914"/>
  <c r="R914" s="1"/>
  <c r="Q912"/>
  <c r="R912" s="1"/>
  <c r="Q911"/>
  <c r="R911" s="1"/>
  <c r="Q909"/>
  <c r="R909" s="1"/>
  <c r="Q908"/>
  <c r="R908" s="1"/>
  <c r="Q906"/>
  <c r="R906" s="1"/>
  <c r="Q905"/>
  <c r="R905" s="1"/>
  <c r="Q903"/>
  <c r="R903" s="1"/>
  <c r="Q902"/>
  <c r="R902" s="1"/>
  <c r="Q900"/>
  <c r="R900" s="1"/>
  <c r="Q899"/>
  <c r="R899" s="1"/>
  <c r="Q897"/>
  <c r="R897" s="1"/>
  <c r="Q896"/>
  <c r="R896" s="1"/>
  <c r="Q894"/>
  <c r="R894" s="1"/>
  <c r="Q893"/>
  <c r="R893" s="1"/>
  <c r="Q891"/>
  <c r="R891" s="1"/>
  <c r="Q890"/>
  <c r="R890" s="1"/>
  <c r="Q888"/>
  <c r="R888" s="1"/>
  <c r="Q887"/>
  <c r="R887" s="1"/>
  <c r="Q885"/>
  <c r="R885" s="1"/>
  <c r="Q884"/>
  <c r="R884" s="1"/>
  <c r="Q882"/>
  <c r="R882" s="1"/>
  <c r="Q881"/>
  <c r="R881" s="1"/>
  <c r="Q879"/>
  <c r="R879" s="1"/>
  <c r="Q878"/>
  <c r="R878" s="1"/>
  <c r="Q876"/>
  <c r="R876" s="1"/>
  <c r="Q875"/>
  <c r="R875" s="1"/>
  <c r="Q873"/>
  <c r="R873" s="1"/>
  <c r="Q872"/>
  <c r="R872" s="1"/>
  <c r="Q870"/>
  <c r="R870" s="1"/>
  <c r="Q869"/>
  <c r="R869" s="1"/>
  <c r="Q867"/>
  <c r="R867" s="1"/>
  <c r="Q866"/>
  <c r="R866" s="1"/>
  <c r="Q864"/>
  <c r="R864" s="1"/>
  <c r="Q863"/>
  <c r="R863" s="1"/>
  <c r="Q861"/>
  <c r="R861" s="1"/>
  <c r="Q860"/>
  <c r="R860" s="1"/>
  <c r="Q858"/>
  <c r="R858" s="1"/>
  <c r="Q857"/>
  <c r="R857" s="1"/>
  <c r="Q855"/>
  <c r="R855" s="1"/>
  <c r="Q854"/>
  <c r="R854" s="1"/>
  <c r="Q852"/>
  <c r="R852" s="1"/>
  <c r="Q851"/>
  <c r="R851" s="1"/>
  <c r="Q849"/>
  <c r="R849" s="1"/>
  <c r="Q848"/>
  <c r="R848" s="1"/>
  <c r="Q846"/>
  <c r="R846" s="1"/>
  <c r="Q845"/>
  <c r="R845" s="1"/>
  <c r="Q843"/>
  <c r="R843" s="1"/>
  <c r="Q842"/>
  <c r="R842" s="1"/>
  <c r="Q840"/>
  <c r="R840" s="1"/>
  <c r="Q839"/>
  <c r="R839" s="1"/>
  <c r="Q837"/>
  <c r="R837" s="1"/>
  <c r="Q836"/>
  <c r="R836" s="1"/>
  <c r="Q834"/>
  <c r="R834" s="1"/>
  <c r="Q833"/>
  <c r="R833" s="1"/>
  <c r="Q831"/>
  <c r="R831" s="1"/>
  <c r="Q830"/>
  <c r="R830" s="1"/>
  <c r="Q828"/>
  <c r="R828" s="1"/>
  <c r="Q827"/>
  <c r="R827" s="1"/>
  <c r="Q825"/>
  <c r="R825" s="1"/>
  <c r="Q824"/>
  <c r="R824" s="1"/>
  <c r="Q822"/>
  <c r="R822" s="1"/>
  <c r="Q821"/>
  <c r="R821" s="1"/>
  <c r="Q819"/>
  <c r="R819" s="1"/>
  <c r="Q818"/>
  <c r="R818" s="1"/>
  <c r="Q816"/>
  <c r="R816" s="1"/>
  <c r="Q815"/>
  <c r="R815" s="1"/>
  <c r="Q813"/>
  <c r="R813" s="1"/>
  <c r="Q812"/>
  <c r="R812" s="1"/>
  <c r="Q810"/>
  <c r="R810" s="1"/>
  <c r="Q809"/>
  <c r="R809" s="1"/>
  <c r="Q807"/>
  <c r="R807" s="1"/>
  <c r="Q806"/>
  <c r="R806" s="1"/>
  <c r="Q804"/>
  <c r="R804" s="1"/>
  <c r="Q803"/>
  <c r="R803" s="1"/>
  <c r="Q801"/>
  <c r="R801" s="1"/>
  <c r="Q800"/>
  <c r="R800" s="1"/>
  <c r="Q798"/>
  <c r="R798" s="1"/>
  <c r="Q797"/>
  <c r="R797" s="1"/>
  <c r="Q795"/>
  <c r="R795" s="1"/>
  <c r="Q794"/>
  <c r="R794" s="1"/>
  <c r="Q792"/>
  <c r="R792" s="1"/>
  <c r="Q791"/>
  <c r="R791" s="1"/>
  <c r="Q789"/>
  <c r="R789" s="1"/>
  <c r="Q788"/>
  <c r="R788" s="1"/>
  <c r="Q786"/>
  <c r="R786" s="1"/>
  <c r="Q785"/>
  <c r="R785" s="1"/>
  <c r="Q783"/>
  <c r="R783" s="1"/>
  <c r="Q782"/>
  <c r="R782" s="1"/>
  <c r="Q780"/>
  <c r="R780" s="1"/>
  <c r="Q779"/>
  <c r="R779" s="1"/>
  <c r="Q777"/>
  <c r="R777" s="1"/>
  <c r="Q776"/>
  <c r="R776" s="1"/>
  <c r="Q774"/>
  <c r="R774" s="1"/>
  <c r="Q773"/>
  <c r="R773" s="1"/>
  <c r="Q771"/>
  <c r="R771" s="1"/>
  <c r="Q770"/>
  <c r="R770" s="1"/>
  <c r="Q768"/>
  <c r="R768" s="1"/>
  <c r="Q767"/>
  <c r="R767" s="1"/>
  <c r="Q765"/>
  <c r="R765" s="1"/>
  <c r="Q764"/>
  <c r="R764" s="1"/>
  <c r="Q762"/>
  <c r="R762" s="1"/>
  <c r="Q761"/>
  <c r="R761" s="1"/>
  <c r="Q759"/>
  <c r="R759" s="1"/>
  <c r="Q758"/>
  <c r="R758" s="1"/>
  <c r="Q756"/>
  <c r="R756" s="1"/>
  <c r="Q755"/>
  <c r="R755" s="1"/>
  <c r="Q753"/>
  <c r="R753" s="1"/>
  <c r="Q752"/>
  <c r="R752" s="1"/>
  <c r="Q750"/>
  <c r="R750" s="1"/>
  <c r="Q749"/>
  <c r="R749" s="1"/>
  <c r="Q747"/>
  <c r="R747" s="1"/>
  <c r="Q746"/>
  <c r="R746" s="1"/>
  <c r="Q744"/>
  <c r="R744" s="1"/>
  <c r="Q743"/>
  <c r="R743" s="1"/>
  <c r="Q741"/>
  <c r="R741" s="1"/>
  <c r="Q740"/>
  <c r="R740" s="1"/>
  <c r="Q738"/>
  <c r="R738" s="1"/>
  <c r="Q737"/>
  <c r="R737" s="1"/>
  <c r="Q735"/>
  <c r="R735" s="1"/>
  <c r="Q734"/>
  <c r="R734" s="1"/>
  <c r="Q732"/>
  <c r="R732" s="1"/>
  <c r="Q731"/>
  <c r="R731" s="1"/>
  <c r="Q729"/>
  <c r="R729" s="1"/>
  <c r="Q728"/>
  <c r="R728" s="1"/>
  <c r="Q726"/>
  <c r="R726" s="1"/>
  <c r="Q725"/>
  <c r="R725" s="1"/>
  <c r="Q723"/>
  <c r="R723" s="1"/>
  <c r="Q722"/>
  <c r="R722" s="1"/>
  <c r="Q720"/>
  <c r="R720" s="1"/>
  <c r="Q719"/>
  <c r="R719" s="1"/>
  <c r="Q717"/>
  <c r="R717" s="1"/>
  <c r="Q716"/>
  <c r="R716" s="1"/>
  <c r="Q714"/>
  <c r="R714" s="1"/>
  <c r="Q713"/>
  <c r="R713" s="1"/>
  <c r="Q711"/>
  <c r="R711" s="1"/>
  <c r="Q710"/>
  <c r="R710" s="1"/>
  <c r="Q708"/>
  <c r="R708" s="1"/>
  <c r="Q707"/>
  <c r="R707" s="1"/>
  <c r="Q705"/>
  <c r="R705" s="1"/>
  <c r="Q704"/>
  <c r="R704" s="1"/>
  <c r="Q702"/>
  <c r="R702" s="1"/>
  <c r="Q701"/>
  <c r="R701" s="1"/>
  <c r="Q699"/>
  <c r="R699" s="1"/>
  <c r="Q698"/>
  <c r="R698" s="1"/>
  <c r="Q696"/>
  <c r="R696" s="1"/>
  <c r="Q695"/>
  <c r="R695" s="1"/>
  <c r="Q693"/>
  <c r="R693" s="1"/>
  <c r="Q692"/>
  <c r="R692" s="1"/>
  <c r="Q690"/>
  <c r="R690" s="1"/>
  <c r="Q689"/>
  <c r="R689" s="1"/>
  <c r="Q687"/>
  <c r="R687" s="1"/>
  <c r="Q686"/>
  <c r="R686" s="1"/>
  <c r="Q684"/>
  <c r="R684" s="1"/>
  <c r="Q683"/>
  <c r="R683" s="1"/>
  <c r="Q681"/>
  <c r="R681" s="1"/>
  <c r="Q680"/>
  <c r="R680" s="1"/>
  <c r="Q678"/>
  <c r="R678" s="1"/>
  <c r="Q677"/>
  <c r="R677" s="1"/>
  <c r="Q675"/>
  <c r="R675" s="1"/>
  <c r="Q674"/>
  <c r="R674" s="1"/>
  <c r="Q672"/>
  <c r="R672" s="1"/>
  <c r="Q671"/>
  <c r="R671" s="1"/>
  <c r="Q669"/>
  <c r="R669" s="1"/>
  <c r="Q668"/>
  <c r="R668" s="1"/>
  <c r="Q666"/>
  <c r="R666" s="1"/>
  <c r="Q665"/>
  <c r="R665" s="1"/>
  <c r="Q663"/>
  <c r="R663" s="1"/>
  <c r="Q662"/>
  <c r="R662" s="1"/>
  <c r="Q660"/>
  <c r="R660" s="1"/>
  <c r="Q659"/>
  <c r="R659" s="1"/>
  <c r="Q657"/>
  <c r="R657" s="1"/>
  <c r="Q656"/>
  <c r="R656" s="1"/>
  <c r="Q654"/>
  <c r="R654" s="1"/>
  <c r="Q653"/>
  <c r="R653" s="1"/>
  <c r="Q651"/>
  <c r="R651" s="1"/>
  <c r="Q650"/>
  <c r="R650" s="1"/>
  <c r="Q648"/>
  <c r="R648" s="1"/>
  <c r="Q647"/>
  <c r="R647" s="1"/>
  <c r="Q645"/>
  <c r="R645" s="1"/>
  <c r="Q644"/>
  <c r="R644" s="1"/>
  <c r="Q642"/>
  <c r="R642" s="1"/>
  <c r="Q641"/>
  <c r="R641" s="1"/>
  <c r="Q639"/>
  <c r="R639" s="1"/>
  <c r="Q638"/>
  <c r="R638" s="1"/>
  <c r="Q636"/>
  <c r="R636" s="1"/>
  <c r="Q635"/>
  <c r="R635" s="1"/>
  <c r="Q633"/>
  <c r="R633" s="1"/>
  <c r="Q632"/>
  <c r="R632" s="1"/>
  <c r="Q630"/>
  <c r="R630" s="1"/>
  <c r="Q629"/>
  <c r="R629" s="1"/>
  <c r="Q627"/>
  <c r="R627" s="1"/>
  <c r="Q626"/>
  <c r="R626" s="1"/>
  <c r="Q624"/>
  <c r="R624" s="1"/>
  <c r="Q623"/>
  <c r="R623" s="1"/>
  <c r="Q621"/>
  <c r="R621" s="1"/>
  <c r="Q620"/>
  <c r="R620" s="1"/>
  <c r="Q618"/>
  <c r="R618" s="1"/>
  <c r="Q617"/>
  <c r="R617" s="1"/>
  <c r="Q615"/>
  <c r="R615" s="1"/>
  <c r="Q614"/>
  <c r="R614" s="1"/>
  <c r="Q612"/>
  <c r="R612" s="1"/>
  <c r="Q611"/>
  <c r="R611" s="1"/>
  <c r="Q609"/>
  <c r="R609" s="1"/>
  <c r="Q608"/>
  <c r="R608" s="1"/>
  <c r="Q606"/>
  <c r="R606" s="1"/>
  <c r="Q605"/>
  <c r="R605" s="1"/>
  <c r="Q603"/>
  <c r="R603" s="1"/>
  <c r="Q602"/>
  <c r="R602" s="1"/>
  <c r="Q600"/>
  <c r="R600" s="1"/>
  <c r="Q599"/>
  <c r="R599" s="1"/>
  <c r="Q597"/>
  <c r="R597" s="1"/>
  <c r="Q596"/>
  <c r="R596" s="1"/>
  <c r="Q594"/>
  <c r="R594" s="1"/>
  <c r="Q593"/>
  <c r="R593" s="1"/>
  <c r="Q591"/>
  <c r="R591" s="1"/>
  <c r="Q590"/>
  <c r="R590" s="1"/>
  <c r="Q588"/>
  <c r="R588" s="1"/>
  <c r="Q587"/>
  <c r="R587" s="1"/>
  <c r="Q585"/>
  <c r="R585" s="1"/>
  <c r="Q584"/>
  <c r="R584" s="1"/>
  <c r="Q582"/>
  <c r="R582" s="1"/>
  <c r="Q581"/>
  <c r="R581" s="1"/>
  <c r="Q579"/>
  <c r="R579" s="1"/>
  <c r="Q578"/>
  <c r="R578" s="1"/>
  <c r="Q576"/>
  <c r="R576" s="1"/>
  <c r="Q575"/>
  <c r="R575" s="1"/>
  <c r="Q573"/>
  <c r="R573" s="1"/>
  <c r="Q572"/>
  <c r="R572" s="1"/>
  <c r="Q570"/>
  <c r="R570" s="1"/>
  <c r="Q569"/>
  <c r="R569" s="1"/>
  <c r="Q567"/>
  <c r="R567" s="1"/>
  <c r="Q566"/>
  <c r="R566" s="1"/>
  <c r="Q564"/>
  <c r="R564" s="1"/>
  <c r="Q563"/>
  <c r="R563" s="1"/>
  <c r="Q561"/>
  <c r="R561" s="1"/>
  <c r="Q560"/>
  <c r="R560" s="1"/>
  <c r="Q558"/>
  <c r="R558" s="1"/>
  <c r="Q557"/>
  <c r="R557" s="1"/>
  <c r="Q555"/>
  <c r="R555" s="1"/>
  <c r="Q554"/>
  <c r="R554" s="1"/>
  <c r="Q552"/>
  <c r="R552" s="1"/>
  <c r="Q551"/>
  <c r="R551" s="1"/>
  <c r="Q549"/>
  <c r="R549" s="1"/>
  <c r="Q548"/>
  <c r="R548" s="1"/>
  <c r="Q546"/>
  <c r="R546" s="1"/>
  <c r="Q545"/>
  <c r="R545" s="1"/>
  <c r="Q543"/>
  <c r="R543" s="1"/>
  <c r="Q542"/>
  <c r="R542" s="1"/>
  <c r="Q540"/>
  <c r="R540" s="1"/>
  <c r="Q539"/>
  <c r="R539" s="1"/>
  <c r="Q537"/>
  <c r="R537" s="1"/>
  <c r="Q536"/>
  <c r="R536" s="1"/>
  <c r="Q534"/>
  <c r="R534" s="1"/>
  <c r="Q533"/>
  <c r="R533" s="1"/>
  <c r="Q531"/>
  <c r="R531" s="1"/>
  <c r="Q530"/>
  <c r="R530" s="1"/>
  <c r="Q528"/>
  <c r="R528" s="1"/>
  <c r="Q527"/>
  <c r="R527" s="1"/>
  <c r="Q525"/>
  <c r="R525" s="1"/>
  <c r="Q524"/>
  <c r="R524" s="1"/>
  <c r="Q522"/>
  <c r="R522" s="1"/>
  <c r="Q521"/>
  <c r="R521" s="1"/>
  <c r="Q519"/>
  <c r="R519" s="1"/>
  <c r="Q518"/>
  <c r="R518" s="1"/>
  <c r="Q516"/>
  <c r="R516" s="1"/>
  <c r="Q515"/>
  <c r="R515" s="1"/>
  <c r="Q513"/>
  <c r="R513" s="1"/>
  <c r="Q512"/>
  <c r="R512" s="1"/>
  <c r="Q510"/>
  <c r="R510" s="1"/>
  <c r="Q509"/>
  <c r="R509" s="1"/>
  <c r="Q507"/>
  <c r="R507" s="1"/>
  <c r="Q506"/>
  <c r="R506" s="1"/>
  <c r="Q504"/>
  <c r="R504" s="1"/>
  <c r="Q503"/>
  <c r="R503" s="1"/>
  <c r="Q501"/>
  <c r="R501" s="1"/>
  <c r="Q500"/>
  <c r="R500" s="1"/>
  <c r="Q498"/>
  <c r="R498" s="1"/>
  <c r="Q497"/>
  <c r="R497" s="1"/>
  <c r="Q495"/>
  <c r="R495" s="1"/>
  <c r="Q494"/>
  <c r="R494" s="1"/>
  <c r="Q492"/>
  <c r="R492" s="1"/>
  <c r="Q491"/>
  <c r="R491" s="1"/>
  <c r="Q489"/>
  <c r="R489" s="1"/>
  <c r="Q488"/>
  <c r="R488" s="1"/>
  <c r="Q486"/>
  <c r="R486" s="1"/>
  <c r="Q485"/>
  <c r="R485" s="1"/>
  <c r="Q483"/>
  <c r="R483" s="1"/>
  <c r="Q482"/>
  <c r="R482" s="1"/>
  <c r="Q480"/>
  <c r="R480" s="1"/>
  <c r="Q479"/>
  <c r="R479" s="1"/>
  <c r="Q477"/>
  <c r="R477" s="1"/>
  <c r="Q476"/>
  <c r="R476" s="1"/>
  <c r="Q474"/>
  <c r="R474" s="1"/>
  <c r="Q473"/>
  <c r="R473" s="1"/>
  <c r="Q471"/>
  <c r="R471" s="1"/>
  <c r="Q470"/>
  <c r="R470" s="1"/>
  <c r="Q468"/>
  <c r="R468" s="1"/>
  <c r="Q467"/>
  <c r="R467" s="1"/>
  <c r="Q465"/>
  <c r="R465" s="1"/>
  <c r="Q464"/>
  <c r="R464" s="1"/>
  <c r="Q462"/>
  <c r="R462" s="1"/>
  <c r="Q461"/>
  <c r="R461" s="1"/>
  <c r="Q459"/>
  <c r="R459" s="1"/>
  <c r="Q458"/>
  <c r="R458" s="1"/>
  <c r="Q456"/>
  <c r="R456" s="1"/>
  <c r="Q455"/>
  <c r="R455" s="1"/>
  <c r="Q453"/>
  <c r="R453" s="1"/>
  <c r="Q452"/>
  <c r="R452" s="1"/>
  <c r="Q450"/>
  <c r="R450" s="1"/>
  <c r="Q449"/>
  <c r="R449" s="1"/>
  <c r="Q447"/>
  <c r="R447" s="1"/>
  <c r="Q446"/>
  <c r="R446" s="1"/>
  <c r="Q444"/>
  <c r="R444" s="1"/>
  <c r="Q443"/>
  <c r="R443" s="1"/>
  <c r="Q441"/>
  <c r="R441" s="1"/>
  <c r="Q440"/>
  <c r="R440" s="1"/>
  <c r="Q438"/>
  <c r="R438" s="1"/>
  <c r="Q437"/>
  <c r="R437" s="1"/>
  <c r="Q435"/>
  <c r="R435" s="1"/>
  <c r="Q434"/>
  <c r="R434" s="1"/>
  <c r="Q432"/>
  <c r="R432" s="1"/>
  <c r="Q431"/>
  <c r="R431" s="1"/>
  <c r="Q429"/>
  <c r="R429" s="1"/>
  <c r="Q428"/>
  <c r="R428" s="1"/>
  <c r="Q426"/>
  <c r="R426" s="1"/>
  <c r="Q425"/>
  <c r="R425" s="1"/>
  <c r="Q423"/>
  <c r="R423" s="1"/>
  <c r="Q422"/>
  <c r="R422" s="1"/>
  <c r="Q420"/>
  <c r="R420" s="1"/>
  <c r="Q419"/>
  <c r="R419" s="1"/>
  <c r="Q417"/>
  <c r="R417" s="1"/>
  <c r="Q416"/>
  <c r="R416" s="1"/>
  <c r="Q414"/>
  <c r="R414" s="1"/>
  <c r="Q413"/>
  <c r="R413" s="1"/>
  <c r="Q411"/>
  <c r="R411" s="1"/>
  <c r="Q410"/>
  <c r="R410" s="1"/>
  <c r="Q408"/>
  <c r="R408" s="1"/>
  <c r="Q407"/>
  <c r="R407" s="1"/>
  <c r="Q405"/>
  <c r="R405" s="1"/>
  <c r="Q404"/>
  <c r="R404" s="1"/>
  <c r="Q402"/>
  <c r="R402" s="1"/>
  <c r="Q401"/>
  <c r="R401" s="1"/>
  <c r="Q399"/>
  <c r="R399" s="1"/>
  <c r="Q398"/>
  <c r="R398" s="1"/>
  <c r="Q396"/>
  <c r="R396" s="1"/>
  <c r="Q395"/>
  <c r="R395" s="1"/>
  <c r="Q393"/>
  <c r="R393" s="1"/>
  <c r="Q392"/>
  <c r="R392" s="1"/>
  <c r="Q390"/>
  <c r="R390" s="1"/>
  <c r="Q389"/>
  <c r="R389" s="1"/>
  <c r="Q387"/>
  <c r="R387" s="1"/>
  <c r="Q386"/>
  <c r="R386" s="1"/>
  <c r="Q384"/>
  <c r="R384" s="1"/>
  <c r="Q383"/>
  <c r="R383" s="1"/>
  <c r="Q381"/>
  <c r="R381" s="1"/>
  <c r="Q380"/>
  <c r="R380" s="1"/>
  <c r="Q378"/>
  <c r="R378" s="1"/>
  <c r="Q377"/>
  <c r="R377" s="1"/>
  <c r="Q375"/>
  <c r="R375" s="1"/>
  <c r="Q374"/>
  <c r="R374" s="1"/>
  <c r="Q372"/>
  <c r="R372" s="1"/>
  <c r="Q371"/>
  <c r="R371" s="1"/>
  <c r="Q369"/>
  <c r="R369" s="1"/>
  <c r="Q368"/>
  <c r="R368" s="1"/>
  <c r="Q366"/>
  <c r="R366" s="1"/>
  <c r="Q365"/>
  <c r="R365" s="1"/>
  <c r="Q363"/>
  <c r="R363" s="1"/>
  <c r="Q362"/>
  <c r="R362" s="1"/>
  <c r="Q360"/>
  <c r="R360" s="1"/>
  <c r="Q359"/>
  <c r="R359" s="1"/>
  <c r="Q357"/>
  <c r="R357" s="1"/>
  <c r="Q356"/>
  <c r="R356" s="1"/>
  <c r="Q354"/>
  <c r="R354" s="1"/>
  <c r="Q353"/>
  <c r="R353" s="1"/>
  <c r="Q351"/>
  <c r="R351" s="1"/>
  <c r="Q350"/>
  <c r="R350" s="1"/>
  <c r="Q348"/>
  <c r="R348" s="1"/>
  <c r="Q347"/>
  <c r="R347" s="1"/>
  <c r="Q345"/>
  <c r="R345" s="1"/>
  <c r="Q344"/>
  <c r="R344" s="1"/>
  <c r="Q342"/>
  <c r="R342" s="1"/>
  <c r="Q341"/>
  <c r="R341" s="1"/>
  <c r="Q339"/>
  <c r="R339" s="1"/>
  <c r="Q338"/>
  <c r="R338" s="1"/>
  <c r="Q336"/>
  <c r="R336" s="1"/>
  <c r="Q335"/>
  <c r="R335" s="1"/>
  <c r="Q333"/>
  <c r="R333" s="1"/>
  <c r="Q332"/>
  <c r="R332" s="1"/>
  <c r="Q330"/>
  <c r="R330" s="1"/>
  <c r="Q329"/>
  <c r="R329" s="1"/>
  <c r="Q327"/>
  <c r="R327" s="1"/>
  <c r="Q326"/>
  <c r="R326" s="1"/>
  <c r="Q324"/>
  <c r="R324" s="1"/>
  <c r="Q323"/>
  <c r="R323" s="1"/>
  <c r="Q321"/>
  <c r="R321" s="1"/>
  <c r="Q320"/>
  <c r="R320" s="1"/>
  <c r="Q318"/>
  <c r="R318" s="1"/>
  <c r="Q317"/>
  <c r="R317" s="1"/>
  <c r="Q315"/>
  <c r="R315" s="1"/>
  <c r="Q314"/>
  <c r="R314" s="1"/>
  <c r="Q312"/>
  <c r="R312" s="1"/>
  <c r="Q311"/>
  <c r="R311" s="1"/>
  <c r="Q309"/>
  <c r="R309" s="1"/>
  <c r="Q308"/>
  <c r="R308" s="1"/>
  <c r="Q306"/>
  <c r="R306" s="1"/>
  <c r="Q305"/>
  <c r="R305" s="1"/>
  <c r="Q303"/>
  <c r="R303" s="1"/>
  <c r="Q302"/>
  <c r="R302" s="1"/>
  <c r="Q300"/>
  <c r="R300" s="1"/>
  <c r="Q299"/>
  <c r="R299" s="1"/>
  <c r="Q297"/>
  <c r="R297" s="1"/>
  <c r="Q296"/>
  <c r="R296" s="1"/>
  <c r="Q294"/>
  <c r="R294" s="1"/>
  <c r="Q293"/>
  <c r="R293" s="1"/>
  <c r="Q291"/>
  <c r="R291" s="1"/>
  <c r="Q290"/>
  <c r="R290" s="1"/>
  <c r="Q288"/>
  <c r="R288" s="1"/>
  <c r="Q287"/>
  <c r="R287" s="1"/>
  <c r="Q285"/>
  <c r="R285" s="1"/>
  <c r="Q284"/>
  <c r="R284" s="1"/>
  <c r="Q282"/>
  <c r="R282" s="1"/>
  <c r="Q281"/>
  <c r="R281" s="1"/>
  <c r="Q279"/>
  <c r="R279" s="1"/>
  <c r="Q278"/>
  <c r="R278" s="1"/>
  <c r="Q276"/>
  <c r="R276" s="1"/>
  <c r="Q275"/>
  <c r="R275" s="1"/>
  <c r="Q273"/>
  <c r="R273" s="1"/>
  <c r="Q272"/>
  <c r="R272" s="1"/>
  <c r="Q270"/>
  <c r="R270" s="1"/>
  <c r="Q269"/>
  <c r="R269" s="1"/>
  <c r="Q267"/>
  <c r="R267" s="1"/>
  <c r="Q266"/>
  <c r="R266" s="1"/>
  <c r="Q264"/>
  <c r="R264" s="1"/>
  <c r="Q263"/>
  <c r="R263" s="1"/>
  <c r="Q261"/>
  <c r="R261" s="1"/>
  <c r="Q260"/>
  <c r="R260" s="1"/>
  <c r="Q258"/>
  <c r="R258" s="1"/>
  <c r="Q257"/>
  <c r="R257" s="1"/>
  <c r="Q255"/>
  <c r="R255" s="1"/>
  <c r="Q254"/>
  <c r="R254" s="1"/>
  <c r="Q252"/>
  <c r="R252" s="1"/>
  <c r="Q251"/>
  <c r="R251" s="1"/>
  <c r="Q249"/>
  <c r="R249" s="1"/>
  <c r="Q248"/>
  <c r="R248" s="1"/>
  <c r="Q246"/>
  <c r="R246" s="1"/>
  <c r="Q245"/>
  <c r="R245" s="1"/>
  <c r="Q243"/>
  <c r="R243" s="1"/>
  <c r="Q242"/>
  <c r="R242" s="1"/>
  <c r="Q240"/>
  <c r="R240" s="1"/>
  <c r="Q239"/>
  <c r="R239" s="1"/>
  <c r="Q237"/>
  <c r="R237" s="1"/>
  <c r="Q236"/>
  <c r="R236" s="1"/>
  <c r="Q234"/>
  <c r="R234" s="1"/>
  <c r="Q233"/>
  <c r="R233" s="1"/>
  <c r="Q231"/>
  <c r="R231" s="1"/>
  <c r="Q230"/>
  <c r="R230" s="1"/>
  <c r="Q228"/>
  <c r="R228" s="1"/>
  <c r="Q227"/>
  <c r="R227" s="1"/>
  <c r="Q225"/>
  <c r="R225" s="1"/>
  <c r="Q224"/>
  <c r="R224" s="1"/>
  <c r="Q222"/>
  <c r="R222" s="1"/>
  <c r="Q221"/>
  <c r="R221" s="1"/>
  <c r="Q219"/>
  <c r="R219" s="1"/>
  <c r="Q218"/>
  <c r="R218" s="1"/>
  <c r="Q216"/>
  <c r="R216" s="1"/>
  <c r="Q215"/>
  <c r="R215" s="1"/>
  <c r="Q213"/>
  <c r="R213" s="1"/>
  <c r="Q212"/>
  <c r="R212" s="1"/>
  <c r="Q210"/>
  <c r="R210" s="1"/>
  <c r="Q209"/>
  <c r="R209" s="1"/>
  <c r="Q207"/>
  <c r="R207" s="1"/>
  <c r="Q206"/>
  <c r="R206" s="1"/>
  <c r="Q204"/>
  <c r="R204" s="1"/>
  <c r="Q203"/>
  <c r="R203" s="1"/>
  <c r="Q201"/>
  <c r="R201" s="1"/>
  <c r="Q200"/>
  <c r="R200" s="1"/>
  <c r="Q198"/>
  <c r="R198" s="1"/>
  <c r="Q197"/>
  <c r="R197" s="1"/>
  <c r="Q195"/>
  <c r="R195" s="1"/>
  <c r="Q194"/>
  <c r="R194" s="1"/>
  <c r="Q192"/>
  <c r="R192" s="1"/>
  <c r="Q191"/>
  <c r="R191" s="1"/>
  <c r="Q189"/>
  <c r="R189" s="1"/>
  <c r="Q188"/>
  <c r="R188" s="1"/>
  <c r="Q186"/>
  <c r="R186" s="1"/>
  <c r="Q185"/>
  <c r="R185" s="1"/>
  <c r="Q183"/>
  <c r="R183" s="1"/>
  <c r="Q182"/>
  <c r="R182" s="1"/>
  <c r="Q180"/>
  <c r="R180" s="1"/>
  <c r="Q179"/>
  <c r="R179" s="1"/>
  <c r="Q177"/>
  <c r="R177" s="1"/>
  <c r="Q176"/>
  <c r="R176" s="1"/>
  <c r="Q174"/>
  <c r="R174" s="1"/>
  <c r="Q173"/>
  <c r="R173" s="1"/>
  <c r="Q171"/>
  <c r="R171" s="1"/>
  <c r="Q170"/>
  <c r="R170" s="1"/>
  <c r="Q168"/>
  <c r="R168" s="1"/>
  <c r="Q167"/>
  <c r="R167" s="1"/>
  <c r="Q165"/>
  <c r="R165" s="1"/>
  <c r="Q164"/>
  <c r="R164" s="1"/>
  <c r="Q162"/>
  <c r="R162" s="1"/>
  <c r="Q161"/>
  <c r="R161" s="1"/>
  <c r="Q159"/>
  <c r="R159" s="1"/>
  <c r="Q158"/>
  <c r="R158" s="1"/>
  <c r="Q156"/>
  <c r="R156" s="1"/>
  <c r="Q155"/>
  <c r="R155" s="1"/>
  <c r="Q153"/>
  <c r="R153" s="1"/>
  <c r="Q152"/>
  <c r="R152" s="1"/>
  <c r="Q150"/>
  <c r="R150" s="1"/>
  <c r="Q149"/>
  <c r="R149" s="1"/>
  <c r="Q147"/>
  <c r="R147" s="1"/>
  <c r="Q146"/>
  <c r="R146" s="1"/>
  <c r="Q144"/>
  <c r="R144" s="1"/>
  <c r="Q143"/>
  <c r="R143" s="1"/>
  <c r="Q141"/>
  <c r="R141" s="1"/>
  <c r="Q140"/>
  <c r="R140" s="1"/>
  <c r="Q138"/>
  <c r="R138" s="1"/>
  <c r="Q137"/>
  <c r="R137" s="1"/>
  <c r="Q135"/>
  <c r="R135" s="1"/>
  <c r="Q134"/>
  <c r="R134" s="1"/>
  <c r="Q132"/>
  <c r="R132" s="1"/>
  <c r="Q131"/>
  <c r="R131" s="1"/>
  <c r="Q129"/>
  <c r="R129" s="1"/>
  <c r="Q128"/>
  <c r="R128" s="1"/>
  <c r="Q126"/>
  <c r="R126" s="1"/>
  <c r="Q125"/>
  <c r="R125" s="1"/>
  <c r="Q123"/>
  <c r="R123" s="1"/>
  <c r="Q122"/>
  <c r="R122" s="1"/>
  <c r="Q120"/>
  <c r="R120" s="1"/>
  <c r="Q119"/>
  <c r="R119" s="1"/>
  <c r="Q117"/>
  <c r="R117" s="1"/>
  <c r="Q116"/>
  <c r="R116" s="1"/>
  <c r="Q114"/>
  <c r="R114" s="1"/>
  <c r="Q113"/>
  <c r="R113" s="1"/>
  <c r="Q111"/>
  <c r="R111" s="1"/>
  <c r="Q110"/>
  <c r="R110" s="1"/>
  <c r="Q108"/>
  <c r="R108" s="1"/>
  <c r="Q107"/>
  <c r="R107" s="1"/>
  <c r="Q105"/>
  <c r="R105" s="1"/>
  <c r="Q104"/>
  <c r="R104" s="1"/>
  <c r="Q102"/>
  <c r="R102" s="1"/>
  <c r="Q101"/>
  <c r="R101" s="1"/>
  <c r="Q99"/>
  <c r="R99" s="1"/>
  <c r="Q98"/>
  <c r="R98" s="1"/>
  <c r="Q96"/>
  <c r="R96" s="1"/>
  <c r="Q95"/>
  <c r="R95" s="1"/>
  <c r="Q93"/>
  <c r="R93" s="1"/>
  <c r="Q92"/>
  <c r="R92" s="1"/>
  <c r="Q90"/>
  <c r="R90" s="1"/>
  <c r="Q89"/>
  <c r="R89" s="1"/>
  <c r="Q87"/>
  <c r="R87" s="1"/>
  <c r="Q86"/>
  <c r="R86" s="1"/>
  <c r="Q84"/>
  <c r="R84" s="1"/>
  <c r="Q83"/>
  <c r="R83" s="1"/>
  <c r="Q81"/>
  <c r="R81" s="1"/>
  <c r="Q80"/>
  <c r="R80" s="1"/>
  <c r="Q78"/>
  <c r="R78" s="1"/>
  <c r="Q77"/>
  <c r="R77" s="1"/>
  <c r="Q75"/>
  <c r="R75" s="1"/>
  <c r="Q74"/>
  <c r="R74" s="1"/>
  <c r="Q72"/>
  <c r="R72" s="1"/>
  <c r="Q71"/>
  <c r="R71" s="1"/>
  <c r="Q69"/>
  <c r="R69" s="1"/>
  <c r="Q68"/>
  <c r="R68" s="1"/>
  <c r="Q66"/>
  <c r="R66" s="1"/>
  <c r="Q65"/>
  <c r="R65" s="1"/>
  <c r="Q63"/>
  <c r="R63" s="1"/>
  <c r="Q62"/>
  <c r="R62" s="1"/>
  <c r="Q60"/>
  <c r="R60" s="1"/>
  <c r="Q59"/>
  <c r="R59" s="1"/>
  <c r="Q57"/>
  <c r="R57" s="1"/>
  <c r="Q56"/>
  <c r="R56" s="1"/>
  <c r="Q54"/>
  <c r="R54" s="1"/>
  <c r="Q53"/>
  <c r="R53" s="1"/>
  <c r="Q51"/>
  <c r="R51" s="1"/>
  <c r="Q50"/>
  <c r="R50" s="1"/>
  <c r="Q48"/>
  <c r="R48" s="1"/>
  <c r="Q47"/>
  <c r="R47" s="1"/>
  <c r="Q45"/>
  <c r="R45" s="1"/>
  <c r="Q44"/>
  <c r="R44" s="1"/>
  <c r="Q42"/>
  <c r="R42" s="1"/>
  <c r="Q41"/>
  <c r="R41" s="1"/>
  <c r="Q39"/>
  <c r="R39" s="1"/>
  <c r="Q38"/>
  <c r="R38" s="1"/>
  <c r="Q36"/>
  <c r="R36" s="1"/>
  <c r="Q35"/>
  <c r="R35" s="1"/>
  <c r="Q33"/>
  <c r="R33" s="1"/>
  <c r="Q32"/>
  <c r="R32" s="1"/>
  <c r="Q30"/>
  <c r="R30" s="1"/>
  <c r="Q29"/>
  <c r="R29" s="1"/>
  <c r="Q27"/>
  <c r="R27" s="1"/>
  <c r="Q26"/>
  <c r="R26" s="1"/>
  <c r="Q24"/>
  <c r="R24" s="1"/>
  <c r="Q23"/>
  <c r="R23" s="1"/>
  <c r="Q21"/>
  <c r="R21" s="1"/>
  <c r="Q20"/>
  <c r="R20" s="1"/>
  <c r="Q18"/>
  <c r="R18" s="1"/>
  <c r="Q17"/>
  <c r="R17" s="1"/>
  <c r="Q15"/>
  <c r="R15" s="1"/>
  <c r="Q14"/>
  <c r="R14" s="1"/>
  <c r="Q12"/>
  <c r="R12" s="1"/>
  <c r="Q11"/>
  <c r="R11" s="1"/>
  <c r="Q9"/>
  <c r="R9" s="1"/>
  <c r="Q8"/>
  <c r="R8" s="1"/>
  <c r="Q6"/>
  <c r="R6" s="1"/>
  <c r="Q5"/>
  <c r="R5" s="1"/>
  <c r="Q4"/>
  <c r="R4" s="1"/>
  <c r="P16"/>
  <c r="P28" s="1"/>
  <c r="P40" s="1"/>
  <c r="P52" s="1"/>
  <c r="P64" s="1"/>
  <c r="P76" s="1"/>
  <c r="P88" s="1"/>
  <c r="P100" s="1"/>
  <c r="P112" s="1"/>
  <c r="P124" s="1"/>
  <c r="P136" s="1"/>
  <c r="P148" s="1"/>
  <c r="P160" s="1"/>
  <c r="P172" s="1"/>
  <c r="P184" s="1"/>
  <c r="P196" s="1"/>
  <c r="P208" s="1"/>
  <c r="P220" s="1"/>
  <c r="P232" s="1"/>
  <c r="P244" s="1"/>
  <c r="P256" s="1"/>
  <c r="P268" s="1"/>
  <c r="P280" s="1"/>
  <c r="P292" s="1"/>
  <c r="P304" s="1"/>
  <c r="P316" s="1"/>
  <c r="P328" s="1"/>
  <c r="P340" s="1"/>
  <c r="P352" s="1"/>
  <c r="P364" s="1"/>
  <c r="P376" s="1"/>
  <c r="P388" s="1"/>
  <c r="P400" s="1"/>
  <c r="P412" s="1"/>
  <c r="P424" s="1"/>
  <c r="P436" s="1"/>
  <c r="P448" s="1"/>
  <c r="P460" s="1"/>
  <c r="P472" s="1"/>
  <c r="P484" s="1"/>
  <c r="P496" s="1"/>
  <c r="P508" s="1"/>
  <c r="P520" s="1"/>
  <c r="P532" s="1"/>
  <c r="P544" s="1"/>
  <c r="P556" s="1"/>
  <c r="P568" s="1"/>
  <c r="P580" s="1"/>
  <c r="P592" s="1"/>
  <c r="P604" s="1"/>
  <c r="P616" s="1"/>
  <c r="P628" s="1"/>
  <c r="P640" s="1"/>
  <c r="P652" s="1"/>
  <c r="P664" s="1"/>
  <c r="P676" s="1"/>
  <c r="P688" s="1"/>
  <c r="P700" s="1"/>
  <c r="P712" s="1"/>
  <c r="P724" s="1"/>
  <c r="P736" s="1"/>
  <c r="P748" s="1"/>
  <c r="P760" s="1"/>
  <c r="P772" s="1"/>
  <c r="P784" s="1"/>
  <c r="P796" s="1"/>
  <c r="P808" s="1"/>
  <c r="P820" s="1"/>
  <c r="P832" s="1"/>
  <c r="P844" s="1"/>
  <c r="P856" s="1"/>
  <c r="P868" s="1"/>
  <c r="P880" s="1"/>
  <c r="P892" s="1"/>
  <c r="P904" s="1"/>
  <c r="P916" s="1"/>
  <c r="P928" s="1"/>
  <c r="P940" s="1"/>
  <c r="P952" s="1"/>
  <c r="P964" s="1"/>
  <c r="P976" s="1"/>
  <c r="P988" s="1"/>
  <c r="P1000" s="1"/>
  <c r="P1012" s="1"/>
  <c r="P1024" s="1"/>
  <c r="P1036" s="1"/>
  <c r="P1048" s="1"/>
  <c r="P1060" s="1"/>
  <c r="P1072" s="1"/>
  <c r="P1084" s="1"/>
  <c r="P1096" s="1"/>
  <c r="P1108" s="1"/>
  <c r="P1120" s="1"/>
  <c r="P1132" s="1"/>
  <c r="P1144" s="1"/>
  <c r="P1156" s="1"/>
  <c r="P1168" s="1"/>
  <c r="P1180" s="1"/>
  <c r="P1192" s="1"/>
  <c r="P1204" s="1"/>
  <c r="P1216" s="1"/>
  <c r="P1228" s="1"/>
  <c r="P1240" s="1"/>
  <c r="P1252" s="1"/>
  <c r="P1264" s="1"/>
  <c r="P1276" s="1"/>
  <c r="P1288" s="1"/>
  <c r="P1300" s="1"/>
  <c r="P1312" s="1"/>
  <c r="P1324" s="1"/>
  <c r="P1336" s="1"/>
  <c r="N7"/>
  <c r="N10" s="1"/>
  <c r="N13" s="1"/>
  <c r="N16" s="1"/>
  <c r="N19" s="1"/>
  <c r="N22" s="1"/>
  <c r="N25" s="1"/>
  <c r="N28" s="1"/>
  <c r="N31" s="1"/>
  <c r="N34" s="1"/>
  <c r="N37" s="1"/>
  <c r="N40" s="1"/>
  <c r="N43" s="1"/>
  <c r="N46" s="1"/>
  <c r="N49" s="1"/>
  <c r="N52" s="1"/>
  <c r="N55" s="1"/>
  <c r="N58" s="1"/>
  <c r="N61" s="1"/>
  <c r="N64" s="1"/>
  <c r="N67" s="1"/>
  <c r="N70" s="1"/>
  <c r="N73" s="1"/>
  <c r="N76" s="1"/>
  <c r="N79" s="1"/>
  <c r="N82" s="1"/>
  <c r="N85" s="1"/>
  <c r="N88" s="1"/>
  <c r="N91" s="1"/>
  <c r="N94" s="1"/>
  <c r="N97" s="1"/>
  <c r="N100" s="1"/>
  <c r="N103" s="1"/>
  <c r="N106" s="1"/>
  <c r="N109" s="1"/>
  <c r="N112" s="1"/>
  <c r="N115" s="1"/>
  <c r="N118" s="1"/>
  <c r="N121" s="1"/>
  <c r="N124" s="1"/>
  <c r="N127" s="1"/>
  <c r="N130" s="1"/>
  <c r="N133" s="1"/>
  <c r="N136" s="1"/>
  <c r="N139" s="1"/>
  <c r="N142" s="1"/>
  <c r="N145" s="1"/>
  <c r="N148" s="1"/>
  <c r="N151" s="1"/>
  <c r="N154" s="1"/>
  <c r="N157" s="1"/>
  <c r="N160" s="1"/>
  <c r="N163" s="1"/>
  <c r="N166" s="1"/>
  <c r="N169" s="1"/>
  <c r="N172" s="1"/>
  <c r="N175" s="1"/>
  <c r="N178" s="1"/>
  <c r="N181" s="1"/>
  <c r="N184" s="1"/>
  <c r="N187" s="1"/>
  <c r="N190" s="1"/>
  <c r="N193" s="1"/>
  <c r="N196" s="1"/>
  <c r="N199" s="1"/>
  <c r="N202" s="1"/>
  <c r="N205" s="1"/>
  <c r="N208" s="1"/>
  <c r="N211" s="1"/>
  <c r="N214" s="1"/>
  <c r="N217" s="1"/>
  <c r="N220" s="1"/>
  <c r="N223" s="1"/>
  <c r="N226" s="1"/>
  <c r="N229" s="1"/>
  <c r="N232" s="1"/>
  <c r="N235" s="1"/>
  <c r="N238" s="1"/>
  <c r="N241" s="1"/>
  <c r="N244" s="1"/>
  <c r="N247" s="1"/>
  <c r="N250" s="1"/>
  <c r="N253" s="1"/>
  <c r="N256" s="1"/>
  <c r="N259" s="1"/>
  <c r="N262" s="1"/>
  <c r="N265" s="1"/>
  <c r="N268" s="1"/>
  <c r="N271" s="1"/>
  <c r="N274" s="1"/>
  <c r="N277" s="1"/>
  <c r="N280" s="1"/>
  <c r="N283" s="1"/>
  <c r="N286" s="1"/>
  <c r="N289" s="1"/>
  <c r="N292" s="1"/>
  <c r="N295" s="1"/>
  <c r="N298" s="1"/>
  <c r="N301" s="1"/>
  <c r="N304" s="1"/>
  <c r="N307" s="1"/>
  <c r="N310" s="1"/>
  <c r="N313" s="1"/>
  <c r="N316" s="1"/>
  <c r="N319" s="1"/>
  <c r="N322" s="1"/>
  <c r="N325" s="1"/>
  <c r="N328" s="1"/>
  <c r="N331" s="1"/>
  <c r="N334" s="1"/>
  <c r="N337" s="1"/>
  <c r="N340" s="1"/>
  <c r="N343" s="1"/>
  <c r="N346" s="1"/>
  <c r="N349" s="1"/>
  <c r="N352" s="1"/>
  <c r="N355" s="1"/>
  <c r="N358" s="1"/>
  <c r="N361" s="1"/>
  <c r="N364" s="1"/>
  <c r="N367" s="1"/>
  <c r="N370" s="1"/>
  <c r="N373" s="1"/>
  <c r="N376" s="1"/>
  <c r="N379" s="1"/>
  <c r="N382" s="1"/>
  <c r="N385" s="1"/>
  <c r="N388" s="1"/>
  <c r="N391" s="1"/>
  <c r="N394" s="1"/>
  <c r="N397" s="1"/>
  <c r="N400" s="1"/>
  <c r="N403" s="1"/>
  <c r="N406" s="1"/>
  <c r="N409" s="1"/>
  <c r="N412" s="1"/>
  <c r="N415" s="1"/>
  <c r="N418" s="1"/>
  <c r="N421" s="1"/>
  <c r="N424" s="1"/>
  <c r="N427" s="1"/>
  <c r="N430" s="1"/>
  <c r="N433" s="1"/>
  <c r="N436" s="1"/>
  <c r="N439" s="1"/>
  <c r="N442" s="1"/>
  <c r="N445" s="1"/>
  <c r="N448" s="1"/>
  <c r="N451" s="1"/>
  <c r="N454" s="1"/>
  <c r="N457" s="1"/>
  <c r="N460" s="1"/>
  <c r="N463" s="1"/>
  <c r="N466" s="1"/>
  <c r="N469" s="1"/>
  <c r="N472" s="1"/>
  <c r="N475" s="1"/>
  <c r="N478" s="1"/>
  <c r="N481" s="1"/>
  <c r="N484" s="1"/>
  <c r="N487" s="1"/>
  <c r="N490" s="1"/>
  <c r="N493" s="1"/>
  <c r="N496" s="1"/>
  <c r="N499" s="1"/>
  <c r="N502" s="1"/>
  <c r="N505" s="1"/>
  <c r="N508" s="1"/>
  <c r="N511" s="1"/>
  <c r="N514" s="1"/>
  <c r="N517" s="1"/>
  <c r="N520" s="1"/>
  <c r="N523" s="1"/>
  <c r="N526" s="1"/>
  <c r="N529" s="1"/>
  <c r="N532" s="1"/>
  <c r="N535" s="1"/>
  <c r="N538" s="1"/>
  <c r="N541" s="1"/>
  <c r="N544" s="1"/>
  <c r="N547" s="1"/>
  <c r="N550" s="1"/>
  <c r="N553" s="1"/>
  <c r="N556" s="1"/>
  <c r="N559" s="1"/>
  <c r="N562" s="1"/>
  <c r="N565" s="1"/>
  <c r="N568" s="1"/>
  <c r="N571" s="1"/>
  <c r="N574" s="1"/>
  <c r="N577" s="1"/>
  <c r="N580" s="1"/>
  <c r="N583" s="1"/>
  <c r="N586" s="1"/>
  <c r="N589" s="1"/>
  <c r="N592" s="1"/>
  <c r="N595" s="1"/>
  <c r="N598" s="1"/>
  <c r="N601" s="1"/>
  <c r="N604" s="1"/>
  <c r="N607" s="1"/>
  <c r="N610" s="1"/>
  <c r="N613" s="1"/>
  <c r="N616" s="1"/>
  <c r="N619" s="1"/>
  <c r="N622" s="1"/>
  <c r="N625" s="1"/>
  <c r="N628" s="1"/>
  <c r="N631" s="1"/>
  <c r="N634" s="1"/>
  <c r="N637" s="1"/>
  <c r="N640" s="1"/>
  <c r="N643" s="1"/>
  <c r="N646" s="1"/>
  <c r="N649" s="1"/>
  <c r="N652" s="1"/>
  <c r="N655" s="1"/>
  <c r="N658" s="1"/>
  <c r="N661" s="1"/>
  <c r="N664" s="1"/>
  <c r="N667" s="1"/>
  <c r="N670" s="1"/>
  <c r="N673" s="1"/>
  <c r="N676" s="1"/>
  <c r="N679" s="1"/>
  <c r="N682" s="1"/>
  <c r="N685" s="1"/>
  <c r="N688" s="1"/>
  <c r="N691" s="1"/>
  <c r="N694" s="1"/>
  <c r="N697" s="1"/>
  <c r="N700" s="1"/>
  <c r="N703" s="1"/>
  <c r="N706" s="1"/>
  <c r="N709" s="1"/>
  <c r="N712" s="1"/>
  <c r="N715" s="1"/>
  <c r="N718" s="1"/>
  <c r="N721" s="1"/>
  <c r="N724" s="1"/>
  <c r="N727" s="1"/>
  <c r="N730" s="1"/>
  <c r="N733" s="1"/>
  <c r="N736" s="1"/>
  <c r="N739" s="1"/>
  <c r="N742" s="1"/>
  <c r="N745" s="1"/>
  <c r="N748" s="1"/>
  <c r="N751" s="1"/>
  <c r="N754" s="1"/>
  <c r="N757" s="1"/>
  <c r="N760" s="1"/>
  <c r="N763" s="1"/>
  <c r="N766" s="1"/>
  <c r="N769" s="1"/>
  <c r="N772" s="1"/>
  <c r="N775" s="1"/>
  <c r="N778" s="1"/>
  <c r="N781" s="1"/>
  <c r="N784" s="1"/>
  <c r="N787" s="1"/>
  <c r="N790" s="1"/>
  <c r="N793" s="1"/>
  <c r="N796" s="1"/>
  <c r="N799" s="1"/>
  <c r="N802" s="1"/>
  <c r="N805" s="1"/>
  <c r="N808" s="1"/>
  <c r="N811" s="1"/>
  <c r="N814" s="1"/>
  <c r="N817" s="1"/>
  <c r="N820" s="1"/>
  <c r="N823" s="1"/>
  <c r="N826" s="1"/>
  <c r="N829" s="1"/>
  <c r="N832" s="1"/>
  <c r="N835" s="1"/>
  <c r="N838" s="1"/>
  <c r="N841" s="1"/>
  <c r="N844" s="1"/>
  <c r="N847" s="1"/>
  <c r="N850" s="1"/>
  <c r="N853" s="1"/>
  <c r="N856" s="1"/>
  <c r="N859" s="1"/>
  <c r="N862" s="1"/>
  <c r="N865" s="1"/>
  <c r="N868" s="1"/>
  <c r="N871" s="1"/>
  <c r="N874" s="1"/>
  <c r="N877" s="1"/>
  <c r="N880" s="1"/>
  <c r="N883" s="1"/>
  <c r="N886" s="1"/>
  <c r="N889" s="1"/>
  <c r="N892" s="1"/>
  <c r="N895" s="1"/>
  <c r="N898" s="1"/>
  <c r="N901" s="1"/>
  <c r="N904" s="1"/>
  <c r="N907" s="1"/>
  <c r="N910" s="1"/>
  <c r="N913" s="1"/>
  <c r="N916" s="1"/>
  <c r="N919" s="1"/>
  <c r="N922" s="1"/>
  <c r="N925" s="1"/>
  <c r="N928" s="1"/>
  <c r="N931" s="1"/>
  <c r="N934" s="1"/>
  <c r="N937" s="1"/>
  <c r="N940" s="1"/>
  <c r="N943" s="1"/>
  <c r="N946" s="1"/>
  <c r="N949" s="1"/>
  <c r="N952" s="1"/>
  <c r="N955" s="1"/>
  <c r="N958" s="1"/>
  <c r="N961" s="1"/>
  <c r="N964" s="1"/>
  <c r="N967" s="1"/>
  <c r="N970" s="1"/>
  <c r="N973" s="1"/>
  <c r="N976" s="1"/>
  <c r="N979" s="1"/>
  <c r="N982" s="1"/>
  <c r="N985" s="1"/>
  <c r="N988" s="1"/>
  <c r="N991" s="1"/>
  <c r="N994" s="1"/>
  <c r="N997" s="1"/>
  <c r="N1000" s="1"/>
  <c r="N1003" s="1"/>
  <c r="N1006" s="1"/>
  <c r="N1009" s="1"/>
  <c r="N1012" s="1"/>
  <c r="N1015" s="1"/>
  <c r="N1018" s="1"/>
  <c r="N1021" s="1"/>
  <c r="N1024" s="1"/>
  <c r="N1027" s="1"/>
  <c r="N1030" s="1"/>
  <c r="N1033" s="1"/>
  <c r="N1036" s="1"/>
  <c r="N1039" s="1"/>
  <c r="N1042" s="1"/>
  <c r="N1045" s="1"/>
  <c r="N1048" s="1"/>
  <c r="N1051" s="1"/>
  <c r="N1054" s="1"/>
  <c r="N1057" s="1"/>
  <c r="N1060" s="1"/>
  <c r="N1063" s="1"/>
  <c r="N1066" s="1"/>
  <c r="N1069" s="1"/>
  <c r="N1072" s="1"/>
  <c r="N1075" s="1"/>
  <c r="N1078" s="1"/>
  <c r="N1081" s="1"/>
  <c r="N1084" s="1"/>
  <c r="N1087" s="1"/>
  <c r="N1090" s="1"/>
  <c r="N1093" s="1"/>
  <c r="N1096" s="1"/>
  <c r="N1099" s="1"/>
  <c r="N1102" s="1"/>
  <c r="N1105" s="1"/>
  <c r="N1108" s="1"/>
  <c r="N1111" s="1"/>
  <c r="N1114" s="1"/>
  <c r="N1117" s="1"/>
  <c r="N1120" s="1"/>
  <c r="N1123" s="1"/>
  <c r="N1126" s="1"/>
  <c r="N1129" s="1"/>
  <c r="N1132" s="1"/>
  <c r="N1135" s="1"/>
  <c r="N1138" s="1"/>
  <c r="N1141" s="1"/>
  <c r="N1144" s="1"/>
  <c r="N1147" s="1"/>
  <c r="N1150" s="1"/>
  <c r="N1153" s="1"/>
  <c r="N1156" s="1"/>
  <c r="N1159" s="1"/>
  <c r="N1162" s="1"/>
  <c r="N1165" s="1"/>
  <c r="N1168" s="1"/>
  <c r="N1171" s="1"/>
  <c r="N1174" s="1"/>
  <c r="N1177" s="1"/>
  <c r="N1180" s="1"/>
  <c r="N1183" s="1"/>
  <c r="N1186" s="1"/>
  <c r="N1189" s="1"/>
  <c r="N1192" s="1"/>
  <c r="N1195" s="1"/>
  <c r="N1198" s="1"/>
  <c r="N1201" s="1"/>
  <c r="N1204" s="1"/>
  <c r="N1207" s="1"/>
  <c r="N1210" s="1"/>
  <c r="N1213" s="1"/>
  <c r="N1216" s="1"/>
  <c r="N1219" s="1"/>
  <c r="N1222" s="1"/>
  <c r="N1225" s="1"/>
  <c r="N1228" s="1"/>
  <c r="N1231" s="1"/>
  <c r="N1234" s="1"/>
  <c r="N1237" s="1"/>
  <c r="N1240" s="1"/>
  <c r="N1243" s="1"/>
  <c r="N1246" s="1"/>
  <c r="N1249" s="1"/>
  <c r="N1252" s="1"/>
  <c r="N1255" s="1"/>
  <c r="N1258" s="1"/>
  <c r="N1261" s="1"/>
  <c r="N1264" s="1"/>
  <c r="N1267" s="1"/>
  <c r="N1270" s="1"/>
  <c r="N1273" s="1"/>
  <c r="N1276" s="1"/>
  <c r="N1279" s="1"/>
  <c r="N1282" s="1"/>
  <c r="N1285" s="1"/>
  <c r="N1288" s="1"/>
  <c r="N1291" s="1"/>
  <c r="N1294" s="1"/>
  <c r="N1297" s="1"/>
  <c r="N1300" s="1"/>
  <c r="N1303" s="1"/>
  <c r="N1306" s="1"/>
  <c r="N1309" s="1"/>
  <c r="N1312" s="1"/>
  <c r="N1315" s="1"/>
  <c r="N1318" s="1"/>
  <c r="N1321" s="1"/>
  <c r="N1324" s="1"/>
  <c r="N1327" s="1"/>
  <c r="N1330" s="1"/>
  <c r="N1333" s="1"/>
  <c r="Q1333" s="1"/>
  <c r="R1333" s="1"/>
  <c r="F3"/>
  <c r="O10"/>
  <c r="O16" s="1"/>
  <c r="O22" s="1"/>
  <c r="O28" s="1"/>
  <c r="O34" s="1"/>
  <c r="O40" s="1"/>
  <c r="O46" s="1"/>
  <c r="O52" s="1"/>
  <c r="O58" s="1"/>
  <c r="O64" s="1"/>
  <c r="O70" s="1"/>
  <c r="O76" s="1"/>
  <c r="O82" s="1"/>
  <c r="O88" s="1"/>
  <c r="O94" s="1"/>
  <c r="O100" s="1"/>
  <c r="O106" s="1"/>
  <c r="O112" s="1"/>
  <c r="O118" s="1"/>
  <c r="O124" s="1"/>
  <c r="O130" s="1"/>
  <c r="O136" s="1"/>
  <c r="O142" s="1"/>
  <c r="O148" s="1"/>
  <c r="O154" s="1"/>
  <c r="O160" s="1"/>
  <c r="O166" s="1"/>
  <c r="O172" s="1"/>
  <c r="O178" s="1"/>
  <c r="O184" s="1"/>
  <c r="O190" s="1"/>
  <c r="O196" s="1"/>
  <c r="O202" s="1"/>
  <c r="O208" s="1"/>
  <c r="O214" s="1"/>
  <c r="O220" s="1"/>
  <c r="O226" s="1"/>
  <c r="O232" s="1"/>
  <c r="O238" s="1"/>
  <c r="O244" s="1"/>
  <c r="O250" s="1"/>
  <c r="O256" s="1"/>
  <c r="O262" s="1"/>
  <c r="O268" s="1"/>
  <c r="O274" s="1"/>
  <c r="O280" s="1"/>
  <c r="O286" s="1"/>
  <c r="O292" s="1"/>
  <c r="O298" s="1"/>
  <c r="O304" s="1"/>
  <c r="O310" s="1"/>
  <c r="O316" s="1"/>
  <c r="O322" s="1"/>
  <c r="O328" s="1"/>
  <c r="O334" s="1"/>
  <c r="O340" s="1"/>
  <c r="O346" s="1"/>
  <c r="O352" s="1"/>
  <c r="O358" s="1"/>
  <c r="O364" s="1"/>
  <c r="O370" s="1"/>
  <c r="O376" s="1"/>
  <c r="O382" s="1"/>
  <c r="O388" s="1"/>
  <c r="O394" s="1"/>
  <c r="O400" s="1"/>
  <c r="O406" s="1"/>
  <c r="O412" s="1"/>
  <c r="O418" s="1"/>
  <c r="O424" s="1"/>
  <c r="O430" s="1"/>
  <c r="O436" s="1"/>
  <c r="O442" s="1"/>
  <c r="O448" s="1"/>
  <c r="O454" s="1"/>
  <c r="O460" s="1"/>
  <c r="O466" s="1"/>
  <c r="O472" s="1"/>
  <c r="O478" s="1"/>
  <c r="O484" s="1"/>
  <c r="O490" s="1"/>
  <c r="O496" s="1"/>
  <c r="O502" s="1"/>
  <c r="O508" s="1"/>
  <c r="O514" s="1"/>
  <c r="O520" s="1"/>
  <c r="O526" s="1"/>
  <c r="O532" s="1"/>
  <c r="O538" s="1"/>
  <c r="O544" s="1"/>
  <c r="O550" s="1"/>
  <c r="O556" s="1"/>
  <c r="O562" s="1"/>
  <c r="O568" s="1"/>
  <c r="O574" s="1"/>
  <c r="O580" s="1"/>
  <c r="O586" s="1"/>
  <c r="O592" s="1"/>
  <c r="O598" s="1"/>
  <c r="O604" s="1"/>
  <c r="O610" s="1"/>
  <c r="O616" s="1"/>
  <c r="O622" s="1"/>
  <c r="O628" s="1"/>
  <c r="O634" s="1"/>
  <c r="O640" s="1"/>
  <c r="O646" s="1"/>
  <c r="O652" s="1"/>
  <c r="O658" s="1"/>
  <c r="O664" s="1"/>
  <c r="O670" s="1"/>
  <c r="O676" s="1"/>
  <c r="O682" s="1"/>
  <c r="O688" s="1"/>
  <c r="O694" s="1"/>
  <c r="O700" s="1"/>
  <c r="O706" s="1"/>
  <c r="O712" s="1"/>
  <c r="O718" s="1"/>
  <c r="O724" s="1"/>
  <c r="O730" s="1"/>
  <c r="O736" s="1"/>
  <c r="O742" s="1"/>
  <c r="O748" s="1"/>
  <c r="O754" s="1"/>
  <c r="O760" s="1"/>
  <c r="O766" s="1"/>
  <c r="O772" s="1"/>
  <c r="O778" s="1"/>
  <c r="O784" s="1"/>
  <c r="O790" s="1"/>
  <c r="O796" s="1"/>
  <c r="O802" s="1"/>
  <c r="O808" s="1"/>
  <c r="O814" s="1"/>
  <c r="O820" s="1"/>
  <c r="O826" s="1"/>
  <c r="O832" s="1"/>
  <c r="O838" s="1"/>
  <c r="O844" s="1"/>
  <c r="O850" s="1"/>
  <c r="O856" s="1"/>
  <c r="O862" s="1"/>
  <c r="O868" s="1"/>
  <c r="O874" s="1"/>
  <c r="O880" s="1"/>
  <c r="O886" s="1"/>
  <c r="O892" s="1"/>
  <c r="O898" s="1"/>
  <c r="O904" s="1"/>
  <c r="O910" s="1"/>
  <c r="O916" s="1"/>
  <c r="O922" s="1"/>
  <c r="O928" s="1"/>
  <c r="O934" s="1"/>
  <c r="O940" s="1"/>
  <c r="O946" s="1"/>
  <c r="O952" s="1"/>
  <c r="O958" s="1"/>
  <c r="O964" s="1"/>
  <c r="O970" s="1"/>
  <c r="O976" s="1"/>
  <c r="O982" s="1"/>
  <c r="O988" s="1"/>
  <c r="O994" s="1"/>
  <c r="O1000" s="1"/>
  <c r="O1006" s="1"/>
  <c r="O1012" s="1"/>
  <c r="O1018" s="1"/>
  <c r="O1024" s="1"/>
  <c r="O1030" s="1"/>
  <c r="O1036" s="1"/>
  <c r="O1042" s="1"/>
  <c r="O1048" s="1"/>
  <c r="O1054" s="1"/>
  <c r="O1060" s="1"/>
  <c r="O1066" s="1"/>
  <c r="O1072" s="1"/>
  <c r="O1078" s="1"/>
  <c r="O1084" s="1"/>
  <c r="O1090" s="1"/>
  <c r="O1096" s="1"/>
  <c r="O1102" s="1"/>
  <c r="O1108" s="1"/>
  <c r="O1114" s="1"/>
  <c r="O1120" s="1"/>
  <c r="O1126" s="1"/>
  <c r="O1132" s="1"/>
  <c r="O1138" s="1"/>
  <c r="O1144" s="1"/>
  <c r="O1150" s="1"/>
  <c r="O1156" s="1"/>
  <c r="O1162" s="1"/>
  <c r="O1168" s="1"/>
  <c r="O1174" s="1"/>
  <c r="O1180" s="1"/>
  <c r="O1186" s="1"/>
  <c r="O1192" s="1"/>
  <c r="O1198" s="1"/>
  <c r="O1204" s="1"/>
  <c r="O1210" s="1"/>
  <c r="O1216" s="1"/>
  <c r="O1222" s="1"/>
  <c r="O1228" s="1"/>
  <c r="O1234" s="1"/>
  <c r="O1240" s="1"/>
  <c r="O1246" s="1"/>
  <c r="O1252" s="1"/>
  <c r="O1258" s="1"/>
  <c r="O1264" s="1"/>
  <c r="O1270" s="1"/>
  <c r="O1276" s="1"/>
  <c r="O1282" s="1"/>
  <c r="O1288" s="1"/>
  <c r="O1294" s="1"/>
  <c r="O1300" s="1"/>
  <c r="O1306" s="1"/>
  <c r="O1312" s="1"/>
  <c r="O1318" s="1"/>
  <c r="O1324" s="1"/>
  <c r="O1330" s="1"/>
  <c r="W5" l="1"/>
  <c r="Q364"/>
  <c r="R364" s="1"/>
  <c r="Q76"/>
  <c r="R76" s="1"/>
  <c r="Q268"/>
  <c r="R268" s="1"/>
  <c r="Q172"/>
  <c r="R172" s="1"/>
  <c r="Q52"/>
  <c r="R52" s="1"/>
  <c r="Q244"/>
  <c r="R244" s="1"/>
  <c r="Q340"/>
  <c r="R340" s="1"/>
  <c r="Q100"/>
  <c r="R100" s="1"/>
  <c r="Q196"/>
  <c r="R196" s="1"/>
  <c r="Q292"/>
  <c r="R292" s="1"/>
  <c r="Q388"/>
  <c r="R388" s="1"/>
  <c r="Q148"/>
  <c r="R148" s="1"/>
  <c r="Q28"/>
  <c r="R28" s="1"/>
  <c r="Q124"/>
  <c r="R124" s="1"/>
  <c r="Q220"/>
  <c r="R220" s="1"/>
  <c r="Q316"/>
  <c r="R316" s="1"/>
  <c r="Q412"/>
  <c r="R412" s="1"/>
  <c r="Q436"/>
  <c r="R436" s="1"/>
  <c r="Q460"/>
  <c r="R460" s="1"/>
  <c r="Q484"/>
  <c r="R484" s="1"/>
  <c r="Q508"/>
  <c r="R508" s="1"/>
  <c r="Q532"/>
  <c r="R532" s="1"/>
  <c r="Q556"/>
  <c r="R556" s="1"/>
  <c r="Q580"/>
  <c r="R580" s="1"/>
  <c r="Q604"/>
  <c r="R604" s="1"/>
  <c r="Q628"/>
  <c r="R628" s="1"/>
  <c r="Q652"/>
  <c r="R652" s="1"/>
  <c r="Q676"/>
  <c r="R676" s="1"/>
  <c r="Q700"/>
  <c r="R700" s="1"/>
  <c r="Q724"/>
  <c r="R724" s="1"/>
  <c r="Q748"/>
  <c r="R748" s="1"/>
  <c r="Q772"/>
  <c r="R772" s="1"/>
  <c r="Q796"/>
  <c r="R796" s="1"/>
  <c r="Q820"/>
  <c r="R820" s="1"/>
  <c r="Q844"/>
  <c r="R844" s="1"/>
  <c r="Q868"/>
  <c r="R868" s="1"/>
  <c r="Q892"/>
  <c r="R892" s="1"/>
  <c r="Q916"/>
  <c r="R916" s="1"/>
  <c r="Q940"/>
  <c r="R940" s="1"/>
  <c r="Q964"/>
  <c r="R964" s="1"/>
  <c r="Q988"/>
  <c r="R988" s="1"/>
  <c r="Q1012"/>
  <c r="R1012" s="1"/>
  <c r="Q1036"/>
  <c r="R1036" s="1"/>
  <c r="Q1060"/>
  <c r="R1060" s="1"/>
  <c r="Q1084"/>
  <c r="R1084" s="1"/>
  <c r="Q1108"/>
  <c r="R1108" s="1"/>
  <c r="Q1132"/>
  <c r="R1132" s="1"/>
  <c r="Q1156"/>
  <c r="R1156" s="1"/>
  <c r="Q1180"/>
  <c r="R1180" s="1"/>
  <c r="Q1204"/>
  <c r="R1204" s="1"/>
  <c r="Q1228"/>
  <c r="R1228" s="1"/>
  <c r="Q1252"/>
  <c r="R1252" s="1"/>
  <c r="Q1276"/>
  <c r="R1276" s="1"/>
  <c r="Q1324"/>
  <c r="R1324" s="1"/>
  <c r="Q7"/>
  <c r="R7" s="1"/>
  <c r="Q31"/>
  <c r="R31" s="1"/>
  <c r="Q55"/>
  <c r="R55" s="1"/>
  <c r="Q79"/>
  <c r="R79" s="1"/>
  <c r="Q103"/>
  <c r="R103" s="1"/>
  <c r="Q127"/>
  <c r="R127" s="1"/>
  <c r="Q151"/>
  <c r="R151" s="1"/>
  <c r="Q175"/>
  <c r="R175" s="1"/>
  <c r="Q199"/>
  <c r="R199" s="1"/>
  <c r="Q223"/>
  <c r="R223" s="1"/>
  <c r="Q247"/>
  <c r="R247" s="1"/>
  <c r="Q271"/>
  <c r="R271" s="1"/>
  <c r="Q295"/>
  <c r="R295" s="1"/>
  <c r="Q319"/>
  <c r="R319" s="1"/>
  <c r="Q343"/>
  <c r="R343" s="1"/>
  <c r="Q367"/>
  <c r="R367" s="1"/>
  <c r="Q391"/>
  <c r="R391" s="1"/>
  <c r="Q415"/>
  <c r="R415" s="1"/>
  <c r="Q439"/>
  <c r="R439" s="1"/>
  <c r="Q463"/>
  <c r="R463" s="1"/>
  <c r="Q487"/>
  <c r="R487" s="1"/>
  <c r="Q511"/>
  <c r="R511" s="1"/>
  <c r="Q535"/>
  <c r="R535" s="1"/>
  <c r="Q559"/>
  <c r="R559" s="1"/>
  <c r="Q583"/>
  <c r="R583" s="1"/>
  <c r="Q607"/>
  <c r="R607" s="1"/>
  <c r="Q631"/>
  <c r="R631" s="1"/>
  <c r="Q655"/>
  <c r="R655" s="1"/>
  <c r="Q679"/>
  <c r="R679" s="1"/>
  <c r="Q703"/>
  <c r="R703" s="1"/>
  <c r="Q727"/>
  <c r="R727" s="1"/>
  <c r="Q751"/>
  <c r="R751" s="1"/>
  <c r="Q775"/>
  <c r="R775" s="1"/>
  <c r="Q799"/>
  <c r="R799" s="1"/>
  <c r="Q823"/>
  <c r="R823" s="1"/>
  <c r="Q847"/>
  <c r="R847" s="1"/>
  <c r="Q871"/>
  <c r="R871" s="1"/>
  <c r="Q895"/>
  <c r="R895" s="1"/>
  <c r="Q919"/>
  <c r="R919" s="1"/>
  <c r="Q943"/>
  <c r="R943" s="1"/>
  <c r="Q967"/>
  <c r="R967" s="1"/>
  <c r="Q991"/>
  <c r="R991" s="1"/>
  <c r="Q1015"/>
  <c r="R1015" s="1"/>
  <c r="Q1039"/>
  <c r="R1039" s="1"/>
  <c r="Q1063"/>
  <c r="R1063" s="1"/>
  <c r="Q1087"/>
  <c r="R1087" s="1"/>
  <c r="Q1111"/>
  <c r="R1111" s="1"/>
  <c r="Q1135"/>
  <c r="R1135" s="1"/>
  <c r="Q1159"/>
  <c r="R1159" s="1"/>
  <c r="Q1183"/>
  <c r="R1183" s="1"/>
  <c r="Q1207"/>
  <c r="R1207" s="1"/>
  <c r="Q1231"/>
  <c r="R1231" s="1"/>
  <c r="Q1255"/>
  <c r="R1255" s="1"/>
  <c r="Q1312"/>
  <c r="R1312" s="1"/>
  <c r="Q16"/>
  <c r="R16" s="1"/>
  <c r="Q40"/>
  <c r="R40" s="1"/>
  <c r="Q64"/>
  <c r="R64" s="1"/>
  <c r="Q88"/>
  <c r="R88" s="1"/>
  <c r="Q112"/>
  <c r="R112" s="1"/>
  <c r="Q136"/>
  <c r="R136" s="1"/>
  <c r="Q160"/>
  <c r="R160" s="1"/>
  <c r="Q184"/>
  <c r="R184" s="1"/>
  <c r="Q208"/>
  <c r="R208" s="1"/>
  <c r="Q232"/>
  <c r="R232" s="1"/>
  <c r="Q256"/>
  <c r="R256" s="1"/>
  <c r="Q280"/>
  <c r="R280" s="1"/>
  <c r="Q304"/>
  <c r="R304" s="1"/>
  <c r="Q328"/>
  <c r="R328" s="1"/>
  <c r="Q352"/>
  <c r="R352" s="1"/>
  <c r="Q376"/>
  <c r="R376" s="1"/>
  <c r="Q400"/>
  <c r="R400" s="1"/>
  <c r="Q424"/>
  <c r="R424" s="1"/>
  <c r="Q448"/>
  <c r="R448" s="1"/>
  <c r="Q472"/>
  <c r="R472" s="1"/>
  <c r="Q496"/>
  <c r="R496" s="1"/>
  <c r="Q520"/>
  <c r="R520" s="1"/>
  <c r="Q544"/>
  <c r="R544" s="1"/>
  <c r="Q568"/>
  <c r="R568" s="1"/>
  <c r="Q592"/>
  <c r="R592" s="1"/>
  <c r="Q616"/>
  <c r="R616" s="1"/>
  <c r="Q640"/>
  <c r="R640" s="1"/>
  <c r="Q664"/>
  <c r="R664" s="1"/>
  <c r="Q688"/>
  <c r="R688" s="1"/>
  <c r="Q712"/>
  <c r="R712" s="1"/>
  <c r="Q736"/>
  <c r="R736" s="1"/>
  <c r="Q760"/>
  <c r="R760" s="1"/>
  <c r="Q784"/>
  <c r="R784" s="1"/>
  <c r="Q808"/>
  <c r="R808" s="1"/>
  <c r="Q832"/>
  <c r="R832" s="1"/>
  <c r="Q856"/>
  <c r="R856" s="1"/>
  <c r="Q880"/>
  <c r="R880" s="1"/>
  <c r="Q904"/>
  <c r="R904" s="1"/>
  <c r="Q928"/>
  <c r="R928" s="1"/>
  <c r="Q952"/>
  <c r="R952" s="1"/>
  <c r="Q976"/>
  <c r="R976" s="1"/>
  <c r="Q1000"/>
  <c r="R1000" s="1"/>
  <c r="Q1024"/>
  <c r="R1024" s="1"/>
  <c r="Q1048"/>
  <c r="R1048" s="1"/>
  <c r="Q1072"/>
  <c r="R1072" s="1"/>
  <c r="Q1096"/>
  <c r="R1096" s="1"/>
  <c r="Q1120"/>
  <c r="R1120" s="1"/>
  <c r="Q1144"/>
  <c r="R1144" s="1"/>
  <c r="Q1168"/>
  <c r="R1168" s="1"/>
  <c r="Q1192"/>
  <c r="R1192" s="1"/>
  <c r="Q1216"/>
  <c r="R1216" s="1"/>
  <c r="Q1240"/>
  <c r="R1240" s="1"/>
  <c r="Q1264"/>
  <c r="R1264" s="1"/>
  <c r="Q1300"/>
  <c r="R1300" s="1"/>
  <c r="Q19"/>
  <c r="R19" s="1"/>
  <c r="Q43"/>
  <c r="R43" s="1"/>
  <c r="Q67"/>
  <c r="R67" s="1"/>
  <c r="Q91"/>
  <c r="R91" s="1"/>
  <c r="Q115"/>
  <c r="R115" s="1"/>
  <c r="Q139"/>
  <c r="R139" s="1"/>
  <c r="Q163"/>
  <c r="R163" s="1"/>
  <c r="Q187"/>
  <c r="R187" s="1"/>
  <c r="Q211"/>
  <c r="R211" s="1"/>
  <c r="Q235"/>
  <c r="R235" s="1"/>
  <c r="Q259"/>
  <c r="R259" s="1"/>
  <c r="Q283"/>
  <c r="R283" s="1"/>
  <c r="Q307"/>
  <c r="R307" s="1"/>
  <c r="Q331"/>
  <c r="R331" s="1"/>
  <c r="Q355"/>
  <c r="R355" s="1"/>
  <c r="Q379"/>
  <c r="R379" s="1"/>
  <c r="Q403"/>
  <c r="R403" s="1"/>
  <c r="Q427"/>
  <c r="R427" s="1"/>
  <c r="Q451"/>
  <c r="R451" s="1"/>
  <c r="Q475"/>
  <c r="R475" s="1"/>
  <c r="Q499"/>
  <c r="R499" s="1"/>
  <c r="Q523"/>
  <c r="R523" s="1"/>
  <c r="Q547"/>
  <c r="R547" s="1"/>
  <c r="Q571"/>
  <c r="R571" s="1"/>
  <c r="Q595"/>
  <c r="R595" s="1"/>
  <c r="Q619"/>
  <c r="R619" s="1"/>
  <c r="Q643"/>
  <c r="R643" s="1"/>
  <c r="Q667"/>
  <c r="R667" s="1"/>
  <c r="Q691"/>
  <c r="R691" s="1"/>
  <c r="Q715"/>
  <c r="R715" s="1"/>
  <c r="Q739"/>
  <c r="R739" s="1"/>
  <c r="Q763"/>
  <c r="R763" s="1"/>
  <c r="Q787"/>
  <c r="R787" s="1"/>
  <c r="Q811"/>
  <c r="R811" s="1"/>
  <c r="Q835"/>
  <c r="R835" s="1"/>
  <c r="Q859"/>
  <c r="R859" s="1"/>
  <c r="Q883"/>
  <c r="R883" s="1"/>
  <c r="Q907"/>
  <c r="R907" s="1"/>
  <c r="Q931"/>
  <c r="R931" s="1"/>
  <c r="Q955"/>
  <c r="R955" s="1"/>
  <c r="Q979"/>
  <c r="R979" s="1"/>
  <c r="Q1003"/>
  <c r="R1003" s="1"/>
  <c r="Q1027"/>
  <c r="R1027" s="1"/>
  <c r="Q1051"/>
  <c r="R1051" s="1"/>
  <c r="Q1075"/>
  <c r="R1075" s="1"/>
  <c r="Q1099"/>
  <c r="R1099" s="1"/>
  <c r="Q1123"/>
  <c r="R1123" s="1"/>
  <c r="Q1147"/>
  <c r="R1147" s="1"/>
  <c r="Q1171"/>
  <c r="R1171" s="1"/>
  <c r="Q1195"/>
  <c r="R1195" s="1"/>
  <c r="Q1219"/>
  <c r="R1219" s="1"/>
  <c r="Q1243"/>
  <c r="R1243" s="1"/>
  <c r="Q1267"/>
  <c r="R1267" s="1"/>
  <c r="Q1288"/>
  <c r="R1288" s="1"/>
  <c r="Q10"/>
  <c r="R10" s="1"/>
  <c r="Q22"/>
  <c r="R22" s="1"/>
  <c r="Q34"/>
  <c r="R34" s="1"/>
  <c r="Q46"/>
  <c r="R46" s="1"/>
  <c r="Q58"/>
  <c r="R58" s="1"/>
  <c r="Q70"/>
  <c r="R70" s="1"/>
  <c r="Q82"/>
  <c r="R82" s="1"/>
  <c r="Q94"/>
  <c r="R94" s="1"/>
  <c r="Q106"/>
  <c r="R106" s="1"/>
  <c r="Q118"/>
  <c r="R118" s="1"/>
  <c r="Q130"/>
  <c r="R130" s="1"/>
  <c r="Q142"/>
  <c r="R142" s="1"/>
  <c r="Q154"/>
  <c r="R154" s="1"/>
  <c r="Q166"/>
  <c r="R166" s="1"/>
  <c r="Q178"/>
  <c r="R178" s="1"/>
  <c r="Q190"/>
  <c r="R190" s="1"/>
  <c r="Q202"/>
  <c r="R202" s="1"/>
  <c r="Q214"/>
  <c r="R214" s="1"/>
  <c r="Q226"/>
  <c r="R226" s="1"/>
  <c r="Q238"/>
  <c r="R238" s="1"/>
  <c r="Q250"/>
  <c r="R250" s="1"/>
  <c r="Q262"/>
  <c r="R262" s="1"/>
  <c r="Q274"/>
  <c r="R274" s="1"/>
  <c r="Q286"/>
  <c r="R286" s="1"/>
  <c r="Q298"/>
  <c r="R298" s="1"/>
  <c r="Q310"/>
  <c r="R310" s="1"/>
  <c r="Q322"/>
  <c r="R322" s="1"/>
  <c r="Q334"/>
  <c r="R334" s="1"/>
  <c r="Q346"/>
  <c r="R346" s="1"/>
  <c r="Q358"/>
  <c r="R358" s="1"/>
  <c r="Q370"/>
  <c r="R370" s="1"/>
  <c r="Q382"/>
  <c r="R382" s="1"/>
  <c r="Q394"/>
  <c r="R394" s="1"/>
  <c r="Q406"/>
  <c r="R406" s="1"/>
  <c r="Q418"/>
  <c r="R418" s="1"/>
  <c r="Q430"/>
  <c r="R430" s="1"/>
  <c r="Q442"/>
  <c r="R442" s="1"/>
  <c r="Q454"/>
  <c r="R454" s="1"/>
  <c r="Q466"/>
  <c r="R466" s="1"/>
  <c r="Q478"/>
  <c r="R478" s="1"/>
  <c r="Q490"/>
  <c r="R490" s="1"/>
  <c r="Q502"/>
  <c r="R502" s="1"/>
  <c r="Q514"/>
  <c r="R514" s="1"/>
  <c r="Q526"/>
  <c r="R526" s="1"/>
  <c r="Q538"/>
  <c r="R538" s="1"/>
  <c r="Q550"/>
  <c r="R550" s="1"/>
  <c r="Q562"/>
  <c r="R562" s="1"/>
  <c r="Q574"/>
  <c r="R574" s="1"/>
  <c r="Q586"/>
  <c r="R586" s="1"/>
  <c r="Q598"/>
  <c r="R598" s="1"/>
  <c r="Q610"/>
  <c r="R610" s="1"/>
  <c r="Q622"/>
  <c r="R622" s="1"/>
  <c r="Q634"/>
  <c r="R634" s="1"/>
  <c r="Q646"/>
  <c r="R646" s="1"/>
  <c r="Q658"/>
  <c r="R658" s="1"/>
  <c r="Q670"/>
  <c r="R670" s="1"/>
  <c r="Q682"/>
  <c r="R682" s="1"/>
  <c r="Q694"/>
  <c r="R694" s="1"/>
  <c r="Q706"/>
  <c r="R706" s="1"/>
  <c r="Q718"/>
  <c r="R718" s="1"/>
  <c r="Q730"/>
  <c r="R730" s="1"/>
  <c r="Q742"/>
  <c r="R742" s="1"/>
  <c r="Q754"/>
  <c r="R754" s="1"/>
  <c r="Q766"/>
  <c r="R766" s="1"/>
  <c r="Q778"/>
  <c r="R778" s="1"/>
  <c r="Q790"/>
  <c r="R790" s="1"/>
  <c r="Q802"/>
  <c r="R802" s="1"/>
  <c r="Q814"/>
  <c r="R814" s="1"/>
  <c r="Q826"/>
  <c r="R826" s="1"/>
  <c r="Q838"/>
  <c r="R838" s="1"/>
  <c r="Q850"/>
  <c r="R850" s="1"/>
  <c r="Q862"/>
  <c r="R862" s="1"/>
  <c r="Q874"/>
  <c r="R874" s="1"/>
  <c r="Q886"/>
  <c r="R886" s="1"/>
  <c r="Q898"/>
  <c r="R898" s="1"/>
  <c r="Q910"/>
  <c r="R910" s="1"/>
  <c r="Q922"/>
  <c r="R922" s="1"/>
  <c r="Q934"/>
  <c r="R934" s="1"/>
  <c r="Q946"/>
  <c r="R946" s="1"/>
  <c r="Q958"/>
  <c r="R958" s="1"/>
  <c r="Q970"/>
  <c r="R970" s="1"/>
  <c r="Q982"/>
  <c r="R982" s="1"/>
  <c r="Q994"/>
  <c r="R994" s="1"/>
  <c r="Q1006"/>
  <c r="R1006" s="1"/>
  <c r="Q1018"/>
  <c r="R1018" s="1"/>
  <c r="Q1030"/>
  <c r="R1030" s="1"/>
  <c r="Q1042"/>
  <c r="R1042" s="1"/>
  <c r="Q1054"/>
  <c r="R1054" s="1"/>
  <c r="Q1066"/>
  <c r="R1066" s="1"/>
  <c r="Q1078"/>
  <c r="R1078" s="1"/>
  <c r="Q1090"/>
  <c r="R1090" s="1"/>
  <c r="Q1102"/>
  <c r="R1102" s="1"/>
  <c r="Q1114"/>
  <c r="R1114" s="1"/>
  <c r="Q1126"/>
  <c r="R1126" s="1"/>
  <c r="Q1138"/>
  <c r="R1138" s="1"/>
  <c r="Q1150"/>
  <c r="R1150" s="1"/>
  <c r="Q1162"/>
  <c r="R1162" s="1"/>
  <c r="Q1174"/>
  <c r="R1174" s="1"/>
  <c r="Q1186"/>
  <c r="R1186" s="1"/>
  <c r="Q1198"/>
  <c r="R1198" s="1"/>
  <c r="Q1210"/>
  <c r="R1210" s="1"/>
  <c r="Q1222"/>
  <c r="R1222" s="1"/>
  <c r="Q1234"/>
  <c r="R1234" s="1"/>
  <c r="Q1246"/>
  <c r="R1246" s="1"/>
  <c r="Q1258"/>
  <c r="R1258" s="1"/>
  <c r="Q1270"/>
  <c r="R1270" s="1"/>
  <c r="Q1282"/>
  <c r="R1282" s="1"/>
  <c r="Q1294"/>
  <c r="R1294" s="1"/>
  <c r="Q1306"/>
  <c r="R1306" s="1"/>
  <c r="Q1318"/>
  <c r="R1318" s="1"/>
  <c r="Q1330"/>
  <c r="R1330" s="1"/>
  <c r="Q1279"/>
  <c r="R1279" s="1"/>
  <c r="Q1291"/>
  <c r="R1291" s="1"/>
  <c r="Q1303"/>
  <c r="R1303" s="1"/>
  <c r="Q1315"/>
  <c r="R1315" s="1"/>
  <c r="Q1327"/>
  <c r="R1327" s="1"/>
  <c r="Q13"/>
  <c r="R13" s="1"/>
  <c r="Q25"/>
  <c r="R25" s="1"/>
  <c r="Q37"/>
  <c r="R37" s="1"/>
  <c r="Q49"/>
  <c r="R49" s="1"/>
  <c r="Q61"/>
  <c r="R61" s="1"/>
  <c r="Q73"/>
  <c r="R73" s="1"/>
  <c r="Q85"/>
  <c r="R85" s="1"/>
  <c r="Q97"/>
  <c r="R97" s="1"/>
  <c r="Q109"/>
  <c r="R109" s="1"/>
  <c r="Q121"/>
  <c r="R121" s="1"/>
  <c r="Q133"/>
  <c r="R133" s="1"/>
  <c r="Q145"/>
  <c r="R145" s="1"/>
  <c r="Q157"/>
  <c r="R157" s="1"/>
  <c r="Q169"/>
  <c r="R169" s="1"/>
  <c r="Q181"/>
  <c r="R181" s="1"/>
  <c r="Q193"/>
  <c r="R193" s="1"/>
  <c r="Q205"/>
  <c r="R205" s="1"/>
  <c r="Q217"/>
  <c r="R217" s="1"/>
  <c r="Q229"/>
  <c r="R229" s="1"/>
  <c r="Q241"/>
  <c r="R241" s="1"/>
  <c r="Q253"/>
  <c r="R253" s="1"/>
  <c r="Q265"/>
  <c r="R265" s="1"/>
  <c r="Q277"/>
  <c r="R277" s="1"/>
  <c r="Q289"/>
  <c r="R289" s="1"/>
  <c r="Q301"/>
  <c r="R301" s="1"/>
  <c r="Q313"/>
  <c r="R313" s="1"/>
  <c r="Q325"/>
  <c r="R325" s="1"/>
  <c r="Q337"/>
  <c r="R337" s="1"/>
  <c r="Q349"/>
  <c r="R349" s="1"/>
  <c r="Q361"/>
  <c r="R361" s="1"/>
  <c r="Q373"/>
  <c r="R373" s="1"/>
  <c r="Q385"/>
  <c r="R385" s="1"/>
  <c r="Q397"/>
  <c r="R397" s="1"/>
  <c r="Q409"/>
  <c r="R409" s="1"/>
  <c r="Q421"/>
  <c r="R421" s="1"/>
  <c r="Q433"/>
  <c r="R433" s="1"/>
  <c r="Q445"/>
  <c r="R445" s="1"/>
  <c r="Q457"/>
  <c r="R457" s="1"/>
  <c r="Q469"/>
  <c r="R469" s="1"/>
  <c r="Q481"/>
  <c r="R481" s="1"/>
  <c r="Q493"/>
  <c r="R493" s="1"/>
  <c r="Q505"/>
  <c r="R505" s="1"/>
  <c r="Q517"/>
  <c r="R517" s="1"/>
  <c r="Q529"/>
  <c r="R529" s="1"/>
  <c r="Q541"/>
  <c r="R541" s="1"/>
  <c r="Q553"/>
  <c r="R553" s="1"/>
  <c r="Q565"/>
  <c r="R565" s="1"/>
  <c r="Q577"/>
  <c r="R577" s="1"/>
  <c r="Q589"/>
  <c r="R589" s="1"/>
  <c r="Q601"/>
  <c r="R601" s="1"/>
  <c r="Q613"/>
  <c r="R613" s="1"/>
  <c r="Q625"/>
  <c r="R625" s="1"/>
  <c r="Q637"/>
  <c r="R637" s="1"/>
  <c r="Q649"/>
  <c r="R649" s="1"/>
  <c r="Q661"/>
  <c r="R661" s="1"/>
  <c r="Q673"/>
  <c r="R673" s="1"/>
  <c r="Q685"/>
  <c r="R685" s="1"/>
  <c r="Q697"/>
  <c r="R697" s="1"/>
  <c r="Q709"/>
  <c r="R709" s="1"/>
  <c r="Q721"/>
  <c r="R721" s="1"/>
  <c r="Q733"/>
  <c r="R733" s="1"/>
  <c r="Q745"/>
  <c r="R745" s="1"/>
  <c r="Q757"/>
  <c r="R757" s="1"/>
  <c r="Q769"/>
  <c r="R769" s="1"/>
  <c r="Q781"/>
  <c r="R781" s="1"/>
  <c r="Q793"/>
  <c r="R793" s="1"/>
  <c r="Q805"/>
  <c r="R805" s="1"/>
  <c r="Q817"/>
  <c r="R817" s="1"/>
  <c r="Q829"/>
  <c r="R829" s="1"/>
  <c r="Q841"/>
  <c r="R841" s="1"/>
  <c r="Q853"/>
  <c r="R853" s="1"/>
  <c r="Q865"/>
  <c r="R865" s="1"/>
  <c r="Q877"/>
  <c r="R877" s="1"/>
  <c r="Q889"/>
  <c r="R889" s="1"/>
  <c r="Q901"/>
  <c r="R901" s="1"/>
  <c r="Q913"/>
  <c r="R913" s="1"/>
  <c r="Q925"/>
  <c r="R925" s="1"/>
  <c r="Q937"/>
  <c r="R937" s="1"/>
  <c r="Q949"/>
  <c r="R949" s="1"/>
  <c r="Q961"/>
  <c r="R961" s="1"/>
  <c r="Q973"/>
  <c r="R973" s="1"/>
  <c r="Q985"/>
  <c r="R985" s="1"/>
  <c r="Q997"/>
  <c r="R997" s="1"/>
  <c r="Q1009"/>
  <c r="R1009" s="1"/>
  <c r="Q1021"/>
  <c r="R1021" s="1"/>
  <c r="Q1033"/>
  <c r="R1033" s="1"/>
  <c r="Q1045"/>
  <c r="R1045" s="1"/>
  <c r="Q1057"/>
  <c r="R1057" s="1"/>
  <c r="Q1069"/>
  <c r="R1069" s="1"/>
  <c r="Q1081"/>
  <c r="R1081" s="1"/>
  <c r="Q1093"/>
  <c r="R1093" s="1"/>
  <c r="Q1105"/>
  <c r="R1105" s="1"/>
  <c r="Q1117"/>
  <c r="R1117" s="1"/>
  <c r="Q1129"/>
  <c r="R1129" s="1"/>
  <c r="Q1141"/>
  <c r="R1141" s="1"/>
  <c r="Q1153"/>
  <c r="R1153" s="1"/>
  <c r="Q1165"/>
  <c r="R1165" s="1"/>
  <c r="Q1177"/>
  <c r="R1177" s="1"/>
  <c r="Q1189"/>
  <c r="R1189" s="1"/>
  <c r="Q1201"/>
  <c r="R1201" s="1"/>
  <c r="Q1213"/>
  <c r="R1213" s="1"/>
  <c r="Q1225"/>
  <c r="R1225" s="1"/>
  <c r="Q1237"/>
  <c r="R1237" s="1"/>
  <c r="Q1249"/>
  <c r="R1249" s="1"/>
  <c r="Q1261"/>
  <c r="R1261" s="1"/>
  <c r="Q1273"/>
  <c r="R1273" s="1"/>
  <c r="Q1285"/>
  <c r="R1285" s="1"/>
  <c r="Q1297"/>
  <c r="R1297" s="1"/>
  <c r="Q1309"/>
  <c r="R1309" s="1"/>
  <c r="Q1321"/>
  <c r="R1321" s="1"/>
  <c r="W6" l="1"/>
  <c r="W7" l="1"/>
  <c r="W8" l="1"/>
  <c r="W9" l="1"/>
  <c r="W10" l="1"/>
  <c r="W11" l="1"/>
  <c r="W12" l="1"/>
  <c r="W13" l="1"/>
  <c r="W14" l="1"/>
  <c r="W15" l="1"/>
  <c r="W16" l="1"/>
  <c r="W17" l="1"/>
  <c r="W18" l="1"/>
  <c r="W19" l="1"/>
  <c r="W20" l="1"/>
  <c r="W21" l="1"/>
  <c r="W22" l="1"/>
  <c r="W23" l="1"/>
  <c r="W24" l="1"/>
  <c r="W25" l="1"/>
  <c r="W26" l="1"/>
  <c r="W27" l="1"/>
  <c r="W28" l="1"/>
  <c r="W29" l="1"/>
  <c r="W30" l="1"/>
  <c r="W31" l="1"/>
  <c r="W32" l="1"/>
  <c r="W33" l="1"/>
  <c r="W34" l="1"/>
  <c r="W35" l="1"/>
  <c r="W36" l="1"/>
  <c r="W37" l="1"/>
  <c r="W38" l="1"/>
  <c r="W39" l="1"/>
  <c r="W40" l="1"/>
  <c r="W41" l="1"/>
  <c r="W42" l="1"/>
  <c r="W43" l="1"/>
  <c r="W44" l="1"/>
  <c r="Z43"/>
  <c r="X43"/>
  <c r="Y43"/>
  <c r="W45" l="1"/>
  <c r="X44"/>
  <c r="Z44"/>
  <c r="Y44"/>
  <c r="W46" l="1"/>
  <c r="Y45"/>
  <c r="X45"/>
  <c r="Z45"/>
  <c r="W47" l="1"/>
  <c r="Z46"/>
  <c r="Y46"/>
  <c r="X46"/>
  <c r="W48" l="1"/>
  <c r="Z47"/>
  <c r="Y47"/>
  <c r="X47"/>
  <c r="W49" l="1"/>
  <c r="X48"/>
  <c r="Y48"/>
  <c r="Z48"/>
  <c r="W50" l="1"/>
  <c r="Y49"/>
  <c r="X49"/>
  <c r="Z49"/>
  <c r="W51" l="1"/>
  <c r="Z50"/>
  <c r="Y50"/>
  <c r="X50"/>
  <c r="W52" l="1"/>
  <c r="Z51"/>
  <c r="X51"/>
  <c r="Y51"/>
  <c r="X52" l="1"/>
  <c r="Z52"/>
  <c r="Y52"/>
  <c r="B7" l="1"/>
  <c r="M4"/>
  <c r="U3"/>
  <c r="K4" l="1"/>
  <c r="I4"/>
  <c r="T4"/>
  <c r="F4"/>
  <c r="J4"/>
  <c r="AB4"/>
  <c r="AC4"/>
  <c r="E5"/>
  <c r="L4" l="1"/>
  <c r="D4" s="1"/>
  <c r="M5"/>
  <c r="E6"/>
  <c r="M6" s="1"/>
  <c r="F5"/>
  <c r="AB5"/>
  <c r="AC5"/>
  <c r="U4" l="1"/>
  <c r="E7"/>
  <c r="M7" s="1"/>
  <c r="F6"/>
  <c r="AC6"/>
  <c r="AB6"/>
  <c r="I5" l="1"/>
  <c r="K5"/>
  <c r="J5"/>
  <c r="E8"/>
  <c r="M8" s="1"/>
  <c r="F7"/>
  <c r="T5"/>
  <c r="AB7"/>
  <c r="AC7"/>
  <c r="L5" l="1"/>
  <c r="AB8"/>
  <c r="AC8"/>
  <c r="E9"/>
  <c r="M9" s="1"/>
  <c r="F8"/>
  <c r="D5" l="1"/>
  <c r="U5"/>
  <c r="AB9"/>
  <c r="AC9"/>
  <c r="F9"/>
  <c r="E10"/>
  <c r="M10" s="1"/>
  <c r="I6" l="1"/>
  <c r="K6"/>
  <c r="AC10"/>
  <c r="AB10"/>
  <c r="F10"/>
  <c r="E11"/>
  <c r="M11" s="1"/>
  <c r="T6"/>
  <c r="J6"/>
  <c r="L6" l="1"/>
  <c r="F11"/>
  <c r="E12"/>
  <c r="M12" s="1"/>
  <c r="AC11"/>
  <c r="AB11"/>
  <c r="D6" l="1"/>
  <c r="U6"/>
  <c r="F12"/>
  <c r="E13"/>
  <c r="M13" s="1"/>
  <c r="AC12"/>
  <c r="AB12"/>
  <c r="I7" l="1"/>
  <c r="K7"/>
  <c r="AC13"/>
  <c r="AB13"/>
  <c r="F13"/>
  <c r="E14"/>
  <c r="M14" s="1"/>
  <c r="T7"/>
  <c r="J7"/>
  <c r="L7" l="1"/>
  <c r="F14"/>
  <c r="E15"/>
  <c r="M15" s="1"/>
  <c r="AC14"/>
  <c r="AB14"/>
  <c r="D7" l="1"/>
  <c r="F15"/>
  <c r="E16"/>
  <c r="M16" s="1"/>
  <c r="U7"/>
  <c r="AC15"/>
  <c r="AB15"/>
  <c r="I8" l="1"/>
  <c r="K8"/>
  <c r="F16"/>
  <c r="E17"/>
  <c r="M17" s="1"/>
  <c r="AC16"/>
  <c r="AB16"/>
  <c r="T8"/>
  <c r="J8"/>
  <c r="L8" l="1"/>
  <c r="AC17"/>
  <c r="AB17"/>
  <c r="F17"/>
  <c r="E18"/>
  <c r="M18" s="1"/>
  <c r="D8" l="1"/>
  <c r="U8"/>
  <c r="AC18"/>
  <c r="AB18"/>
  <c r="F18"/>
  <c r="E19"/>
  <c r="M19" s="1"/>
  <c r="I9" l="1"/>
  <c r="K9"/>
  <c r="T9"/>
  <c r="J9"/>
  <c r="AC19"/>
  <c r="AB19"/>
  <c r="F19"/>
  <c r="E20"/>
  <c r="M20" s="1"/>
  <c r="L9" l="1"/>
  <c r="D9" s="1"/>
  <c r="AC20"/>
  <c r="AB20"/>
  <c r="E21"/>
  <c r="M21" s="1"/>
  <c r="F20"/>
  <c r="U9" l="1"/>
  <c r="E22"/>
  <c r="M22" s="1"/>
  <c r="F21"/>
  <c r="AB21"/>
  <c r="AC21"/>
  <c r="I10" l="1"/>
  <c r="K10"/>
  <c r="T10"/>
  <c r="J10"/>
  <c r="AB22"/>
  <c r="AC22"/>
  <c r="F22"/>
  <c r="E23"/>
  <c r="M23" s="1"/>
  <c r="L10" l="1"/>
  <c r="D10" s="1"/>
  <c r="AB23"/>
  <c r="AC23"/>
  <c r="E24"/>
  <c r="M24" s="1"/>
  <c r="F23"/>
  <c r="U10" l="1"/>
  <c r="AB24"/>
  <c r="AC24"/>
  <c r="E25"/>
  <c r="M25" s="1"/>
  <c r="F24"/>
  <c r="I11" l="1"/>
  <c r="K11"/>
  <c r="J11"/>
  <c r="T11"/>
  <c r="E26"/>
  <c r="M26" s="1"/>
  <c r="F25"/>
  <c r="AC25"/>
  <c r="AB25"/>
  <c r="L11" l="1"/>
  <c r="D11" s="1"/>
  <c r="AB26"/>
  <c r="AC26"/>
  <c r="F26"/>
  <c r="E27"/>
  <c r="M27" s="1"/>
  <c r="U11" l="1"/>
  <c r="K12" s="1"/>
  <c r="F27"/>
  <c r="E28"/>
  <c r="M28" s="1"/>
  <c r="AB27"/>
  <c r="AC27"/>
  <c r="T12" l="1"/>
  <c r="I12"/>
  <c r="J12"/>
  <c r="AB28"/>
  <c r="AC28"/>
  <c r="E29"/>
  <c r="M29" s="1"/>
  <c r="F28"/>
  <c r="L12" l="1"/>
  <c r="D12" s="1"/>
  <c r="AC29"/>
  <c r="AB29"/>
  <c r="E30"/>
  <c r="M30" s="1"/>
  <c r="F29"/>
  <c r="U12" l="1"/>
  <c r="F30"/>
  <c r="E31"/>
  <c r="M31" s="1"/>
  <c r="AB30"/>
  <c r="AC30"/>
  <c r="I13" l="1"/>
  <c r="K13"/>
  <c r="J13"/>
  <c r="T13"/>
  <c r="AB31"/>
  <c r="AC31"/>
  <c r="F31"/>
  <c r="E32"/>
  <c r="M32" s="1"/>
  <c r="L13" l="1"/>
  <c r="D13" s="1"/>
  <c r="E33"/>
  <c r="M33" s="1"/>
  <c r="F32"/>
  <c r="AB32"/>
  <c r="AC32"/>
  <c r="U13" l="1"/>
  <c r="E34"/>
  <c r="M34" s="1"/>
  <c r="F33"/>
  <c r="AC33"/>
  <c r="AB33"/>
  <c r="I14" l="1"/>
  <c r="K14"/>
  <c r="T14"/>
  <c r="J14"/>
  <c r="AB34"/>
  <c r="AC34"/>
  <c r="E35"/>
  <c r="M35" s="1"/>
  <c r="F34"/>
  <c r="L14" l="1"/>
  <c r="D14" s="1"/>
  <c r="F35"/>
  <c r="E36"/>
  <c r="M36" s="1"/>
  <c r="AB35"/>
  <c r="AC35"/>
  <c r="U14" l="1"/>
  <c r="AC36"/>
  <c r="AB36"/>
  <c r="F36"/>
  <c r="E37"/>
  <c r="M37" s="1"/>
  <c r="I15" l="1"/>
  <c r="K15"/>
  <c r="Y3" s="1"/>
  <c r="J15"/>
  <c r="X3" s="1"/>
  <c r="T15"/>
  <c r="AB37"/>
  <c r="AC37"/>
  <c r="E38"/>
  <c r="M38" s="1"/>
  <c r="F37"/>
  <c r="L15" l="1"/>
  <c r="E39"/>
  <c r="M39" s="1"/>
  <c r="F38"/>
  <c r="AB38"/>
  <c r="AC38"/>
  <c r="D15" l="1"/>
  <c r="Z3"/>
  <c r="U15"/>
  <c r="F39"/>
  <c r="E40"/>
  <c r="M40" s="1"/>
  <c r="AB39"/>
  <c r="AC39"/>
  <c r="I16" l="1"/>
  <c r="K16"/>
  <c r="T16"/>
  <c r="J16"/>
  <c r="AC40"/>
  <c r="AB40"/>
  <c r="F40"/>
  <c r="E41"/>
  <c r="M41" s="1"/>
  <c r="L16" l="1"/>
  <c r="E42"/>
  <c r="M42" s="1"/>
  <c r="F41"/>
  <c r="AC41"/>
  <c r="AB41"/>
  <c r="D16" l="1"/>
  <c r="U16"/>
  <c r="AB42"/>
  <c r="AC42"/>
  <c r="E43"/>
  <c r="M43" s="1"/>
  <c r="F42"/>
  <c r="I17" l="1"/>
  <c r="K17"/>
  <c r="T17"/>
  <c r="J17"/>
  <c r="F43"/>
  <c r="E44"/>
  <c r="M44" s="1"/>
  <c r="AB43"/>
  <c r="AC43"/>
  <c r="L17" l="1"/>
  <c r="AC44"/>
  <c r="AB44"/>
  <c r="F44"/>
  <c r="E45"/>
  <c r="M45" s="1"/>
  <c r="D17" l="1"/>
  <c r="U17"/>
  <c r="AB45"/>
  <c r="AC45"/>
  <c r="E46"/>
  <c r="M46" s="1"/>
  <c r="F45"/>
  <c r="I18" l="1"/>
  <c r="K18"/>
  <c r="T18"/>
  <c r="J18"/>
  <c r="E47"/>
  <c r="M47" s="1"/>
  <c r="F46"/>
  <c r="AB46"/>
  <c r="AC46"/>
  <c r="L18" l="1"/>
  <c r="F47"/>
  <c r="E48"/>
  <c r="M48" s="1"/>
  <c r="AB47"/>
  <c r="AC47"/>
  <c r="D18" l="1"/>
  <c r="U18"/>
  <c r="AC48"/>
  <c r="AB48"/>
  <c r="F48"/>
  <c r="E49"/>
  <c r="M49" s="1"/>
  <c r="I19" l="1"/>
  <c r="K19"/>
  <c r="T19"/>
  <c r="J19"/>
  <c r="AC49"/>
  <c r="AB49"/>
  <c r="E50"/>
  <c r="M50" s="1"/>
  <c r="F49"/>
  <c r="L19" l="1"/>
  <c r="D19" s="1"/>
  <c r="AB50"/>
  <c r="AC50"/>
  <c r="E51"/>
  <c r="M51" s="1"/>
  <c r="F50"/>
  <c r="U19" l="1"/>
  <c r="F51"/>
  <c r="E52"/>
  <c r="M52" s="1"/>
  <c r="AB51"/>
  <c r="AC51"/>
  <c r="I20" l="1"/>
  <c r="K20"/>
  <c r="T20"/>
  <c r="J20"/>
  <c r="AC52"/>
  <c r="AB52"/>
  <c r="F52"/>
  <c r="E53"/>
  <c r="M53" s="1"/>
  <c r="L20" l="1"/>
  <c r="D20" s="1"/>
  <c r="E54"/>
  <c r="M54" s="1"/>
  <c r="F53"/>
  <c r="U20" l="1"/>
  <c r="E55"/>
  <c r="M55" s="1"/>
  <c r="F54"/>
  <c r="I21" l="1"/>
  <c r="K21"/>
  <c r="T21"/>
  <c r="J21"/>
  <c r="F55"/>
  <c r="E56"/>
  <c r="M56" s="1"/>
  <c r="L21" l="1"/>
  <c r="D21" s="1"/>
  <c r="F56"/>
  <c r="E57"/>
  <c r="M57" s="1"/>
  <c r="U21" l="1"/>
  <c r="E58"/>
  <c r="M58" s="1"/>
  <c r="F57"/>
  <c r="I22" l="1"/>
  <c r="K22"/>
  <c r="T22"/>
  <c r="J22"/>
  <c r="E59"/>
  <c r="M59" s="1"/>
  <c r="F58"/>
  <c r="L22" l="1"/>
  <c r="D22" s="1"/>
  <c r="F59"/>
  <c r="E60"/>
  <c r="M60" s="1"/>
  <c r="U22" l="1"/>
  <c r="F60"/>
  <c r="E61"/>
  <c r="M61" s="1"/>
  <c r="I23" l="1"/>
  <c r="K23"/>
  <c r="T23"/>
  <c r="J23"/>
  <c r="E62"/>
  <c r="M62" s="1"/>
  <c r="F61"/>
  <c r="L23" l="1"/>
  <c r="D23" s="1"/>
  <c r="E63"/>
  <c r="M63" s="1"/>
  <c r="F62"/>
  <c r="U23" l="1"/>
  <c r="F63"/>
  <c r="E64"/>
  <c r="M64" s="1"/>
  <c r="I24" l="1"/>
  <c r="K24"/>
  <c r="T24"/>
  <c r="J24"/>
  <c r="F64"/>
  <c r="E65"/>
  <c r="M65" s="1"/>
  <c r="L24" l="1"/>
  <c r="D24" s="1"/>
  <c r="E66"/>
  <c r="M66" s="1"/>
  <c r="F65"/>
  <c r="U24" l="1"/>
  <c r="E67"/>
  <c r="M67" s="1"/>
  <c r="F66"/>
  <c r="I25" l="1"/>
  <c r="K25"/>
  <c r="T25"/>
  <c r="J25"/>
  <c r="F67"/>
  <c r="E68"/>
  <c r="M68" s="1"/>
  <c r="L25" l="1"/>
  <c r="D25" s="1"/>
  <c r="F68"/>
  <c r="E69"/>
  <c r="M69" s="1"/>
  <c r="U25" l="1"/>
  <c r="E70"/>
  <c r="M70" s="1"/>
  <c r="F69"/>
  <c r="I26" l="1"/>
  <c r="K26"/>
  <c r="T26"/>
  <c r="J26"/>
  <c r="E71"/>
  <c r="M71" s="1"/>
  <c r="F70"/>
  <c r="L26" l="1"/>
  <c r="D26" s="1"/>
  <c r="F71"/>
  <c r="E72"/>
  <c r="M72" s="1"/>
  <c r="U26" l="1"/>
  <c r="F72"/>
  <c r="E73"/>
  <c r="M73" s="1"/>
  <c r="I27" l="1"/>
  <c r="K27"/>
  <c r="Y4" s="1"/>
  <c r="J27"/>
  <c r="X4" s="1"/>
  <c r="T27"/>
  <c r="E74"/>
  <c r="M74" s="1"/>
  <c r="F73"/>
  <c r="L27" l="1"/>
  <c r="E75"/>
  <c r="M75" s="1"/>
  <c r="F74"/>
  <c r="D27" l="1"/>
  <c r="Z4"/>
  <c r="U27"/>
  <c r="F75"/>
  <c r="E76"/>
  <c r="M76" s="1"/>
  <c r="I28" l="1"/>
  <c r="K28"/>
  <c r="J28"/>
  <c r="T28"/>
  <c r="F76"/>
  <c r="E77"/>
  <c r="M77" s="1"/>
  <c r="L28" l="1"/>
  <c r="E78"/>
  <c r="M78" s="1"/>
  <c r="F77"/>
  <c r="D28" l="1"/>
  <c r="U28"/>
  <c r="E79"/>
  <c r="M79" s="1"/>
  <c r="F78"/>
  <c r="I29" l="1"/>
  <c r="K29"/>
  <c r="J29"/>
  <c r="T29"/>
  <c r="F79"/>
  <c r="E80"/>
  <c r="M80" s="1"/>
  <c r="L29" l="1"/>
  <c r="F80"/>
  <c r="E81"/>
  <c r="M81" s="1"/>
  <c r="D29" l="1"/>
  <c r="U29"/>
  <c r="E82"/>
  <c r="M82" s="1"/>
  <c r="F81"/>
  <c r="I30" l="1"/>
  <c r="K30"/>
  <c r="T30"/>
  <c r="J30"/>
  <c r="E83"/>
  <c r="M83" s="1"/>
  <c r="F82"/>
  <c r="L30" l="1"/>
  <c r="F83"/>
  <c r="E84"/>
  <c r="M84" s="1"/>
  <c r="D30" l="1"/>
  <c r="U30"/>
  <c r="F84"/>
  <c r="E85"/>
  <c r="M85" s="1"/>
  <c r="I31" l="1"/>
  <c r="K31"/>
  <c r="J31"/>
  <c r="T31"/>
  <c r="E86"/>
  <c r="M86" s="1"/>
  <c r="F85"/>
  <c r="L31" l="1"/>
  <c r="D31" s="1"/>
  <c r="E87"/>
  <c r="M87" s="1"/>
  <c r="F86"/>
  <c r="U31" l="1"/>
  <c r="F87"/>
  <c r="E88"/>
  <c r="M88" s="1"/>
  <c r="I32" l="1"/>
  <c r="K32"/>
  <c r="T32"/>
  <c r="J32"/>
  <c r="F88"/>
  <c r="E89"/>
  <c r="M89" s="1"/>
  <c r="L32" l="1"/>
  <c r="D32" s="1"/>
  <c r="E90"/>
  <c r="M90" s="1"/>
  <c r="F89"/>
  <c r="U32" l="1"/>
  <c r="E91"/>
  <c r="M91" s="1"/>
  <c r="F90"/>
  <c r="I33" l="1"/>
  <c r="K33"/>
  <c r="T33"/>
  <c r="J33"/>
  <c r="F91"/>
  <c r="E92"/>
  <c r="M92" s="1"/>
  <c r="L33" l="1"/>
  <c r="D33" s="1"/>
  <c r="F92"/>
  <c r="E93"/>
  <c r="M93" s="1"/>
  <c r="U33" l="1"/>
  <c r="E94"/>
  <c r="M94" s="1"/>
  <c r="F93"/>
  <c r="I34" l="1"/>
  <c r="K34"/>
  <c r="T34"/>
  <c r="J34"/>
  <c r="E95"/>
  <c r="M95" s="1"/>
  <c r="F94"/>
  <c r="L34" l="1"/>
  <c r="D34" s="1"/>
  <c r="F95"/>
  <c r="E96"/>
  <c r="M96" s="1"/>
  <c r="U34" l="1"/>
  <c r="F96"/>
  <c r="E97"/>
  <c r="M97" s="1"/>
  <c r="I35" l="1"/>
  <c r="K35"/>
  <c r="T35"/>
  <c r="J35"/>
  <c r="E98"/>
  <c r="M98" s="1"/>
  <c r="F97"/>
  <c r="L35" l="1"/>
  <c r="D35" s="1"/>
  <c r="E99"/>
  <c r="M99" s="1"/>
  <c r="F98"/>
  <c r="U35" l="1"/>
  <c r="K36" s="1"/>
  <c r="F99"/>
  <c r="E100"/>
  <c r="M100" s="1"/>
  <c r="T36" l="1"/>
  <c r="I36"/>
  <c r="J36"/>
  <c r="F100"/>
  <c r="E101"/>
  <c r="M101" s="1"/>
  <c r="L36" l="1"/>
  <c r="D36" s="1"/>
  <c r="E102"/>
  <c r="M102" s="1"/>
  <c r="F101"/>
  <c r="U36" l="1"/>
  <c r="K37" s="1"/>
  <c r="E103"/>
  <c r="M103" s="1"/>
  <c r="F102"/>
  <c r="J37" l="1"/>
  <c r="I37"/>
  <c r="T37"/>
  <c r="F103"/>
  <c r="E104"/>
  <c r="M104" s="1"/>
  <c r="L37" l="1"/>
  <c r="D37" s="1"/>
  <c r="F104"/>
  <c r="E105"/>
  <c r="M105" s="1"/>
  <c r="U37" l="1"/>
  <c r="K38" s="1"/>
  <c r="E106"/>
  <c r="M106" s="1"/>
  <c r="F105"/>
  <c r="I38" l="1"/>
  <c r="L38" s="1"/>
  <c r="D38" s="1"/>
  <c r="T38"/>
  <c r="J38"/>
  <c r="E107"/>
  <c r="M107" s="1"/>
  <c r="F106"/>
  <c r="U38" l="1"/>
  <c r="F107"/>
  <c r="E108"/>
  <c r="M108" s="1"/>
  <c r="I39" l="1"/>
  <c r="K39"/>
  <c r="Y5" s="1"/>
  <c r="T39"/>
  <c r="J39"/>
  <c r="X5" s="1"/>
  <c r="F108"/>
  <c r="E109"/>
  <c r="M109" s="1"/>
  <c r="L39" l="1"/>
  <c r="Z5" s="1"/>
  <c r="E110"/>
  <c r="M110" s="1"/>
  <c r="F109"/>
  <c r="D39" l="1"/>
  <c r="U39"/>
  <c r="E111"/>
  <c r="M111" s="1"/>
  <c r="F110"/>
  <c r="I40" l="1"/>
  <c r="K40"/>
  <c r="T40"/>
  <c r="J40"/>
  <c r="F111"/>
  <c r="E112"/>
  <c r="M112" s="1"/>
  <c r="L40" l="1"/>
  <c r="F112"/>
  <c r="E113"/>
  <c r="M113" s="1"/>
  <c r="D40" l="1"/>
  <c r="U40"/>
  <c r="I41" s="1"/>
  <c r="E114"/>
  <c r="M114" s="1"/>
  <c r="F113"/>
  <c r="K41" l="1"/>
  <c r="T41"/>
  <c r="J41"/>
  <c r="L41"/>
  <c r="E115"/>
  <c r="M115" s="1"/>
  <c r="F114"/>
  <c r="D41" l="1"/>
  <c r="U41"/>
  <c r="F115"/>
  <c r="E116"/>
  <c r="M116" s="1"/>
  <c r="I42" l="1"/>
  <c r="K42"/>
  <c r="J42"/>
  <c r="T42"/>
  <c r="F116"/>
  <c r="E117"/>
  <c r="M117" s="1"/>
  <c r="L42" l="1"/>
  <c r="E118"/>
  <c r="M118" s="1"/>
  <c r="F117"/>
  <c r="D42" l="1"/>
  <c r="U42"/>
  <c r="E119"/>
  <c r="M119" s="1"/>
  <c r="F118"/>
  <c r="I43" l="1"/>
  <c r="K43"/>
  <c r="T43"/>
  <c r="J43"/>
  <c r="F119"/>
  <c r="E120"/>
  <c r="M120" s="1"/>
  <c r="L43" l="1"/>
  <c r="D43" s="1"/>
  <c r="F120"/>
  <c r="E121"/>
  <c r="M121" s="1"/>
  <c r="U43" l="1"/>
  <c r="E122"/>
  <c r="M122" s="1"/>
  <c r="F121"/>
  <c r="I44" l="1"/>
  <c r="K44"/>
  <c r="J44"/>
  <c r="T44"/>
  <c r="E123"/>
  <c r="M123" s="1"/>
  <c r="F122"/>
  <c r="L44" l="1"/>
  <c r="D44" s="1"/>
  <c r="F123"/>
  <c r="E124"/>
  <c r="M124" s="1"/>
  <c r="U44" l="1"/>
  <c r="F124"/>
  <c r="E125"/>
  <c r="M125" s="1"/>
  <c r="I45" l="1"/>
  <c r="K45"/>
  <c r="J45"/>
  <c r="T45"/>
  <c r="E126"/>
  <c r="M126" s="1"/>
  <c r="F125"/>
  <c r="L45" l="1"/>
  <c r="D45" s="1"/>
  <c r="E127"/>
  <c r="M127" s="1"/>
  <c r="F126"/>
  <c r="U45" l="1"/>
  <c r="F127"/>
  <c r="E128"/>
  <c r="M128" s="1"/>
  <c r="I46" l="1"/>
  <c r="K46"/>
  <c r="J46"/>
  <c r="T46"/>
  <c r="F128"/>
  <c r="E129"/>
  <c r="M129" s="1"/>
  <c r="L46" l="1"/>
  <c r="D46" s="1"/>
  <c r="E130"/>
  <c r="M130" s="1"/>
  <c r="F129"/>
  <c r="U46" l="1"/>
  <c r="E131"/>
  <c r="M131" s="1"/>
  <c r="F130"/>
  <c r="I47" l="1"/>
  <c r="K47"/>
  <c r="J47"/>
  <c r="T47"/>
  <c r="F131"/>
  <c r="E132"/>
  <c r="M132" s="1"/>
  <c r="L47" l="1"/>
  <c r="D47" s="1"/>
  <c r="F132"/>
  <c r="E133"/>
  <c r="M133" s="1"/>
  <c r="U47" l="1"/>
  <c r="E134"/>
  <c r="M134" s="1"/>
  <c r="F133"/>
  <c r="I48" l="1"/>
  <c r="K48"/>
  <c r="T48"/>
  <c r="J48"/>
  <c r="E135"/>
  <c r="M135" s="1"/>
  <c r="F134"/>
  <c r="L48" l="1"/>
  <c r="D48" s="1"/>
  <c r="F135"/>
  <c r="E136"/>
  <c r="M136" s="1"/>
  <c r="U48" l="1"/>
  <c r="F136"/>
  <c r="E137"/>
  <c r="M137" s="1"/>
  <c r="I49" l="1"/>
  <c r="K49"/>
  <c r="J49"/>
  <c r="T49"/>
  <c r="E138"/>
  <c r="M138" s="1"/>
  <c r="F137"/>
  <c r="L49" l="1"/>
  <c r="D49" s="1"/>
  <c r="E139"/>
  <c r="M139" s="1"/>
  <c r="F138"/>
  <c r="U49" l="1"/>
  <c r="F139"/>
  <c r="E140"/>
  <c r="M140" s="1"/>
  <c r="I50" l="1"/>
  <c r="K50"/>
  <c r="J50"/>
  <c r="T50"/>
  <c r="F140"/>
  <c r="E141"/>
  <c r="M141" s="1"/>
  <c r="L50" l="1"/>
  <c r="D50" s="1"/>
  <c r="E142"/>
  <c r="M142" s="1"/>
  <c r="F141"/>
  <c r="U50" l="1"/>
  <c r="E143"/>
  <c r="M143" s="1"/>
  <c r="F142"/>
  <c r="I51" l="1"/>
  <c r="K51"/>
  <c r="Y6" s="1"/>
  <c r="J51"/>
  <c r="X6" s="1"/>
  <c r="T51"/>
  <c r="F143"/>
  <c r="E144"/>
  <c r="M144" s="1"/>
  <c r="L51" l="1"/>
  <c r="F144"/>
  <c r="E145"/>
  <c r="M145" s="1"/>
  <c r="U51" l="1"/>
  <c r="I52" s="1"/>
  <c r="Z6"/>
  <c r="D51"/>
  <c r="K52"/>
  <c r="J52"/>
  <c r="T52"/>
  <c r="E146"/>
  <c r="M146" s="1"/>
  <c r="F145"/>
  <c r="L52" l="1"/>
  <c r="E147"/>
  <c r="M147" s="1"/>
  <c r="F146"/>
  <c r="D52" l="1"/>
  <c r="U52"/>
  <c r="F147"/>
  <c r="E148"/>
  <c r="M148" s="1"/>
  <c r="I53" l="1"/>
  <c r="K53"/>
  <c r="T53"/>
  <c r="J53"/>
  <c r="F148"/>
  <c r="E149"/>
  <c r="M149" s="1"/>
  <c r="L53" l="1"/>
  <c r="E150"/>
  <c r="M150" s="1"/>
  <c r="F149"/>
  <c r="D53" l="1"/>
  <c r="U53"/>
  <c r="E151"/>
  <c r="M151" s="1"/>
  <c r="F150"/>
  <c r="I54" l="1"/>
  <c r="K54"/>
  <c r="J54"/>
  <c r="T54"/>
  <c r="F151"/>
  <c r="E152"/>
  <c r="M152" s="1"/>
  <c r="L54" l="1"/>
  <c r="F152"/>
  <c r="E153"/>
  <c r="M153" s="1"/>
  <c r="D54" l="1"/>
  <c r="U54"/>
  <c r="E154"/>
  <c r="M154" s="1"/>
  <c r="F153"/>
  <c r="I55" l="1"/>
  <c r="K55"/>
  <c r="J55"/>
  <c r="T55"/>
  <c r="E155"/>
  <c r="M155" s="1"/>
  <c r="F154"/>
  <c r="L55" l="1"/>
  <c r="D55" s="1"/>
  <c r="F155"/>
  <c r="E156"/>
  <c r="M156" s="1"/>
  <c r="U55" l="1"/>
  <c r="F156"/>
  <c r="E157"/>
  <c r="M157" s="1"/>
  <c r="I56" l="1"/>
  <c r="K56"/>
  <c r="J56"/>
  <c r="T56"/>
  <c r="E158"/>
  <c r="M158" s="1"/>
  <c r="F157"/>
  <c r="L56" l="1"/>
  <c r="D56" s="1"/>
  <c r="E159"/>
  <c r="M159" s="1"/>
  <c r="F158"/>
  <c r="U56" l="1"/>
  <c r="F159"/>
  <c r="E160"/>
  <c r="M160" s="1"/>
  <c r="I57" l="1"/>
  <c r="K57"/>
  <c r="T57"/>
  <c r="J57"/>
  <c r="F160"/>
  <c r="E161"/>
  <c r="M161" s="1"/>
  <c r="L57" l="1"/>
  <c r="D57" s="1"/>
  <c r="E162"/>
  <c r="M162" s="1"/>
  <c r="F161"/>
  <c r="U57" l="1"/>
  <c r="E163"/>
  <c r="M163" s="1"/>
  <c r="F162"/>
  <c r="I58" l="1"/>
  <c r="K58"/>
  <c r="J58"/>
  <c r="T58"/>
  <c r="F163"/>
  <c r="E164"/>
  <c r="M164" s="1"/>
  <c r="L58" l="1"/>
  <c r="D58" s="1"/>
  <c r="F164"/>
  <c r="E165"/>
  <c r="M165" s="1"/>
  <c r="U58" l="1"/>
  <c r="E166"/>
  <c r="M166" s="1"/>
  <c r="F165"/>
  <c r="I59" l="1"/>
  <c r="K59"/>
  <c r="J59"/>
  <c r="T59"/>
  <c r="E167"/>
  <c r="M167" s="1"/>
  <c r="F166"/>
  <c r="L59" l="1"/>
  <c r="D59" s="1"/>
  <c r="F167"/>
  <c r="E168"/>
  <c r="M168" s="1"/>
  <c r="U59" l="1"/>
  <c r="F168"/>
  <c r="E169"/>
  <c r="M169" s="1"/>
  <c r="I60" l="1"/>
  <c r="K60"/>
  <c r="T60"/>
  <c r="J60"/>
  <c r="E170"/>
  <c r="M170" s="1"/>
  <c r="F169"/>
  <c r="L60" l="1"/>
  <c r="D60" s="1"/>
  <c r="E171"/>
  <c r="M171" s="1"/>
  <c r="F170"/>
  <c r="U60" l="1"/>
  <c r="F171"/>
  <c r="E172"/>
  <c r="M172" s="1"/>
  <c r="I61" l="1"/>
  <c r="K61"/>
  <c r="T61"/>
  <c r="J61"/>
  <c r="F172"/>
  <c r="E173"/>
  <c r="M173" s="1"/>
  <c r="L61" l="1"/>
  <c r="D61" s="1"/>
  <c r="E174"/>
  <c r="M174" s="1"/>
  <c r="F173"/>
  <c r="U61" l="1"/>
  <c r="E175"/>
  <c r="M175" s="1"/>
  <c r="F174"/>
  <c r="I62" l="1"/>
  <c r="K62"/>
  <c r="J62"/>
  <c r="T62"/>
  <c r="F175"/>
  <c r="E176"/>
  <c r="M176" s="1"/>
  <c r="L62" l="1"/>
  <c r="D62" s="1"/>
  <c r="F176"/>
  <c r="E177"/>
  <c r="M177" s="1"/>
  <c r="U62" l="1"/>
  <c r="E178"/>
  <c r="M178" s="1"/>
  <c r="F177"/>
  <c r="I63" l="1"/>
  <c r="K63"/>
  <c r="Y7" s="1"/>
  <c r="J63"/>
  <c r="X7" s="1"/>
  <c r="T63"/>
  <c r="E179"/>
  <c r="M179" s="1"/>
  <c r="F178"/>
  <c r="L63" l="1"/>
  <c r="Z7" s="1"/>
  <c r="F179"/>
  <c r="E180"/>
  <c r="M180" s="1"/>
  <c r="D63" l="1"/>
  <c r="U63"/>
  <c r="T64" s="1"/>
  <c r="F180"/>
  <c r="E181"/>
  <c r="M181" s="1"/>
  <c r="I64" l="1"/>
  <c r="J64"/>
  <c r="K64"/>
  <c r="E182"/>
  <c r="M182" s="1"/>
  <c r="F181"/>
  <c r="L64" l="1"/>
  <c r="E183"/>
  <c r="M183" s="1"/>
  <c r="F182"/>
  <c r="D64" l="1"/>
  <c r="U64"/>
  <c r="T65" s="1"/>
  <c r="F183"/>
  <c r="E184"/>
  <c r="M184" s="1"/>
  <c r="I65" l="1"/>
  <c r="J65"/>
  <c r="K65"/>
  <c r="F184"/>
  <c r="E185"/>
  <c r="M185" s="1"/>
  <c r="L65" l="1"/>
  <c r="E186"/>
  <c r="M186" s="1"/>
  <c r="F185"/>
  <c r="D65" l="1"/>
  <c r="U65"/>
  <c r="I66" s="1"/>
  <c r="E187"/>
  <c r="M187" s="1"/>
  <c r="F186"/>
  <c r="J66" l="1"/>
  <c r="T66"/>
  <c r="K66"/>
  <c r="L66" s="1"/>
  <c r="F187"/>
  <c r="E188"/>
  <c r="M188" s="1"/>
  <c r="D66" l="1"/>
  <c r="U66"/>
  <c r="F188"/>
  <c r="E189"/>
  <c r="M189" s="1"/>
  <c r="I67" l="1"/>
  <c r="K67"/>
  <c r="T67"/>
  <c r="J67"/>
  <c r="E190"/>
  <c r="M190" s="1"/>
  <c r="F189"/>
  <c r="L67" l="1"/>
  <c r="D67" s="1"/>
  <c r="E191"/>
  <c r="M191" s="1"/>
  <c r="F190"/>
  <c r="U67" l="1"/>
  <c r="F191"/>
  <c r="E192"/>
  <c r="M192" s="1"/>
  <c r="I68" l="1"/>
  <c r="K68"/>
  <c r="T68"/>
  <c r="J68"/>
  <c r="F192"/>
  <c r="E193"/>
  <c r="M193" s="1"/>
  <c r="L68" l="1"/>
  <c r="D68" s="1"/>
  <c r="E194"/>
  <c r="M194" s="1"/>
  <c r="F193"/>
  <c r="U68" l="1"/>
  <c r="E195"/>
  <c r="M195" s="1"/>
  <c r="F194"/>
  <c r="I69" l="1"/>
  <c r="K69"/>
  <c r="J69"/>
  <c r="T69"/>
  <c r="F195"/>
  <c r="E196"/>
  <c r="M196" s="1"/>
  <c r="L69" l="1"/>
  <c r="D69" s="1"/>
  <c r="F196"/>
  <c r="E197"/>
  <c r="M197" s="1"/>
  <c r="U69" l="1"/>
  <c r="E198"/>
  <c r="M198" s="1"/>
  <c r="F197"/>
  <c r="I70" l="1"/>
  <c r="K70"/>
  <c r="J70"/>
  <c r="T70"/>
  <c r="E199"/>
  <c r="M199" s="1"/>
  <c r="F198"/>
  <c r="L70" l="1"/>
  <c r="D70" s="1"/>
  <c r="F199"/>
  <c r="E200"/>
  <c r="M200" s="1"/>
  <c r="U70" l="1"/>
  <c r="F200"/>
  <c r="E201"/>
  <c r="M201" s="1"/>
  <c r="I71" l="1"/>
  <c r="K71"/>
  <c r="J71"/>
  <c r="T71"/>
  <c r="E202"/>
  <c r="M202" s="1"/>
  <c r="F201"/>
  <c r="L71" l="1"/>
  <c r="D71" s="1"/>
  <c r="E203"/>
  <c r="M203" s="1"/>
  <c r="F202"/>
  <c r="U71" l="1"/>
  <c r="F203"/>
  <c r="E204"/>
  <c r="M204" s="1"/>
  <c r="I72" l="1"/>
  <c r="K72"/>
  <c r="T72"/>
  <c r="J72"/>
  <c r="F204"/>
  <c r="E205"/>
  <c r="M205" s="1"/>
  <c r="L72" l="1"/>
  <c r="D72" s="1"/>
  <c r="E206"/>
  <c r="M206" s="1"/>
  <c r="F205"/>
  <c r="U72" l="1"/>
  <c r="E207"/>
  <c r="M207" s="1"/>
  <c r="F206"/>
  <c r="I73" l="1"/>
  <c r="K73"/>
  <c r="T73"/>
  <c r="J73"/>
  <c r="F207"/>
  <c r="E208"/>
  <c r="M208" s="1"/>
  <c r="L73" l="1"/>
  <c r="D73" s="1"/>
  <c r="F208"/>
  <c r="E209"/>
  <c r="M209" s="1"/>
  <c r="U73" l="1"/>
  <c r="E210"/>
  <c r="M210" s="1"/>
  <c r="F209"/>
  <c r="I74" l="1"/>
  <c r="K74"/>
  <c r="J74"/>
  <c r="T74"/>
  <c r="E211"/>
  <c r="M211" s="1"/>
  <c r="F210"/>
  <c r="L74" l="1"/>
  <c r="D74" s="1"/>
  <c r="F211"/>
  <c r="E212"/>
  <c r="M212" s="1"/>
  <c r="U74" l="1"/>
  <c r="F212"/>
  <c r="E213"/>
  <c r="M213" s="1"/>
  <c r="I75" l="1"/>
  <c r="K75"/>
  <c r="Y8" s="1"/>
  <c r="T75"/>
  <c r="J75"/>
  <c r="X8" s="1"/>
  <c r="E214"/>
  <c r="M214" s="1"/>
  <c r="F213"/>
  <c r="L75" l="1"/>
  <c r="E215"/>
  <c r="M215" s="1"/>
  <c r="F214"/>
  <c r="U75" l="1"/>
  <c r="K76" s="1"/>
  <c r="Z8"/>
  <c r="D75"/>
  <c r="F215"/>
  <c r="E216"/>
  <c r="M216" s="1"/>
  <c r="J76" l="1"/>
  <c r="I76"/>
  <c r="L76" s="1"/>
  <c r="T76"/>
  <c r="F216"/>
  <c r="E217"/>
  <c r="M217" s="1"/>
  <c r="D76" l="1"/>
  <c r="U76"/>
  <c r="E218"/>
  <c r="M218" s="1"/>
  <c r="F217"/>
  <c r="I77" l="1"/>
  <c r="K77"/>
  <c r="T77"/>
  <c r="J77"/>
  <c r="E219"/>
  <c r="M219" s="1"/>
  <c r="F218"/>
  <c r="L77" l="1"/>
  <c r="F219"/>
  <c r="E220"/>
  <c r="M220" s="1"/>
  <c r="D77" l="1"/>
  <c r="U77"/>
  <c r="F220"/>
  <c r="E221"/>
  <c r="M221" s="1"/>
  <c r="I78" l="1"/>
  <c r="K78"/>
  <c r="J78"/>
  <c r="T78"/>
  <c r="E222"/>
  <c r="M222" s="1"/>
  <c r="F221"/>
  <c r="L78" l="1"/>
  <c r="E223"/>
  <c r="M223" s="1"/>
  <c r="F222"/>
  <c r="D78" l="1"/>
  <c r="U78"/>
  <c r="F223"/>
  <c r="E224"/>
  <c r="M224" s="1"/>
  <c r="I79" l="1"/>
  <c r="K79"/>
  <c r="T79"/>
  <c r="J79"/>
  <c r="F224"/>
  <c r="E225"/>
  <c r="M225" s="1"/>
  <c r="L79" l="1"/>
  <c r="D79" s="1"/>
  <c r="E226"/>
  <c r="M226" s="1"/>
  <c r="F225"/>
  <c r="U79" l="1"/>
  <c r="E227"/>
  <c r="M227" s="1"/>
  <c r="F226"/>
  <c r="I80" l="1"/>
  <c r="K80"/>
  <c r="T80"/>
  <c r="J80"/>
  <c r="F227"/>
  <c r="E228"/>
  <c r="M228" s="1"/>
  <c r="L80" l="1"/>
  <c r="D80" s="1"/>
  <c r="F228"/>
  <c r="E229"/>
  <c r="M229" s="1"/>
  <c r="U80" l="1"/>
  <c r="E230"/>
  <c r="M230" s="1"/>
  <c r="F229"/>
  <c r="I81" l="1"/>
  <c r="K81"/>
  <c r="T81"/>
  <c r="J81"/>
  <c r="E231"/>
  <c r="M231" s="1"/>
  <c r="F230"/>
  <c r="L81" l="1"/>
  <c r="D81" s="1"/>
  <c r="F231"/>
  <c r="E232"/>
  <c r="M232" s="1"/>
  <c r="U81" l="1"/>
  <c r="F232"/>
  <c r="E233"/>
  <c r="M233" s="1"/>
  <c r="I82" l="1"/>
  <c r="K82"/>
  <c r="T82"/>
  <c r="J82"/>
  <c r="E234"/>
  <c r="M234" s="1"/>
  <c r="F233"/>
  <c r="L82" l="1"/>
  <c r="D82" s="1"/>
  <c r="E235"/>
  <c r="M235" s="1"/>
  <c r="F234"/>
  <c r="U82" l="1"/>
  <c r="F235"/>
  <c r="E236"/>
  <c r="M236" s="1"/>
  <c r="I83" l="1"/>
  <c r="K83"/>
  <c r="T83"/>
  <c r="J83"/>
  <c r="F236"/>
  <c r="E237"/>
  <c r="M237" s="1"/>
  <c r="L83" l="1"/>
  <c r="D83" s="1"/>
  <c r="E238"/>
  <c r="M238" s="1"/>
  <c r="F237"/>
  <c r="U83" l="1"/>
  <c r="E239"/>
  <c r="M239" s="1"/>
  <c r="F238"/>
  <c r="I84" l="1"/>
  <c r="K84"/>
  <c r="T84"/>
  <c r="J84"/>
  <c r="F239"/>
  <c r="E240"/>
  <c r="M240" s="1"/>
  <c r="L84" l="1"/>
  <c r="D84" s="1"/>
  <c r="F240"/>
  <c r="E241"/>
  <c r="M241" s="1"/>
  <c r="U84" l="1"/>
  <c r="E242"/>
  <c r="M242" s="1"/>
  <c r="F241"/>
  <c r="I85" l="1"/>
  <c r="K85"/>
  <c r="J85"/>
  <c r="T85"/>
  <c r="E243"/>
  <c r="M243" s="1"/>
  <c r="F242"/>
  <c r="L85" l="1"/>
  <c r="D85" s="1"/>
  <c r="F243"/>
  <c r="E244"/>
  <c r="M244" s="1"/>
  <c r="U85" l="1"/>
  <c r="F244"/>
  <c r="E245"/>
  <c r="M245" s="1"/>
  <c r="I86" l="1"/>
  <c r="K86"/>
  <c r="T86"/>
  <c r="J86"/>
  <c r="E246"/>
  <c r="M246" s="1"/>
  <c r="F245"/>
  <c r="L86" l="1"/>
  <c r="D86" s="1"/>
  <c r="E247"/>
  <c r="M247" s="1"/>
  <c r="F246"/>
  <c r="U86" l="1"/>
  <c r="F247"/>
  <c r="E248"/>
  <c r="M248" s="1"/>
  <c r="I87" l="1"/>
  <c r="K87"/>
  <c r="Y9" s="1"/>
  <c r="J87"/>
  <c r="X9" s="1"/>
  <c r="T87"/>
  <c r="F248"/>
  <c r="E249"/>
  <c r="M249" s="1"/>
  <c r="L87" l="1"/>
  <c r="E250"/>
  <c r="M250" s="1"/>
  <c r="F249"/>
  <c r="D87" l="1"/>
  <c r="Z9"/>
  <c r="U87"/>
  <c r="E251"/>
  <c r="M251" s="1"/>
  <c r="F250"/>
  <c r="I88" l="1"/>
  <c r="K88"/>
  <c r="T88"/>
  <c r="J88"/>
  <c r="F251"/>
  <c r="E252"/>
  <c r="M252" s="1"/>
  <c r="L88" l="1"/>
  <c r="F252"/>
  <c r="E253"/>
  <c r="M253" s="1"/>
  <c r="D88" l="1"/>
  <c r="U88"/>
  <c r="E254"/>
  <c r="M254" s="1"/>
  <c r="F253"/>
  <c r="I89" l="1"/>
  <c r="K89"/>
  <c r="T89"/>
  <c r="J89"/>
  <c r="E255"/>
  <c r="M255" s="1"/>
  <c r="F254"/>
  <c r="L89" l="1"/>
  <c r="F255"/>
  <c r="E256"/>
  <c r="M256" s="1"/>
  <c r="D89" l="1"/>
  <c r="U89"/>
  <c r="F256"/>
  <c r="E257"/>
  <c r="M257" s="1"/>
  <c r="I90" l="1"/>
  <c r="K90"/>
  <c r="J90"/>
  <c r="T90"/>
  <c r="E258"/>
  <c r="M258" s="1"/>
  <c r="F257"/>
  <c r="L90" l="1"/>
  <c r="E259"/>
  <c r="M259" s="1"/>
  <c r="F258"/>
  <c r="D90" l="1"/>
  <c r="U90"/>
  <c r="F259"/>
  <c r="E260"/>
  <c r="M260" s="1"/>
  <c r="I91" l="1"/>
  <c r="K91"/>
  <c r="J91"/>
  <c r="T91"/>
  <c r="F260"/>
  <c r="E261"/>
  <c r="M261" s="1"/>
  <c r="L91" l="1"/>
  <c r="D91" s="1"/>
  <c r="E262"/>
  <c r="M262" s="1"/>
  <c r="F261"/>
  <c r="U91" l="1"/>
  <c r="E263"/>
  <c r="M263" s="1"/>
  <c r="F262"/>
  <c r="I92" l="1"/>
  <c r="K92"/>
  <c r="J92"/>
  <c r="T92"/>
  <c r="F263"/>
  <c r="E264"/>
  <c r="M264" s="1"/>
  <c r="L92" l="1"/>
  <c r="D92" s="1"/>
  <c r="F264"/>
  <c r="E265"/>
  <c r="M265" s="1"/>
  <c r="U92" l="1"/>
  <c r="E266"/>
  <c r="M266" s="1"/>
  <c r="F265"/>
  <c r="I93" l="1"/>
  <c r="K93"/>
  <c r="T93"/>
  <c r="J93"/>
  <c r="E267"/>
  <c r="M267" s="1"/>
  <c r="F266"/>
  <c r="L93" l="1"/>
  <c r="D93" s="1"/>
  <c r="F267"/>
  <c r="E268"/>
  <c r="M268" s="1"/>
  <c r="U93" l="1"/>
  <c r="F268"/>
  <c r="E269"/>
  <c r="M269" s="1"/>
  <c r="I94" l="1"/>
  <c r="K94"/>
  <c r="T94"/>
  <c r="J94"/>
  <c r="E270"/>
  <c r="M270" s="1"/>
  <c r="F269"/>
  <c r="L94" l="1"/>
  <c r="D94" s="1"/>
  <c r="E271"/>
  <c r="M271" s="1"/>
  <c r="F270"/>
  <c r="U94" l="1"/>
  <c r="F271"/>
  <c r="E272"/>
  <c r="M272" s="1"/>
  <c r="I95" l="1"/>
  <c r="K95"/>
  <c r="T95"/>
  <c r="J95"/>
  <c r="F272"/>
  <c r="E273"/>
  <c r="M273" s="1"/>
  <c r="L95" l="1"/>
  <c r="D95" s="1"/>
  <c r="E274"/>
  <c r="M274" s="1"/>
  <c r="F273"/>
  <c r="U95" l="1"/>
  <c r="E275"/>
  <c r="M275" s="1"/>
  <c r="F274"/>
  <c r="I96" l="1"/>
  <c r="K96"/>
  <c r="J96"/>
  <c r="T96"/>
  <c r="F275"/>
  <c r="E276"/>
  <c r="M276" s="1"/>
  <c r="L96" l="1"/>
  <c r="D96" s="1"/>
  <c r="F276"/>
  <c r="E277"/>
  <c r="M277" s="1"/>
  <c r="U96" l="1"/>
  <c r="K97" s="1"/>
  <c r="E278"/>
  <c r="M278" s="1"/>
  <c r="F277"/>
  <c r="I97" l="1"/>
  <c r="L97" s="1"/>
  <c r="D97" s="1"/>
  <c r="T97"/>
  <c r="J97"/>
  <c r="E279"/>
  <c r="M279" s="1"/>
  <c r="F278"/>
  <c r="U97" l="1"/>
  <c r="F279"/>
  <c r="E280"/>
  <c r="M280" s="1"/>
  <c r="I98" l="1"/>
  <c r="K98"/>
  <c r="J98"/>
  <c r="T98"/>
  <c r="F280"/>
  <c r="E281"/>
  <c r="M281" s="1"/>
  <c r="L98" l="1"/>
  <c r="D98" s="1"/>
  <c r="E282"/>
  <c r="M282" s="1"/>
  <c r="F281"/>
  <c r="U98" l="1"/>
  <c r="E283"/>
  <c r="M283" s="1"/>
  <c r="F282"/>
  <c r="I99" l="1"/>
  <c r="K99"/>
  <c r="Y10" s="1"/>
  <c r="J99"/>
  <c r="X10" s="1"/>
  <c r="T99"/>
  <c r="F283"/>
  <c r="E284"/>
  <c r="M284" s="1"/>
  <c r="L99" l="1"/>
  <c r="F284"/>
  <c r="E285"/>
  <c r="M285" s="1"/>
  <c r="D99" l="1"/>
  <c r="Z10"/>
  <c r="U99"/>
  <c r="E286"/>
  <c r="M286" s="1"/>
  <c r="F285"/>
  <c r="I100" l="1"/>
  <c r="K100"/>
  <c r="T100"/>
  <c r="J100"/>
  <c r="E287"/>
  <c r="M287" s="1"/>
  <c r="F286"/>
  <c r="L100" l="1"/>
  <c r="F287"/>
  <c r="E288"/>
  <c r="M288" s="1"/>
  <c r="D100" l="1"/>
  <c r="U100"/>
  <c r="F288"/>
  <c r="E289"/>
  <c r="M289" s="1"/>
  <c r="I101" l="1"/>
  <c r="K101"/>
  <c r="J101"/>
  <c r="T101"/>
  <c r="E290"/>
  <c r="M290" s="1"/>
  <c r="F289"/>
  <c r="L101" l="1"/>
  <c r="E291"/>
  <c r="M291" s="1"/>
  <c r="F290"/>
  <c r="D101" l="1"/>
  <c r="U101"/>
  <c r="F291"/>
  <c r="E292"/>
  <c r="M292" s="1"/>
  <c r="I102" l="1"/>
  <c r="K102"/>
  <c r="J102"/>
  <c r="T102"/>
  <c r="F292"/>
  <c r="E293"/>
  <c r="M293" s="1"/>
  <c r="L102" l="1"/>
  <c r="E294"/>
  <c r="M294" s="1"/>
  <c r="F293"/>
  <c r="D102" l="1"/>
  <c r="U102"/>
  <c r="E295"/>
  <c r="M295" s="1"/>
  <c r="F294"/>
  <c r="I103" l="1"/>
  <c r="K103"/>
  <c r="J103"/>
  <c r="T103"/>
  <c r="F295"/>
  <c r="E296"/>
  <c r="M296" s="1"/>
  <c r="L103" l="1"/>
  <c r="D103" s="1"/>
  <c r="F296"/>
  <c r="E297"/>
  <c r="M297" s="1"/>
  <c r="U103" l="1"/>
  <c r="E298"/>
  <c r="M298" s="1"/>
  <c r="F297"/>
  <c r="I104" l="1"/>
  <c r="K104"/>
  <c r="J104"/>
  <c r="T104"/>
  <c r="E299"/>
  <c r="M299" s="1"/>
  <c r="F298"/>
  <c r="L104" l="1"/>
  <c r="D104" s="1"/>
  <c r="F299"/>
  <c r="E300"/>
  <c r="M300" s="1"/>
  <c r="U104" l="1"/>
  <c r="F300"/>
  <c r="E301"/>
  <c r="M301" s="1"/>
  <c r="I105" l="1"/>
  <c r="K105"/>
  <c r="J105"/>
  <c r="T105"/>
  <c r="E302"/>
  <c r="M302" s="1"/>
  <c r="F301"/>
  <c r="L105" l="1"/>
  <c r="D105" s="1"/>
  <c r="E303"/>
  <c r="M303" s="1"/>
  <c r="F302"/>
  <c r="U105" l="1"/>
  <c r="F303"/>
  <c r="E304"/>
  <c r="M304" s="1"/>
  <c r="I106" l="1"/>
  <c r="K106"/>
  <c r="T106"/>
  <c r="J106"/>
  <c r="F304"/>
  <c r="E305"/>
  <c r="M305" s="1"/>
  <c r="L106" l="1"/>
  <c r="D106" s="1"/>
  <c r="E306"/>
  <c r="M306" s="1"/>
  <c r="F305"/>
  <c r="U106" l="1"/>
  <c r="K107" s="1"/>
  <c r="E307"/>
  <c r="M307" s="1"/>
  <c r="F306"/>
  <c r="T107" l="1"/>
  <c r="I107"/>
  <c r="L107" s="1"/>
  <c r="D107" s="1"/>
  <c r="J107"/>
  <c r="F307"/>
  <c r="E308"/>
  <c r="M308" s="1"/>
  <c r="U107" l="1"/>
  <c r="F308"/>
  <c r="E309"/>
  <c r="M309" s="1"/>
  <c r="I108" l="1"/>
  <c r="K108"/>
  <c r="T108"/>
  <c r="J108"/>
  <c r="E310"/>
  <c r="M310" s="1"/>
  <c r="F309"/>
  <c r="L108" l="1"/>
  <c r="D108" s="1"/>
  <c r="E311"/>
  <c r="M311" s="1"/>
  <c r="F310"/>
  <c r="U108" l="1"/>
  <c r="F311"/>
  <c r="E312"/>
  <c r="M312" s="1"/>
  <c r="I109" l="1"/>
  <c r="K109"/>
  <c r="J109"/>
  <c r="T109"/>
  <c r="F312"/>
  <c r="E313"/>
  <c r="M313" s="1"/>
  <c r="L109" l="1"/>
  <c r="D109" s="1"/>
  <c r="E314"/>
  <c r="M314" s="1"/>
  <c r="F313"/>
  <c r="U109" l="1"/>
  <c r="E315"/>
  <c r="M315" s="1"/>
  <c r="F314"/>
  <c r="I110" l="1"/>
  <c r="K110"/>
  <c r="T110"/>
  <c r="J110"/>
  <c r="F315"/>
  <c r="E316"/>
  <c r="M316" s="1"/>
  <c r="L110" l="1"/>
  <c r="D110" s="1"/>
  <c r="F316"/>
  <c r="E317"/>
  <c r="M317" s="1"/>
  <c r="U110" l="1"/>
  <c r="E318"/>
  <c r="M318" s="1"/>
  <c r="F317"/>
  <c r="I111" l="1"/>
  <c r="K111"/>
  <c r="Y11" s="1"/>
  <c r="T111"/>
  <c r="J111"/>
  <c r="X11" s="1"/>
  <c r="F318"/>
  <c r="E319"/>
  <c r="M319" s="1"/>
  <c r="L111" l="1"/>
  <c r="F319"/>
  <c r="E320"/>
  <c r="M320" s="1"/>
  <c r="U111" l="1"/>
  <c r="K112" s="1"/>
  <c r="Z11"/>
  <c r="D111"/>
  <c r="E321"/>
  <c r="M321" s="1"/>
  <c r="F320"/>
  <c r="I112" l="1"/>
  <c r="L112" s="1"/>
  <c r="J112"/>
  <c r="T112"/>
  <c r="E322"/>
  <c r="M322" s="1"/>
  <c r="F321"/>
  <c r="U112" l="1"/>
  <c r="I113" s="1"/>
  <c r="D112"/>
  <c r="K113"/>
  <c r="F322"/>
  <c r="E323"/>
  <c r="M323" s="1"/>
  <c r="T113" l="1"/>
  <c r="J113"/>
  <c r="L113"/>
  <c r="F323"/>
  <c r="E324"/>
  <c r="M324" s="1"/>
  <c r="D113" l="1"/>
  <c r="U113"/>
  <c r="E325"/>
  <c r="M325" s="1"/>
  <c r="F324"/>
  <c r="I114" l="1"/>
  <c r="K114"/>
  <c r="J114"/>
  <c r="T114"/>
  <c r="E326"/>
  <c r="M326" s="1"/>
  <c r="F325"/>
  <c r="L114" l="1"/>
  <c r="E327"/>
  <c r="M327" s="1"/>
  <c r="F326"/>
  <c r="D114" l="1"/>
  <c r="U114"/>
  <c r="F327"/>
  <c r="E328"/>
  <c r="M328" s="1"/>
  <c r="I115" l="1"/>
  <c r="K115"/>
  <c r="T115"/>
  <c r="J115"/>
  <c r="E329"/>
  <c r="M329" s="1"/>
  <c r="F328"/>
  <c r="L115" l="1"/>
  <c r="D115" s="1"/>
  <c r="E330"/>
  <c r="M330" s="1"/>
  <c r="F329"/>
  <c r="U115" l="1"/>
  <c r="E331"/>
  <c r="M331" s="1"/>
  <c r="F330"/>
  <c r="I116" l="1"/>
  <c r="K116"/>
  <c r="J116"/>
  <c r="T116"/>
  <c r="F331"/>
  <c r="E332"/>
  <c r="M332" s="1"/>
  <c r="L116" l="1"/>
  <c r="D116" s="1"/>
  <c r="E333"/>
  <c r="M333" s="1"/>
  <c r="F332"/>
  <c r="U116" l="1"/>
  <c r="E334"/>
  <c r="M334" s="1"/>
  <c r="F333"/>
  <c r="I117" l="1"/>
  <c r="K117"/>
  <c r="T117"/>
  <c r="J117"/>
  <c r="F334"/>
  <c r="E335"/>
  <c r="M335" s="1"/>
  <c r="L117" l="1"/>
  <c r="D117" s="1"/>
  <c r="F335"/>
  <c r="E336"/>
  <c r="M336" s="1"/>
  <c r="U117" l="1"/>
  <c r="F336"/>
  <c r="E337"/>
  <c r="M337" s="1"/>
  <c r="I118" l="1"/>
  <c r="K118"/>
  <c r="J118"/>
  <c r="T118"/>
  <c r="E338"/>
  <c r="M338" s="1"/>
  <c r="F337"/>
  <c r="L118" l="1"/>
  <c r="D118" s="1"/>
  <c r="F338"/>
  <c r="E339"/>
  <c r="M339" s="1"/>
  <c r="U118" l="1"/>
  <c r="F339"/>
  <c r="E340"/>
  <c r="M340" s="1"/>
  <c r="I119" l="1"/>
  <c r="L119" s="1"/>
  <c r="D119" s="1"/>
  <c r="K119"/>
  <c r="T119"/>
  <c r="J119"/>
  <c r="E341"/>
  <c r="M341" s="1"/>
  <c r="F340"/>
  <c r="U119" l="1"/>
  <c r="E342"/>
  <c r="M342" s="1"/>
  <c r="F341"/>
  <c r="I120" l="1"/>
  <c r="K120"/>
  <c r="T120"/>
  <c r="J120"/>
  <c r="F342"/>
  <c r="E343"/>
  <c r="M343" s="1"/>
  <c r="L120" l="1"/>
  <c r="D120" s="1"/>
  <c r="F343"/>
  <c r="E344"/>
  <c r="M344" s="1"/>
  <c r="U120" l="1"/>
  <c r="K121" s="1"/>
  <c r="E345"/>
  <c r="M345" s="1"/>
  <c r="F344"/>
  <c r="I121" l="1"/>
  <c r="L121" s="1"/>
  <c r="D121" s="1"/>
  <c r="T121"/>
  <c r="J121"/>
  <c r="E346"/>
  <c r="M346" s="1"/>
  <c r="F345"/>
  <c r="U121" l="1"/>
  <c r="E347"/>
  <c r="M347" s="1"/>
  <c r="F346"/>
  <c r="I122" l="1"/>
  <c r="K122"/>
  <c r="J122"/>
  <c r="T122"/>
  <c r="F347"/>
  <c r="E348"/>
  <c r="M348" s="1"/>
  <c r="L122" l="1"/>
  <c r="D122" s="1"/>
  <c r="F348"/>
  <c r="E349"/>
  <c r="M349" s="1"/>
  <c r="U122" l="1"/>
  <c r="K123" s="1"/>
  <c r="Y12" s="1"/>
  <c r="E350"/>
  <c r="M350" s="1"/>
  <c r="F349"/>
  <c r="J123" l="1"/>
  <c r="X12" s="1"/>
  <c r="I123"/>
  <c r="L123" s="1"/>
  <c r="Z12" s="1"/>
  <c r="T123"/>
  <c r="F350"/>
  <c r="E351"/>
  <c r="M351" s="1"/>
  <c r="D123" l="1"/>
  <c r="U123"/>
  <c r="K124" s="1"/>
  <c r="F351"/>
  <c r="E352"/>
  <c r="M352" s="1"/>
  <c r="T124" l="1"/>
  <c r="I124"/>
  <c r="L124" s="1"/>
  <c r="J124"/>
  <c r="E353"/>
  <c r="M353" s="1"/>
  <c r="F352"/>
  <c r="D124" l="1"/>
  <c r="U124"/>
  <c r="E354"/>
  <c r="M354" s="1"/>
  <c r="F353"/>
  <c r="I125" l="1"/>
  <c r="K125"/>
  <c r="J125"/>
  <c r="T125"/>
  <c r="F354"/>
  <c r="E355"/>
  <c r="M355" s="1"/>
  <c r="L125" l="1"/>
  <c r="F355"/>
  <c r="E356"/>
  <c r="M356" s="1"/>
  <c r="D125" l="1"/>
  <c r="U125"/>
  <c r="E357"/>
  <c r="M357" s="1"/>
  <c r="F356"/>
  <c r="I126" l="1"/>
  <c r="K126"/>
  <c r="J126"/>
  <c r="T126"/>
  <c r="E358"/>
  <c r="M358" s="1"/>
  <c r="F357"/>
  <c r="L126" l="1"/>
  <c r="E359"/>
  <c r="M359" s="1"/>
  <c r="F358"/>
  <c r="D126" l="1"/>
  <c r="U126"/>
  <c r="F359"/>
  <c r="E360"/>
  <c r="M360" s="1"/>
  <c r="I127" l="1"/>
  <c r="K127"/>
  <c r="J127"/>
  <c r="T127"/>
  <c r="E361"/>
  <c r="M361" s="1"/>
  <c r="F360"/>
  <c r="L127" l="1"/>
  <c r="U127" s="1"/>
  <c r="E362"/>
  <c r="M362" s="1"/>
  <c r="F361"/>
  <c r="I128" l="1"/>
  <c r="K128"/>
  <c r="D127"/>
  <c r="J128"/>
  <c r="T128"/>
  <c r="E363"/>
  <c r="M363" s="1"/>
  <c r="F362"/>
  <c r="L128" l="1"/>
  <c r="U128" s="1"/>
  <c r="F363"/>
  <c r="E364"/>
  <c r="M364" s="1"/>
  <c r="D128" l="1"/>
  <c r="I129"/>
  <c r="K129"/>
  <c r="J129"/>
  <c r="T129"/>
  <c r="E365"/>
  <c r="M365" s="1"/>
  <c r="F364"/>
  <c r="L129" l="1"/>
  <c r="D129" s="1"/>
  <c r="E366"/>
  <c r="M366" s="1"/>
  <c r="F365"/>
  <c r="U129" l="1"/>
  <c r="K130" s="1"/>
  <c r="F366"/>
  <c r="E367"/>
  <c r="M367" s="1"/>
  <c r="I130" l="1"/>
  <c r="L130" s="1"/>
  <c r="J130"/>
  <c r="T130"/>
  <c r="F367"/>
  <c r="E368"/>
  <c r="M368" s="1"/>
  <c r="D130" l="1"/>
  <c r="U130"/>
  <c r="F368"/>
  <c r="E369"/>
  <c r="M369" s="1"/>
  <c r="I131" l="1"/>
  <c r="K131"/>
  <c r="T131"/>
  <c r="J131"/>
  <c r="E370"/>
  <c r="M370" s="1"/>
  <c r="F369"/>
  <c r="L131" l="1"/>
  <c r="D131" s="1"/>
  <c r="F370"/>
  <c r="E371"/>
  <c r="M371" s="1"/>
  <c r="U131" l="1"/>
  <c r="K132" s="1"/>
  <c r="F371"/>
  <c r="E372"/>
  <c r="M372" s="1"/>
  <c r="I132" l="1"/>
  <c r="L132" s="1"/>
  <c r="D132" s="1"/>
  <c r="J132"/>
  <c r="T132"/>
  <c r="E373"/>
  <c r="M373" s="1"/>
  <c r="F372"/>
  <c r="U132" l="1"/>
  <c r="K133" s="1"/>
  <c r="E374"/>
  <c r="M374" s="1"/>
  <c r="F373"/>
  <c r="I133" l="1"/>
  <c r="L133" s="1"/>
  <c r="D133" s="1"/>
  <c r="J133"/>
  <c r="T133"/>
  <c r="F374"/>
  <c r="E375"/>
  <c r="M375" s="1"/>
  <c r="U133" l="1"/>
  <c r="J134" s="1"/>
  <c r="F375"/>
  <c r="E376"/>
  <c r="M376" s="1"/>
  <c r="K134" l="1"/>
  <c r="I134"/>
  <c r="T134"/>
  <c r="E377"/>
  <c r="M377" s="1"/>
  <c r="F376"/>
  <c r="L134" l="1"/>
  <c r="D134" s="1"/>
  <c r="E378"/>
  <c r="M378" s="1"/>
  <c r="F377"/>
  <c r="U134" l="1"/>
  <c r="J135" s="1"/>
  <c r="X13" s="1"/>
  <c r="E379"/>
  <c r="M379" s="1"/>
  <c r="F378"/>
  <c r="T135" l="1"/>
  <c r="I135"/>
  <c r="L135" s="1"/>
  <c r="K135"/>
  <c r="Y13" s="1"/>
  <c r="F379"/>
  <c r="E380"/>
  <c r="M380" s="1"/>
  <c r="D135" l="1"/>
  <c r="Z13"/>
  <c r="U135"/>
  <c r="F380"/>
  <c r="E381"/>
  <c r="M381" s="1"/>
  <c r="I136" l="1"/>
  <c r="K136"/>
  <c r="J136"/>
  <c r="T136"/>
  <c r="E382"/>
  <c r="M382" s="1"/>
  <c r="F381"/>
  <c r="L136" l="1"/>
  <c r="F382"/>
  <c r="E383"/>
  <c r="M383" s="1"/>
  <c r="D136" l="1"/>
  <c r="U136"/>
  <c r="F383"/>
  <c r="E384"/>
  <c r="M384" s="1"/>
  <c r="I137" l="1"/>
  <c r="K137"/>
  <c r="J137"/>
  <c r="T137"/>
  <c r="E385"/>
  <c r="M385" s="1"/>
  <c r="F384"/>
  <c r="L137" l="1"/>
  <c r="E386"/>
  <c r="M386" s="1"/>
  <c r="F385"/>
  <c r="D137" l="1"/>
  <c r="U137"/>
  <c r="F386"/>
  <c r="E387"/>
  <c r="M387" s="1"/>
  <c r="I138" l="1"/>
  <c r="K138"/>
  <c r="J138"/>
  <c r="T138"/>
  <c r="F387"/>
  <c r="E388"/>
  <c r="M388" s="1"/>
  <c r="L138" l="1"/>
  <c r="E389"/>
  <c r="M389" s="1"/>
  <c r="F388"/>
  <c r="D138" l="1"/>
  <c r="U138"/>
  <c r="K139" s="1"/>
  <c r="E390"/>
  <c r="M390" s="1"/>
  <c r="F389"/>
  <c r="J139" l="1"/>
  <c r="I139"/>
  <c r="T139"/>
  <c r="E391"/>
  <c r="M391" s="1"/>
  <c r="F390"/>
  <c r="L139" l="1"/>
  <c r="U139" s="1"/>
  <c r="F391"/>
  <c r="E392"/>
  <c r="M392" s="1"/>
  <c r="I140" l="1"/>
  <c r="K140"/>
  <c r="D139"/>
  <c r="J140"/>
  <c r="T140"/>
  <c r="E393"/>
  <c r="M393" s="1"/>
  <c r="F392"/>
  <c r="L140" l="1"/>
  <c r="U140" s="1"/>
  <c r="K141" s="1"/>
  <c r="E394"/>
  <c r="M394" s="1"/>
  <c r="F393"/>
  <c r="T141" l="1"/>
  <c r="I141"/>
  <c r="D140"/>
  <c r="J141"/>
  <c r="E395"/>
  <c r="M395" s="1"/>
  <c r="F394"/>
  <c r="L141" l="1"/>
  <c r="D141" s="1"/>
  <c r="F395"/>
  <c r="E396"/>
  <c r="M396" s="1"/>
  <c r="U141" l="1"/>
  <c r="E397"/>
  <c r="M397" s="1"/>
  <c r="F396"/>
  <c r="I142" l="1"/>
  <c r="L142" s="1"/>
  <c r="K142"/>
  <c r="T142"/>
  <c r="J142"/>
  <c r="E398"/>
  <c r="M398" s="1"/>
  <c r="F397"/>
  <c r="D142" l="1"/>
  <c r="U142"/>
  <c r="F398"/>
  <c r="E399"/>
  <c r="M399" s="1"/>
  <c r="I143" l="1"/>
  <c r="K143"/>
  <c r="T143"/>
  <c r="J143"/>
  <c r="F399"/>
  <c r="E400"/>
  <c r="M400" s="1"/>
  <c r="L143" l="1"/>
  <c r="F400"/>
  <c r="E401"/>
  <c r="M401" s="1"/>
  <c r="D143" l="1"/>
  <c r="U143"/>
  <c r="E402"/>
  <c r="M402" s="1"/>
  <c r="F401"/>
  <c r="I144" l="1"/>
  <c r="K144"/>
  <c r="J144"/>
  <c r="T144"/>
  <c r="F402"/>
  <c r="E403"/>
  <c r="M403" s="1"/>
  <c r="L144" l="1"/>
  <c r="F403"/>
  <c r="E404"/>
  <c r="M404" s="1"/>
  <c r="D144" l="1"/>
  <c r="U144"/>
  <c r="E405"/>
  <c r="M405" s="1"/>
  <c r="F404"/>
  <c r="I145" l="1"/>
  <c r="K145"/>
  <c r="J145"/>
  <c r="T145"/>
  <c r="E406"/>
  <c r="M406" s="1"/>
  <c r="F405"/>
  <c r="L145" l="1"/>
  <c r="F406"/>
  <c r="E407"/>
  <c r="M407" s="1"/>
  <c r="D145" l="1"/>
  <c r="U145"/>
  <c r="F407"/>
  <c r="E408"/>
  <c r="M408" s="1"/>
  <c r="I146" l="1"/>
  <c r="K146"/>
  <c r="T146"/>
  <c r="J146"/>
  <c r="E409"/>
  <c r="M409" s="1"/>
  <c r="F408"/>
  <c r="L146" l="1"/>
  <c r="E410"/>
  <c r="M410" s="1"/>
  <c r="F409"/>
  <c r="D146" l="1"/>
  <c r="U146"/>
  <c r="E411"/>
  <c r="M411" s="1"/>
  <c r="F410"/>
  <c r="I147" l="1"/>
  <c r="K147"/>
  <c r="Y14" s="1"/>
  <c r="J147"/>
  <c r="X14" s="1"/>
  <c r="T147"/>
  <c r="F411"/>
  <c r="E412"/>
  <c r="M412" s="1"/>
  <c r="L147" l="1"/>
  <c r="Z14" s="1"/>
  <c r="F412"/>
  <c r="E413"/>
  <c r="M413" s="1"/>
  <c r="U147" l="1"/>
  <c r="D147"/>
  <c r="E414"/>
  <c r="M414" s="1"/>
  <c r="F413"/>
  <c r="I148" l="1"/>
  <c r="K148"/>
  <c r="J148"/>
  <c r="T148"/>
  <c r="F414"/>
  <c r="E415"/>
  <c r="M415" s="1"/>
  <c r="L148" l="1"/>
  <c r="F415"/>
  <c r="E416"/>
  <c r="M416" s="1"/>
  <c r="D148" l="1"/>
  <c r="U148"/>
  <c r="E417"/>
  <c r="M417" s="1"/>
  <c r="F416"/>
  <c r="I149" l="1"/>
  <c r="K149"/>
  <c r="T149"/>
  <c r="J149"/>
  <c r="E418"/>
  <c r="M418" s="1"/>
  <c r="F417"/>
  <c r="L149" l="1"/>
  <c r="F418"/>
  <c r="E419"/>
  <c r="M419" s="1"/>
  <c r="D149" l="1"/>
  <c r="U149"/>
  <c r="F419"/>
  <c r="E420"/>
  <c r="M420" s="1"/>
  <c r="I150" l="1"/>
  <c r="K150"/>
  <c r="J150"/>
  <c r="T150"/>
  <c r="E421"/>
  <c r="M421" s="1"/>
  <c r="F420"/>
  <c r="L150" l="1"/>
  <c r="E422"/>
  <c r="M422" s="1"/>
  <c r="F421"/>
  <c r="D150" l="1"/>
  <c r="U150"/>
  <c r="E423"/>
  <c r="M423" s="1"/>
  <c r="F422"/>
  <c r="I151" l="1"/>
  <c r="L151" s="1"/>
  <c r="D151" s="1"/>
  <c r="K151"/>
  <c r="T151"/>
  <c r="J151"/>
  <c r="F423"/>
  <c r="E424"/>
  <c r="M424" s="1"/>
  <c r="U151" l="1"/>
  <c r="E425"/>
  <c r="M425" s="1"/>
  <c r="F424"/>
  <c r="I152" l="1"/>
  <c r="L152" s="1"/>
  <c r="K152"/>
  <c r="T152"/>
  <c r="J152"/>
  <c r="E426"/>
  <c r="M426" s="1"/>
  <c r="F425"/>
  <c r="D152" l="1"/>
  <c r="U152"/>
  <c r="E427"/>
  <c r="M427" s="1"/>
  <c r="F426"/>
  <c r="I153" l="1"/>
  <c r="L153" s="1"/>
  <c r="D153" s="1"/>
  <c r="K153"/>
  <c r="J153"/>
  <c r="T153"/>
  <c r="F427"/>
  <c r="E428"/>
  <c r="M428" s="1"/>
  <c r="U153" l="1"/>
  <c r="E429"/>
  <c r="M429" s="1"/>
  <c r="F428"/>
  <c r="I154" l="1"/>
  <c r="L154" s="1"/>
  <c r="U154" s="1"/>
  <c r="K154"/>
  <c r="J154"/>
  <c r="T154"/>
  <c r="E430"/>
  <c r="M430" s="1"/>
  <c r="F429"/>
  <c r="I155" l="1"/>
  <c r="L155" s="1"/>
  <c r="D155" s="1"/>
  <c r="K155"/>
  <c r="J155"/>
  <c r="T155"/>
  <c r="D154"/>
  <c r="F430"/>
  <c r="E431"/>
  <c r="M431" s="1"/>
  <c r="U155" l="1"/>
  <c r="K156" s="1"/>
  <c r="F431"/>
  <c r="E432"/>
  <c r="M432" s="1"/>
  <c r="I156" l="1"/>
  <c r="L156" s="1"/>
  <c r="D156" s="1"/>
  <c r="J156"/>
  <c r="T156"/>
  <c r="F432"/>
  <c r="E433"/>
  <c r="M433" s="1"/>
  <c r="U156" l="1"/>
  <c r="K157" s="1"/>
  <c r="E434"/>
  <c r="M434" s="1"/>
  <c r="F433"/>
  <c r="I157" l="1"/>
  <c r="L157" s="1"/>
  <c r="D157" s="1"/>
  <c r="T157"/>
  <c r="J157"/>
  <c r="F434"/>
  <c r="E435"/>
  <c r="M435" s="1"/>
  <c r="U157" l="1"/>
  <c r="F435"/>
  <c r="E436"/>
  <c r="M436" s="1"/>
  <c r="I158" l="1"/>
  <c r="K158"/>
  <c r="J158"/>
  <c r="T158"/>
  <c r="E437"/>
  <c r="M437" s="1"/>
  <c r="F436"/>
  <c r="L158" l="1"/>
  <c r="D158" s="1"/>
  <c r="E438"/>
  <c r="M438" s="1"/>
  <c r="F437"/>
  <c r="U158" l="1"/>
  <c r="F438"/>
  <c r="E439"/>
  <c r="M439" s="1"/>
  <c r="I159" l="1"/>
  <c r="K159"/>
  <c r="Y15" s="1"/>
  <c r="J159"/>
  <c r="X15" s="1"/>
  <c r="T159"/>
  <c r="F439"/>
  <c r="E440"/>
  <c r="M440" s="1"/>
  <c r="L159" l="1"/>
  <c r="Z15" s="1"/>
  <c r="E441"/>
  <c r="M441" s="1"/>
  <c r="F440"/>
  <c r="D159" l="1"/>
  <c r="U159"/>
  <c r="J160" s="1"/>
  <c r="E442"/>
  <c r="M442" s="1"/>
  <c r="F441"/>
  <c r="I160" l="1"/>
  <c r="T160"/>
  <c r="K160"/>
  <c r="E443"/>
  <c r="M443" s="1"/>
  <c r="F442"/>
  <c r="L160" l="1"/>
  <c r="F443"/>
  <c r="E444"/>
  <c r="M444" s="1"/>
  <c r="U160" l="1"/>
  <c r="I161" s="1"/>
  <c r="D160"/>
  <c r="F444"/>
  <c r="E445"/>
  <c r="M445" s="1"/>
  <c r="J161" l="1"/>
  <c r="T161"/>
  <c r="K161"/>
  <c r="L161" s="1"/>
  <c r="E446"/>
  <c r="M446" s="1"/>
  <c r="F445"/>
  <c r="U161" l="1"/>
  <c r="K162" s="1"/>
  <c r="D161"/>
  <c r="F446"/>
  <c r="E447"/>
  <c r="M447" s="1"/>
  <c r="T162" l="1"/>
  <c r="J162"/>
  <c r="I162"/>
  <c r="L162" s="1"/>
  <c r="F447"/>
  <c r="E448"/>
  <c r="M448" s="1"/>
  <c r="D162" l="1"/>
  <c r="U162"/>
  <c r="E449"/>
  <c r="M449" s="1"/>
  <c r="F448"/>
  <c r="I163" l="1"/>
  <c r="K163"/>
  <c r="J163"/>
  <c r="T163"/>
  <c r="E450"/>
  <c r="M450" s="1"/>
  <c r="F449"/>
  <c r="L163" l="1"/>
  <c r="D163" s="1"/>
  <c r="F450"/>
  <c r="E451"/>
  <c r="M451" s="1"/>
  <c r="U163" l="1"/>
  <c r="F451"/>
  <c r="E452"/>
  <c r="M452" s="1"/>
  <c r="I164" l="1"/>
  <c r="K164"/>
  <c r="T164"/>
  <c r="J164"/>
  <c r="E453"/>
  <c r="M453" s="1"/>
  <c r="F452"/>
  <c r="L164" l="1"/>
  <c r="D164" s="1"/>
  <c r="E454"/>
  <c r="M454" s="1"/>
  <c r="F453"/>
  <c r="U164" l="1"/>
  <c r="E455"/>
  <c r="M455" s="1"/>
  <c r="F454"/>
  <c r="I165" l="1"/>
  <c r="K165"/>
  <c r="J165"/>
  <c r="T165"/>
  <c r="F455"/>
  <c r="E456"/>
  <c r="M456" s="1"/>
  <c r="L165" l="1"/>
  <c r="D165" s="1"/>
  <c r="E457"/>
  <c r="M457" s="1"/>
  <c r="F456"/>
  <c r="U165" l="1"/>
  <c r="E458"/>
  <c r="M458" s="1"/>
  <c r="F457"/>
  <c r="I166" l="1"/>
  <c r="K166"/>
  <c r="J166"/>
  <c r="T166"/>
  <c r="E459"/>
  <c r="M459" s="1"/>
  <c r="F458"/>
  <c r="L166" l="1"/>
  <c r="D166" s="1"/>
  <c r="F459"/>
  <c r="E460"/>
  <c r="M460" s="1"/>
  <c r="U166" l="1"/>
  <c r="E461"/>
  <c r="M461" s="1"/>
  <c r="F460"/>
  <c r="I167" l="1"/>
  <c r="K167"/>
  <c r="J167"/>
  <c r="T167"/>
  <c r="E462"/>
  <c r="M462" s="1"/>
  <c r="F461"/>
  <c r="L167" l="1"/>
  <c r="D167" s="1"/>
  <c r="F462"/>
  <c r="E463"/>
  <c r="M463" s="1"/>
  <c r="U167" l="1"/>
  <c r="F463"/>
  <c r="E464"/>
  <c r="M464" s="1"/>
  <c r="I168" l="1"/>
  <c r="K168"/>
  <c r="J168"/>
  <c r="T168"/>
  <c r="F464"/>
  <c r="E465"/>
  <c r="M465" s="1"/>
  <c r="L168" l="1"/>
  <c r="D168" s="1"/>
  <c r="E466"/>
  <c r="M466" s="1"/>
  <c r="F465"/>
  <c r="U168" l="1"/>
  <c r="F466"/>
  <c r="E467"/>
  <c r="M467" s="1"/>
  <c r="I169" l="1"/>
  <c r="K169"/>
  <c r="J169"/>
  <c r="T169"/>
  <c r="F467"/>
  <c r="E468"/>
  <c r="M468" s="1"/>
  <c r="L169" l="1"/>
  <c r="D169" s="1"/>
  <c r="E469"/>
  <c r="M469" s="1"/>
  <c r="F468"/>
  <c r="U169" l="1"/>
  <c r="E470"/>
  <c r="M470" s="1"/>
  <c r="F469"/>
  <c r="I170" l="1"/>
  <c r="K170"/>
  <c r="J170"/>
  <c r="T170"/>
  <c r="F470"/>
  <c r="E471"/>
  <c r="M471" s="1"/>
  <c r="L170" l="1"/>
  <c r="D170" s="1"/>
  <c r="F471"/>
  <c r="E472"/>
  <c r="M472" s="1"/>
  <c r="U170" l="1"/>
  <c r="E473"/>
  <c r="M473" s="1"/>
  <c r="F472"/>
  <c r="I171" l="1"/>
  <c r="K171"/>
  <c r="Y16" s="1"/>
  <c r="T171"/>
  <c r="J171"/>
  <c r="X16" s="1"/>
  <c r="E474"/>
  <c r="M474" s="1"/>
  <c r="F473"/>
  <c r="L171" l="1"/>
  <c r="E475"/>
  <c r="M475" s="1"/>
  <c r="F474"/>
  <c r="U171" l="1"/>
  <c r="I172" s="1"/>
  <c r="Z16"/>
  <c r="D171"/>
  <c r="F475"/>
  <c r="E476"/>
  <c r="M476" s="1"/>
  <c r="T172" l="1"/>
  <c r="J172"/>
  <c r="K172"/>
  <c r="L172" s="1"/>
  <c r="F476"/>
  <c r="E477"/>
  <c r="M477" s="1"/>
  <c r="D172" l="1"/>
  <c r="U172"/>
  <c r="E478"/>
  <c r="M478" s="1"/>
  <c r="F477"/>
  <c r="I173" l="1"/>
  <c r="K173"/>
  <c r="J173"/>
  <c r="T173"/>
  <c r="F478"/>
  <c r="E479"/>
  <c r="M479" s="1"/>
  <c r="L173" l="1"/>
  <c r="F479"/>
  <c r="E480"/>
  <c r="M480" s="1"/>
  <c r="D173" l="1"/>
  <c r="U173"/>
  <c r="E481"/>
  <c r="M481" s="1"/>
  <c r="F480"/>
  <c r="I174" l="1"/>
  <c r="K174"/>
  <c r="J174"/>
  <c r="T174"/>
  <c r="E482"/>
  <c r="M482" s="1"/>
  <c r="F481"/>
  <c r="L174" l="1"/>
  <c r="F482"/>
  <c r="E483"/>
  <c r="M483" s="1"/>
  <c r="D174" l="1"/>
  <c r="U174"/>
  <c r="F483"/>
  <c r="E484"/>
  <c r="K484" l="1"/>
  <c r="I484"/>
  <c r="I175"/>
  <c r="K175"/>
  <c r="J175"/>
  <c r="T175"/>
  <c r="L484"/>
  <c r="M484"/>
  <c r="U484"/>
  <c r="J484"/>
  <c r="E485"/>
  <c r="F484"/>
  <c r="K485" l="1"/>
  <c r="I485"/>
  <c r="L175"/>
  <c r="T485"/>
  <c r="L485"/>
  <c r="M485"/>
  <c r="E486"/>
  <c r="U485"/>
  <c r="F485"/>
  <c r="J485"/>
  <c r="K486" l="1"/>
  <c r="I486"/>
  <c r="D175"/>
  <c r="U175"/>
  <c r="T486"/>
  <c r="L486"/>
  <c r="M486"/>
  <c r="U486"/>
  <c r="E487"/>
  <c r="J486"/>
  <c r="F486"/>
  <c r="K487" l="1"/>
  <c r="I487"/>
  <c r="I176"/>
  <c r="K176"/>
  <c r="T176"/>
  <c r="J176"/>
  <c r="T487"/>
  <c r="L487"/>
  <c r="M487"/>
  <c r="F487"/>
  <c r="E488"/>
  <c r="J487"/>
  <c r="U487"/>
  <c r="K488" l="1"/>
  <c r="I488"/>
  <c r="L176"/>
  <c r="D176" s="1"/>
  <c r="T488"/>
  <c r="L488"/>
  <c r="M488"/>
  <c r="U488"/>
  <c r="J488"/>
  <c r="E489"/>
  <c r="F488"/>
  <c r="K489" l="1"/>
  <c r="I489"/>
  <c r="U176"/>
  <c r="T489"/>
  <c r="L489"/>
  <c r="M489"/>
  <c r="E490"/>
  <c r="U489"/>
  <c r="J489"/>
  <c r="F489"/>
  <c r="K490" l="1"/>
  <c r="I490"/>
  <c r="I177"/>
  <c r="K177"/>
  <c r="J177"/>
  <c r="T177"/>
  <c r="T490"/>
  <c r="L490"/>
  <c r="M490"/>
  <c r="E491"/>
  <c r="J490"/>
  <c r="F490"/>
  <c r="U490"/>
  <c r="K491" l="1"/>
  <c r="I491"/>
  <c r="L177"/>
  <c r="D177" s="1"/>
  <c r="T491"/>
  <c r="L491"/>
  <c r="M491"/>
  <c r="F491"/>
  <c r="U491"/>
  <c r="E492"/>
  <c r="J491"/>
  <c r="K492" l="1"/>
  <c r="I492"/>
  <c r="U177"/>
  <c r="K178" s="1"/>
  <c r="T492"/>
  <c r="L492"/>
  <c r="M492"/>
  <c r="U492"/>
  <c r="J492"/>
  <c r="E493"/>
  <c r="F492"/>
  <c r="K493" l="1"/>
  <c r="I493"/>
  <c r="J178"/>
  <c r="I178"/>
  <c r="L178" s="1"/>
  <c r="D178" s="1"/>
  <c r="T178"/>
  <c r="T493"/>
  <c r="L493"/>
  <c r="M493"/>
  <c r="E494"/>
  <c r="J493"/>
  <c r="F493"/>
  <c r="U493"/>
  <c r="K494" l="1"/>
  <c r="I494"/>
  <c r="U178"/>
  <c r="T494"/>
  <c r="L494"/>
  <c r="M494"/>
  <c r="U494"/>
  <c r="F494"/>
  <c r="E495"/>
  <c r="J494"/>
  <c r="K495" l="1"/>
  <c r="I495"/>
  <c r="I179"/>
  <c r="K179"/>
  <c r="J179"/>
  <c r="T179"/>
  <c r="T495"/>
  <c r="L495"/>
  <c r="M495"/>
  <c r="F495"/>
  <c r="U495"/>
  <c r="E496"/>
  <c r="J495"/>
  <c r="K496" l="1"/>
  <c r="I496"/>
  <c r="L179"/>
  <c r="D179" s="1"/>
  <c r="T496"/>
  <c r="L496"/>
  <c r="M496"/>
  <c r="U496"/>
  <c r="J496"/>
  <c r="F496"/>
  <c r="E497"/>
  <c r="K497" l="1"/>
  <c r="I497"/>
  <c r="U179"/>
  <c r="K180" s="1"/>
  <c r="T497"/>
  <c r="L497"/>
  <c r="M497"/>
  <c r="E498"/>
  <c r="U497"/>
  <c r="F497"/>
  <c r="J497"/>
  <c r="K498" l="1"/>
  <c r="I498"/>
  <c r="I180"/>
  <c r="L180" s="1"/>
  <c r="D180" s="1"/>
  <c r="J180"/>
  <c r="T180"/>
  <c r="T498"/>
  <c r="L498"/>
  <c r="M498"/>
  <c r="U498"/>
  <c r="F498"/>
  <c r="E499"/>
  <c r="J498"/>
  <c r="K499" l="1"/>
  <c r="I499"/>
  <c r="U180"/>
  <c r="K181" s="1"/>
  <c r="T499"/>
  <c r="L499"/>
  <c r="M499"/>
  <c r="F499"/>
  <c r="J499"/>
  <c r="U499"/>
  <c r="E500"/>
  <c r="K500" l="1"/>
  <c r="I500"/>
  <c r="I181"/>
  <c r="L181" s="1"/>
  <c r="D181" s="1"/>
  <c r="T181"/>
  <c r="J181"/>
  <c r="T500"/>
  <c r="L500"/>
  <c r="M500"/>
  <c r="U500"/>
  <c r="J500"/>
  <c r="E501"/>
  <c r="F500"/>
  <c r="K501" l="1"/>
  <c r="I501"/>
  <c r="U181"/>
  <c r="J182" s="1"/>
  <c r="T501"/>
  <c r="L501"/>
  <c r="M501"/>
  <c r="E502"/>
  <c r="U501"/>
  <c r="F501"/>
  <c r="J501"/>
  <c r="K502" l="1"/>
  <c r="I502"/>
  <c r="K182"/>
  <c r="T182"/>
  <c r="I182"/>
  <c r="L182" s="1"/>
  <c r="D182" s="1"/>
  <c r="T502"/>
  <c r="L502"/>
  <c r="M502"/>
  <c r="F502"/>
  <c r="J502"/>
  <c r="U502"/>
  <c r="E503"/>
  <c r="K503" l="1"/>
  <c r="I503"/>
  <c r="U182"/>
  <c r="J183" s="1"/>
  <c r="X17" s="1"/>
  <c r="T503"/>
  <c r="L503"/>
  <c r="M503"/>
  <c r="F503"/>
  <c r="E504"/>
  <c r="J503"/>
  <c r="U503"/>
  <c r="K504" l="1"/>
  <c r="I504"/>
  <c r="T183"/>
  <c r="I183"/>
  <c r="K183"/>
  <c r="Y17" s="1"/>
  <c r="T504"/>
  <c r="L504"/>
  <c r="M504"/>
  <c r="U504"/>
  <c r="J504"/>
  <c r="E505"/>
  <c r="F504"/>
  <c r="K505" l="1"/>
  <c r="I505"/>
  <c r="L183"/>
  <c r="Z17" s="1"/>
  <c r="T505"/>
  <c r="L505"/>
  <c r="M505"/>
  <c r="E506"/>
  <c r="F505"/>
  <c r="J505"/>
  <c r="U505"/>
  <c r="D183" l="1"/>
  <c r="I506"/>
  <c r="K506"/>
  <c r="U183"/>
  <c r="J184" s="1"/>
  <c r="T506"/>
  <c r="L506"/>
  <c r="M506"/>
  <c r="E507"/>
  <c r="J506"/>
  <c r="U506"/>
  <c r="F506"/>
  <c r="I184" l="1"/>
  <c r="T184"/>
  <c r="K507"/>
  <c r="I507"/>
  <c r="K184"/>
  <c r="T507"/>
  <c r="L507"/>
  <c r="M507"/>
  <c r="F507"/>
  <c r="U507"/>
  <c r="E508"/>
  <c r="J507"/>
  <c r="K508" l="1"/>
  <c r="I508"/>
  <c r="L184"/>
  <c r="T508"/>
  <c r="L508"/>
  <c r="M508"/>
  <c r="U508"/>
  <c r="J508"/>
  <c r="F508"/>
  <c r="E509"/>
  <c r="K509" l="1"/>
  <c r="I509"/>
  <c r="D184"/>
  <c r="U184"/>
  <c r="T509"/>
  <c r="L509"/>
  <c r="M509"/>
  <c r="E510"/>
  <c r="J509"/>
  <c r="U509"/>
  <c r="F509"/>
  <c r="T185" l="1"/>
  <c r="K185"/>
  <c r="I185"/>
  <c r="J185"/>
  <c r="K510"/>
  <c r="I510"/>
  <c r="T510"/>
  <c r="L510"/>
  <c r="M510"/>
  <c r="U510"/>
  <c r="F510"/>
  <c r="E511"/>
  <c r="J510"/>
  <c r="K511" l="1"/>
  <c r="I511"/>
  <c r="L185"/>
  <c r="T511"/>
  <c r="L511"/>
  <c r="M511"/>
  <c r="F511"/>
  <c r="U511"/>
  <c r="J511"/>
  <c r="E512"/>
  <c r="K512" l="1"/>
  <c r="I512"/>
  <c r="D185"/>
  <c r="U185"/>
  <c r="T512"/>
  <c r="L512"/>
  <c r="M512"/>
  <c r="U512"/>
  <c r="J512"/>
  <c r="E513"/>
  <c r="F512"/>
  <c r="K186" l="1"/>
  <c r="J186"/>
  <c r="I186"/>
  <c r="T186"/>
  <c r="K513"/>
  <c r="I513"/>
  <c r="T513"/>
  <c r="L513"/>
  <c r="M513"/>
  <c r="E514"/>
  <c r="U513"/>
  <c r="F513"/>
  <c r="J513"/>
  <c r="L186" l="1"/>
  <c r="U186" s="1"/>
  <c r="K187" s="1"/>
  <c r="I514"/>
  <c r="K514"/>
  <c r="D186"/>
  <c r="I187"/>
  <c r="T514"/>
  <c r="L514"/>
  <c r="M514"/>
  <c r="U514"/>
  <c r="F514"/>
  <c r="J514"/>
  <c r="E515"/>
  <c r="J187" l="1"/>
  <c r="T187"/>
  <c r="K515"/>
  <c r="I515"/>
  <c r="L187"/>
  <c r="D187" s="1"/>
  <c r="T515"/>
  <c r="L515"/>
  <c r="M515"/>
  <c r="F515"/>
  <c r="U515"/>
  <c r="E516"/>
  <c r="J515"/>
  <c r="K516" l="1"/>
  <c r="I516"/>
  <c r="U187"/>
  <c r="J188" s="1"/>
  <c r="T516"/>
  <c r="L516"/>
  <c r="M516"/>
  <c r="U516"/>
  <c r="J516"/>
  <c r="E517"/>
  <c r="F516"/>
  <c r="K517" l="1"/>
  <c r="I517"/>
  <c r="T188"/>
  <c r="I188"/>
  <c r="L188" s="1"/>
  <c r="D188" s="1"/>
  <c r="K188"/>
  <c r="T517"/>
  <c r="L517"/>
  <c r="M517"/>
  <c r="E518"/>
  <c r="U517"/>
  <c r="F517"/>
  <c r="J517"/>
  <c r="K518" l="1"/>
  <c r="I518"/>
  <c r="U188"/>
  <c r="J189" s="1"/>
  <c r="T518"/>
  <c r="L518"/>
  <c r="M518"/>
  <c r="U518"/>
  <c r="E519"/>
  <c r="F518"/>
  <c r="J518"/>
  <c r="K519" l="1"/>
  <c r="I519"/>
  <c r="T189"/>
  <c r="K189"/>
  <c r="I189"/>
  <c r="T519"/>
  <c r="L519"/>
  <c r="M519"/>
  <c r="F519"/>
  <c r="E520"/>
  <c r="J519"/>
  <c r="U519"/>
  <c r="K520" l="1"/>
  <c r="I520"/>
  <c r="L189"/>
  <c r="D189" s="1"/>
  <c r="T520"/>
  <c r="L520"/>
  <c r="M520"/>
  <c r="U520"/>
  <c r="J520"/>
  <c r="E521"/>
  <c r="F520"/>
  <c r="K521" l="1"/>
  <c r="I521"/>
  <c r="U189"/>
  <c r="T190" s="1"/>
  <c r="T521"/>
  <c r="L521"/>
  <c r="M521"/>
  <c r="E522"/>
  <c r="U521"/>
  <c r="F521"/>
  <c r="J521"/>
  <c r="I522" l="1"/>
  <c r="K522"/>
  <c r="I190"/>
  <c r="L190" s="1"/>
  <c r="D190" s="1"/>
  <c r="J190"/>
  <c r="K190"/>
  <c r="T522"/>
  <c r="L522"/>
  <c r="M522"/>
  <c r="E523"/>
  <c r="J522"/>
  <c r="F522"/>
  <c r="U522"/>
  <c r="K523" l="1"/>
  <c r="I523"/>
  <c r="U190"/>
  <c r="J191" s="1"/>
  <c r="T523"/>
  <c r="L523"/>
  <c r="M523"/>
  <c r="F523"/>
  <c r="U523"/>
  <c r="E524"/>
  <c r="J523"/>
  <c r="K524" l="1"/>
  <c r="I524"/>
  <c r="K191"/>
  <c r="T191"/>
  <c r="I191"/>
  <c r="L191" s="1"/>
  <c r="T524"/>
  <c r="L524"/>
  <c r="M524"/>
  <c r="U524"/>
  <c r="J524"/>
  <c r="E525"/>
  <c r="F524"/>
  <c r="K525" l="1"/>
  <c r="I525"/>
  <c r="D191"/>
  <c r="U191"/>
  <c r="T525"/>
  <c r="L525"/>
  <c r="M525"/>
  <c r="E526"/>
  <c r="J525"/>
  <c r="F525"/>
  <c r="U525"/>
  <c r="K526" l="1"/>
  <c r="I526"/>
  <c r="K192"/>
  <c r="T192"/>
  <c r="J192"/>
  <c r="I192"/>
  <c r="T526"/>
  <c r="L526"/>
  <c r="M526"/>
  <c r="U526"/>
  <c r="F526"/>
  <c r="E527"/>
  <c r="J526"/>
  <c r="K527" l="1"/>
  <c r="I527"/>
  <c r="L192"/>
  <c r="D192" s="1"/>
  <c r="T527"/>
  <c r="L527"/>
  <c r="M527"/>
  <c r="F527"/>
  <c r="U527"/>
  <c r="E528"/>
  <c r="J527"/>
  <c r="K528" l="1"/>
  <c r="I528"/>
  <c r="U192"/>
  <c r="J193" s="1"/>
  <c r="T528"/>
  <c r="L528"/>
  <c r="M528"/>
  <c r="U528"/>
  <c r="J528"/>
  <c r="F528"/>
  <c r="E529"/>
  <c r="K529" l="1"/>
  <c r="I529"/>
  <c r="I193"/>
  <c r="T193"/>
  <c r="K193"/>
  <c r="T529"/>
  <c r="L529"/>
  <c r="M529"/>
  <c r="E530"/>
  <c r="U529"/>
  <c r="F529"/>
  <c r="J529"/>
  <c r="I530" l="1"/>
  <c r="K530"/>
  <c r="L193"/>
  <c r="D193" s="1"/>
  <c r="T530"/>
  <c r="L530"/>
  <c r="M530"/>
  <c r="U530"/>
  <c r="F530"/>
  <c r="E531"/>
  <c r="J530"/>
  <c r="K531" l="1"/>
  <c r="I531"/>
  <c r="U193"/>
  <c r="J194" s="1"/>
  <c r="T531"/>
  <c r="L531"/>
  <c r="M531"/>
  <c r="F531"/>
  <c r="J531"/>
  <c r="E532"/>
  <c r="U531"/>
  <c r="K194" l="1"/>
  <c r="I194"/>
  <c r="K532"/>
  <c r="I532"/>
  <c r="T194"/>
  <c r="T532"/>
  <c r="L532"/>
  <c r="M532"/>
  <c r="U532"/>
  <c r="J532"/>
  <c r="E533"/>
  <c r="F532"/>
  <c r="K533" l="1"/>
  <c r="I533"/>
  <c r="L194"/>
  <c r="T533"/>
  <c r="L533"/>
  <c r="M533"/>
  <c r="E534"/>
  <c r="U533"/>
  <c r="F533"/>
  <c r="J533"/>
  <c r="D194" l="1"/>
  <c r="U194"/>
  <c r="K534"/>
  <c r="I534"/>
  <c r="T534"/>
  <c r="L534"/>
  <c r="M534"/>
  <c r="F534"/>
  <c r="J534"/>
  <c r="E535"/>
  <c r="U534"/>
  <c r="I195" l="1"/>
  <c r="T195"/>
  <c r="K195"/>
  <c r="Y18" s="1"/>
  <c r="J195"/>
  <c r="X18" s="1"/>
  <c r="K535"/>
  <c r="I535"/>
  <c r="T535"/>
  <c r="L535"/>
  <c r="M535"/>
  <c r="F535"/>
  <c r="E536"/>
  <c r="J535"/>
  <c r="U535"/>
  <c r="L195" l="1"/>
  <c r="K536"/>
  <c r="I536"/>
  <c r="T536"/>
  <c r="L536"/>
  <c r="M536"/>
  <c r="U536"/>
  <c r="J536"/>
  <c r="E537"/>
  <c r="F536"/>
  <c r="D195" l="1"/>
  <c r="Z18"/>
  <c r="U195"/>
  <c r="K537"/>
  <c r="I537"/>
  <c r="T537"/>
  <c r="L537"/>
  <c r="M537"/>
  <c r="E538"/>
  <c r="F537"/>
  <c r="J537"/>
  <c r="U537"/>
  <c r="I538" l="1"/>
  <c r="K538"/>
  <c r="T196"/>
  <c r="I196"/>
  <c r="J196"/>
  <c r="K196"/>
  <c r="T538"/>
  <c r="L538"/>
  <c r="M538"/>
  <c r="E539"/>
  <c r="J538"/>
  <c r="U538"/>
  <c r="F538"/>
  <c r="K539" l="1"/>
  <c r="I539"/>
  <c r="L196"/>
  <c r="T539"/>
  <c r="L539"/>
  <c r="M539"/>
  <c r="F539"/>
  <c r="U539"/>
  <c r="E540"/>
  <c r="J539"/>
  <c r="K540" l="1"/>
  <c r="I540"/>
  <c r="D196"/>
  <c r="U196"/>
  <c r="T540"/>
  <c r="L540"/>
  <c r="M540"/>
  <c r="U540"/>
  <c r="J540"/>
  <c r="F540"/>
  <c r="E541"/>
  <c r="K197" l="1"/>
  <c r="I197"/>
  <c r="T197"/>
  <c r="J197"/>
  <c r="K541"/>
  <c r="I541"/>
  <c r="T541"/>
  <c r="L541"/>
  <c r="M541"/>
  <c r="U541"/>
  <c r="E542"/>
  <c r="J541"/>
  <c r="F541"/>
  <c r="L197" l="1"/>
  <c r="U197" s="1"/>
  <c r="K542"/>
  <c r="I542"/>
  <c r="T542"/>
  <c r="L542"/>
  <c r="M542"/>
  <c r="E543"/>
  <c r="J542"/>
  <c r="F542"/>
  <c r="U542"/>
  <c r="K198" l="1"/>
  <c r="I198"/>
  <c r="T198"/>
  <c r="J198"/>
  <c r="D197"/>
  <c r="K543"/>
  <c r="I543"/>
  <c r="T543"/>
  <c r="L543"/>
  <c r="M543"/>
  <c r="F543"/>
  <c r="U543"/>
  <c r="E544"/>
  <c r="J543"/>
  <c r="K544" l="1"/>
  <c r="I544"/>
  <c r="L198"/>
  <c r="T544"/>
  <c r="L544"/>
  <c r="M544"/>
  <c r="F544"/>
  <c r="U544"/>
  <c r="J544"/>
  <c r="E545"/>
  <c r="D198" l="1"/>
  <c r="U198"/>
  <c r="K545"/>
  <c r="I545"/>
  <c r="T545"/>
  <c r="L545"/>
  <c r="M545"/>
  <c r="U545"/>
  <c r="J545"/>
  <c r="E546"/>
  <c r="F545"/>
  <c r="K199" l="1"/>
  <c r="J199"/>
  <c r="T199"/>
  <c r="I199"/>
  <c r="L199" s="1"/>
  <c r="D199" s="1"/>
  <c r="I546"/>
  <c r="K546"/>
  <c r="T546"/>
  <c r="L546"/>
  <c r="M546"/>
  <c r="E547"/>
  <c r="U546"/>
  <c r="F546"/>
  <c r="J546"/>
  <c r="U199" l="1"/>
  <c r="K547"/>
  <c r="I547"/>
  <c r="T547"/>
  <c r="L547"/>
  <c r="M547"/>
  <c r="F547"/>
  <c r="E548"/>
  <c r="J547"/>
  <c r="U547"/>
  <c r="K548" l="1"/>
  <c r="I548"/>
  <c r="K200"/>
  <c r="J200"/>
  <c r="I200"/>
  <c r="L200" s="1"/>
  <c r="D200" s="1"/>
  <c r="T200"/>
  <c r="T548"/>
  <c r="L548"/>
  <c r="M548"/>
  <c r="F548"/>
  <c r="U548"/>
  <c r="J548"/>
  <c r="E549"/>
  <c r="U200" l="1"/>
  <c r="K549"/>
  <c r="I549"/>
  <c r="T549"/>
  <c r="L549"/>
  <c r="M549"/>
  <c r="U549"/>
  <c r="J549"/>
  <c r="E550"/>
  <c r="F549"/>
  <c r="K201" l="1"/>
  <c r="I201"/>
  <c r="J201"/>
  <c r="T201"/>
  <c r="K550"/>
  <c r="I550"/>
  <c r="T550"/>
  <c r="L550"/>
  <c r="M550"/>
  <c r="E551"/>
  <c r="J550"/>
  <c r="U550"/>
  <c r="F550"/>
  <c r="L201" l="1"/>
  <c r="D201" s="1"/>
  <c r="K551"/>
  <c r="I551"/>
  <c r="T551"/>
  <c r="L551"/>
  <c r="M551"/>
  <c r="F551"/>
  <c r="U551"/>
  <c r="J551"/>
  <c r="E552"/>
  <c r="U201" l="1"/>
  <c r="K202" s="1"/>
  <c r="K552"/>
  <c r="I552"/>
  <c r="T552"/>
  <c r="L552"/>
  <c r="M552"/>
  <c r="F552"/>
  <c r="U552"/>
  <c r="J552"/>
  <c r="E553"/>
  <c r="I202" l="1"/>
  <c r="L202" s="1"/>
  <c r="J202"/>
  <c r="T202"/>
  <c r="K553"/>
  <c r="I553"/>
  <c r="T553"/>
  <c r="L553"/>
  <c r="M553"/>
  <c r="U553"/>
  <c r="J553"/>
  <c r="E554"/>
  <c r="F553"/>
  <c r="I554" l="1"/>
  <c r="K554"/>
  <c r="D202"/>
  <c r="U202"/>
  <c r="T554"/>
  <c r="L554"/>
  <c r="M554"/>
  <c r="E555"/>
  <c r="U554"/>
  <c r="F554"/>
  <c r="J554"/>
  <c r="K555" l="1"/>
  <c r="I555"/>
  <c r="I203"/>
  <c r="T203"/>
  <c r="K203"/>
  <c r="J203"/>
  <c r="T555"/>
  <c r="L555"/>
  <c r="M555"/>
  <c r="F555"/>
  <c r="E556"/>
  <c r="J555"/>
  <c r="U555"/>
  <c r="L203" l="1"/>
  <c r="K556"/>
  <c r="I556"/>
  <c r="U203"/>
  <c r="D203"/>
  <c r="T556"/>
  <c r="L556"/>
  <c r="M556"/>
  <c r="F556"/>
  <c r="U556"/>
  <c r="J556"/>
  <c r="E557"/>
  <c r="K204" l="1"/>
  <c r="T204"/>
  <c r="J204"/>
  <c r="I204"/>
  <c r="K557"/>
  <c r="I557"/>
  <c r="T557"/>
  <c r="L557"/>
  <c r="M557"/>
  <c r="U557"/>
  <c r="J557"/>
  <c r="E558"/>
  <c r="F557"/>
  <c r="L204" l="1"/>
  <c r="D204" s="1"/>
  <c r="K558"/>
  <c r="I558"/>
  <c r="T558"/>
  <c r="L558"/>
  <c r="M558"/>
  <c r="E559"/>
  <c r="J558"/>
  <c r="F558"/>
  <c r="U558"/>
  <c r="U204" l="1"/>
  <c r="K205" s="1"/>
  <c r="K559"/>
  <c r="I559"/>
  <c r="I205"/>
  <c r="T559"/>
  <c r="L559"/>
  <c r="M559"/>
  <c r="F559"/>
  <c r="U559"/>
  <c r="E560"/>
  <c r="J559"/>
  <c r="T205" l="1"/>
  <c r="J205"/>
  <c r="K560"/>
  <c r="I560"/>
  <c r="L205"/>
  <c r="T560"/>
  <c r="L560"/>
  <c r="M560"/>
  <c r="F560"/>
  <c r="U560"/>
  <c r="J560"/>
  <c r="E561"/>
  <c r="K561" l="1"/>
  <c r="I561"/>
  <c r="D205"/>
  <c r="U205"/>
  <c r="T561"/>
  <c r="L561"/>
  <c r="M561"/>
  <c r="U561"/>
  <c r="J561"/>
  <c r="E562"/>
  <c r="F561"/>
  <c r="I562" l="1"/>
  <c r="K562"/>
  <c r="I206"/>
  <c r="T206"/>
  <c r="K206"/>
  <c r="J206"/>
  <c r="T562"/>
  <c r="L562"/>
  <c r="M562"/>
  <c r="E563"/>
  <c r="U562"/>
  <c r="F562"/>
  <c r="J562"/>
  <c r="L206" l="1"/>
  <c r="K563"/>
  <c r="I563"/>
  <c r="D206"/>
  <c r="U206"/>
  <c r="T563"/>
  <c r="L563"/>
  <c r="M563"/>
  <c r="F563"/>
  <c r="E564"/>
  <c r="J563"/>
  <c r="U563"/>
  <c r="K564" l="1"/>
  <c r="I564"/>
  <c r="K207"/>
  <c r="Y19" s="1"/>
  <c r="I207"/>
  <c r="T207"/>
  <c r="J207"/>
  <c r="X19" s="1"/>
  <c r="T564"/>
  <c r="L564"/>
  <c r="M564"/>
  <c r="F564"/>
  <c r="U564"/>
  <c r="J564"/>
  <c r="E565"/>
  <c r="K565" l="1"/>
  <c r="I565"/>
  <c r="L207"/>
  <c r="T565"/>
  <c r="L565"/>
  <c r="M565"/>
  <c r="U565"/>
  <c r="J565"/>
  <c r="E566"/>
  <c r="F565"/>
  <c r="K566" l="1"/>
  <c r="I566"/>
  <c r="U207"/>
  <c r="Z19"/>
  <c r="D207"/>
  <c r="T566"/>
  <c r="L566"/>
  <c r="M566"/>
  <c r="E567"/>
  <c r="J566"/>
  <c r="U566"/>
  <c r="F566"/>
  <c r="K567" l="1"/>
  <c r="I567"/>
  <c r="J208"/>
  <c r="K208"/>
  <c r="I208"/>
  <c r="L208" s="1"/>
  <c r="D208" s="1"/>
  <c r="T208"/>
  <c r="T567"/>
  <c r="L567"/>
  <c r="M567"/>
  <c r="F567"/>
  <c r="U567"/>
  <c r="J567"/>
  <c r="E568"/>
  <c r="K568" l="1"/>
  <c r="I568"/>
  <c r="U208"/>
  <c r="T568"/>
  <c r="L568"/>
  <c r="M568"/>
  <c r="F568"/>
  <c r="U568"/>
  <c r="J568"/>
  <c r="E569"/>
  <c r="K569" l="1"/>
  <c r="I569"/>
  <c r="T209"/>
  <c r="K209"/>
  <c r="I209"/>
  <c r="L209" s="1"/>
  <c r="U209" s="1"/>
  <c r="J209"/>
  <c r="T569"/>
  <c r="L569"/>
  <c r="M569"/>
  <c r="U569"/>
  <c r="J569"/>
  <c r="E570"/>
  <c r="F569"/>
  <c r="I210" l="1"/>
  <c r="L210" s="1"/>
  <c r="T210"/>
  <c r="J210"/>
  <c r="K210"/>
  <c r="I570"/>
  <c r="K570"/>
  <c r="D209"/>
  <c r="T570"/>
  <c r="L570"/>
  <c r="M570"/>
  <c r="E571"/>
  <c r="U570"/>
  <c r="F570"/>
  <c r="J570"/>
  <c r="D210" l="1"/>
  <c r="K571"/>
  <c r="I571"/>
  <c r="U210"/>
  <c r="K211" s="1"/>
  <c r="T571"/>
  <c r="L571"/>
  <c r="M571"/>
  <c r="F571"/>
  <c r="E572"/>
  <c r="J571"/>
  <c r="U571"/>
  <c r="K572" l="1"/>
  <c r="I572"/>
  <c r="J211"/>
  <c r="I211"/>
  <c r="L211" s="1"/>
  <c r="D211" s="1"/>
  <c r="T211"/>
  <c r="T572"/>
  <c r="L572"/>
  <c r="M572"/>
  <c r="F572"/>
  <c r="U572"/>
  <c r="J572"/>
  <c r="E573"/>
  <c r="K573" l="1"/>
  <c r="I573"/>
  <c r="U211"/>
  <c r="K212" s="1"/>
  <c r="T573"/>
  <c r="L573"/>
  <c r="M573"/>
  <c r="U573"/>
  <c r="J573"/>
  <c r="E574"/>
  <c r="F573"/>
  <c r="K574" l="1"/>
  <c r="I574"/>
  <c r="T212"/>
  <c r="I212"/>
  <c r="L212" s="1"/>
  <c r="D212" s="1"/>
  <c r="J212"/>
  <c r="T574"/>
  <c r="L574"/>
  <c r="M574"/>
  <c r="E575"/>
  <c r="J574"/>
  <c r="F574"/>
  <c r="U574"/>
  <c r="K575" l="1"/>
  <c r="I575"/>
  <c r="U212"/>
  <c r="T575"/>
  <c r="L575"/>
  <c r="M575"/>
  <c r="F575"/>
  <c r="U575"/>
  <c r="E576"/>
  <c r="J575"/>
  <c r="K576" l="1"/>
  <c r="I576"/>
  <c r="I213"/>
  <c r="L213" s="1"/>
  <c r="D213" s="1"/>
  <c r="K213"/>
  <c r="T213"/>
  <c r="J213"/>
  <c r="T576"/>
  <c r="L576"/>
  <c r="M576"/>
  <c r="F576"/>
  <c r="U576"/>
  <c r="J576"/>
  <c r="E577"/>
  <c r="K577" l="1"/>
  <c r="I577"/>
  <c r="U213"/>
  <c r="K214" s="1"/>
  <c r="T577"/>
  <c r="L577"/>
  <c r="M577"/>
  <c r="U577"/>
  <c r="J577"/>
  <c r="E578"/>
  <c r="F577"/>
  <c r="I578" l="1"/>
  <c r="K578"/>
  <c r="J214"/>
  <c r="I214"/>
  <c r="T214"/>
  <c r="T578"/>
  <c r="L578"/>
  <c r="M578"/>
  <c r="E579"/>
  <c r="U578"/>
  <c r="F578"/>
  <c r="J578"/>
  <c r="K579" l="1"/>
  <c r="I579"/>
  <c r="L214"/>
  <c r="U214" s="1"/>
  <c r="T579"/>
  <c r="L579"/>
  <c r="M579"/>
  <c r="F579"/>
  <c r="E580"/>
  <c r="J579"/>
  <c r="U579"/>
  <c r="K580" l="1"/>
  <c r="I580"/>
  <c r="I215"/>
  <c r="K215"/>
  <c r="D214"/>
  <c r="J215"/>
  <c r="T215"/>
  <c r="T580"/>
  <c r="L580"/>
  <c r="M580"/>
  <c r="F580"/>
  <c r="U580"/>
  <c r="J580"/>
  <c r="E581"/>
  <c r="K581" l="1"/>
  <c r="I581"/>
  <c r="L215"/>
  <c r="T581"/>
  <c r="L581"/>
  <c r="M581"/>
  <c r="U581"/>
  <c r="J581"/>
  <c r="E582"/>
  <c r="F581"/>
  <c r="K582" l="1"/>
  <c r="I582"/>
  <c r="U215"/>
  <c r="D215"/>
  <c r="T582"/>
  <c r="L582"/>
  <c r="M582"/>
  <c r="E583"/>
  <c r="J582"/>
  <c r="U582"/>
  <c r="F582"/>
  <c r="K583" l="1"/>
  <c r="I583"/>
  <c r="I216"/>
  <c r="K216"/>
  <c r="J216"/>
  <c r="T216"/>
  <c r="T583"/>
  <c r="L583"/>
  <c r="M583"/>
  <c r="F583"/>
  <c r="U583"/>
  <c r="J583"/>
  <c r="E584"/>
  <c r="K584" l="1"/>
  <c r="I584"/>
  <c r="L216"/>
  <c r="D216" s="1"/>
  <c r="T584"/>
  <c r="L584"/>
  <c r="M584"/>
  <c r="F584"/>
  <c r="U584"/>
  <c r="J584"/>
  <c r="E585"/>
  <c r="K585" l="1"/>
  <c r="I585"/>
  <c r="U216"/>
  <c r="K217" s="1"/>
  <c r="T585"/>
  <c r="L585"/>
  <c r="M585"/>
  <c r="U585"/>
  <c r="J585"/>
  <c r="E586"/>
  <c r="F585"/>
  <c r="I586" l="1"/>
  <c r="K586"/>
  <c r="T217"/>
  <c r="I217"/>
  <c r="L217" s="1"/>
  <c r="J217"/>
  <c r="T586"/>
  <c r="L586"/>
  <c r="M586"/>
  <c r="E587"/>
  <c r="U586"/>
  <c r="F586"/>
  <c r="J586"/>
  <c r="K587" l="1"/>
  <c r="I587"/>
  <c r="U217"/>
  <c r="K218" s="1"/>
  <c r="D217"/>
  <c r="T587"/>
  <c r="L587"/>
  <c r="M587"/>
  <c r="F587"/>
  <c r="E588"/>
  <c r="J587"/>
  <c r="U587"/>
  <c r="J218" l="1"/>
  <c r="K588"/>
  <c r="I588"/>
  <c r="T218"/>
  <c r="I218"/>
  <c r="L218" s="1"/>
  <c r="T588"/>
  <c r="L588"/>
  <c r="M588"/>
  <c r="F588"/>
  <c r="U588"/>
  <c r="J588"/>
  <c r="E589"/>
  <c r="K589" l="1"/>
  <c r="I589"/>
  <c r="U218"/>
  <c r="D218"/>
  <c r="T589"/>
  <c r="L589"/>
  <c r="M589"/>
  <c r="U589"/>
  <c r="J589"/>
  <c r="E590"/>
  <c r="F589"/>
  <c r="K590" l="1"/>
  <c r="I590"/>
  <c r="I219"/>
  <c r="K219"/>
  <c r="Y20" s="1"/>
  <c r="J219"/>
  <c r="X20" s="1"/>
  <c r="T219"/>
  <c r="T590"/>
  <c r="L590"/>
  <c r="M590"/>
  <c r="E591"/>
  <c r="J590"/>
  <c r="F590"/>
  <c r="U590"/>
  <c r="K591" l="1"/>
  <c r="I591"/>
  <c r="L219"/>
  <c r="Z20" s="1"/>
  <c r="T591"/>
  <c r="L591"/>
  <c r="M591"/>
  <c r="F591"/>
  <c r="U591"/>
  <c r="E592"/>
  <c r="J591"/>
  <c r="K592" l="1"/>
  <c r="I592"/>
  <c r="D219"/>
  <c r="U219"/>
  <c r="K220" s="1"/>
  <c r="T592"/>
  <c r="L592"/>
  <c r="M592"/>
  <c r="F592"/>
  <c r="U592"/>
  <c r="J592"/>
  <c r="E593"/>
  <c r="K593" l="1"/>
  <c r="I593"/>
  <c r="T220"/>
  <c r="I220"/>
  <c r="J220"/>
  <c r="T593"/>
  <c r="L593"/>
  <c r="M593"/>
  <c r="U593"/>
  <c r="J593"/>
  <c r="E594"/>
  <c r="F593"/>
  <c r="I594" l="1"/>
  <c r="K594"/>
  <c r="L220"/>
  <c r="T594"/>
  <c r="L594"/>
  <c r="M594"/>
  <c r="E595"/>
  <c r="U594"/>
  <c r="F594"/>
  <c r="J594"/>
  <c r="K595" l="1"/>
  <c r="I595"/>
  <c r="D220"/>
  <c r="U220"/>
  <c r="K221" s="1"/>
  <c r="T595"/>
  <c r="L595"/>
  <c r="M595"/>
  <c r="F595"/>
  <c r="E596"/>
  <c r="J595"/>
  <c r="U595"/>
  <c r="K596" l="1"/>
  <c r="I596"/>
  <c r="I221"/>
  <c r="J221"/>
  <c r="T221"/>
  <c r="T596"/>
  <c r="L596"/>
  <c r="M596"/>
  <c r="F596"/>
  <c r="U596"/>
  <c r="J596"/>
  <c r="E597"/>
  <c r="K597" l="1"/>
  <c r="I597"/>
  <c r="L221"/>
  <c r="T597"/>
  <c r="L597"/>
  <c r="M597"/>
  <c r="U597"/>
  <c r="J597"/>
  <c r="E598"/>
  <c r="F597"/>
  <c r="K598" l="1"/>
  <c r="I598"/>
  <c r="U221"/>
  <c r="K222" s="1"/>
  <c r="I222"/>
  <c r="L222" s="1"/>
  <c r="D221"/>
  <c r="J222"/>
  <c r="T598"/>
  <c r="L598"/>
  <c r="M598"/>
  <c r="E599"/>
  <c r="J598"/>
  <c r="U598"/>
  <c r="F598"/>
  <c r="T222" l="1"/>
  <c r="U222" s="1"/>
  <c r="K599"/>
  <c r="I599"/>
  <c r="D222"/>
  <c r="T599"/>
  <c r="L599"/>
  <c r="M599"/>
  <c r="F599"/>
  <c r="U599"/>
  <c r="J599"/>
  <c r="E600"/>
  <c r="K600" l="1"/>
  <c r="I600"/>
  <c r="I223"/>
  <c r="L223" s="1"/>
  <c r="K223"/>
  <c r="T223"/>
  <c r="J223"/>
  <c r="T600"/>
  <c r="L600"/>
  <c r="M600"/>
  <c r="F600"/>
  <c r="U600"/>
  <c r="J600"/>
  <c r="E601"/>
  <c r="K601" l="1"/>
  <c r="I601"/>
  <c r="U223"/>
  <c r="T224" s="1"/>
  <c r="D223"/>
  <c r="T601"/>
  <c r="L601"/>
  <c r="M601"/>
  <c r="U601"/>
  <c r="J601"/>
  <c r="E602"/>
  <c r="F601"/>
  <c r="I602" l="1"/>
  <c r="K602"/>
  <c r="I224"/>
  <c r="K224"/>
  <c r="J224"/>
  <c r="T602"/>
  <c r="L602"/>
  <c r="M602"/>
  <c r="E603"/>
  <c r="U602"/>
  <c r="F602"/>
  <c r="J602"/>
  <c r="K603" l="1"/>
  <c r="I603"/>
  <c r="L224"/>
  <c r="U224" s="1"/>
  <c r="T603"/>
  <c r="L603"/>
  <c r="M603"/>
  <c r="F603"/>
  <c r="E604"/>
  <c r="J603"/>
  <c r="U603"/>
  <c r="K604" l="1"/>
  <c r="I604"/>
  <c r="D224"/>
  <c r="I225"/>
  <c r="K225"/>
  <c r="J225"/>
  <c r="T225"/>
  <c r="T604"/>
  <c r="L604"/>
  <c r="M604"/>
  <c r="F604"/>
  <c r="U604"/>
  <c r="J604"/>
  <c r="E605"/>
  <c r="K605" l="1"/>
  <c r="I605"/>
  <c r="L225"/>
  <c r="U225" s="1"/>
  <c r="T605"/>
  <c r="L605"/>
  <c r="M605"/>
  <c r="U605"/>
  <c r="J605"/>
  <c r="E606"/>
  <c r="F605"/>
  <c r="D225" l="1"/>
  <c r="K606"/>
  <c r="I606"/>
  <c r="I226"/>
  <c r="K226"/>
  <c r="J226"/>
  <c r="T226"/>
  <c r="T606"/>
  <c r="L606"/>
  <c r="M606"/>
  <c r="E607"/>
  <c r="J606"/>
  <c r="F606"/>
  <c r="U606"/>
  <c r="K607" l="1"/>
  <c r="I607"/>
  <c r="L226"/>
  <c r="D226" s="1"/>
  <c r="T607"/>
  <c r="L607"/>
  <c r="M607"/>
  <c r="F607"/>
  <c r="U607"/>
  <c r="E608"/>
  <c r="J607"/>
  <c r="K608" l="1"/>
  <c r="I608"/>
  <c r="U226"/>
  <c r="J227" s="1"/>
  <c r="T608"/>
  <c r="L608"/>
  <c r="M608"/>
  <c r="F608"/>
  <c r="U608"/>
  <c r="J608"/>
  <c r="E609"/>
  <c r="K609" l="1"/>
  <c r="I609"/>
  <c r="T227"/>
  <c r="I227"/>
  <c r="K227"/>
  <c r="T609"/>
  <c r="L609"/>
  <c r="M609"/>
  <c r="U609"/>
  <c r="J609"/>
  <c r="E610"/>
  <c r="F609"/>
  <c r="L227" l="1"/>
  <c r="I610"/>
  <c r="K610"/>
  <c r="T610"/>
  <c r="L610"/>
  <c r="M610"/>
  <c r="E611"/>
  <c r="U610"/>
  <c r="F610"/>
  <c r="J610"/>
  <c r="D227" l="1"/>
  <c r="U227"/>
  <c r="K611"/>
  <c r="I611"/>
  <c r="T611"/>
  <c r="L611"/>
  <c r="M611"/>
  <c r="F611"/>
  <c r="E612"/>
  <c r="J611"/>
  <c r="U611"/>
  <c r="I228" l="1"/>
  <c r="L228" s="1"/>
  <c r="T228"/>
  <c r="J228"/>
  <c r="K228"/>
  <c r="K612"/>
  <c r="I612"/>
  <c r="D228"/>
  <c r="T612"/>
  <c r="L612"/>
  <c r="M612"/>
  <c r="F612"/>
  <c r="U612"/>
  <c r="J612"/>
  <c r="E613"/>
  <c r="U228" l="1"/>
  <c r="I229" s="1"/>
  <c r="K613"/>
  <c r="I613"/>
  <c r="T613"/>
  <c r="L613"/>
  <c r="M613"/>
  <c r="U613"/>
  <c r="J613"/>
  <c r="E614"/>
  <c r="F613"/>
  <c r="J229" l="1"/>
  <c r="T229"/>
  <c r="K229"/>
  <c r="K614"/>
  <c r="I614"/>
  <c r="L229"/>
  <c r="T614"/>
  <c r="L614"/>
  <c r="M614"/>
  <c r="E615"/>
  <c r="J614"/>
  <c r="U614"/>
  <c r="F614"/>
  <c r="K615" l="1"/>
  <c r="I615"/>
  <c r="D229"/>
  <c r="U229"/>
  <c r="T615"/>
  <c r="L615"/>
  <c r="M615"/>
  <c r="F615"/>
  <c r="U615"/>
  <c r="J615"/>
  <c r="E616"/>
  <c r="K616" l="1"/>
  <c r="I616"/>
  <c r="I230"/>
  <c r="K230"/>
  <c r="T230"/>
  <c r="J230"/>
  <c r="T616"/>
  <c r="L616"/>
  <c r="M616"/>
  <c r="F616"/>
  <c r="U616"/>
  <c r="J616"/>
  <c r="E617"/>
  <c r="K617" l="1"/>
  <c r="I617"/>
  <c r="L230"/>
  <c r="T617"/>
  <c r="L617"/>
  <c r="M617"/>
  <c r="U617"/>
  <c r="J617"/>
  <c r="E618"/>
  <c r="F617"/>
  <c r="I618" l="1"/>
  <c r="K618"/>
  <c r="D230"/>
  <c r="U230"/>
  <c r="T618"/>
  <c r="L618"/>
  <c r="M618"/>
  <c r="E619"/>
  <c r="U618"/>
  <c r="F618"/>
  <c r="J618"/>
  <c r="K619" l="1"/>
  <c r="I619"/>
  <c r="I231"/>
  <c r="K231"/>
  <c r="Y21" s="1"/>
  <c r="T231"/>
  <c r="J231"/>
  <c r="X21" s="1"/>
  <c r="T619"/>
  <c r="L619"/>
  <c r="M619"/>
  <c r="F619"/>
  <c r="E620"/>
  <c r="J619"/>
  <c r="U619"/>
  <c r="K620" l="1"/>
  <c r="I620"/>
  <c r="L231"/>
  <c r="T620"/>
  <c r="L620"/>
  <c r="M620"/>
  <c r="F620"/>
  <c r="U620"/>
  <c r="J620"/>
  <c r="E621"/>
  <c r="K621" l="1"/>
  <c r="I621"/>
  <c r="D231"/>
  <c r="Z21"/>
  <c r="U231"/>
  <c r="K232" s="1"/>
  <c r="T621"/>
  <c r="L621"/>
  <c r="M621"/>
  <c r="U621"/>
  <c r="J621"/>
  <c r="E622"/>
  <c r="F621"/>
  <c r="K622" l="1"/>
  <c r="I622"/>
  <c r="T232"/>
  <c r="I232"/>
  <c r="L232" s="1"/>
  <c r="J232"/>
  <c r="T622"/>
  <c r="L622"/>
  <c r="M622"/>
  <c r="E623"/>
  <c r="J622"/>
  <c r="F622"/>
  <c r="U622"/>
  <c r="K623" l="1"/>
  <c r="I623"/>
  <c r="D232"/>
  <c r="U232"/>
  <c r="T623"/>
  <c r="L623"/>
  <c r="M623"/>
  <c r="F623"/>
  <c r="U623"/>
  <c r="E624"/>
  <c r="J623"/>
  <c r="K624" l="1"/>
  <c r="I624"/>
  <c r="I233"/>
  <c r="K233"/>
  <c r="J233"/>
  <c r="T233"/>
  <c r="T624"/>
  <c r="L624"/>
  <c r="M624"/>
  <c r="F624"/>
  <c r="U624"/>
  <c r="J624"/>
  <c r="E625"/>
  <c r="K625" l="1"/>
  <c r="I625"/>
  <c r="L233"/>
  <c r="T625"/>
  <c r="L625"/>
  <c r="M625"/>
  <c r="U625"/>
  <c r="J625"/>
  <c r="E626"/>
  <c r="F625"/>
  <c r="I626" l="1"/>
  <c r="K626"/>
  <c r="D233"/>
  <c r="U233"/>
  <c r="T626"/>
  <c r="L626"/>
  <c r="M626"/>
  <c r="E627"/>
  <c r="U626"/>
  <c r="F626"/>
  <c r="J626"/>
  <c r="K627" l="1"/>
  <c r="I627"/>
  <c r="I234"/>
  <c r="K234"/>
  <c r="T234"/>
  <c r="J234"/>
  <c r="T627"/>
  <c r="L627"/>
  <c r="M627"/>
  <c r="F627"/>
  <c r="E628"/>
  <c r="J627"/>
  <c r="U627"/>
  <c r="K628" l="1"/>
  <c r="I628"/>
  <c r="L234"/>
  <c r="D234" s="1"/>
  <c r="T628"/>
  <c r="L628"/>
  <c r="M628"/>
  <c r="F628"/>
  <c r="U628"/>
  <c r="J628"/>
  <c r="E629"/>
  <c r="K629" l="1"/>
  <c r="I629"/>
  <c r="U234"/>
  <c r="K235" s="1"/>
  <c r="T629"/>
  <c r="L629"/>
  <c r="M629"/>
  <c r="U629"/>
  <c r="J629"/>
  <c r="E630"/>
  <c r="F629"/>
  <c r="K630" l="1"/>
  <c r="I630"/>
  <c r="J235"/>
  <c r="I235"/>
  <c r="T235"/>
  <c r="T630"/>
  <c r="L630"/>
  <c r="M630"/>
  <c r="E631"/>
  <c r="J630"/>
  <c r="U630"/>
  <c r="F630"/>
  <c r="K631" l="1"/>
  <c r="I631"/>
  <c r="L235"/>
  <c r="U235" s="1"/>
  <c r="T631"/>
  <c r="L631"/>
  <c r="M631"/>
  <c r="F631"/>
  <c r="U631"/>
  <c r="J631"/>
  <c r="E632"/>
  <c r="K632" l="1"/>
  <c r="I632"/>
  <c r="D235"/>
  <c r="I236"/>
  <c r="K236"/>
  <c r="T236"/>
  <c r="J236"/>
  <c r="T632"/>
  <c r="L632"/>
  <c r="M632"/>
  <c r="F632"/>
  <c r="U632"/>
  <c r="J632"/>
  <c r="E633"/>
  <c r="K633" l="1"/>
  <c r="I633"/>
  <c r="L236"/>
  <c r="D236" s="1"/>
  <c r="T633"/>
  <c r="L633"/>
  <c r="M633"/>
  <c r="U633"/>
  <c r="J633"/>
  <c r="E634"/>
  <c r="F633"/>
  <c r="I634" l="1"/>
  <c r="K634"/>
  <c r="U236"/>
  <c r="K237" s="1"/>
  <c r="T634"/>
  <c r="L634"/>
  <c r="M634"/>
  <c r="E635"/>
  <c r="U634"/>
  <c r="F634"/>
  <c r="J634"/>
  <c r="K635" l="1"/>
  <c r="I635"/>
  <c r="I237"/>
  <c r="L237" s="1"/>
  <c r="T237"/>
  <c r="J237"/>
  <c r="T635"/>
  <c r="L635"/>
  <c r="M635"/>
  <c r="F635"/>
  <c r="E636"/>
  <c r="J635"/>
  <c r="U635"/>
  <c r="K636" l="1"/>
  <c r="I636"/>
  <c r="D237"/>
  <c r="U237"/>
  <c r="T636"/>
  <c r="L636"/>
  <c r="M636"/>
  <c r="F636"/>
  <c r="U636"/>
  <c r="J636"/>
  <c r="E637"/>
  <c r="K637" l="1"/>
  <c r="I637"/>
  <c r="I238"/>
  <c r="K238"/>
  <c r="T238"/>
  <c r="J238"/>
  <c r="T637"/>
  <c r="L637"/>
  <c r="M637"/>
  <c r="U637"/>
  <c r="J637"/>
  <c r="E638"/>
  <c r="F637"/>
  <c r="K638" l="1"/>
  <c r="I638"/>
  <c r="L238"/>
  <c r="D238" s="1"/>
  <c r="T638"/>
  <c r="L638"/>
  <c r="M638"/>
  <c r="E639"/>
  <c r="J638"/>
  <c r="F638"/>
  <c r="U638"/>
  <c r="K639" l="1"/>
  <c r="I639"/>
  <c r="U238"/>
  <c r="K239" s="1"/>
  <c r="T639"/>
  <c r="L639"/>
  <c r="M639"/>
  <c r="F639"/>
  <c r="U639"/>
  <c r="E640"/>
  <c r="J639"/>
  <c r="K640" l="1"/>
  <c r="I640"/>
  <c r="T239"/>
  <c r="I239"/>
  <c r="L239" s="1"/>
  <c r="J239"/>
  <c r="T640"/>
  <c r="L640"/>
  <c r="M640"/>
  <c r="F640"/>
  <c r="U640"/>
  <c r="J640"/>
  <c r="E641"/>
  <c r="K641" l="1"/>
  <c r="I641"/>
  <c r="U239"/>
  <c r="K240" s="1"/>
  <c r="D239"/>
  <c r="T641"/>
  <c r="L641"/>
  <c r="M641"/>
  <c r="U641"/>
  <c r="J641"/>
  <c r="E642"/>
  <c r="F641"/>
  <c r="I642" l="1"/>
  <c r="K642"/>
  <c r="T240"/>
  <c r="J240"/>
  <c r="I240"/>
  <c r="L240" s="1"/>
  <c r="T642"/>
  <c r="L642"/>
  <c r="M642"/>
  <c r="E643"/>
  <c r="U642"/>
  <c r="F642"/>
  <c r="J642"/>
  <c r="K643" l="1"/>
  <c r="I643"/>
  <c r="U240"/>
  <c r="D240"/>
  <c r="T643"/>
  <c r="L643"/>
  <c r="M643"/>
  <c r="F643"/>
  <c r="E644"/>
  <c r="J643"/>
  <c r="U643"/>
  <c r="K644" l="1"/>
  <c r="I644"/>
  <c r="I241"/>
  <c r="L241" s="1"/>
  <c r="K241"/>
  <c r="J241"/>
  <c r="T241"/>
  <c r="T644"/>
  <c r="L644"/>
  <c r="M644"/>
  <c r="F644"/>
  <c r="U644"/>
  <c r="J644"/>
  <c r="E645"/>
  <c r="U241" l="1"/>
  <c r="I242" s="1"/>
  <c r="K645"/>
  <c r="I645"/>
  <c r="D241"/>
  <c r="T645"/>
  <c r="L645"/>
  <c r="M645"/>
  <c r="U645"/>
  <c r="J645"/>
  <c r="E646"/>
  <c r="F645"/>
  <c r="K242" l="1"/>
  <c r="L242" s="1"/>
  <c r="K646"/>
  <c r="I646"/>
  <c r="J242"/>
  <c r="T242"/>
  <c r="T646"/>
  <c r="L646"/>
  <c r="M646"/>
  <c r="E647"/>
  <c r="J646"/>
  <c r="U646"/>
  <c r="F646"/>
  <c r="U242" l="1"/>
  <c r="D242"/>
  <c r="K647"/>
  <c r="I647"/>
  <c r="I243"/>
  <c r="K243"/>
  <c r="Y22" s="1"/>
  <c r="T243"/>
  <c r="J243"/>
  <c r="X22" s="1"/>
  <c r="T647"/>
  <c r="L647"/>
  <c r="M647"/>
  <c r="F647"/>
  <c r="U647"/>
  <c r="J647"/>
  <c r="E648"/>
  <c r="K648" l="1"/>
  <c r="I648"/>
  <c r="L243"/>
  <c r="Z22" s="1"/>
  <c r="T648"/>
  <c r="L648"/>
  <c r="M648"/>
  <c r="F648"/>
  <c r="U648"/>
  <c r="J648"/>
  <c r="E649"/>
  <c r="K649" l="1"/>
  <c r="I649"/>
  <c r="U243"/>
  <c r="D243"/>
  <c r="T649"/>
  <c r="L649"/>
  <c r="M649"/>
  <c r="U649"/>
  <c r="J649"/>
  <c r="E650"/>
  <c r="F649"/>
  <c r="I650" l="1"/>
  <c r="K650"/>
  <c r="I244"/>
  <c r="K244"/>
  <c r="J244"/>
  <c r="T244"/>
  <c r="T650"/>
  <c r="L650"/>
  <c r="M650"/>
  <c r="E651"/>
  <c r="U650"/>
  <c r="F650"/>
  <c r="J650"/>
  <c r="K651" l="1"/>
  <c r="I651"/>
  <c r="L244"/>
  <c r="T651"/>
  <c r="L651"/>
  <c r="M651"/>
  <c r="F651"/>
  <c r="E652"/>
  <c r="J651"/>
  <c r="U651"/>
  <c r="K652" l="1"/>
  <c r="I652"/>
  <c r="U244"/>
  <c r="D244"/>
  <c r="T652"/>
  <c r="L652"/>
  <c r="M652"/>
  <c r="F652"/>
  <c r="U652"/>
  <c r="J652"/>
  <c r="E653"/>
  <c r="K653" l="1"/>
  <c r="I653"/>
  <c r="I245"/>
  <c r="K245"/>
  <c r="J245"/>
  <c r="T245"/>
  <c r="T653"/>
  <c r="L653"/>
  <c r="M653"/>
  <c r="U653"/>
  <c r="J653"/>
  <c r="E654"/>
  <c r="F653"/>
  <c r="K654" l="1"/>
  <c r="I654"/>
  <c r="L245"/>
  <c r="U245" s="1"/>
  <c r="D245"/>
  <c r="T654"/>
  <c r="L654"/>
  <c r="M654"/>
  <c r="E655"/>
  <c r="J654"/>
  <c r="F654"/>
  <c r="U654"/>
  <c r="K655" l="1"/>
  <c r="I655"/>
  <c r="I246"/>
  <c r="K246"/>
  <c r="J246"/>
  <c r="T246"/>
  <c r="T655"/>
  <c r="L655"/>
  <c r="M655"/>
  <c r="F655"/>
  <c r="U655"/>
  <c r="E656"/>
  <c r="J655"/>
  <c r="K656" l="1"/>
  <c r="I656"/>
  <c r="L246"/>
  <c r="U246" s="1"/>
  <c r="T656"/>
  <c r="L656"/>
  <c r="M656"/>
  <c r="F656"/>
  <c r="U656"/>
  <c r="J656"/>
  <c r="E657"/>
  <c r="K657" l="1"/>
  <c r="I657"/>
  <c r="D246"/>
  <c r="I247"/>
  <c r="K247"/>
  <c r="T247"/>
  <c r="J247"/>
  <c r="T657"/>
  <c r="L657"/>
  <c r="M657"/>
  <c r="U657"/>
  <c r="J657"/>
  <c r="E658"/>
  <c r="F657"/>
  <c r="I658" l="1"/>
  <c r="K658"/>
  <c r="L247"/>
  <c r="U247" s="1"/>
  <c r="K248" s="1"/>
  <c r="T658"/>
  <c r="L658"/>
  <c r="M658"/>
  <c r="E659"/>
  <c r="U658"/>
  <c r="F658"/>
  <c r="J658"/>
  <c r="K659" l="1"/>
  <c r="I659"/>
  <c r="T248"/>
  <c r="J248"/>
  <c r="I248"/>
  <c r="L248" s="1"/>
  <c r="D247"/>
  <c r="T659"/>
  <c r="L659"/>
  <c r="M659"/>
  <c r="F659"/>
  <c r="E660"/>
  <c r="J659"/>
  <c r="U659"/>
  <c r="K660" l="1"/>
  <c r="I660"/>
  <c r="U248"/>
  <c r="K249" s="1"/>
  <c r="D248"/>
  <c r="T660"/>
  <c r="L660"/>
  <c r="M660"/>
  <c r="F660"/>
  <c r="U660"/>
  <c r="J660"/>
  <c r="E661"/>
  <c r="K661" l="1"/>
  <c r="I661"/>
  <c r="J249"/>
  <c r="T249"/>
  <c r="I249"/>
  <c r="L249" s="1"/>
  <c r="T661"/>
  <c r="L661"/>
  <c r="M661"/>
  <c r="U661"/>
  <c r="J661"/>
  <c r="E662"/>
  <c r="F661"/>
  <c r="K662" l="1"/>
  <c r="I662"/>
  <c r="U249"/>
  <c r="K250" s="1"/>
  <c r="D249"/>
  <c r="T662"/>
  <c r="L662"/>
  <c r="M662"/>
  <c r="E663"/>
  <c r="J662"/>
  <c r="U662"/>
  <c r="F662"/>
  <c r="K663" l="1"/>
  <c r="I663"/>
  <c r="J250"/>
  <c r="I250"/>
  <c r="L250" s="1"/>
  <c r="T250"/>
  <c r="T663"/>
  <c r="L663"/>
  <c r="M663"/>
  <c r="F663"/>
  <c r="U663"/>
  <c r="J663"/>
  <c r="E664"/>
  <c r="K664" l="1"/>
  <c r="I664"/>
  <c r="D250"/>
  <c r="U250"/>
  <c r="T664"/>
  <c r="L664"/>
  <c r="M664"/>
  <c r="F664"/>
  <c r="U664"/>
  <c r="J664"/>
  <c r="E665"/>
  <c r="K665" l="1"/>
  <c r="I665"/>
  <c r="I251"/>
  <c r="K251"/>
  <c r="T251"/>
  <c r="J251"/>
  <c r="T665"/>
  <c r="L665"/>
  <c r="M665"/>
  <c r="U665"/>
  <c r="J665"/>
  <c r="E666"/>
  <c r="F665"/>
  <c r="I666" l="1"/>
  <c r="K666"/>
  <c r="L251"/>
  <c r="T666"/>
  <c r="L666"/>
  <c r="M666"/>
  <c r="E667"/>
  <c r="U666"/>
  <c r="F666"/>
  <c r="J666"/>
  <c r="K667" l="1"/>
  <c r="I667"/>
  <c r="U251"/>
  <c r="D251"/>
  <c r="T667"/>
  <c r="L667"/>
  <c r="M667"/>
  <c r="F667"/>
  <c r="E668"/>
  <c r="J667"/>
  <c r="U667"/>
  <c r="K668" l="1"/>
  <c r="I668"/>
  <c r="I252"/>
  <c r="K252"/>
  <c r="J252"/>
  <c r="T252"/>
  <c r="T668"/>
  <c r="L668"/>
  <c r="M668"/>
  <c r="F668"/>
  <c r="U668"/>
  <c r="J668"/>
  <c r="E669"/>
  <c r="K669" l="1"/>
  <c r="I669"/>
  <c r="L252"/>
  <c r="T669"/>
  <c r="L669"/>
  <c r="M669"/>
  <c r="U669"/>
  <c r="J669"/>
  <c r="E670"/>
  <c r="F669"/>
  <c r="K670" l="1"/>
  <c r="I670"/>
  <c r="D252"/>
  <c r="U252"/>
  <c r="T670"/>
  <c r="L670"/>
  <c r="M670"/>
  <c r="E671"/>
  <c r="J670"/>
  <c r="F670"/>
  <c r="U670"/>
  <c r="K671" l="1"/>
  <c r="I671"/>
  <c r="I253"/>
  <c r="K253"/>
  <c r="J253"/>
  <c r="T253"/>
  <c r="T671"/>
  <c r="L671"/>
  <c r="M671"/>
  <c r="F671"/>
  <c r="U671"/>
  <c r="E672"/>
  <c r="J671"/>
  <c r="K672" l="1"/>
  <c r="I672"/>
  <c r="L253"/>
  <c r="T672"/>
  <c r="L672"/>
  <c r="M672"/>
  <c r="F672"/>
  <c r="U672"/>
  <c r="J672"/>
  <c r="E673"/>
  <c r="K673" l="1"/>
  <c r="I673"/>
  <c r="U253"/>
  <c r="D253"/>
  <c r="T673"/>
  <c r="L673"/>
  <c r="M673"/>
  <c r="U673"/>
  <c r="J673"/>
  <c r="E674"/>
  <c r="F673"/>
  <c r="I674" l="1"/>
  <c r="K674"/>
  <c r="I254"/>
  <c r="K254"/>
  <c r="J254"/>
  <c r="T254"/>
  <c r="T674"/>
  <c r="L674"/>
  <c r="M674"/>
  <c r="E675"/>
  <c r="U674"/>
  <c r="F674"/>
  <c r="J674"/>
  <c r="K675" l="1"/>
  <c r="I675"/>
  <c r="L254"/>
  <c r="D254" s="1"/>
  <c r="T675"/>
  <c r="L675"/>
  <c r="M675"/>
  <c r="F675"/>
  <c r="E676"/>
  <c r="J675"/>
  <c r="U675"/>
  <c r="K676" l="1"/>
  <c r="I676"/>
  <c r="U254"/>
  <c r="K255" s="1"/>
  <c r="Y23" s="1"/>
  <c r="T676"/>
  <c r="L676"/>
  <c r="M676"/>
  <c r="F676"/>
  <c r="U676"/>
  <c r="J676"/>
  <c r="E677"/>
  <c r="T255" l="1"/>
  <c r="K677"/>
  <c r="I677"/>
  <c r="I255"/>
  <c r="L255" s="1"/>
  <c r="J255"/>
  <c r="X23" s="1"/>
  <c r="T677"/>
  <c r="L677"/>
  <c r="M677"/>
  <c r="U677"/>
  <c r="J677"/>
  <c r="E678"/>
  <c r="F677"/>
  <c r="U255" l="1"/>
  <c r="K256" s="1"/>
  <c r="Z23"/>
  <c r="K678"/>
  <c r="I678"/>
  <c r="I256"/>
  <c r="D255"/>
  <c r="T678"/>
  <c r="L678"/>
  <c r="M678"/>
  <c r="E679"/>
  <c r="J678"/>
  <c r="U678"/>
  <c r="F678"/>
  <c r="T256" l="1"/>
  <c r="K679"/>
  <c r="I679"/>
  <c r="J256"/>
  <c r="D256"/>
  <c r="L256"/>
  <c r="T679"/>
  <c r="L679"/>
  <c r="M679"/>
  <c r="F679"/>
  <c r="U679"/>
  <c r="J679"/>
  <c r="E680"/>
  <c r="K680" l="1"/>
  <c r="I680"/>
  <c r="U256"/>
  <c r="J257" s="1"/>
  <c r="K257"/>
  <c r="T257"/>
  <c r="T680"/>
  <c r="L680"/>
  <c r="M680"/>
  <c r="F680"/>
  <c r="U680"/>
  <c r="J680"/>
  <c r="E681"/>
  <c r="I257" l="1"/>
  <c r="L257" s="1"/>
  <c r="D257" s="1"/>
  <c r="K681"/>
  <c r="I681"/>
  <c r="T681"/>
  <c r="L681"/>
  <c r="M681"/>
  <c r="U681"/>
  <c r="J681"/>
  <c r="E682"/>
  <c r="F681"/>
  <c r="I682" l="1"/>
  <c r="K682"/>
  <c r="U257"/>
  <c r="T258" s="1"/>
  <c r="I258"/>
  <c r="J258"/>
  <c r="T682"/>
  <c r="L682"/>
  <c r="M682"/>
  <c r="E683"/>
  <c r="U682"/>
  <c r="F682"/>
  <c r="J682"/>
  <c r="K258" l="1"/>
  <c r="L258" s="1"/>
  <c r="K683"/>
  <c r="I683"/>
  <c r="T683"/>
  <c r="L683"/>
  <c r="M683"/>
  <c r="F683"/>
  <c r="E684"/>
  <c r="J683"/>
  <c r="U683"/>
  <c r="U258" l="1"/>
  <c r="T259" s="1"/>
  <c r="D258"/>
  <c r="K684"/>
  <c r="I684"/>
  <c r="T684"/>
  <c r="L684"/>
  <c r="M684"/>
  <c r="F684"/>
  <c r="U684"/>
  <c r="J684"/>
  <c r="E685"/>
  <c r="J259" l="1"/>
  <c r="I259"/>
  <c r="K685"/>
  <c r="I685"/>
  <c r="K259"/>
  <c r="T685"/>
  <c r="L685"/>
  <c r="M685"/>
  <c r="U685"/>
  <c r="J685"/>
  <c r="E686"/>
  <c r="F685"/>
  <c r="L259" l="1"/>
  <c r="U259" s="1"/>
  <c r="K686"/>
  <c r="I686"/>
  <c r="T686"/>
  <c r="L686"/>
  <c r="M686"/>
  <c r="E687"/>
  <c r="J686"/>
  <c r="F686"/>
  <c r="U686"/>
  <c r="K260" l="1"/>
  <c r="J260"/>
  <c r="D259"/>
  <c r="I260"/>
  <c r="L260" s="1"/>
  <c r="U260" s="1"/>
  <c r="T260"/>
  <c r="K687"/>
  <c r="I687"/>
  <c r="T687"/>
  <c r="L687"/>
  <c r="M687"/>
  <c r="F687"/>
  <c r="U687"/>
  <c r="E688"/>
  <c r="J687"/>
  <c r="D260" l="1"/>
  <c r="K688"/>
  <c r="I688"/>
  <c r="I261"/>
  <c r="K261"/>
  <c r="T261"/>
  <c r="J261"/>
  <c r="T688"/>
  <c r="L688"/>
  <c r="M688"/>
  <c r="F688"/>
  <c r="U688"/>
  <c r="J688"/>
  <c r="E689"/>
  <c r="K689" l="1"/>
  <c r="I689"/>
  <c r="L261"/>
  <c r="T689"/>
  <c r="L689"/>
  <c r="M689"/>
  <c r="U689"/>
  <c r="J689"/>
  <c r="E690"/>
  <c r="F689"/>
  <c r="I690" l="1"/>
  <c r="K690"/>
  <c r="U261"/>
  <c r="D261"/>
  <c r="T690"/>
  <c r="L690"/>
  <c r="M690"/>
  <c r="E691"/>
  <c r="U690"/>
  <c r="F690"/>
  <c r="J690"/>
  <c r="K691" l="1"/>
  <c r="I691"/>
  <c r="I262"/>
  <c r="K262"/>
  <c r="T262"/>
  <c r="J262"/>
  <c r="T691"/>
  <c r="L691"/>
  <c r="M691"/>
  <c r="F691"/>
  <c r="E692"/>
  <c r="J691"/>
  <c r="U691"/>
  <c r="K692" l="1"/>
  <c r="I692"/>
  <c r="L262"/>
  <c r="U262" s="1"/>
  <c r="T692"/>
  <c r="L692"/>
  <c r="M692"/>
  <c r="F692"/>
  <c r="U692"/>
  <c r="J692"/>
  <c r="E693"/>
  <c r="K693" l="1"/>
  <c r="I693"/>
  <c r="I263"/>
  <c r="K263"/>
  <c r="T263"/>
  <c r="D262"/>
  <c r="J263"/>
  <c r="T693"/>
  <c r="L693"/>
  <c r="M693"/>
  <c r="U693"/>
  <c r="J693"/>
  <c r="E694"/>
  <c r="F693"/>
  <c r="K694" l="1"/>
  <c r="I694"/>
  <c r="L263"/>
  <c r="U263" s="1"/>
  <c r="T694"/>
  <c r="L694"/>
  <c r="M694"/>
  <c r="E695"/>
  <c r="J694"/>
  <c r="U694"/>
  <c r="F694"/>
  <c r="D263" l="1"/>
  <c r="K695"/>
  <c r="I695"/>
  <c r="I264"/>
  <c r="K264"/>
  <c r="T264"/>
  <c r="J264"/>
  <c r="T695"/>
  <c r="L695"/>
  <c r="M695"/>
  <c r="F695"/>
  <c r="U695"/>
  <c r="J695"/>
  <c r="E696"/>
  <c r="K696" l="1"/>
  <c r="I696"/>
  <c r="L264"/>
  <c r="D264" s="1"/>
  <c r="T696"/>
  <c r="L696"/>
  <c r="M696"/>
  <c r="F696"/>
  <c r="U696"/>
  <c r="J696"/>
  <c r="E697"/>
  <c r="K697" l="1"/>
  <c r="I697"/>
  <c r="U264"/>
  <c r="K265" s="1"/>
  <c r="T697"/>
  <c r="L697"/>
  <c r="M697"/>
  <c r="U697"/>
  <c r="J697"/>
  <c r="E698"/>
  <c r="F697"/>
  <c r="I698" l="1"/>
  <c r="K698"/>
  <c r="J265"/>
  <c r="I265"/>
  <c r="T265"/>
  <c r="T698"/>
  <c r="L698"/>
  <c r="M698"/>
  <c r="E699"/>
  <c r="U698"/>
  <c r="F698"/>
  <c r="J698"/>
  <c r="K699" l="1"/>
  <c r="I699"/>
  <c r="L265"/>
  <c r="D265" s="1"/>
  <c r="T699"/>
  <c r="L699"/>
  <c r="M699"/>
  <c r="F699"/>
  <c r="E700"/>
  <c r="J699"/>
  <c r="U699"/>
  <c r="K700" l="1"/>
  <c r="I700"/>
  <c r="U265"/>
  <c r="K266" s="1"/>
  <c r="T700"/>
  <c r="L700"/>
  <c r="M700"/>
  <c r="F700"/>
  <c r="U700"/>
  <c r="J700"/>
  <c r="E701"/>
  <c r="K701" l="1"/>
  <c r="I701"/>
  <c r="J266"/>
  <c r="I266"/>
  <c r="L266" s="1"/>
  <c r="D266" s="1"/>
  <c r="T266"/>
  <c r="T701"/>
  <c r="L701"/>
  <c r="M701"/>
  <c r="U701"/>
  <c r="J701"/>
  <c r="E702"/>
  <c r="F701"/>
  <c r="K702" l="1"/>
  <c r="I702"/>
  <c r="U266"/>
  <c r="T702"/>
  <c r="L702"/>
  <c r="M702"/>
  <c r="E703"/>
  <c r="J702"/>
  <c r="F702"/>
  <c r="U702"/>
  <c r="K703" l="1"/>
  <c r="I703"/>
  <c r="J267"/>
  <c r="X24" s="1"/>
  <c r="K267"/>
  <c r="Y24" s="1"/>
  <c r="T267"/>
  <c r="I267"/>
  <c r="T703"/>
  <c r="L703"/>
  <c r="M703"/>
  <c r="F703"/>
  <c r="U703"/>
  <c r="E704"/>
  <c r="J703"/>
  <c r="K704" l="1"/>
  <c r="I704"/>
  <c r="L267"/>
  <c r="T704"/>
  <c r="L704"/>
  <c r="M704"/>
  <c r="F704"/>
  <c r="U704"/>
  <c r="J704"/>
  <c r="E705"/>
  <c r="K705" l="1"/>
  <c r="I705"/>
  <c r="D267"/>
  <c r="Z24"/>
  <c r="U267"/>
  <c r="K268" s="1"/>
  <c r="T705"/>
  <c r="L705"/>
  <c r="M705"/>
  <c r="U705"/>
  <c r="J705"/>
  <c r="E706"/>
  <c r="F705"/>
  <c r="I706" l="1"/>
  <c r="K706"/>
  <c r="T268"/>
  <c r="I268"/>
  <c r="L268" s="1"/>
  <c r="J268"/>
  <c r="T706"/>
  <c r="L706"/>
  <c r="M706"/>
  <c r="E707"/>
  <c r="U706"/>
  <c r="F706"/>
  <c r="J706"/>
  <c r="D268" l="1"/>
  <c r="K707"/>
  <c r="I707"/>
  <c r="U268"/>
  <c r="T269" s="1"/>
  <c r="T707"/>
  <c r="L707"/>
  <c r="M707"/>
  <c r="F707"/>
  <c r="E708"/>
  <c r="J707"/>
  <c r="U707"/>
  <c r="K708" l="1"/>
  <c r="I708"/>
  <c r="I269"/>
  <c r="L269" s="1"/>
  <c r="K269"/>
  <c r="J269"/>
  <c r="T708"/>
  <c r="L708"/>
  <c r="M708"/>
  <c r="F708"/>
  <c r="U708"/>
  <c r="J708"/>
  <c r="E709"/>
  <c r="D269" l="1"/>
  <c r="K709"/>
  <c r="I709"/>
  <c r="U269"/>
  <c r="J270" s="1"/>
  <c r="T709"/>
  <c r="L709"/>
  <c r="M709"/>
  <c r="U709"/>
  <c r="J709"/>
  <c r="E710"/>
  <c r="F709"/>
  <c r="K710" l="1"/>
  <c r="I710"/>
  <c r="T270"/>
  <c r="K270"/>
  <c r="I270"/>
  <c r="L270" s="1"/>
  <c r="T710"/>
  <c r="L710"/>
  <c r="M710"/>
  <c r="E711"/>
  <c r="J710"/>
  <c r="U710"/>
  <c r="F710"/>
  <c r="K711" l="1"/>
  <c r="I711"/>
  <c r="D270"/>
  <c r="U270"/>
  <c r="T711"/>
  <c r="L711"/>
  <c r="M711"/>
  <c r="F711"/>
  <c r="U711"/>
  <c r="J711"/>
  <c r="E712"/>
  <c r="K712" l="1"/>
  <c r="I712"/>
  <c r="I271"/>
  <c r="L271" s="1"/>
  <c r="D271" s="1"/>
  <c r="K271"/>
  <c r="J271"/>
  <c r="T271"/>
  <c r="T712"/>
  <c r="L712"/>
  <c r="M712"/>
  <c r="F712"/>
  <c r="U712"/>
  <c r="J712"/>
  <c r="E713"/>
  <c r="K713" l="1"/>
  <c r="I713"/>
  <c r="U271"/>
  <c r="T713"/>
  <c r="L713"/>
  <c r="M713"/>
  <c r="U713"/>
  <c r="J713"/>
  <c r="E714"/>
  <c r="F713"/>
  <c r="I714" l="1"/>
  <c r="K714"/>
  <c r="J272"/>
  <c r="K272"/>
  <c r="I272"/>
  <c r="T272"/>
  <c r="T714"/>
  <c r="L714"/>
  <c r="M714"/>
  <c r="E715"/>
  <c r="U714"/>
  <c r="F714"/>
  <c r="J714"/>
  <c r="K715" l="1"/>
  <c r="I715"/>
  <c r="L272"/>
  <c r="D272" s="1"/>
  <c r="T715"/>
  <c r="L715"/>
  <c r="M715"/>
  <c r="U272"/>
  <c r="F715"/>
  <c r="E716"/>
  <c r="J715"/>
  <c r="U715"/>
  <c r="K716" l="1"/>
  <c r="I716"/>
  <c r="I273"/>
  <c r="K273"/>
  <c r="T716"/>
  <c r="L716"/>
  <c r="M716"/>
  <c r="T273"/>
  <c r="J273"/>
  <c r="F716"/>
  <c r="U716"/>
  <c r="J716"/>
  <c r="E717"/>
  <c r="K717" l="1"/>
  <c r="I717"/>
  <c r="L273"/>
  <c r="D273" s="1"/>
  <c r="T717"/>
  <c r="L717"/>
  <c r="M717"/>
  <c r="U717"/>
  <c r="J717"/>
  <c r="E718"/>
  <c r="F717"/>
  <c r="K718" l="1"/>
  <c r="I718"/>
  <c r="T718"/>
  <c r="L718"/>
  <c r="M718"/>
  <c r="U273"/>
  <c r="E719"/>
  <c r="J718"/>
  <c r="F718"/>
  <c r="U718"/>
  <c r="K719" l="1"/>
  <c r="I719"/>
  <c r="I274"/>
  <c r="K274"/>
  <c r="T719"/>
  <c r="L719"/>
  <c r="M719"/>
  <c r="J274"/>
  <c r="T274"/>
  <c r="F719"/>
  <c r="U719"/>
  <c r="E720"/>
  <c r="J719"/>
  <c r="K720" l="1"/>
  <c r="I720"/>
  <c r="L274"/>
  <c r="D274" s="1"/>
  <c r="T720"/>
  <c r="L720"/>
  <c r="M720"/>
  <c r="F720"/>
  <c r="U720"/>
  <c r="J720"/>
  <c r="E721"/>
  <c r="K721" l="1"/>
  <c r="I721"/>
  <c r="T721"/>
  <c r="L721"/>
  <c r="M721"/>
  <c r="U274"/>
  <c r="U721"/>
  <c r="J721"/>
  <c r="E722"/>
  <c r="F721"/>
  <c r="I722" l="1"/>
  <c r="K722"/>
  <c r="I275"/>
  <c r="K275"/>
  <c r="T722"/>
  <c r="L722"/>
  <c r="M722"/>
  <c r="T275"/>
  <c r="J275"/>
  <c r="E723"/>
  <c r="U722"/>
  <c r="F722"/>
  <c r="J722"/>
  <c r="K723" l="1"/>
  <c r="I723"/>
  <c r="T723"/>
  <c r="L275"/>
  <c r="D275" s="1"/>
  <c r="L723"/>
  <c r="M723"/>
  <c r="F723"/>
  <c r="E724"/>
  <c r="J723"/>
  <c r="U723"/>
  <c r="K724" l="1"/>
  <c r="I724"/>
  <c r="T724"/>
  <c r="L724"/>
  <c r="M724"/>
  <c r="U275"/>
  <c r="F724"/>
  <c r="U724"/>
  <c r="J724"/>
  <c r="E725"/>
  <c r="K725" l="1"/>
  <c r="I725"/>
  <c r="I276"/>
  <c r="K276"/>
  <c r="T725"/>
  <c r="L725"/>
  <c r="J276"/>
  <c r="M725"/>
  <c r="T276"/>
  <c r="U725"/>
  <c r="J725"/>
  <c r="E726"/>
  <c r="F725"/>
  <c r="K726" l="1"/>
  <c r="I726"/>
  <c r="L276"/>
  <c r="D276" s="1"/>
  <c r="T726"/>
  <c r="L726"/>
  <c r="M726"/>
  <c r="E727"/>
  <c r="J726"/>
  <c r="U726"/>
  <c r="F726"/>
  <c r="K727" l="1"/>
  <c r="I727"/>
  <c r="U276"/>
  <c r="T727"/>
  <c r="L727"/>
  <c r="M727"/>
  <c r="F727"/>
  <c r="U727"/>
  <c r="J727"/>
  <c r="E728"/>
  <c r="K728" l="1"/>
  <c r="I728"/>
  <c r="I277"/>
  <c r="L277" s="1"/>
  <c r="D277" s="1"/>
  <c r="K277"/>
  <c r="T277"/>
  <c r="J277"/>
  <c r="T728"/>
  <c r="L728"/>
  <c r="M728"/>
  <c r="F728"/>
  <c r="U728"/>
  <c r="J728"/>
  <c r="E729"/>
  <c r="K729" l="1"/>
  <c r="I729"/>
  <c r="U277"/>
  <c r="T729"/>
  <c r="L729"/>
  <c r="M729"/>
  <c r="U729"/>
  <c r="J729"/>
  <c r="E730"/>
  <c r="F729"/>
  <c r="I730" l="1"/>
  <c r="K730"/>
  <c r="J278"/>
  <c r="K278"/>
  <c r="I278"/>
  <c r="T278"/>
  <c r="T730"/>
  <c r="L730"/>
  <c r="M730"/>
  <c r="E731"/>
  <c r="U730"/>
  <c r="F730"/>
  <c r="J730"/>
  <c r="K731" l="1"/>
  <c r="I731"/>
  <c r="L278"/>
  <c r="U278" s="1"/>
  <c r="D278"/>
  <c r="T731"/>
  <c r="L731"/>
  <c r="M731"/>
  <c r="F731"/>
  <c r="E732"/>
  <c r="J731"/>
  <c r="U731"/>
  <c r="K732" l="1"/>
  <c r="I732"/>
  <c r="I279"/>
  <c r="K279"/>
  <c r="Y25" s="1"/>
  <c r="J279"/>
  <c r="X25" s="1"/>
  <c r="T279"/>
  <c r="T732"/>
  <c r="L732"/>
  <c r="M732"/>
  <c r="F732"/>
  <c r="U732"/>
  <c r="J732"/>
  <c r="E733"/>
  <c r="K733" l="1"/>
  <c r="I733"/>
  <c r="L279"/>
  <c r="T733"/>
  <c r="L733"/>
  <c r="M733"/>
  <c r="U733"/>
  <c r="J733"/>
  <c r="E734"/>
  <c r="F733"/>
  <c r="K734" l="1"/>
  <c r="I734"/>
  <c r="D279"/>
  <c r="Z25"/>
  <c r="U279"/>
  <c r="J280" s="1"/>
  <c r="T734"/>
  <c r="L734"/>
  <c r="M734"/>
  <c r="E735"/>
  <c r="J734"/>
  <c r="F734"/>
  <c r="U734"/>
  <c r="K735" l="1"/>
  <c r="I735"/>
  <c r="K280"/>
  <c r="I280"/>
  <c r="T280"/>
  <c r="T735"/>
  <c r="L735"/>
  <c r="M735"/>
  <c r="F735"/>
  <c r="U735"/>
  <c r="E736"/>
  <c r="J735"/>
  <c r="L280" l="1"/>
  <c r="D280"/>
  <c r="K736"/>
  <c r="I736"/>
  <c r="T736"/>
  <c r="L736"/>
  <c r="M736"/>
  <c r="U280"/>
  <c r="F736"/>
  <c r="U736"/>
  <c r="J736"/>
  <c r="E737"/>
  <c r="K737" l="1"/>
  <c r="I737"/>
  <c r="I281"/>
  <c r="K281"/>
  <c r="T737"/>
  <c r="L737"/>
  <c r="M737"/>
  <c r="T281"/>
  <c r="J281"/>
  <c r="U737"/>
  <c r="J737"/>
  <c r="E738"/>
  <c r="F737"/>
  <c r="I738" l="1"/>
  <c r="K738"/>
  <c r="L281"/>
  <c r="T738"/>
  <c r="L738"/>
  <c r="M738"/>
  <c r="E739"/>
  <c r="U738"/>
  <c r="F738"/>
  <c r="J738"/>
  <c r="K739" l="1"/>
  <c r="I739"/>
  <c r="D281"/>
  <c r="T739"/>
  <c r="L739"/>
  <c r="M739"/>
  <c r="U281"/>
  <c r="F739"/>
  <c r="E740"/>
  <c r="J739"/>
  <c r="U739"/>
  <c r="K740" l="1"/>
  <c r="I740"/>
  <c r="I282"/>
  <c r="K282"/>
  <c r="T740"/>
  <c r="L740"/>
  <c r="M740"/>
  <c r="J282"/>
  <c r="T282"/>
  <c r="F740"/>
  <c r="U740"/>
  <c r="J740"/>
  <c r="E741"/>
  <c r="K741" l="1"/>
  <c r="I741"/>
  <c r="L282"/>
  <c r="T741"/>
  <c r="L741"/>
  <c r="M741"/>
  <c r="U741"/>
  <c r="J741"/>
  <c r="E742"/>
  <c r="F741"/>
  <c r="D282" l="1"/>
  <c r="K742"/>
  <c r="I742"/>
  <c r="T742"/>
  <c r="L742"/>
  <c r="M742"/>
  <c r="U282"/>
  <c r="E743"/>
  <c r="J742"/>
  <c r="U742"/>
  <c r="F742"/>
  <c r="K743" l="1"/>
  <c r="I743"/>
  <c r="I283"/>
  <c r="K283"/>
  <c r="T743"/>
  <c r="L743"/>
  <c r="M743"/>
  <c r="J283"/>
  <c r="T283"/>
  <c r="F743"/>
  <c r="U743"/>
  <c r="J743"/>
  <c r="E744"/>
  <c r="K744" l="1"/>
  <c r="I744"/>
  <c r="L283"/>
  <c r="D283" s="1"/>
  <c r="T744"/>
  <c r="L744"/>
  <c r="M744"/>
  <c r="U744"/>
  <c r="J744"/>
  <c r="E745"/>
  <c r="F744"/>
  <c r="K745" l="1"/>
  <c r="I745"/>
  <c r="T745"/>
  <c r="L745"/>
  <c r="M745"/>
  <c r="U283"/>
  <c r="E746"/>
  <c r="U745"/>
  <c r="F745"/>
  <c r="J745"/>
  <c r="I746" l="1"/>
  <c r="K746"/>
  <c r="I284"/>
  <c r="K284"/>
  <c r="T746"/>
  <c r="L746"/>
  <c r="M746"/>
  <c r="J284"/>
  <c r="T284"/>
  <c r="J746"/>
  <c r="U746"/>
  <c r="F746"/>
  <c r="E747"/>
  <c r="K747" l="1"/>
  <c r="I747"/>
  <c r="L284"/>
  <c r="D284" s="1"/>
  <c r="T747"/>
  <c r="L747"/>
  <c r="M747"/>
  <c r="F747"/>
  <c r="E748"/>
  <c r="J747"/>
  <c r="U747"/>
  <c r="K748" l="1"/>
  <c r="I748"/>
  <c r="T748"/>
  <c r="L748"/>
  <c r="M748"/>
  <c r="U284"/>
  <c r="U748"/>
  <c r="J748"/>
  <c r="E749"/>
  <c r="F748"/>
  <c r="K749" l="1"/>
  <c r="I749"/>
  <c r="I285"/>
  <c r="K285"/>
  <c r="T749"/>
  <c r="L749"/>
  <c r="M749"/>
  <c r="T285"/>
  <c r="J285"/>
  <c r="E750"/>
  <c r="J749"/>
  <c r="U749"/>
  <c r="F749"/>
  <c r="K750" l="1"/>
  <c r="I750"/>
  <c r="T750"/>
  <c r="L285"/>
  <c r="D285" s="1"/>
  <c r="L750"/>
  <c r="M750"/>
  <c r="E751"/>
  <c r="J750"/>
  <c r="U750"/>
  <c r="F750"/>
  <c r="K751" l="1"/>
  <c r="I751"/>
  <c r="T751"/>
  <c r="L751"/>
  <c r="M751"/>
  <c r="U285"/>
  <c r="F751"/>
  <c r="U751"/>
  <c r="E752"/>
  <c r="J751"/>
  <c r="K752" l="1"/>
  <c r="I752"/>
  <c r="I286"/>
  <c r="K286"/>
  <c r="T752"/>
  <c r="L752"/>
  <c r="M752"/>
  <c r="J286"/>
  <c r="T286"/>
  <c r="U752"/>
  <c r="J752"/>
  <c r="E753"/>
  <c r="F752"/>
  <c r="K753" l="1"/>
  <c r="I753"/>
  <c r="L286"/>
  <c r="D286" s="1"/>
  <c r="T753"/>
  <c r="L753"/>
  <c r="M753"/>
  <c r="E754"/>
  <c r="J753"/>
  <c r="U753"/>
  <c r="F753"/>
  <c r="I754" l="1"/>
  <c r="K754"/>
  <c r="T754"/>
  <c r="L754"/>
  <c r="M754"/>
  <c r="U286"/>
  <c r="U754"/>
  <c r="F754"/>
  <c r="E755"/>
  <c r="J754"/>
  <c r="K755" l="1"/>
  <c r="I755"/>
  <c r="I287"/>
  <c r="K287"/>
  <c r="T755"/>
  <c r="L755"/>
  <c r="M755"/>
  <c r="J287"/>
  <c r="T287"/>
  <c r="F755"/>
  <c r="U755"/>
  <c r="E756"/>
  <c r="J755"/>
  <c r="K756" l="1"/>
  <c r="I756"/>
  <c r="T756"/>
  <c r="L287"/>
  <c r="D287" s="1"/>
  <c r="L756"/>
  <c r="M756"/>
  <c r="U756"/>
  <c r="J756"/>
  <c r="E757"/>
  <c r="F756"/>
  <c r="K757" l="1"/>
  <c r="I757"/>
  <c r="T757"/>
  <c r="L757"/>
  <c r="M757"/>
  <c r="U287"/>
  <c r="E758"/>
  <c r="U757"/>
  <c r="F757"/>
  <c r="J757"/>
  <c r="K758" l="1"/>
  <c r="I758"/>
  <c r="I288"/>
  <c r="K288"/>
  <c r="T758"/>
  <c r="L758"/>
  <c r="J288"/>
  <c r="M758"/>
  <c r="T288"/>
  <c r="U758"/>
  <c r="F758"/>
  <c r="E759"/>
  <c r="J758"/>
  <c r="K759" l="1"/>
  <c r="I759"/>
  <c r="L288"/>
  <c r="D288" s="1"/>
  <c r="T759"/>
  <c r="L759"/>
  <c r="M759"/>
  <c r="F759"/>
  <c r="E760"/>
  <c r="J759"/>
  <c r="U759"/>
  <c r="K760" l="1"/>
  <c r="I760"/>
  <c r="U288"/>
  <c r="T760"/>
  <c r="L760"/>
  <c r="M760"/>
  <c r="J289"/>
  <c r="U760"/>
  <c r="J760"/>
  <c r="E761"/>
  <c r="F760"/>
  <c r="K761" l="1"/>
  <c r="I761"/>
  <c r="I289"/>
  <c r="K289"/>
  <c r="T289"/>
  <c r="T761"/>
  <c r="L761"/>
  <c r="M761"/>
  <c r="E762"/>
  <c r="U761"/>
  <c r="F761"/>
  <c r="J761"/>
  <c r="I762" l="1"/>
  <c r="K762"/>
  <c r="L289"/>
  <c r="D289"/>
  <c r="U289"/>
  <c r="T762"/>
  <c r="L762"/>
  <c r="M762"/>
  <c r="E763"/>
  <c r="F762"/>
  <c r="J762"/>
  <c r="U762"/>
  <c r="K763" l="1"/>
  <c r="I763"/>
  <c r="I290"/>
  <c r="K290"/>
  <c r="T290"/>
  <c r="J290"/>
  <c r="T763"/>
  <c r="L763"/>
  <c r="M763"/>
  <c r="F763"/>
  <c r="E764"/>
  <c r="J763"/>
  <c r="U763"/>
  <c r="K764" l="1"/>
  <c r="I764"/>
  <c r="L290"/>
  <c r="D290" s="1"/>
  <c r="T764"/>
  <c r="L764"/>
  <c r="M764"/>
  <c r="U290"/>
  <c r="U764"/>
  <c r="J764"/>
  <c r="E765"/>
  <c r="F764"/>
  <c r="K765" l="1"/>
  <c r="I765"/>
  <c r="I291"/>
  <c r="K291"/>
  <c r="Y26" s="1"/>
  <c r="T765"/>
  <c r="L765"/>
  <c r="M765"/>
  <c r="T291"/>
  <c r="J291"/>
  <c r="X26" s="1"/>
  <c r="E766"/>
  <c r="F765"/>
  <c r="J765"/>
  <c r="U765"/>
  <c r="K766" l="1"/>
  <c r="I766"/>
  <c r="T766"/>
  <c r="L766"/>
  <c r="L291"/>
  <c r="M766"/>
  <c r="E767"/>
  <c r="J766"/>
  <c r="F766"/>
  <c r="U766"/>
  <c r="D291" l="1"/>
  <c r="Z26"/>
  <c r="K767"/>
  <c r="I767"/>
  <c r="T767"/>
  <c r="L767"/>
  <c r="M767"/>
  <c r="U291"/>
  <c r="F767"/>
  <c r="U767"/>
  <c r="E768"/>
  <c r="J767"/>
  <c r="K768" l="1"/>
  <c r="I768"/>
  <c r="I292"/>
  <c r="K292"/>
  <c r="T768"/>
  <c r="L768"/>
  <c r="M768"/>
  <c r="T292"/>
  <c r="J292"/>
  <c r="U768"/>
  <c r="J768"/>
  <c r="F768"/>
  <c r="E769"/>
  <c r="K769" l="1"/>
  <c r="I769"/>
  <c r="L292"/>
  <c r="T769"/>
  <c r="L769"/>
  <c r="M769"/>
  <c r="E770"/>
  <c r="J769"/>
  <c r="F769"/>
  <c r="U769"/>
  <c r="D292" l="1"/>
  <c r="I770"/>
  <c r="K770"/>
  <c r="T770"/>
  <c r="L770"/>
  <c r="M770"/>
  <c r="U292"/>
  <c r="U770"/>
  <c r="F770"/>
  <c r="E771"/>
  <c r="J770"/>
  <c r="K771" l="1"/>
  <c r="I771"/>
  <c r="I293"/>
  <c r="K293"/>
  <c r="T771"/>
  <c r="L771"/>
  <c r="M771"/>
  <c r="T293"/>
  <c r="J293"/>
  <c r="F771"/>
  <c r="U771"/>
  <c r="J771"/>
  <c r="E772"/>
  <c r="K772" l="1"/>
  <c r="I772"/>
  <c r="L293"/>
  <c r="T772"/>
  <c r="L772"/>
  <c r="M772"/>
  <c r="U772"/>
  <c r="J772"/>
  <c r="F772"/>
  <c r="E773"/>
  <c r="K773" l="1"/>
  <c r="I773"/>
  <c r="D293"/>
  <c r="U293"/>
  <c r="K294" s="1"/>
  <c r="T773"/>
  <c r="L773"/>
  <c r="M773"/>
  <c r="E774"/>
  <c r="U773"/>
  <c r="F773"/>
  <c r="J773"/>
  <c r="K774" l="1"/>
  <c r="I774"/>
  <c r="T294"/>
  <c r="I294"/>
  <c r="J294"/>
  <c r="T774"/>
  <c r="L774"/>
  <c r="M774"/>
  <c r="U774"/>
  <c r="F774"/>
  <c r="J774"/>
  <c r="E775"/>
  <c r="K775" l="1"/>
  <c r="I775"/>
  <c r="L294"/>
  <c r="T775"/>
  <c r="L775"/>
  <c r="M775"/>
  <c r="F775"/>
  <c r="J775"/>
  <c r="U775"/>
  <c r="E776"/>
  <c r="K776" l="1"/>
  <c r="I776"/>
  <c r="D294"/>
  <c r="U294"/>
  <c r="T776"/>
  <c r="L776"/>
  <c r="M776"/>
  <c r="U776"/>
  <c r="J776"/>
  <c r="E777"/>
  <c r="F776"/>
  <c r="K777" l="1"/>
  <c r="I777"/>
  <c r="I295"/>
  <c r="L295" s="1"/>
  <c r="D295" s="1"/>
  <c r="K295"/>
  <c r="J295"/>
  <c r="T295"/>
  <c r="T777"/>
  <c r="L777"/>
  <c r="M777"/>
  <c r="E778"/>
  <c r="U777"/>
  <c r="F777"/>
  <c r="J777"/>
  <c r="I778" l="1"/>
  <c r="K778"/>
  <c r="U295"/>
  <c r="T778"/>
  <c r="L778"/>
  <c r="M778"/>
  <c r="J778"/>
  <c r="U778"/>
  <c r="E779"/>
  <c r="F778"/>
  <c r="K779" l="1"/>
  <c r="I779"/>
  <c r="I296"/>
  <c r="K296"/>
  <c r="J296"/>
  <c r="T296"/>
  <c r="T779"/>
  <c r="L779"/>
  <c r="M779"/>
  <c r="F779"/>
  <c r="E780"/>
  <c r="J779"/>
  <c r="U779"/>
  <c r="K780" l="1"/>
  <c r="I780"/>
  <c r="L296"/>
  <c r="D296" s="1"/>
  <c r="T780"/>
  <c r="L780"/>
  <c r="M780"/>
  <c r="U780"/>
  <c r="J780"/>
  <c r="E781"/>
  <c r="F780"/>
  <c r="K781" l="1"/>
  <c r="I781"/>
  <c r="U296"/>
  <c r="K297" s="1"/>
  <c r="T781"/>
  <c r="L781"/>
  <c r="M781"/>
  <c r="E782"/>
  <c r="J781"/>
  <c r="U781"/>
  <c r="F781"/>
  <c r="K782" l="1"/>
  <c r="I782"/>
  <c r="I297"/>
  <c r="L297" s="1"/>
  <c r="D297" s="1"/>
  <c r="T297"/>
  <c r="J297"/>
  <c r="T782"/>
  <c r="L782"/>
  <c r="M782"/>
  <c r="E783"/>
  <c r="J782"/>
  <c r="U782"/>
  <c r="F782"/>
  <c r="K783" l="1"/>
  <c r="I783"/>
  <c r="U297"/>
  <c r="J298" s="1"/>
  <c r="T783"/>
  <c r="L783"/>
  <c r="M783"/>
  <c r="U783"/>
  <c r="F783"/>
  <c r="E784"/>
  <c r="J783"/>
  <c r="K784" l="1"/>
  <c r="I784"/>
  <c r="I298"/>
  <c r="K298"/>
  <c r="T298"/>
  <c r="T784"/>
  <c r="L784"/>
  <c r="M784"/>
  <c r="E785"/>
  <c r="U784"/>
  <c r="J784"/>
  <c r="F784"/>
  <c r="K785" l="1"/>
  <c r="I785"/>
  <c r="L298"/>
  <c r="D298" s="1"/>
  <c r="T785"/>
  <c r="L785"/>
  <c r="M785"/>
  <c r="U298"/>
  <c r="E786"/>
  <c r="F785"/>
  <c r="J785"/>
  <c r="U785"/>
  <c r="I786" l="1"/>
  <c r="K786"/>
  <c r="I299"/>
  <c r="K299"/>
  <c r="T786"/>
  <c r="L786"/>
  <c r="M786"/>
  <c r="J299"/>
  <c r="T299"/>
  <c r="F786"/>
  <c r="J786"/>
  <c r="E787"/>
  <c r="U786"/>
  <c r="K787" l="1"/>
  <c r="I787"/>
  <c r="L299"/>
  <c r="D299" s="1"/>
  <c r="T787"/>
  <c r="L787"/>
  <c r="M787"/>
  <c r="U787"/>
  <c r="J787"/>
  <c r="F787"/>
  <c r="E788"/>
  <c r="K788" l="1"/>
  <c r="I788"/>
  <c r="T788"/>
  <c r="L788"/>
  <c r="M788"/>
  <c r="U299"/>
  <c r="E789"/>
  <c r="U788"/>
  <c r="J788"/>
  <c r="F788"/>
  <c r="K789" l="1"/>
  <c r="I789"/>
  <c r="I300"/>
  <c r="K300"/>
  <c r="T789"/>
  <c r="L789"/>
  <c r="M789"/>
  <c r="J300"/>
  <c r="T300"/>
  <c r="E790"/>
  <c r="U789"/>
  <c r="J789"/>
  <c r="F789"/>
  <c r="K790" l="1"/>
  <c r="I790"/>
  <c r="L300"/>
  <c r="D300" s="1"/>
  <c r="T790"/>
  <c r="L790"/>
  <c r="M790"/>
  <c r="F790"/>
  <c r="U790"/>
  <c r="E791"/>
  <c r="J790"/>
  <c r="K791" l="1"/>
  <c r="I791"/>
  <c r="T791"/>
  <c r="L791"/>
  <c r="M791"/>
  <c r="U300"/>
  <c r="U791"/>
  <c r="J791"/>
  <c r="F791"/>
  <c r="E792"/>
  <c r="K792" l="1"/>
  <c r="I792"/>
  <c r="I301"/>
  <c r="K301"/>
  <c r="T792"/>
  <c r="L792"/>
  <c r="M792"/>
  <c r="J301"/>
  <c r="T301"/>
  <c r="E793"/>
  <c r="U792"/>
  <c r="J792"/>
  <c r="F792"/>
  <c r="K793" l="1"/>
  <c r="I793"/>
  <c r="T793"/>
  <c r="L301"/>
  <c r="D301" s="1"/>
  <c r="L793"/>
  <c r="M793"/>
  <c r="E794"/>
  <c r="F793"/>
  <c r="J793"/>
  <c r="U793"/>
  <c r="I794" l="1"/>
  <c r="K794"/>
  <c r="T794"/>
  <c r="L794"/>
  <c r="M794"/>
  <c r="U301"/>
  <c r="F794"/>
  <c r="J794"/>
  <c r="U794"/>
  <c r="E795"/>
  <c r="K795" l="1"/>
  <c r="I795"/>
  <c r="I302"/>
  <c r="K302"/>
  <c r="T795"/>
  <c r="L795"/>
  <c r="M795"/>
  <c r="T302"/>
  <c r="J302"/>
  <c r="U795"/>
  <c r="J795"/>
  <c r="F795"/>
  <c r="E796"/>
  <c r="K796" l="1"/>
  <c r="I796"/>
  <c r="L302"/>
  <c r="D302" s="1"/>
  <c r="T796"/>
  <c r="L796"/>
  <c r="M796"/>
  <c r="E797"/>
  <c r="U796"/>
  <c r="J796"/>
  <c r="F796"/>
  <c r="K797" l="1"/>
  <c r="I797"/>
  <c r="T797"/>
  <c r="L797"/>
  <c r="M797"/>
  <c r="U302"/>
  <c r="E798"/>
  <c r="U797"/>
  <c r="F797"/>
  <c r="J797"/>
  <c r="K798" l="1"/>
  <c r="I798"/>
  <c r="I303"/>
  <c r="K303"/>
  <c r="Y27" s="1"/>
  <c r="T798"/>
  <c r="L798"/>
  <c r="M798"/>
  <c r="J303"/>
  <c r="X27" s="1"/>
  <c r="T303"/>
  <c r="F798"/>
  <c r="U798"/>
  <c r="E799"/>
  <c r="J798"/>
  <c r="K799" l="1"/>
  <c r="I799"/>
  <c r="T799"/>
  <c r="L799"/>
  <c r="L303"/>
  <c r="M799"/>
  <c r="U799"/>
  <c r="J799"/>
  <c r="F799"/>
  <c r="E800"/>
  <c r="K800" l="1"/>
  <c r="I800"/>
  <c r="D303"/>
  <c r="Z27"/>
  <c r="T800"/>
  <c r="L800"/>
  <c r="M800"/>
  <c r="U303"/>
  <c r="E801"/>
  <c r="U800"/>
  <c r="J800"/>
  <c r="F800"/>
  <c r="K801" l="1"/>
  <c r="I801"/>
  <c r="I304"/>
  <c r="K304"/>
  <c r="T801"/>
  <c r="L801"/>
  <c r="M801"/>
  <c r="T304"/>
  <c r="J304"/>
  <c r="E802"/>
  <c r="F801"/>
  <c r="J801"/>
  <c r="U801"/>
  <c r="I802" l="1"/>
  <c r="K802"/>
  <c r="L304"/>
  <c r="T802"/>
  <c r="L802"/>
  <c r="M802"/>
  <c r="F802"/>
  <c r="J802"/>
  <c r="E803"/>
  <c r="U802"/>
  <c r="K803" l="1"/>
  <c r="I803"/>
  <c r="D304"/>
  <c r="T803"/>
  <c r="L803"/>
  <c r="M803"/>
  <c r="U304"/>
  <c r="U803"/>
  <c r="J803"/>
  <c r="F803"/>
  <c r="E804"/>
  <c r="K804" l="1"/>
  <c r="I804"/>
  <c r="I305"/>
  <c r="K305"/>
  <c r="T804"/>
  <c r="L804"/>
  <c r="M804"/>
  <c r="T305"/>
  <c r="J305"/>
  <c r="E805"/>
  <c r="U804"/>
  <c r="J804"/>
  <c r="F804"/>
  <c r="K805" l="1"/>
  <c r="I805"/>
  <c r="L305"/>
  <c r="T805"/>
  <c r="L805"/>
  <c r="M805"/>
  <c r="E806"/>
  <c r="U805"/>
  <c r="J805"/>
  <c r="F805"/>
  <c r="K806" l="1"/>
  <c r="I806"/>
  <c r="D305"/>
  <c r="T806"/>
  <c r="L806"/>
  <c r="M806"/>
  <c r="U305"/>
  <c r="F806"/>
  <c r="U806"/>
  <c r="E807"/>
  <c r="J806"/>
  <c r="K807" l="1"/>
  <c r="I807"/>
  <c r="I306"/>
  <c r="K306"/>
  <c r="T807"/>
  <c r="L807"/>
  <c r="M807"/>
  <c r="J306"/>
  <c r="T306"/>
  <c r="U807"/>
  <c r="J807"/>
  <c r="F807"/>
  <c r="E808"/>
  <c r="K808" l="1"/>
  <c r="I808"/>
  <c r="L306"/>
  <c r="T808"/>
  <c r="L808"/>
  <c r="M808"/>
  <c r="E809"/>
  <c r="U808"/>
  <c r="J808"/>
  <c r="F808"/>
  <c r="K809" l="1"/>
  <c r="I809"/>
  <c r="D306"/>
  <c r="T809"/>
  <c r="L809"/>
  <c r="M809"/>
  <c r="U306"/>
  <c r="E810"/>
  <c r="F809"/>
  <c r="J809"/>
  <c r="U809"/>
  <c r="I810" l="1"/>
  <c r="K810"/>
  <c r="I307"/>
  <c r="K307"/>
  <c r="T810"/>
  <c r="L810"/>
  <c r="M810"/>
  <c r="J307"/>
  <c r="T307"/>
  <c r="F810"/>
  <c r="J810"/>
  <c r="U810"/>
  <c r="E811"/>
  <c r="K811" l="1"/>
  <c r="I811"/>
  <c r="L307"/>
  <c r="D307" s="1"/>
  <c r="T811"/>
  <c r="L811"/>
  <c r="M811"/>
  <c r="U811"/>
  <c r="J811"/>
  <c r="F811"/>
  <c r="E812"/>
  <c r="K812" l="1"/>
  <c r="I812"/>
  <c r="T812"/>
  <c r="L812"/>
  <c r="M812"/>
  <c r="U307"/>
  <c r="E813"/>
  <c r="U812"/>
  <c r="J812"/>
  <c r="F812"/>
  <c r="K813" l="1"/>
  <c r="I813"/>
  <c r="I308"/>
  <c r="K308"/>
  <c r="T813"/>
  <c r="L813"/>
  <c r="M813"/>
  <c r="T308"/>
  <c r="J308"/>
  <c r="E814"/>
  <c r="U813"/>
  <c r="F813"/>
  <c r="J813"/>
  <c r="K814" l="1"/>
  <c r="I814"/>
  <c r="L308"/>
  <c r="D308" s="1"/>
  <c r="T814"/>
  <c r="L814"/>
  <c r="M814"/>
  <c r="F814"/>
  <c r="U814"/>
  <c r="E815"/>
  <c r="J814"/>
  <c r="K815" l="1"/>
  <c r="I815"/>
  <c r="T815"/>
  <c r="L815"/>
  <c r="M815"/>
  <c r="U308"/>
  <c r="U815"/>
  <c r="J815"/>
  <c r="F815"/>
  <c r="E816"/>
  <c r="K816" l="1"/>
  <c r="I816"/>
  <c r="I309"/>
  <c r="K309"/>
  <c r="T816"/>
  <c r="L816"/>
  <c r="M816"/>
  <c r="J309"/>
  <c r="T309"/>
  <c r="E817"/>
  <c r="U816"/>
  <c r="J816"/>
  <c r="F816"/>
  <c r="K817" l="1"/>
  <c r="I817"/>
  <c r="T817"/>
  <c r="L309"/>
  <c r="D309" s="1"/>
  <c r="L817"/>
  <c r="M817"/>
  <c r="E818"/>
  <c r="F817"/>
  <c r="J817"/>
  <c r="U817"/>
  <c r="I818" l="1"/>
  <c r="K818"/>
  <c r="T818"/>
  <c r="L818"/>
  <c r="M818"/>
  <c r="U309"/>
  <c r="F818"/>
  <c r="J818"/>
  <c r="E819"/>
  <c r="U818"/>
  <c r="K819" l="1"/>
  <c r="I819"/>
  <c r="I310"/>
  <c r="K310"/>
  <c r="T819"/>
  <c r="L819"/>
  <c r="M819"/>
  <c r="T310"/>
  <c r="J310"/>
  <c r="U819"/>
  <c r="J819"/>
  <c r="F819"/>
  <c r="E820"/>
  <c r="K820" l="1"/>
  <c r="I820"/>
  <c r="L310"/>
  <c r="D310" s="1"/>
  <c r="T820"/>
  <c r="L820"/>
  <c r="M820"/>
  <c r="E821"/>
  <c r="U820"/>
  <c r="J820"/>
  <c r="F820"/>
  <c r="K821" l="1"/>
  <c r="I821"/>
  <c r="T821"/>
  <c r="L821"/>
  <c r="M821"/>
  <c r="U310"/>
  <c r="E822"/>
  <c r="U821"/>
  <c r="J821"/>
  <c r="F821"/>
  <c r="K822" l="1"/>
  <c r="I822"/>
  <c r="I311"/>
  <c r="K311"/>
  <c r="T822"/>
  <c r="L822"/>
  <c r="M822"/>
  <c r="T311"/>
  <c r="J311"/>
  <c r="F822"/>
  <c r="U822"/>
  <c r="E823"/>
  <c r="J822"/>
  <c r="K823" l="1"/>
  <c r="I823"/>
  <c r="L311"/>
  <c r="D311" s="1"/>
  <c r="T823"/>
  <c r="L823"/>
  <c r="M823"/>
  <c r="U823"/>
  <c r="J823"/>
  <c r="F823"/>
  <c r="E824"/>
  <c r="K824" l="1"/>
  <c r="I824"/>
  <c r="T824"/>
  <c r="L824"/>
  <c r="M824"/>
  <c r="U311"/>
  <c r="E825"/>
  <c r="U824"/>
  <c r="J824"/>
  <c r="F824"/>
  <c r="K825" l="1"/>
  <c r="I825"/>
  <c r="I312"/>
  <c r="K312"/>
  <c r="T825"/>
  <c r="L825"/>
  <c r="M825"/>
  <c r="J312"/>
  <c r="T312"/>
  <c r="E826"/>
  <c r="F825"/>
  <c r="J825"/>
  <c r="U825"/>
  <c r="I826" l="1"/>
  <c r="K826"/>
  <c r="T826"/>
  <c r="L312"/>
  <c r="D312" s="1"/>
  <c r="L826"/>
  <c r="M826"/>
  <c r="F826"/>
  <c r="J826"/>
  <c r="U826"/>
  <c r="E827"/>
  <c r="K827" l="1"/>
  <c r="I827"/>
  <c r="T827"/>
  <c r="L827"/>
  <c r="M827"/>
  <c r="U312"/>
  <c r="U827"/>
  <c r="J827"/>
  <c r="F827"/>
  <c r="E828"/>
  <c r="K828" l="1"/>
  <c r="I828"/>
  <c r="I313"/>
  <c r="K313"/>
  <c r="T828"/>
  <c r="L828"/>
  <c r="J313"/>
  <c r="M828"/>
  <c r="T313"/>
  <c r="E829"/>
  <c r="U828"/>
  <c r="J828"/>
  <c r="F828"/>
  <c r="K829" l="1"/>
  <c r="I829"/>
  <c r="T829"/>
  <c r="L313"/>
  <c r="D313" s="1"/>
  <c r="L829"/>
  <c r="M829"/>
  <c r="E830"/>
  <c r="U829"/>
  <c r="F829"/>
  <c r="J829"/>
  <c r="K830" l="1"/>
  <c r="I830"/>
  <c r="U313"/>
  <c r="T830"/>
  <c r="L830"/>
  <c r="M830"/>
  <c r="F830"/>
  <c r="U830"/>
  <c r="E831"/>
  <c r="J830"/>
  <c r="K831" l="1"/>
  <c r="I831"/>
  <c r="I314"/>
  <c r="K314"/>
  <c r="J314"/>
  <c r="T314"/>
  <c r="T831"/>
  <c r="L831"/>
  <c r="M831"/>
  <c r="U831"/>
  <c r="J831"/>
  <c r="F831"/>
  <c r="E832"/>
  <c r="K832" l="1"/>
  <c r="I832"/>
  <c r="L314"/>
  <c r="D314"/>
  <c r="U314"/>
  <c r="T832"/>
  <c r="L832"/>
  <c r="J315"/>
  <c r="X28" s="1"/>
  <c r="M832"/>
  <c r="E833"/>
  <c r="U832"/>
  <c r="J832"/>
  <c r="F832"/>
  <c r="K833" l="1"/>
  <c r="I833"/>
  <c r="I315"/>
  <c r="K315"/>
  <c r="Y28" s="1"/>
  <c r="T315"/>
  <c r="T833"/>
  <c r="L833"/>
  <c r="M833"/>
  <c r="E834"/>
  <c r="F833"/>
  <c r="J833"/>
  <c r="U833"/>
  <c r="I834" l="1"/>
  <c r="K834"/>
  <c r="L315"/>
  <c r="T834"/>
  <c r="L834"/>
  <c r="M834"/>
  <c r="U315"/>
  <c r="F834"/>
  <c r="J834"/>
  <c r="E835"/>
  <c r="U834"/>
  <c r="D315" l="1"/>
  <c r="Z28"/>
  <c r="K835"/>
  <c r="I835"/>
  <c r="I316"/>
  <c r="K316"/>
  <c r="T835"/>
  <c r="L835"/>
  <c r="M835"/>
  <c r="J316"/>
  <c r="T316"/>
  <c r="U835"/>
  <c r="J835"/>
  <c r="F835"/>
  <c r="E836"/>
  <c r="K836" l="1"/>
  <c r="I836"/>
  <c r="L316"/>
  <c r="T836"/>
  <c r="L836"/>
  <c r="M836"/>
  <c r="E837"/>
  <c r="U836"/>
  <c r="J836"/>
  <c r="F836"/>
  <c r="K837" l="1"/>
  <c r="I837"/>
  <c r="D316"/>
  <c r="U316"/>
  <c r="T837"/>
  <c r="L837"/>
  <c r="M837"/>
  <c r="E838"/>
  <c r="U837"/>
  <c r="J837"/>
  <c r="F837"/>
  <c r="K838" l="1"/>
  <c r="I838"/>
  <c r="I317"/>
  <c r="K317"/>
  <c r="T317"/>
  <c r="J317"/>
  <c r="T838"/>
  <c r="L838"/>
  <c r="M838"/>
  <c r="F838"/>
  <c r="U838"/>
  <c r="E839"/>
  <c r="J838"/>
  <c r="K839" l="1"/>
  <c r="I839"/>
  <c r="L317"/>
  <c r="T839"/>
  <c r="L839"/>
  <c r="M839"/>
  <c r="U317"/>
  <c r="U839"/>
  <c r="J839"/>
  <c r="F839"/>
  <c r="E840"/>
  <c r="K840" l="1"/>
  <c r="I840"/>
  <c r="D317"/>
  <c r="I318"/>
  <c r="K318"/>
  <c r="T840"/>
  <c r="L840"/>
  <c r="M840"/>
  <c r="T318"/>
  <c r="J318"/>
  <c r="E841"/>
  <c r="U840"/>
  <c r="J840"/>
  <c r="F840"/>
  <c r="K841" l="1"/>
  <c r="I841"/>
  <c r="T841"/>
  <c r="L318"/>
  <c r="L841"/>
  <c r="M841"/>
  <c r="E842"/>
  <c r="F841"/>
  <c r="J841"/>
  <c r="U841"/>
  <c r="I842" l="1"/>
  <c r="K842"/>
  <c r="D318"/>
  <c r="T842"/>
  <c r="L842"/>
  <c r="M842"/>
  <c r="U318"/>
  <c r="F842"/>
  <c r="J842"/>
  <c r="U842"/>
  <c r="E843"/>
  <c r="K843" l="1"/>
  <c r="I843"/>
  <c r="I319"/>
  <c r="K319"/>
  <c r="T843"/>
  <c r="L843"/>
  <c r="M843"/>
  <c r="J319"/>
  <c r="T319"/>
  <c r="U843"/>
  <c r="J843"/>
  <c r="F843"/>
  <c r="E844"/>
  <c r="K844" l="1"/>
  <c r="I844"/>
  <c r="L319"/>
  <c r="D319" s="1"/>
  <c r="T844"/>
  <c r="L844"/>
  <c r="M844"/>
  <c r="E845"/>
  <c r="U844"/>
  <c r="J844"/>
  <c r="F844"/>
  <c r="K845" l="1"/>
  <c r="I845"/>
  <c r="T845"/>
  <c r="L845"/>
  <c r="M845"/>
  <c r="U319"/>
  <c r="E846"/>
  <c r="U845"/>
  <c r="F845"/>
  <c r="J845"/>
  <c r="K846" l="1"/>
  <c r="I846"/>
  <c r="I320"/>
  <c r="K320"/>
  <c r="T846"/>
  <c r="L846"/>
  <c r="M846"/>
  <c r="J320"/>
  <c r="T320"/>
  <c r="F846"/>
  <c r="U846"/>
  <c r="E847"/>
  <c r="J846"/>
  <c r="K847" l="1"/>
  <c r="I847"/>
  <c r="T847"/>
  <c r="L320"/>
  <c r="D320" s="1"/>
  <c r="L847"/>
  <c r="M847"/>
  <c r="U847"/>
  <c r="J847"/>
  <c r="F847"/>
  <c r="E848"/>
  <c r="K848" l="1"/>
  <c r="I848"/>
  <c r="T848"/>
  <c r="L848"/>
  <c r="M848"/>
  <c r="U320"/>
  <c r="E849"/>
  <c r="U848"/>
  <c r="J848"/>
  <c r="F848"/>
  <c r="K849" l="1"/>
  <c r="I849"/>
  <c r="I321"/>
  <c r="K321"/>
  <c r="T849"/>
  <c r="L849"/>
  <c r="M849"/>
  <c r="T321"/>
  <c r="J321"/>
  <c r="E850"/>
  <c r="F849"/>
  <c r="J849"/>
  <c r="U849"/>
  <c r="I850" l="1"/>
  <c r="K850"/>
  <c r="L321"/>
  <c r="D321" s="1"/>
  <c r="T850"/>
  <c r="L850"/>
  <c r="M850"/>
  <c r="F850"/>
  <c r="J850"/>
  <c r="E851"/>
  <c r="U850"/>
  <c r="K851" l="1"/>
  <c r="I851"/>
  <c r="T851"/>
  <c r="L851"/>
  <c r="M851"/>
  <c r="U321"/>
  <c r="U851"/>
  <c r="J851"/>
  <c r="F851"/>
  <c r="E852"/>
  <c r="K852" l="1"/>
  <c r="I852"/>
  <c r="I322"/>
  <c r="K322"/>
  <c r="T852"/>
  <c r="L852"/>
  <c r="J322"/>
  <c r="M852"/>
  <c r="T322"/>
  <c r="E853"/>
  <c r="U852"/>
  <c r="J852"/>
  <c r="F852"/>
  <c r="K853" l="1"/>
  <c r="I853"/>
  <c r="T853"/>
  <c r="L322"/>
  <c r="D322" s="1"/>
  <c r="L853"/>
  <c r="M853"/>
  <c r="E854"/>
  <c r="U853"/>
  <c r="J853"/>
  <c r="F853"/>
  <c r="K854" l="1"/>
  <c r="I854"/>
  <c r="U322"/>
  <c r="T854"/>
  <c r="L854"/>
  <c r="M854"/>
  <c r="F854"/>
  <c r="U854"/>
  <c r="E855"/>
  <c r="J854"/>
  <c r="K855" l="1"/>
  <c r="I855"/>
  <c r="I323"/>
  <c r="K323"/>
  <c r="T323"/>
  <c r="J323"/>
  <c r="T855"/>
  <c r="L855"/>
  <c r="M855"/>
  <c r="U855"/>
  <c r="J855"/>
  <c r="F855"/>
  <c r="E856"/>
  <c r="K856" l="1"/>
  <c r="I856"/>
  <c r="L323"/>
  <c r="U323" s="1"/>
  <c r="T856"/>
  <c r="L856"/>
  <c r="M856"/>
  <c r="E857"/>
  <c r="U856"/>
  <c r="J856"/>
  <c r="F856"/>
  <c r="D323" l="1"/>
  <c r="K857"/>
  <c r="I857"/>
  <c r="I324"/>
  <c r="K324"/>
  <c r="J324"/>
  <c r="T324"/>
  <c r="T857"/>
  <c r="L857"/>
  <c r="M857"/>
  <c r="E858"/>
  <c r="F857"/>
  <c r="J857"/>
  <c r="U857"/>
  <c r="I858" l="1"/>
  <c r="K858"/>
  <c r="L324"/>
  <c r="D324" s="1"/>
  <c r="T858"/>
  <c r="L858"/>
  <c r="M858"/>
  <c r="U324"/>
  <c r="F858"/>
  <c r="J858"/>
  <c r="U858"/>
  <c r="E859"/>
  <c r="K859" l="1"/>
  <c r="I859"/>
  <c r="I325"/>
  <c r="K325"/>
  <c r="T859"/>
  <c r="L859"/>
  <c r="M859"/>
  <c r="J325"/>
  <c r="T325"/>
  <c r="U859"/>
  <c r="J859"/>
  <c r="F859"/>
  <c r="E860"/>
  <c r="K860" l="1"/>
  <c r="I860"/>
  <c r="L325"/>
  <c r="D325" s="1"/>
  <c r="T860"/>
  <c r="L860"/>
  <c r="M860"/>
  <c r="E861"/>
  <c r="U860"/>
  <c r="J860"/>
  <c r="F860"/>
  <c r="K861" l="1"/>
  <c r="I861"/>
  <c r="T861"/>
  <c r="L861"/>
  <c r="M861"/>
  <c r="U325"/>
  <c r="E862"/>
  <c r="U861"/>
  <c r="F861"/>
  <c r="J861"/>
  <c r="K862" l="1"/>
  <c r="I862"/>
  <c r="I326"/>
  <c r="K326"/>
  <c r="T862"/>
  <c r="L862"/>
  <c r="M862"/>
  <c r="J326"/>
  <c r="T326"/>
  <c r="F862"/>
  <c r="U862"/>
  <c r="E863"/>
  <c r="J862"/>
  <c r="K863" l="1"/>
  <c r="I863"/>
  <c r="T863"/>
  <c r="L326"/>
  <c r="D326" s="1"/>
  <c r="L863"/>
  <c r="M863"/>
  <c r="U863"/>
  <c r="J863"/>
  <c r="F863"/>
  <c r="E864"/>
  <c r="K864" l="1"/>
  <c r="I864"/>
  <c r="T864"/>
  <c r="L864"/>
  <c r="M864"/>
  <c r="U326"/>
  <c r="E865"/>
  <c r="U864"/>
  <c r="J864"/>
  <c r="F864"/>
  <c r="K865" l="1"/>
  <c r="I865"/>
  <c r="I327"/>
  <c r="K327"/>
  <c r="Y29" s="1"/>
  <c r="T865"/>
  <c r="L865"/>
  <c r="M865"/>
  <c r="T327"/>
  <c r="J327"/>
  <c r="X29" s="1"/>
  <c r="E866"/>
  <c r="F865"/>
  <c r="J865"/>
  <c r="U865"/>
  <c r="I866" l="1"/>
  <c r="K866"/>
  <c r="T866"/>
  <c r="L866"/>
  <c r="L327"/>
  <c r="M866"/>
  <c r="F866"/>
  <c r="J866"/>
  <c r="E867"/>
  <c r="U866"/>
  <c r="K867" l="1"/>
  <c r="I867"/>
  <c r="D327"/>
  <c r="Z29"/>
  <c r="T867"/>
  <c r="L867"/>
  <c r="M867"/>
  <c r="U327"/>
  <c r="U867"/>
  <c r="J867"/>
  <c r="F867"/>
  <c r="E868"/>
  <c r="K868" l="1"/>
  <c r="I868"/>
  <c r="I328"/>
  <c r="K328"/>
  <c r="T868"/>
  <c r="L868"/>
  <c r="M868"/>
  <c r="J328"/>
  <c r="T328"/>
  <c r="E869"/>
  <c r="U868"/>
  <c r="J868"/>
  <c r="F868"/>
  <c r="K869" l="1"/>
  <c r="I869"/>
  <c r="L328"/>
  <c r="T869"/>
  <c r="L869"/>
  <c r="M869"/>
  <c r="E870"/>
  <c r="U869"/>
  <c r="J869"/>
  <c r="F869"/>
  <c r="K870" l="1"/>
  <c r="I870"/>
  <c r="D328"/>
  <c r="T870"/>
  <c r="L870"/>
  <c r="M870"/>
  <c r="U328"/>
  <c r="F870"/>
  <c r="U870"/>
  <c r="E871"/>
  <c r="J870"/>
  <c r="K871" l="1"/>
  <c r="I871"/>
  <c r="I329"/>
  <c r="K329"/>
  <c r="T871"/>
  <c r="L871"/>
  <c r="M871"/>
  <c r="T329"/>
  <c r="J329"/>
  <c r="U871"/>
  <c r="J871"/>
  <c r="F871"/>
  <c r="E872"/>
  <c r="K872" l="1"/>
  <c r="I872"/>
  <c r="L329"/>
  <c r="T872"/>
  <c r="L872"/>
  <c r="M872"/>
  <c r="E873"/>
  <c r="U872"/>
  <c r="J872"/>
  <c r="F872"/>
  <c r="K873" l="1"/>
  <c r="I873"/>
  <c r="D329"/>
  <c r="T873"/>
  <c r="L873"/>
  <c r="M873"/>
  <c r="U329"/>
  <c r="E874"/>
  <c r="F873"/>
  <c r="J873"/>
  <c r="U873"/>
  <c r="I874" l="1"/>
  <c r="K874"/>
  <c r="I330"/>
  <c r="K330"/>
  <c r="T874"/>
  <c r="L874"/>
  <c r="M874"/>
  <c r="J330"/>
  <c r="T330"/>
  <c r="F874"/>
  <c r="J874"/>
  <c r="U874"/>
  <c r="E875"/>
  <c r="K875" l="1"/>
  <c r="I875"/>
  <c r="L330"/>
  <c r="T875"/>
  <c r="L875"/>
  <c r="M875"/>
  <c r="U875"/>
  <c r="J875"/>
  <c r="F875"/>
  <c r="E876"/>
  <c r="K876" l="1"/>
  <c r="I876"/>
  <c r="D330"/>
  <c r="T876"/>
  <c r="L876"/>
  <c r="M876"/>
  <c r="U330"/>
  <c r="E877"/>
  <c r="U876"/>
  <c r="J876"/>
  <c r="F876"/>
  <c r="K877" l="1"/>
  <c r="I877"/>
  <c r="I331"/>
  <c r="K331"/>
  <c r="T877"/>
  <c r="L877"/>
  <c r="M877"/>
  <c r="J331"/>
  <c r="T331"/>
  <c r="E878"/>
  <c r="U877"/>
  <c r="F877"/>
  <c r="J877"/>
  <c r="K878" l="1"/>
  <c r="I878"/>
  <c r="L331"/>
  <c r="D331" s="1"/>
  <c r="T878"/>
  <c r="L878"/>
  <c r="M878"/>
  <c r="F878"/>
  <c r="U878"/>
  <c r="E879"/>
  <c r="J878"/>
  <c r="K879" l="1"/>
  <c r="I879"/>
  <c r="T879"/>
  <c r="L879"/>
  <c r="M879"/>
  <c r="U331"/>
  <c r="U879"/>
  <c r="J879"/>
  <c r="F879"/>
  <c r="E880"/>
  <c r="K880" l="1"/>
  <c r="I880"/>
  <c r="I332"/>
  <c r="K332"/>
  <c r="T880"/>
  <c r="L880"/>
  <c r="M880"/>
  <c r="J332"/>
  <c r="T332"/>
  <c r="E881"/>
  <c r="U880"/>
  <c r="J880"/>
  <c r="F880"/>
  <c r="K881" l="1"/>
  <c r="I881"/>
  <c r="T881"/>
  <c r="L332"/>
  <c r="D332" s="1"/>
  <c r="L881"/>
  <c r="M881"/>
  <c r="E882"/>
  <c r="F881"/>
  <c r="J881"/>
  <c r="U881"/>
  <c r="I882" l="1"/>
  <c r="K882"/>
  <c r="T882"/>
  <c r="L882"/>
  <c r="M882"/>
  <c r="U332"/>
  <c r="F882"/>
  <c r="J882"/>
  <c r="E883"/>
  <c r="U882"/>
  <c r="K883" l="1"/>
  <c r="I883"/>
  <c r="I333"/>
  <c r="K333"/>
  <c r="T883"/>
  <c r="L883"/>
  <c r="M883"/>
  <c r="J333"/>
  <c r="T333"/>
  <c r="U883"/>
  <c r="J883"/>
  <c r="F883"/>
  <c r="E884"/>
  <c r="K884" l="1"/>
  <c r="I884"/>
  <c r="L333"/>
  <c r="D333" s="1"/>
  <c r="T884"/>
  <c r="L884"/>
  <c r="M884"/>
  <c r="E885"/>
  <c r="U884"/>
  <c r="J884"/>
  <c r="F884"/>
  <c r="K885" l="1"/>
  <c r="I885"/>
  <c r="T885"/>
  <c r="L885"/>
  <c r="M885"/>
  <c r="U333"/>
  <c r="E886"/>
  <c r="U885"/>
  <c r="J885"/>
  <c r="F885"/>
  <c r="K886" l="1"/>
  <c r="I886"/>
  <c r="I334"/>
  <c r="K334"/>
  <c r="T886"/>
  <c r="L886"/>
  <c r="M886"/>
  <c r="J334"/>
  <c r="T334"/>
  <c r="F886"/>
  <c r="U886"/>
  <c r="E887"/>
  <c r="J886"/>
  <c r="K887" l="1"/>
  <c r="I887"/>
  <c r="T887"/>
  <c r="L334"/>
  <c r="D334" s="1"/>
  <c r="L887"/>
  <c r="M887"/>
  <c r="U887"/>
  <c r="J887"/>
  <c r="F887"/>
  <c r="E888"/>
  <c r="K888" l="1"/>
  <c r="I888"/>
  <c r="T888"/>
  <c r="L888"/>
  <c r="M888"/>
  <c r="U334"/>
  <c r="E889"/>
  <c r="U888"/>
  <c r="J888"/>
  <c r="F888"/>
  <c r="K889" l="1"/>
  <c r="I889"/>
  <c r="I335"/>
  <c r="K335"/>
  <c r="T889"/>
  <c r="L889"/>
  <c r="M889"/>
  <c r="J335"/>
  <c r="T335"/>
  <c r="E890"/>
  <c r="F889"/>
  <c r="J889"/>
  <c r="U889"/>
  <c r="I890" l="1"/>
  <c r="K890"/>
  <c r="L335"/>
  <c r="D335" s="1"/>
  <c r="T890"/>
  <c r="L890"/>
  <c r="M890"/>
  <c r="F890"/>
  <c r="J890"/>
  <c r="U890"/>
  <c r="E891"/>
  <c r="K891" l="1"/>
  <c r="I891"/>
  <c r="T891"/>
  <c r="L891"/>
  <c r="M891"/>
  <c r="U335"/>
  <c r="U891"/>
  <c r="J891"/>
  <c r="F891"/>
  <c r="E892"/>
  <c r="K892" l="1"/>
  <c r="I892"/>
  <c r="I336"/>
  <c r="K336"/>
  <c r="T892"/>
  <c r="L892"/>
  <c r="M892"/>
  <c r="J336"/>
  <c r="T336"/>
  <c r="E893"/>
  <c r="U892"/>
  <c r="J892"/>
  <c r="F892"/>
  <c r="K893" l="1"/>
  <c r="I893"/>
  <c r="T893"/>
  <c r="L336"/>
  <c r="D336" s="1"/>
  <c r="L893"/>
  <c r="M893"/>
  <c r="E894"/>
  <c r="U893"/>
  <c r="F893"/>
  <c r="J893"/>
  <c r="K894" l="1"/>
  <c r="I894"/>
  <c r="T894"/>
  <c r="L894"/>
  <c r="M894"/>
  <c r="U336"/>
  <c r="F894"/>
  <c r="U894"/>
  <c r="E895"/>
  <c r="J894"/>
  <c r="K895" l="1"/>
  <c r="I895"/>
  <c r="I337"/>
  <c r="K337"/>
  <c r="T895"/>
  <c r="L895"/>
  <c r="M895"/>
  <c r="J337"/>
  <c r="T337"/>
  <c r="U895"/>
  <c r="J895"/>
  <c r="F895"/>
  <c r="E896"/>
  <c r="K896" l="1"/>
  <c r="I896"/>
  <c r="L337"/>
  <c r="D337" s="1"/>
  <c r="T896"/>
  <c r="L896"/>
  <c r="M896"/>
  <c r="E897"/>
  <c r="U896"/>
  <c r="J896"/>
  <c r="F896"/>
  <c r="K897" l="1"/>
  <c r="I897"/>
  <c r="T897"/>
  <c r="L897"/>
  <c r="M897"/>
  <c r="U337"/>
  <c r="E898"/>
  <c r="F897"/>
  <c r="J897"/>
  <c r="U897"/>
  <c r="I898" l="1"/>
  <c r="K898"/>
  <c r="I338"/>
  <c r="K338"/>
  <c r="T898"/>
  <c r="L898"/>
  <c r="M898"/>
  <c r="J338"/>
  <c r="T338"/>
  <c r="F898"/>
  <c r="J898"/>
  <c r="E899"/>
  <c r="U898"/>
  <c r="K899" l="1"/>
  <c r="I899"/>
  <c r="L338"/>
  <c r="D338" s="1"/>
  <c r="T899"/>
  <c r="L899"/>
  <c r="M899"/>
  <c r="U899"/>
  <c r="J899"/>
  <c r="F899"/>
  <c r="E900"/>
  <c r="K900" l="1"/>
  <c r="I900"/>
  <c r="T900"/>
  <c r="L900"/>
  <c r="M900"/>
  <c r="U338"/>
  <c r="E901"/>
  <c r="U900"/>
  <c r="J900"/>
  <c r="F900"/>
  <c r="K901" l="1"/>
  <c r="I901"/>
  <c r="I339"/>
  <c r="K339"/>
  <c r="Y30" s="1"/>
  <c r="T901"/>
  <c r="L901"/>
  <c r="M901"/>
  <c r="T339"/>
  <c r="J339"/>
  <c r="X30" s="1"/>
  <c r="E902"/>
  <c r="U901"/>
  <c r="J901"/>
  <c r="F901"/>
  <c r="K902" l="1"/>
  <c r="I902"/>
  <c r="T902"/>
  <c r="L902"/>
  <c r="L339"/>
  <c r="M902"/>
  <c r="F902"/>
  <c r="U902"/>
  <c r="E903"/>
  <c r="J902"/>
  <c r="D339" l="1"/>
  <c r="Z30"/>
  <c r="K903"/>
  <c r="I903"/>
  <c r="T903"/>
  <c r="L903"/>
  <c r="M903"/>
  <c r="U339"/>
  <c r="U903"/>
  <c r="J903"/>
  <c r="F903"/>
  <c r="E904"/>
  <c r="K904" l="1"/>
  <c r="I904"/>
  <c r="I340"/>
  <c r="K340"/>
  <c r="T904"/>
  <c r="L904"/>
  <c r="M904"/>
  <c r="T340"/>
  <c r="J340"/>
  <c r="E905"/>
  <c r="U904"/>
  <c r="J904"/>
  <c r="F904"/>
  <c r="K905" l="1"/>
  <c r="I905"/>
  <c r="L340"/>
  <c r="T905"/>
  <c r="L905"/>
  <c r="M905"/>
  <c r="E906"/>
  <c r="F905"/>
  <c r="J905"/>
  <c r="U905"/>
  <c r="I906" l="1"/>
  <c r="K906"/>
  <c r="D340"/>
  <c r="T906"/>
  <c r="L906"/>
  <c r="M906"/>
  <c r="U340"/>
  <c r="F906"/>
  <c r="J906"/>
  <c r="U906"/>
  <c r="E907"/>
  <c r="K907" l="1"/>
  <c r="I907"/>
  <c r="I341"/>
  <c r="K341"/>
  <c r="T907"/>
  <c r="L907"/>
  <c r="M907"/>
  <c r="J341"/>
  <c r="T341"/>
  <c r="U907"/>
  <c r="J907"/>
  <c r="F907"/>
  <c r="E908"/>
  <c r="K908" l="1"/>
  <c r="I908"/>
  <c r="L341"/>
  <c r="T908"/>
  <c r="L908"/>
  <c r="M908"/>
  <c r="E909"/>
  <c r="U908"/>
  <c r="J908"/>
  <c r="F908"/>
  <c r="K909" l="1"/>
  <c r="I909"/>
  <c r="D341"/>
  <c r="T909"/>
  <c r="L909"/>
  <c r="M909"/>
  <c r="U341"/>
  <c r="E910"/>
  <c r="U909"/>
  <c r="F909"/>
  <c r="J909"/>
  <c r="K910" l="1"/>
  <c r="I910"/>
  <c r="I342"/>
  <c r="K342"/>
  <c r="T910"/>
  <c r="L910"/>
  <c r="M910"/>
  <c r="J342"/>
  <c r="T342"/>
  <c r="F910"/>
  <c r="U910"/>
  <c r="E911"/>
  <c r="J910"/>
  <c r="K911" l="1"/>
  <c r="I911"/>
  <c r="L342"/>
  <c r="T911"/>
  <c r="L911"/>
  <c r="M911"/>
  <c r="U911"/>
  <c r="J911"/>
  <c r="F911"/>
  <c r="E912"/>
  <c r="K912" l="1"/>
  <c r="I912"/>
  <c r="D342"/>
  <c r="T912"/>
  <c r="L912"/>
  <c r="M912"/>
  <c r="U342"/>
  <c r="E913"/>
  <c r="U912"/>
  <c r="J912"/>
  <c r="F912"/>
  <c r="K913" l="1"/>
  <c r="I913"/>
  <c r="I343"/>
  <c r="K343"/>
  <c r="T913"/>
  <c r="L913"/>
  <c r="M913"/>
  <c r="T343"/>
  <c r="J343"/>
  <c r="E914"/>
  <c r="F913"/>
  <c r="J913"/>
  <c r="U913"/>
  <c r="I914" l="1"/>
  <c r="K914"/>
  <c r="L343"/>
  <c r="D343" s="1"/>
  <c r="T914"/>
  <c r="L914"/>
  <c r="M914"/>
  <c r="F914"/>
  <c r="J914"/>
  <c r="E915"/>
  <c r="U914"/>
  <c r="K915" l="1"/>
  <c r="I915"/>
  <c r="T915"/>
  <c r="L915"/>
  <c r="M915"/>
  <c r="U343"/>
  <c r="U915"/>
  <c r="J915"/>
  <c r="F915"/>
  <c r="E916"/>
  <c r="K916" l="1"/>
  <c r="I916"/>
  <c r="I344"/>
  <c r="K344"/>
  <c r="T916"/>
  <c r="L916"/>
  <c r="M916"/>
  <c r="J344"/>
  <c r="T344"/>
  <c r="E917"/>
  <c r="U916"/>
  <c r="J916"/>
  <c r="F916"/>
  <c r="K917" l="1"/>
  <c r="I917"/>
  <c r="L344"/>
  <c r="D344" s="1"/>
  <c r="T917"/>
  <c r="L917"/>
  <c r="M917"/>
  <c r="E918"/>
  <c r="U917"/>
  <c r="J917"/>
  <c r="F917"/>
  <c r="K918" l="1"/>
  <c r="I918"/>
  <c r="T918"/>
  <c r="L918"/>
  <c r="M918"/>
  <c r="U344"/>
  <c r="F918"/>
  <c r="U918"/>
  <c r="E919"/>
  <c r="J918"/>
  <c r="K919" l="1"/>
  <c r="I919"/>
  <c r="I345"/>
  <c r="K345"/>
  <c r="T919"/>
  <c r="L919"/>
  <c r="M919"/>
  <c r="T345"/>
  <c r="J345"/>
  <c r="U919"/>
  <c r="J919"/>
  <c r="F919"/>
  <c r="E920"/>
  <c r="K920" l="1"/>
  <c r="I920"/>
  <c r="L345"/>
  <c r="D345" s="1"/>
  <c r="T920"/>
  <c r="L920"/>
  <c r="M920"/>
  <c r="E921"/>
  <c r="U920"/>
  <c r="J920"/>
  <c r="F920"/>
  <c r="K921" l="1"/>
  <c r="I921"/>
  <c r="T921"/>
  <c r="L921"/>
  <c r="M921"/>
  <c r="U345"/>
  <c r="E922"/>
  <c r="F921"/>
  <c r="J921"/>
  <c r="U921"/>
  <c r="I922" l="1"/>
  <c r="K922"/>
  <c r="I346"/>
  <c r="K346"/>
  <c r="T922"/>
  <c r="L922"/>
  <c r="M922"/>
  <c r="J346"/>
  <c r="T346"/>
  <c r="F922"/>
  <c r="J922"/>
  <c r="U922"/>
  <c r="E923"/>
  <c r="K923" l="1"/>
  <c r="I923"/>
  <c r="L346"/>
  <c r="D346" s="1"/>
  <c r="T923"/>
  <c r="L923"/>
  <c r="M923"/>
  <c r="U923"/>
  <c r="J923"/>
  <c r="F923"/>
  <c r="E924"/>
  <c r="K924" l="1"/>
  <c r="I924"/>
  <c r="T924"/>
  <c r="L924"/>
  <c r="M924"/>
  <c r="U346"/>
  <c r="E925"/>
  <c r="U924"/>
  <c r="J924"/>
  <c r="F924"/>
  <c r="K925" l="1"/>
  <c r="I925"/>
  <c r="I347"/>
  <c r="K347"/>
  <c r="T925"/>
  <c r="L925"/>
  <c r="M925"/>
  <c r="J347"/>
  <c r="T347"/>
  <c r="E926"/>
  <c r="U925"/>
  <c r="F925"/>
  <c r="J925"/>
  <c r="K926" l="1"/>
  <c r="I926"/>
  <c r="L347"/>
  <c r="D347" s="1"/>
  <c r="T926"/>
  <c r="L926"/>
  <c r="M926"/>
  <c r="F926"/>
  <c r="U926"/>
  <c r="E927"/>
  <c r="J926"/>
  <c r="K927" l="1"/>
  <c r="I927"/>
  <c r="T927"/>
  <c r="L927"/>
  <c r="M927"/>
  <c r="U347"/>
  <c r="U927"/>
  <c r="J927"/>
  <c r="F927"/>
  <c r="E928"/>
  <c r="K928" l="1"/>
  <c r="I928"/>
  <c r="I348"/>
  <c r="K348"/>
  <c r="T928"/>
  <c r="L928"/>
  <c r="M928"/>
  <c r="J348"/>
  <c r="T348"/>
  <c r="E929"/>
  <c r="U928"/>
  <c r="J928"/>
  <c r="F928"/>
  <c r="K929" l="1"/>
  <c r="I929"/>
  <c r="T929"/>
  <c r="L348"/>
  <c r="D348" s="1"/>
  <c r="L929"/>
  <c r="M929"/>
  <c r="E930"/>
  <c r="F929"/>
  <c r="J929"/>
  <c r="U929"/>
  <c r="I930" l="1"/>
  <c r="K930"/>
  <c r="T930"/>
  <c r="L930"/>
  <c r="M930"/>
  <c r="U348"/>
  <c r="F930"/>
  <c r="J930"/>
  <c r="E931"/>
  <c r="U930"/>
  <c r="K931" l="1"/>
  <c r="I931"/>
  <c r="I349"/>
  <c r="K349"/>
  <c r="T931"/>
  <c r="L931"/>
  <c r="M931"/>
  <c r="J349"/>
  <c r="T349"/>
  <c r="U931"/>
  <c r="J931"/>
  <c r="E932"/>
  <c r="F931"/>
  <c r="K932" l="1"/>
  <c r="I932"/>
  <c r="L349"/>
  <c r="D349" s="1"/>
  <c r="T932"/>
  <c r="L932"/>
  <c r="M932"/>
  <c r="E933"/>
  <c r="J932"/>
  <c r="U932"/>
  <c r="F932"/>
  <c r="K933" l="1"/>
  <c r="I933"/>
  <c r="T933"/>
  <c r="L933"/>
  <c r="M933"/>
  <c r="U349"/>
  <c r="F933"/>
  <c r="E934"/>
  <c r="J933"/>
  <c r="U933"/>
  <c r="K934" l="1"/>
  <c r="I934"/>
  <c r="I350"/>
  <c r="K350"/>
  <c r="T934"/>
  <c r="L934"/>
  <c r="M934"/>
  <c r="J350"/>
  <c r="T350"/>
  <c r="F934"/>
  <c r="U934"/>
  <c r="J934"/>
  <c r="E935"/>
  <c r="K935" l="1"/>
  <c r="I935"/>
  <c r="T935"/>
  <c r="L350"/>
  <c r="D350" s="1"/>
  <c r="L935"/>
  <c r="M935"/>
  <c r="U935"/>
  <c r="J935"/>
  <c r="E936"/>
  <c r="F935"/>
  <c r="K936" l="1"/>
  <c r="I936"/>
  <c r="T936"/>
  <c r="L936"/>
  <c r="M936"/>
  <c r="U350"/>
  <c r="E937"/>
  <c r="U936"/>
  <c r="F936"/>
  <c r="J936"/>
  <c r="K937" l="1"/>
  <c r="I937"/>
  <c r="I351"/>
  <c r="K351"/>
  <c r="Y31" s="1"/>
  <c r="T937"/>
  <c r="L937"/>
  <c r="T351"/>
  <c r="M937"/>
  <c r="J351"/>
  <c r="X31" s="1"/>
  <c r="F937"/>
  <c r="E938"/>
  <c r="J937"/>
  <c r="U937"/>
  <c r="I938" l="1"/>
  <c r="K938"/>
  <c r="T938"/>
  <c r="L938"/>
  <c r="L351"/>
  <c r="M938"/>
  <c r="F938"/>
  <c r="U938"/>
  <c r="J938"/>
  <c r="E939"/>
  <c r="D351" l="1"/>
  <c r="Z31"/>
  <c r="K939"/>
  <c r="I939"/>
  <c r="T939"/>
  <c r="L939"/>
  <c r="M939"/>
  <c r="U351"/>
  <c r="U939"/>
  <c r="J939"/>
  <c r="E940"/>
  <c r="F939"/>
  <c r="K940" l="1"/>
  <c r="I940"/>
  <c r="I352"/>
  <c r="K352"/>
  <c r="T940"/>
  <c r="L940"/>
  <c r="J352"/>
  <c r="M940"/>
  <c r="T352"/>
  <c r="E941"/>
  <c r="J940"/>
  <c r="F940"/>
  <c r="U940"/>
  <c r="K941" l="1"/>
  <c r="I941"/>
  <c r="L352"/>
  <c r="T941"/>
  <c r="L941"/>
  <c r="M941"/>
  <c r="F941"/>
  <c r="E942"/>
  <c r="U941"/>
  <c r="J941"/>
  <c r="D352" l="1"/>
  <c r="K942"/>
  <c r="I942"/>
  <c r="U352"/>
  <c r="T942"/>
  <c r="L942"/>
  <c r="M942"/>
  <c r="F942"/>
  <c r="U942"/>
  <c r="J942"/>
  <c r="E943"/>
  <c r="K943" l="1"/>
  <c r="I943"/>
  <c r="I353"/>
  <c r="K353"/>
  <c r="T353"/>
  <c r="J353"/>
  <c r="T943"/>
  <c r="L943"/>
  <c r="M943"/>
  <c r="U943"/>
  <c r="J943"/>
  <c r="E944"/>
  <c r="F943"/>
  <c r="K944" l="1"/>
  <c r="I944"/>
  <c r="L353"/>
  <c r="T944"/>
  <c r="L944"/>
  <c r="M944"/>
  <c r="E945"/>
  <c r="U944"/>
  <c r="F944"/>
  <c r="J944"/>
  <c r="K945" l="1"/>
  <c r="I945"/>
  <c r="U353"/>
  <c r="J354" s="1"/>
  <c r="D353"/>
  <c r="T354"/>
  <c r="T945"/>
  <c r="L945"/>
  <c r="M945"/>
  <c r="F945"/>
  <c r="E946"/>
  <c r="J945"/>
  <c r="U945"/>
  <c r="I354" l="1"/>
  <c r="K354"/>
  <c r="I946"/>
  <c r="K946"/>
  <c r="T946"/>
  <c r="L946"/>
  <c r="M946"/>
  <c r="F946"/>
  <c r="U946"/>
  <c r="J946"/>
  <c r="E947"/>
  <c r="L354" l="1"/>
  <c r="K947"/>
  <c r="I947"/>
  <c r="U354"/>
  <c r="T355" s="1"/>
  <c r="D354"/>
  <c r="I355"/>
  <c r="J355"/>
  <c r="T947"/>
  <c r="L947"/>
  <c r="M947"/>
  <c r="U947"/>
  <c r="J947"/>
  <c r="E948"/>
  <c r="F947"/>
  <c r="K355" l="1"/>
  <c r="L355" s="1"/>
  <c r="K948"/>
  <c r="I948"/>
  <c r="T948"/>
  <c r="L948"/>
  <c r="M948"/>
  <c r="E949"/>
  <c r="J948"/>
  <c r="F948"/>
  <c r="U948"/>
  <c r="D355" l="1"/>
  <c r="U355"/>
  <c r="T356" s="1"/>
  <c r="K949"/>
  <c r="I949"/>
  <c r="I356"/>
  <c r="K356"/>
  <c r="T949"/>
  <c r="L949"/>
  <c r="M949"/>
  <c r="J356"/>
  <c r="F949"/>
  <c r="U949"/>
  <c r="J949"/>
  <c r="E950"/>
  <c r="K950" l="1"/>
  <c r="I950"/>
  <c r="L356"/>
  <c r="D356" s="1"/>
  <c r="T950"/>
  <c r="L950"/>
  <c r="M950"/>
  <c r="F950"/>
  <c r="U950"/>
  <c r="J950"/>
  <c r="E951"/>
  <c r="K951" l="1"/>
  <c r="I951"/>
  <c r="T951"/>
  <c r="L951"/>
  <c r="M951"/>
  <c r="U356"/>
  <c r="U951"/>
  <c r="J951"/>
  <c r="E952"/>
  <c r="F951"/>
  <c r="K952" l="1"/>
  <c r="I952"/>
  <c r="I357"/>
  <c r="K357"/>
  <c r="T952"/>
  <c r="L952"/>
  <c r="M952"/>
  <c r="T357"/>
  <c r="J357"/>
  <c r="E953"/>
  <c r="U952"/>
  <c r="J952"/>
  <c r="F952"/>
  <c r="K953" l="1"/>
  <c r="I953"/>
  <c r="T953"/>
  <c r="L357"/>
  <c r="D357" s="1"/>
  <c r="L953"/>
  <c r="M953"/>
  <c r="F953"/>
  <c r="E954"/>
  <c r="U953"/>
  <c r="J953"/>
  <c r="I954" l="1"/>
  <c r="K954"/>
  <c r="T954"/>
  <c r="L954"/>
  <c r="M954"/>
  <c r="U357"/>
  <c r="F954"/>
  <c r="U954"/>
  <c r="J954"/>
  <c r="E955"/>
  <c r="K955" l="1"/>
  <c r="I955"/>
  <c r="I358"/>
  <c r="K358"/>
  <c r="T955"/>
  <c r="L955"/>
  <c r="M955"/>
  <c r="J358"/>
  <c r="T358"/>
  <c r="U955"/>
  <c r="J955"/>
  <c r="E956"/>
  <c r="F955"/>
  <c r="K956" l="1"/>
  <c r="I956"/>
  <c r="L358"/>
  <c r="D358" s="1"/>
  <c r="T956"/>
  <c r="L956"/>
  <c r="M956"/>
  <c r="E957"/>
  <c r="J956"/>
  <c r="U956"/>
  <c r="F956"/>
  <c r="K957" l="1"/>
  <c r="I957"/>
  <c r="T957"/>
  <c r="L957"/>
  <c r="M957"/>
  <c r="U358"/>
  <c r="F957"/>
  <c r="J957"/>
  <c r="U957"/>
  <c r="E958"/>
  <c r="K958" l="1"/>
  <c r="I958"/>
  <c r="I359"/>
  <c r="K359"/>
  <c r="T958"/>
  <c r="L958"/>
  <c r="M958"/>
  <c r="J359"/>
  <c r="T359"/>
  <c r="F958"/>
  <c r="U958"/>
  <c r="J958"/>
  <c r="E959"/>
  <c r="K959" l="1"/>
  <c r="I959"/>
  <c r="L359"/>
  <c r="D359" s="1"/>
  <c r="T959"/>
  <c r="L959"/>
  <c r="M959"/>
  <c r="U959"/>
  <c r="J959"/>
  <c r="E960"/>
  <c r="F959"/>
  <c r="K960" l="1"/>
  <c r="I960"/>
  <c r="T960"/>
  <c r="L960"/>
  <c r="M960"/>
  <c r="U359"/>
  <c r="E961"/>
  <c r="U960"/>
  <c r="J960"/>
  <c r="F960"/>
  <c r="K961" l="1"/>
  <c r="I961"/>
  <c r="I360"/>
  <c r="K360"/>
  <c r="T961"/>
  <c r="L961"/>
  <c r="M961"/>
  <c r="J360"/>
  <c r="T360"/>
  <c r="F961"/>
  <c r="E962"/>
  <c r="U961"/>
  <c r="J961"/>
  <c r="I962" l="1"/>
  <c r="K962"/>
  <c r="L360"/>
  <c r="D360" s="1"/>
  <c r="T962"/>
  <c r="L962"/>
  <c r="M962"/>
  <c r="F962"/>
  <c r="U962"/>
  <c r="J962"/>
  <c r="E963"/>
  <c r="K963" l="1"/>
  <c r="I963"/>
  <c r="T963"/>
  <c r="L963"/>
  <c r="M963"/>
  <c r="U360"/>
  <c r="U963"/>
  <c r="J963"/>
  <c r="E964"/>
  <c r="F963"/>
  <c r="K964" l="1"/>
  <c r="I964"/>
  <c r="I361"/>
  <c r="K361"/>
  <c r="T964"/>
  <c r="L964"/>
  <c r="M964"/>
  <c r="T361"/>
  <c r="J361"/>
  <c r="E965"/>
  <c r="J964"/>
  <c r="U964"/>
  <c r="F964"/>
  <c r="K965" l="1"/>
  <c r="I965"/>
  <c r="T965"/>
  <c r="L361"/>
  <c r="D361" s="1"/>
  <c r="L965"/>
  <c r="M965"/>
  <c r="F965"/>
  <c r="E966"/>
  <c r="J965"/>
  <c r="U965"/>
  <c r="K966" l="1"/>
  <c r="I966"/>
  <c r="T966"/>
  <c r="L966"/>
  <c r="M966"/>
  <c r="U361"/>
  <c r="F966"/>
  <c r="U966"/>
  <c r="J966"/>
  <c r="E967"/>
  <c r="K967" l="1"/>
  <c r="I967"/>
  <c r="I362"/>
  <c r="K362"/>
  <c r="T967"/>
  <c r="L967"/>
  <c r="M967"/>
  <c r="T362"/>
  <c r="J362"/>
  <c r="U967"/>
  <c r="J967"/>
  <c r="E968"/>
  <c r="F967"/>
  <c r="K968" l="1"/>
  <c r="I968"/>
  <c r="L362"/>
  <c r="D362" s="1"/>
  <c r="T968"/>
  <c r="L968"/>
  <c r="M968"/>
  <c r="E969"/>
  <c r="U968"/>
  <c r="F968"/>
  <c r="J968"/>
  <c r="K969" l="1"/>
  <c r="I969"/>
  <c r="T969"/>
  <c r="L969"/>
  <c r="M969"/>
  <c r="U362"/>
  <c r="F969"/>
  <c r="E970"/>
  <c r="J969"/>
  <c r="U969"/>
  <c r="I970" l="1"/>
  <c r="K970"/>
  <c r="I363"/>
  <c r="K363"/>
  <c r="Y32" s="1"/>
  <c r="T970"/>
  <c r="L970"/>
  <c r="M970"/>
  <c r="J363"/>
  <c r="X32" s="1"/>
  <c r="T363"/>
  <c r="F970"/>
  <c r="U970"/>
  <c r="J970"/>
  <c r="E971"/>
  <c r="K971" l="1"/>
  <c r="I971"/>
  <c r="T971"/>
  <c r="L971"/>
  <c r="L363"/>
  <c r="M971"/>
  <c r="U971"/>
  <c r="J971"/>
  <c r="E972"/>
  <c r="F971"/>
  <c r="D363" l="1"/>
  <c r="Z32"/>
  <c r="K972"/>
  <c r="I972"/>
  <c r="T972"/>
  <c r="L972"/>
  <c r="M972"/>
  <c r="U363"/>
  <c r="E973"/>
  <c r="J972"/>
  <c r="F972"/>
  <c r="U972"/>
  <c r="K973" l="1"/>
  <c r="I973"/>
  <c r="I364"/>
  <c r="K364"/>
  <c r="T973"/>
  <c r="L973"/>
  <c r="M973"/>
  <c r="J364"/>
  <c r="T364"/>
  <c r="F973"/>
  <c r="E974"/>
  <c r="U973"/>
  <c r="J973"/>
  <c r="K974" l="1"/>
  <c r="I974"/>
  <c r="L364"/>
  <c r="T974"/>
  <c r="L974"/>
  <c r="M974"/>
  <c r="F974"/>
  <c r="U974"/>
  <c r="J974"/>
  <c r="E975"/>
  <c r="D364" l="1"/>
  <c r="K975"/>
  <c r="I975"/>
  <c r="T975"/>
  <c r="L975"/>
  <c r="M975"/>
  <c r="U364"/>
  <c r="U975"/>
  <c r="J975"/>
  <c r="E976"/>
  <c r="F975"/>
  <c r="K976" l="1"/>
  <c r="I976"/>
  <c r="I365"/>
  <c r="K365"/>
  <c r="T976"/>
  <c r="L976"/>
  <c r="M976"/>
  <c r="J365"/>
  <c r="T365"/>
  <c r="E977"/>
  <c r="U976"/>
  <c r="F976"/>
  <c r="J976"/>
  <c r="K977" l="1"/>
  <c r="I977"/>
  <c r="L365"/>
  <c r="T977"/>
  <c r="L977"/>
  <c r="M977"/>
  <c r="F977"/>
  <c r="E978"/>
  <c r="J977"/>
  <c r="U977"/>
  <c r="D365" l="1"/>
  <c r="I978"/>
  <c r="K978"/>
  <c r="T978"/>
  <c r="L978"/>
  <c r="M978"/>
  <c r="U365"/>
  <c r="F978"/>
  <c r="U978"/>
  <c r="J978"/>
  <c r="E979"/>
  <c r="K979" l="1"/>
  <c r="I979"/>
  <c r="I366"/>
  <c r="K366"/>
  <c r="T979"/>
  <c r="L979"/>
  <c r="M979"/>
  <c r="J366"/>
  <c r="T366"/>
  <c r="U979"/>
  <c r="J979"/>
  <c r="E980"/>
  <c r="F979"/>
  <c r="K980" l="1"/>
  <c r="I980"/>
  <c r="L366"/>
  <c r="T980"/>
  <c r="L980"/>
  <c r="M980"/>
  <c r="E981"/>
  <c r="J980"/>
  <c r="F980"/>
  <c r="U980"/>
  <c r="K981" l="1"/>
  <c r="I981"/>
  <c r="D366"/>
  <c r="T981"/>
  <c r="L981"/>
  <c r="M981"/>
  <c r="U366"/>
  <c r="F981"/>
  <c r="U981"/>
  <c r="J981"/>
  <c r="E982"/>
  <c r="K982" l="1"/>
  <c r="I982"/>
  <c r="I367"/>
  <c r="K367"/>
  <c r="T982"/>
  <c r="L982"/>
  <c r="M982"/>
  <c r="J367"/>
  <c r="T367"/>
  <c r="F982"/>
  <c r="U982"/>
  <c r="J982"/>
  <c r="E983"/>
  <c r="K983" l="1"/>
  <c r="I983"/>
  <c r="L367"/>
  <c r="D367" s="1"/>
  <c r="T983"/>
  <c r="L983"/>
  <c r="M983"/>
  <c r="U983"/>
  <c r="J983"/>
  <c r="E984"/>
  <c r="F983"/>
  <c r="K984" l="1"/>
  <c r="I984"/>
  <c r="T984"/>
  <c r="L984"/>
  <c r="M984"/>
  <c r="U367"/>
  <c r="E985"/>
  <c r="U984"/>
  <c r="J984"/>
  <c r="F984"/>
  <c r="K985" l="1"/>
  <c r="I985"/>
  <c r="I368"/>
  <c r="K368"/>
  <c r="T985"/>
  <c r="L985"/>
  <c r="M985"/>
  <c r="J368"/>
  <c r="T368"/>
  <c r="F985"/>
  <c r="E986"/>
  <c r="U985"/>
  <c r="J985"/>
  <c r="I986" l="1"/>
  <c r="K986"/>
  <c r="L368"/>
  <c r="D368" s="1"/>
  <c r="T986"/>
  <c r="L986"/>
  <c r="M986"/>
  <c r="F986"/>
  <c r="U986"/>
  <c r="J986"/>
  <c r="E987"/>
  <c r="K987" l="1"/>
  <c r="I987"/>
  <c r="T987"/>
  <c r="L987"/>
  <c r="M987"/>
  <c r="U368"/>
  <c r="U987"/>
  <c r="J987"/>
  <c r="E988"/>
  <c r="F987"/>
  <c r="K988" l="1"/>
  <c r="I988"/>
  <c r="I369"/>
  <c r="K369"/>
  <c r="T988"/>
  <c r="L988"/>
  <c r="M988"/>
  <c r="T369"/>
  <c r="J369"/>
  <c r="E989"/>
  <c r="J988"/>
  <c r="U988"/>
  <c r="F988"/>
  <c r="K989" l="1"/>
  <c r="I989"/>
  <c r="T989"/>
  <c r="L369"/>
  <c r="D369" s="1"/>
  <c r="L989"/>
  <c r="M989"/>
  <c r="F989"/>
  <c r="J989"/>
  <c r="U989"/>
  <c r="E990"/>
  <c r="K990" l="1"/>
  <c r="I990"/>
  <c r="T990"/>
  <c r="L990"/>
  <c r="M990"/>
  <c r="U369"/>
  <c r="F990"/>
  <c r="U990"/>
  <c r="J990"/>
  <c r="E991"/>
  <c r="K991" l="1"/>
  <c r="I991"/>
  <c r="I370"/>
  <c r="K370"/>
  <c r="T991"/>
  <c r="L991"/>
  <c r="M991"/>
  <c r="T370"/>
  <c r="J370"/>
  <c r="U991"/>
  <c r="J991"/>
  <c r="E992"/>
  <c r="F991"/>
  <c r="K992" l="1"/>
  <c r="I992"/>
  <c r="L370"/>
  <c r="D370" s="1"/>
  <c r="T992"/>
  <c r="L992"/>
  <c r="M992"/>
  <c r="E993"/>
  <c r="U992"/>
  <c r="J992"/>
  <c r="F992"/>
  <c r="K993" l="1"/>
  <c r="I993"/>
  <c r="T993"/>
  <c r="L993"/>
  <c r="M993"/>
  <c r="U370"/>
  <c r="F993"/>
  <c r="E994"/>
  <c r="U993"/>
  <c r="J993"/>
  <c r="I994" l="1"/>
  <c r="K994"/>
  <c r="I371"/>
  <c r="K371"/>
  <c r="T994"/>
  <c r="L994"/>
  <c r="M994"/>
  <c r="J371"/>
  <c r="T371"/>
  <c r="F994"/>
  <c r="U994"/>
  <c r="J994"/>
  <c r="E995"/>
  <c r="K995" l="1"/>
  <c r="I995"/>
  <c r="L371"/>
  <c r="D371" s="1"/>
  <c r="T995"/>
  <c r="L995"/>
  <c r="M995"/>
  <c r="U995"/>
  <c r="J995"/>
  <c r="E996"/>
  <c r="F995"/>
  <c r="K996" l="1"/>
  <c r="I996"/>
  <c r="T996"/>
  <c r="L996"/>
  <c r="M996"/>
  <c r="U371"/>
  <c r="E997"/>
  <c r="J996"/>
  <c r="U996"/>
  <c r="F996"/>
  <c r="K997" l="1"/>
  <c r="I997"/>
  <c r="I372"/>
  <c r="K372"/>
  <c r="T997"/>
  <c r="L997"/>
  <c r="M997"/>
  <c r="J372"/>
  <c r="T372"/>
  <c r="F997"/>
  <c r="E998"/>
  <c r="U997"/>
  <c r="J997"/>
  <c r="K998" l="1"/>
  <c r="I998"/>
  <c r="L372"/>
  <c r="D372" s="1"/>
  <c r="T998"/>
  <c r="L998"/>
  <c r="M998"/>
  <c r="F998"/>
  <c r="U998"/>
  <c r="J998"/>
  <c r="E999"/>
  <c r="K999" l="1"/>
  <c r="I999"/>
  <c r="T999"/>
  <c r="L999"/>
  <c r="M999"/>
  <c r="U372"/>
  <c r="U999"/>
  <c r="J999"/>
  <c r="E1000"/>
  <c r="F999"/>
  <c r="K1000" l="1"/>
  <c r="I1000"/>
  <c r="I373"/>
  <c r="K373"/>
  <c r="T1000"/>
  <c r="L1000"/>
  <c r="M1000"/>
  <c r="J373"/>
  <c r="T373"/>
  <c r="E1001"/>
  <c r="U1000"/>
  <c r="F1000"/>
  <c r="J1000"/>
  <c r="K1001" l="1"/>
  <c r="I1001"/>
  <c r="L373"/>
  <c r="D373" s="1"/>
  <c r="T1001"/>
  <c r="L1001"/>
  <c r="M1001"/>
  <c r="F1001"/>
  <c r="E1002"/>
  <c r="J1001"/>
  <c r="U1001"/>
  <c r="I1002" l="1"/>
  <c r="K1002"/>
  <c r="T1002"/>
  <c r="L1002"/>
  <c r="M1002"/>
  <c r="U373"/>
  <c r="F1002"/>
  <c r="U1002"/>
  <c r="J1002"/>
  <c r="E1003"/>
  <c r="K1003" l="1"/>
  <c r="I1003"/>
  <c r="I374"/>
  <c r="K374"/>
  <c r="T1003"/>
  <c r="L1003"/>
  <c r="M1003"/>
  <c r="J374"/>
  <c r="T374"/>
  <c r="U1003"/>
  <c r="J1003"/>
  <c r="E1004"/>
  <c r="F1003"/>
  <c r="K1004" l="1"/>
  <c r="I1004"/>
  <c r="L374"/>
  <c r="D374" s="1"/>
  <c r="T1004"/>
  <c r="L1004"/>
  <c r="M1004"/>
  <c r="E1005"/>
  <c r="J1004"/>
  <c r="F1004"/>
  <c r="U1004"/>
  <c r="K1005" l="1"/>
  <c r="I1005"/>
  <c r="T1005"/>
  <c r="L1005"/>
  <c r="M1005"/>
  <c r="U374"/>
  <c r="F1005"/>
  <c r="E1006"/>
  <c r="U1005"/>
  <c r="J1005"/>
  <c r="K1006" l="1"/>
  <c r="I1006"/>
  <c r="I375"/>
  <c r="K375"/>
  <c r="Y33" s="1"/>
  <c r="T1006"/>
  <c r="L1006"/>
  <c r="M1006"/>
  <c r="T375"/>
  <c r="J375"/>
  <c r="X33" s="1"/>
  <c r="F1006"/>
  <c r="U1006"/>
  <c r="J1006"/>
  <c r="E1007"/>
  <c r="K1007" l="1"/>
  <c r="I1007"/>
  <c r="T1007"/>
  <c r="L375"/>
  <c r="L1007"/>
  <c r="M1007"/>
  <c r="U1007"/>
  <c r="J1007"/>
  <c r="E1008"/>
  <c r="F1007"/>
  <c r="K1008" l="1"/>
  <c r="I1008"/>
  <c r="D375"/>
  <c r="Z33"/>
  <c r="T1008"/>
  <c r="L1008"/>
  <c r="M1008"/>
  <c r="U375"/>
  <c r="E1009"/>
  <c r="U1008"/>
  <c r="F1008"/>
  <c r="J1008"/>
  <c r="K1009" l="1"/>
  <c r="I1009"/>
  <c r="I376"/>
  <c r="K376"/>
  <c r="T1009"/>
  <c r="L1009"/>
  <c r="M1009"/>
  <c r="T376"/>
  <c r="J376"/>
  <c r="F1009"/>
  <c r="E1010"/>
  <c r="J1009"/>
  <c r="U1009"/>
  <c r="I1010" l="1"/>
  <c r="K1010"/>
  <c r="L376"/>
  <c r="T1010"/>
  <c r="L1010"/>
  <c r="M1010"/>
  <c r="F1010"/>
  <c r="U1010"/>
  <c r="J1010"/>
  <c r="E1011"/>
  <c r="D376" l="1"/>
  <c r="K1011"/>
  <c r="I1011"/>
  <c r="T1011"/>
  <c r="L1011"/>
  <c r="M1011"/>
  <c r="U376"/>
  <c r="U1011"/>
  <c r="J1011"/>
  <c r="E1012"/>
  <c r="F1011"/>
  <c r="K1012" l="1"/>
  <c r="I1012"/>
  <c r="I377"/>
  <c r="K377"/>
  <c r="T1012"/>
  <c r="L1012"/>
  <c r="M1012"/>
  <c r="J377"/>
  <c r="T377"/>
  <c r="E1013"/>
  <c r="J1012"/>
  <c r="F1012"/>
  <c r="U1012"/>
  <c r="K1013" l="1"/>
  <c r="I1013"/>
  <c r="T1013"/>
  <c r="L377"/>
  <c r="L1013"/>
  <c r="M1013"/>
  <c r="F1013"/>
  <c r="U1013"/>
  <c r="J1013"/>
  <c r="E1014"/>
  <c r="D377" l="1"/>
  <c r="K1014"/>
  <c r="I1014"/>
  <c r="T1014"/>
  <c r="L1014"/>
  <c r="M1014"/>
  <c r="U377"/>
  <c r="F1014"/>
  <c r="U1014"/>
  <c r="J1014"/>
  <c r="E1015"/>
  <c r="K1015" l="1"/>
  <c r="I1015"/>
  <c r="I378"/>
  <c r="K378"/>
  <c r="T1015"/>
  <c r="L1015"/>
  <c r="M1015"/>
  <c r="J378"/>
  <c r="T378"/>
  <c r="U1015"/>
  <c r="J1015"/>
  <c r="E1016"/>
  <c r="F1015"/>
  <c r="K1016" l="1"/>
  <c r="I1016"/>
  <c r="L378"/>
  <c r="T1016"/>
  <c r="L1016"/>
  <c r="M1016"/>
  <c r="E1017"/>
  <c r="U1016"/>
  <c r="J1016"/>
  <c r="F1016"/>
  <c r="K1017" l="1"/>
  <c r="I1017"/>
  <c r="D378"/>
  <c r="T1017"/>
  <c r="L1017"/>
  <c r="M1017"/>
  <c r="U378"/>
  <c r="F1017"/>
  <c r="E1018"/>
  <c r="U1017"/>
  <c r="J1017"/>
  <c r="I1018" l="1"/>
  <c r="K1018"/>
  <c r="I379"/>
  <c r="K379"/>
  <c r="T1018"/>
  <c r="L1018"/>
  <c r="M1018"/>
  <c r="J379"/>
  <c r="T379"/>
  <c r="F1018"/>
  <c r="U1018"/>
  <c r="J1018"/>
  <c r="E1019"/>
  <c r="K1019" l="1"/>
  <c r="I1019"/>
  <c r="L379"/>
  <c r="D379" s="1"/>
  <c r="T1019"/>
  <c r="L1019"/>
  <c r="M1019"/>
  <c r="U1019"/>
  <c r="J1019"/>
  <c r="E1020"/>
  <c r="F1019"/>
  <c r="K1020" l="1"/>
  <c r="I1020"/>
  <c r="T1020"/>
  <c r="L1020"/>
  <c r="M1020"/>
  <c r="U379"/>
  <c r="E1021"/>
  <c r="J1020"/>
  <c r="U1020"/>
  <c r="F1020"/>
  <c r="K1021" l="1"/>
  <c r="I1021"/>
  <c r="I380"/>
  <c r="K380"/>
  <c r="T1021"/>
  <c r="L1021"/>
  <c r="M1021"/>
  <c r="J380"/>
  <c r="T380"/>
  <c r="F1021"/>
  <c r="J1021"/>
  <c r="E1022"/>
  <c r="U1021"/>
  <c r="K1022" l="1"/>
  <c r="I1022"/>
  <c r="L380"/>
  <c r="D380" s="1"/>
  <c r="T1022"/>
  <c r="L1022"/>
  <c r="M1022"/>
  <c r="F1022"/>
  <c r="U1022"/>
  <c r="J1022"/>
  <c r="E1023"/>
  <c r="K1023" l="1"/>
  <c r="I1023"/>
  <c r="T1023"/>
  <c r="L1023"/>
  <c r="M1023"/>
  <c r="U380"/>
  <c r="U1023"/>
  <c r="J1023"/>
  <c r="E1024"/>
  <c r="F1023"/>
  <c r="K1024" l="1"/>
  <c r="I1024"/>
  <c r="I381"/>
  <c r="K381"/>
  <c r="T1024"/>
  <c r="L1024"/>
  <c r="M1024"/>
  <c r="J381"/>
  <c r="T381"/>
  <c r="E1025"/>
  <c r="U1024"/>
  <c r="J1024"/>
  <c r="F1024"/>
  <c r="K1025" l="1"/>
  <c r="I1025"/>
  <c r="T1025"/>
  <c r="L381"/>
  <c r="D381" s="1"/>
  <c r="L1025"/>
  <c r="M1025"/>
  <c r="F1025"/>
  <c r="E1026"/>
  <c r="U1025"/>
  <c r="J1025"/>
  <c r="I1026" l="1"/>
  <c r="K1026"/>
  <c r="T1026"/>
  <c r="L1026"/>
  <c r="M1026"/>
  <c r="U381"/>
  <c r="F1026"/>
  <c r="U1026"/>
  <c r="J1026"/>
  <c r="E1027"/>
  <c r="K1027" l="1"/>
  <c r="I1027"/>
  <c r="I382"/>
  <c r="K382"/>
  <c r="T1027"/>
  <c r="L1027"/>
  <c r="M1027"/>
  <c r="T382"/>
  <c r="J382"/>
  <c r="U1027"/>
  <c r="J1027"/>
  <c r="E1028"/>
  <c r="F1027"/>
  <c r="K1028" l="1"/>
  <c r="I1028"/>
  <c r="L382"/>
  <c r="D382" s="1"/>
  <c r="T1028"/>
  <c r="L1028"/>
  <c r="M1028"/>
  <c r="E1029"/>
  <c r="J1028"/>
  <c r="U1028"/>
  <c r="F1028"/>
  <c r="K1029" l="1"/>
  <c r="I1029"/>
  <c r="T1029"/>
  <c r="L1029"/>
  <c r="M1029"/>
  <c r="U382"/>
  <c r="F1029"/>
  <c r="E1030"/>
  <c r="J1029"/>
  <c r="U1029"/>
  <c r="K1030" l="1"/>
  <c r="I1030"/>
  <c r="I383"/>
  <c r="K383"/>
  <c r="T1030"/>
  <c r="L1030"/>
  <c r="T383"/>
  <c r="M1030"/>
  <c r="J383"/>
  <c r="F1030"/>
  <c r="U1030"/>
  <c r="J1030"/>
  <c r="E1031"/>
  <c r="K1031" l="1"/>
  <c r="I1031"/>
  <c r="L383"/>
  <c r="D383" s="1"/>
  <c r="T1031"/>
  <c r="L1031"/>
  <c r="M1031"/>
  <c r="U1031"/>
  <c r="J1031"/>
  <c r="E1032"/>
  <c r="F1031"/>
  <c r="K1032" l="1"/>
  <c r="I1032"/>
  <c r="U383"/>
  <c r="T1032"/>
  <c r="L1032"/>
  <c r="M1032"/>
  <c r="E1033"/>
  <c r="U1032"/>
  <c r="F1032"/>
  <c r="J1032"/>
  <c r="K1033" l="1"/>
  <c r="I1033"/>
  <c r="I384"/>
  <c r="K384"/>
  <c r="T384"/>
  <c r="J384"/>
  <c r="T1033"/>
  <c r="L1033"/>
  <c r="M1033"/>
  <c r="F1033"/>
  <c r="E1034"/>
  <c r="J1033"/>
  <c r="U1033"/>
  <c r="I1034" l="1"/>
  <c r="K1034"/>
  <c r="L384"/>
  <c r="D384" s="1"/>
  <c r="T1034"/>
  <c r="L1034"/>
  <c r="M1034"/>
  <c r="F1034"/>
  <c r="U1034"/>
  <c r="J1034"/>
  <c r="E1035"/>
  <c r="K1035" l="1"/>
  <c r="I1035"/>
  <c r="U384"/>
  <c r="K385" s="1"/>
  <c r="T1035"/>
  <c r="L1035"/>
  <c r="M1035"/>
  <c r="U1035"/>
  <c r="J1035"/>
  <c r="E1036"/>
  <c r="F1035"/>
  <c r="K1036" l="1"/>
  <c r="I1036"/>
  <c r="T385"/>
  <c r="J385"/>
  <c r="I385"/>
  <c r="L385" s="1"/>
  <c r="T1036"/>
  <c r="L1036"/>
  <c r="M1036"/>
  <c r="E1037"/>
  <c r="J1036"/>
  <c r="F1036"/>
  <c r="U1036"/>
  <c r="U385" l="1"/>
  <c r="J386" s="1"/>
  <c r="D385"/>
  <c r="K1037"/>
  <c r="I1037"/>
  <c r="I386"/>
  <c r="T1037"/>
  <c r="L1037"/>
  <c r="M1037"/>
  <c r="F1037"/>
  <c r="E1038"/>
  <c r="U1037"/>
  <c r="J1037"/>
  <c r="K1038" l="1"/>
  <c r="I1038"/>
  <c r="K386"/>
  <c r="L386" s="1"/>
  <c r="T386"/>
  <c r="T1038"/>
  <c r="L1038"/>
  <c r="M1038"/>
  <c r="F1038"/>
  <c r="U1038"/>
  <c r="J1038"/>
  <c r="E1039"/>
  <c r="D386" l="1"/>
  <c r="U386"/>
  <c r="K387" s="1"/>
  <c r="Y34" s="1"/>
  <c r="K1039"/>
  <c r="I1039"/>
  <c r="I387"/>
  <c r="T1039"/>
  <c r="L1039"/>
  <c r="M1039"/>
  <c r="J387"/>
  <c r="X34" s="1"/>
  <c r="U1039"/>
  <c r="J1039"/>
  <c r="E1040"/>
  <c r="F1039"/>
  <c r="T387" l="1"/>
  <c r="K1040"/>
  <c r="I1040"/>
  <c r="T1040"/>
  <c r="L1040"/>
  <c r="L387"/>
  <c r="M1040"/>
  <c r="E1041"/>
  <c r="U1040"/>
  <c r="J1040"/>
  <c r="F1040"/>
  <c r="D387" l="1"/>
  <c r="Z34"/>
  <c r="K1041"/>
  <c r="I1041"/>
  <c r="T1041"/>
  <c r="L1041"/>
  <c r="M1041"/>
  <c r="U387"/>
  <c r="F1041"/>
  <c r="E1042"/>
  <c r="J1041"/>
  <c r="U1041"/>
  <c r="I1042" l="1"/>
  <c r="K1042"/>
  <c r="I388"/>
  <c r="K388"/>
  <c r="T1042"/>
  <c r="L1042"/>
  <c r="M1042"/>
  <c r="T388"/>
  <c r="J388"/>
  <c r="F1042"/>
  <c r="U1042"/>
  <c r="J1042"/>
  <c r="E1043"/>
  <c r="K1043" l="1"/>
  <c r="I1043"/>
  <c r="T1043"/>
  <c r="L388"/>
  <c r="L1043"/>
  <c r="M1043"/>
  <c r="U1043"/>
  <c r="J1043"/>
  <c r="E1044"/>
  <c r="F1043"/>
  <c r="D388" l="1"/>
  <c r="K1044"/>
  <c r="I1044"/>
  <c r="T1044"/>
  <c r="L1044"/>
  <c r="M1044"/>
  <c r="U388"/>
  <c r="E1045"/>
  <c r="J1044"/>
  <c r="F1044"/>
  <c r="U1044"/>
  <c r="K1045" l="1"/>
  <c r="I1045"/>
  <c r="I389"/>
  <c r="K389"/>
  <c r="T1045"/>
  <c r="L1045"/>
  <c r="M1045"/>
  <c r="T389"/>
  <c r="J389"/>
  <c r="F1045"/>
  <c r="U1045"/>
  <c r="J1045"/>
  <c r="E1046"/>
  <c r="K1046" l="1"/>
  <c r="I1046"/>
  <c r="L389"/>
  <c r="T1046"/>
  <c r="L1046"/>
  <c r="M1046"/>
  <c r="F1046"/>
  <c r="U1046"/>
  <c r="J1046"/>
  <c r="E1047"/>
  <c r="D389" l="1"/>
  <c r="K1047"/>
  <c r="I1047"/>
  <c r="T1047"/>
  <c r="L1047"/>
  <c r="M1047"/>
  <c r="U389"/>
  <c r="U1047"/>
  <c r="J1047"/>
  <c r="E1048"/>
  <c r="F1047"/>
  <c r="K1048" l="1"/>
  <c r="I1048"/>
  <c r="I390"/>
  <c r="K390"/>
  <c r="T1048"/>
  <c r="L1048"/>
  <c r="M1048"/>
  <c r="J390"/>
  <c r="T390"/>
  <c r="E1049"/>
  <c r="U1048"/>
  <c r="J1048"/>
  <c r="F1048"/>
  <c r="K1049" l="1"/>
  <c r="I1049"/>
  <c r="T1049"/>
  <c r="L390"/>
  <c r="L1049"/>
  <c r="M1049"/>
  <c r="F1049"/>
  <c r="E1050"/>
  <c r="U1049"/>
  <c r="J1049"/>
  <c r="I1050" l="1"/>
  <c r="K1050"/>
  <c r="D390"/>
  <c r="T1050"/>
  <c r="L1050"/>
  <c r="M1050"/>
  <c r="U390"/>
  <c r="F1050"/>
  <c r="U1050"/>
  <c r="J1050"/>
  <c r="E1051"/>
  <c r="K1051" l="1"/>
  <c r="I1051"/>
  <c r="I391"/>
  <c r="K391"/>
  <c r="T1051"/>
  <c r="L1051"/>
  <c r="M1051"/>
  <c r="J391"/>
  <c r="T391"/>
  <c r="U1051"/>
  <c r="J1051"/>
  <c r="E1052"/>
  <c r="F1051"/>
  <c r="K1052" l="1"/>
  <c r="I1052"/>
  <c r="L391"/>
  <c r="D391" s="1"/>
  <c r="T1052"/>
  <c r="L1052"/>
  <c r="M1052"/>
  <c r="E1053"/>
  <c r="J1052"/>
  <c r="U1052"/>
  <c r="F1052"/>
  <c r="K1053" l="1"/>
  <c r="I1053"/>
  <c r="T1053"/>
  <c r="L1053"/>
  <c r="M1053"/>
  <c r="U391"/>
  <c r="F1053"/>
  <c r="J1053"/>
  <c r="U1053"/>
  <c r="E1054"/>
  <c r="K1054" l="1"/>
  <c r="I1054"/>
  <c r="I392"/>
  <c r="K392"/>
  <c r="T1054"/>
  <c r="L1054"/>
  <c r="M1054"/>
  <c r="J392"/>
  <c r="T392"/>
  <c r="F1054"/>
  <c r="U1054"/>
  <c r="J1054"/>
  <c r="E1055"/>
  <c r="K1055" l="1"/>
  <c r="I1055"/>
  <c r="L392"/>
  <c r="D392" s="1"/>
  <c r="T1055"/>
  <c r="L1055"/>
  <c r="M1055"/>
  <c r="U1055"/>
  <c r="J1055"/>
  <c r="E1056"/>
  <c r="F1055"/>
  <c r="K1056" l="1"/>
  <c r="I1056"/>
  <c r="T1056"/>
  <c r="L1056"/>
  <c r="M1056"/>
  <c r="U392"/>
  <c r="E1057"/>
  <c r="U1056"/>
  <c r="J1056"/>
  <c r="F1056"/>
  <c r="K1057" l="1"/>
  <c r="I1057"/>
  <c r="I393"/>
  <c r="K393"/>
  <c r="T1057"/>
  <c r="L1057"/>
  <c r="M1057"/>
  <c r="J393"/>
  <c r="T393"/>
  <c r="F1057"/>
  <c r="E1058"/>
  <c r="U1057"/>
  <c r="J1057"/>
  <c r="I1058" l="1"/>
  <c r="K1058"/>
  <c r="L393"/>
  <c r="D393" s="1"/>
  <c r="T1058"/>
  <c r="L1058"/>
  <c r="M1058"/>
  <c r="F1058"/>
  <c r="U1058"/>
  <c r="J1058"/>
  <c r="E1059"/>
  <c r="K1059" l="1"/>
  <c r="I1059"/>
  <c r="T1059"/>
  <c r="L1059"/>
  <c r="M1059"/>
  <c r="U393"/>
  <c r="U1059"/>
  <c r="J1059"/>
  <c r="E1060"/>
  <c r="F1059"/>
  <c r="K1060" l="1"/>
  <c r="I1060"/>
  <c r="I394"/>
  <c r="K394"/>
  <c r="T1060"/>
  <c r="L1060"/>
  <c r="M1060"/>
  <c r="T394"/>
  <c r="J394"/>
  <c r="E1061"/>
  <c r="J1060"/>
  <c r="U1060"/>
  <c r="F1060"/>
  <c r="K1061" l="1"/>
  <c r="I1061"/>
  <c r="L394"/>
  <c r="D394" s="1"/>
  <c r="T1061"/>
  <c r="L1061"/>
  <c r="M1061"/>
  <c r="F1061"/>
  <c r="E1062"/>
  <c r="J1061"/>
  <c r="U1061"/>
  <c r="K1062" l="1"/>
  <c r="I1062"/>
  <c r="T1062"/>
  <c r="L1062"/>
  <c r="M1062"/>
  <c r="U394"/>
  <c r="F1062"/>
  <c r="U1062"/>
  <c r="J1062"/>
  <c r="E1063"/>
  <c r="K1063" l="1"/>
  <c r="I1063"/>
  <c r="I395"/>
  <c r="K395"/>
  <c r="T1063"/>
  <c r="L1063"/>
  <c r="M1063"/>
  <c r="J395"/>
  <c r="T395"/>
  <c r="U1063"/>
  <c r="J1063"/>
  <c r="E1064"/>
  <c r="F1063"/>
  <c r="K1064" l="1"/>
  <c r="I1064"/>
  <c r="L395"/>
  <c r="D395" s="1"/>
  <c r="T1064"/>
  <c r="L1064"/>
  <c r="M1064"/>
  <c r="E1065"/>
  <c r="U1064"/>
  <c r="F1064"/>
  <c r="J1064"/>
  <c r="K1065" l="1"/>
  <c r="I1065"/>
  <c r="T1065"/>
  <c r="L1065"/>
  <c r="M1065"/>
  <c r="U395"/>
  <c r="F1065"/>
  <c r="E1066"/>
  <c r="J1065"/>
  <c r="U1065"/>
  <c r="I1066" l="1"/>
  <c r="K1066"/>
  <c r="I396"/>
  <c r="K396"/>
  <c r="T1066"/>
  <c r="L1066"/>
  <c r="M1066"/>
  <c r="J396"/>
  <c r="T396"/>
  <c r="F1066"/>
  <c r="U1066"/>
  <c r="J1066"/>
  <c r="E1067"/>
  <c r="K1067" l="1"/>
  <c r="I1067"/>
  <c r="T1067"/>
  <c r="L396"/>
  <c r="D396" s="1"/>
  <c r="L1067"/>
  <c r="M1067"/>
  <c r="U1067"/>
  <c r="J1067"/>
  <c r="E1068"/>
  <c r="F1067"/>
  <c r="K1068" l="1"/>
  <c r="I1068"/>
  <c r="U396"/>
  <c r="T1068"/>
  <c r="L1068"/>
  <c r="M1068"/>
  <c r="E1069"/>
  <c r="J1068"/>
  <c r="F1068"/>
  <c r="U1068"/>
  <c r="K1069" l="1"/>
  <c r="I1069"/>
  <c r="I397"/>
  <c r="K397"/>
  <c r="T397"/>
  <c r="J397"/>
  <c r="T1069"/>
  <c r="L1069"/>
  <c r="M1069"/>
  <c r="F1069"/>
  <c r="E1070"/>
  <c r="U1069"/>
  <c r="J1069"/>
  <c r="K1070" l="1"/>
  <c r="I1070"/>
  <c r="L397"/>
  <c r="D397" s="1"/>
  <c r="T1070"/>
  <c r="L1070"/>
  <c r="M1070"/>
  <c r="U397"/>
  <c r="F1070"/>
  <c r="U1070"/>
  <c r="J1070"/>
  <c r="E1071"/>
  <c r="K1071" l="1"/>
  <c r="I1071"/>
  <c r="I398"/>
  <c r="K398"/>
  <c r="T1071"/>
  <c r="L1071"/>
  <c r="M1071"/>
  <c r="T398"/>
  <c r="J398"/>
  <c r="U1071"/>
  <c r="J1071"/>
  <c r="E1072"/>
  <c r="F1071"/>
  <c r="K1072" l="1"/>
  <c r="I1072"/>
  <c r="T1072"/>
  <c r="L398"/>
  <c r="D398" s="1"/>
  <c r="L1072"/>
  <c r="M1072"/>
  <c r="E1073"/>
  <c r="U1072"/>
  <c r="F1072"/>
  <c r="J1072"/>
  <c r="K1073" l="1"/>
  <c r="I1073"/>
  <c r="T1073"/>
  <c r="L1073"/>
  <c r="M1073"/>
  <c r="U398"/>
  <c r="F1073"/>
  <c r="E1074"/>
  <c r="J1073"/>
  <c r="U1073"/>
  <c r="I1074" l="1"/>
  <c r="K1074"/>
  <c r="I399"/>
  <c r="K399"/>
  <c r="Y35" s="1"/>
  <c r="T1074"/>
  <c r="L1074"/>
  <c r="M1074"/>
  <c r="J399"/>
  <c r="X35" s="1"/>
  <c r="T399"/>
  <c r="F1074"/>
  <c r="U1074"/>
  <c r="J1074"/>
  <c r="E1075"/>
  <c r="K1075" l="1"/>
  <c r="I1075"/>
  <c r="T1075"/>
  <c r="L1075"/>
  <c r="L399"/>
  <c r="M1075"/>
  <c r="U1075"/>
  <c r="J1075"/>
  <c r="E1076"/>
  <c r="F1075"/>
  <c r="K1076" l="1"/>
  <c r="I1076"/>
  <c r="D399"/>
  <c r="Z35"/>
  <c r="T1076"/>
  <c r="L1076"/>
  <c r="M1076"/>
  <c r="U399"/>
  <c r="E1077"/>
  <c r="J1076"/>
  <c r="F1076"/>
  <c r="U1076"/>
  <c r="K1077" l="1"/>
  <c r="I1077"/>
  <c r="I400"/>
  <c r="K400"/>
  <c r="T1077"/>
  <c r="L1077"/>
  <c r="M1077"/>
  <c r="J400"/>
  <c r="T400"/>
  <c r="F1077"/>
  <c r="U1077"/>
  <c r="J1077"/>
  <c r="E1078"/>
  <c r="K1078" l="1"/>
  <c r="I1078"/>
  <c r="L400"/>
  <c r="T1078"/>
  <c r="L1078"/>
  <c r="M1078"/>
  <c r="F1078"/>
  <c r="U1078"/>
  <c r="J1078"/>
  <c r="E1079"/>
  <c r="D400" l="1"/>
  <c r="K1079"/>
  <c r="I1079"/>
  <c r="T1079"/>
  <c r="L1079"/>
  <c r="M1079"/>
  <c r="U400"/>
  <c r="U1079"/>
  <c r="J1079"/>
  <c r="E1080"/>
  <c r="F1079"/>
  <c r="K1080" l="1"/>
  <c r="I1080"/>
  <c r="I401"/>
  <c r="K401"/>
  <c r="T1080"/>
  <c r="L1080"/>
  <c r="J401"/>
  <c r="M1080"/>
  <c r="T401"/>
  <c r="E1081"/>
  <c r="U1080"/>
  <c r="J1080"/>
  <c r="F1080"/>
  <c r="K1081" l="1"/>
  <c r="I1081"/>
  <c r="T1081"/>
  <c r="L401"/>
  <c r="L1081"/>
  <c r="M1081"/>
  <c r="F1081"/>
  <c r="E1082"/>
  <c r="U1081"/>
  <c r="J1081"/>
  <c r="I1082" l="1"/>
  <c r="K1082"/>
  <c r="D401"/>
  <c r="U401"/>
  <c r="T402" s="1"/>
  <c r="T1082"/>
  <c r="L1082"/>
  <c r="M1082"/>
  <c r="F1082"/>
  <c r="U1082"/>
  <c r="J1082"/>
  <c r="E1083"/>
  <c r="K1083" l="1"/>
  <c r="I1083"/>
  <c r="I402"/>
  <c r="K402"/>
  <c r="J402"/>
  <c r="T1083"/>
  <c r="L1083"/>
  <c r="M1083"/>
  <c r="U1083"/>
  <c r="J1083"/>
  <c r="E1084"/>
  <c r="F1083"/>
  <c r="K1084" l="1"/>
  <c r="I1084"/>
  <c r="L402"/>
  <c r="U402" s="1"/>
  <c r="T1084"/>
  <c r="L1084"/>
  <c r="M1084"/>
  <c r="E1085"/>
  <c r="J1084"/>
  <c r="U1084"/>
  <c r="F1084"/>
  <c r="D402" l="1"/>
  <c r="K1085"/>
  <c r="I1085"/>
  <c r="I403"/>
  <c r="K403"/>
  <c r="T403"/>
  <c r="J403"/>
  <c r="T1085"/>
  <c r="L1085"/>
  <c r="M1085"/>
  <c r="F1085"/>
  <c r="J1085"/>
  <c r="U1085"/>
  <c r="E1086"/>
  <c r="K1086" l="1"/>
  <c r="I1086"/>
  <c r="L403"/>
  <c r="U403" s="1"/>
  <c r="T404" s="1"/>
  <c r="D403"/>
  <c r="T1086"/>
  <c r="L1086"/>
  <c r="M1086"/>
  <c r="F1086"/>
  <c r="U1086"/>
  <c r="J1086"/>
  <c r="E1087"/>
  <c r="K1087" l="1"/>
  <c r="I1087"/>
  <c r="I404"/>
  <c r="K404"/>
  <c r="J404"/>
  <c r="T1087"/>
  <c r="L1087"/>
  <c r="M1087"/>
  <c r="U1087"/>
  <c r="J1087"/>
  <c r="E1088"/>
  <c r="F1087"/>
  <c r="K1088" l="1"/>
  <c r="I1088"/>
  <c r="L404"/>
  <c r="U404" s="1"/>
  <c r="T405" s="1"/>
  <c r="D404"/>
  <c r="T1088"/>
  <c r="L1088"/>
  <c r="M1088"/>
  <c r="E1089"/>
  <c r="U1088"/>
  <c r="J1088"/>
  <c r="F1088"/>
  <c r="K1089" l="1"/>
  <c r="I1089"/>
  <c r="I405"/>
  <c r="K405"/>
  <c r="J405"/>
  <c r="T1089"/>
  <c r="L1089"/>
  <c r="M1089"/>
  <c r="F1089"/>
  <c r="E1090"/>
  <c r="U1089"/>
  <c r="J1089"/>
  <c r="I1090" l="1"/>
  <c r="K1090"/>
  <c r="L405"/>
  <c r="D405" s="1"/>
  <c r="T1090"/>
  <c r="L1090"/>
  <c r="M1090"/>
  <c r="F1090"/>
  <c r="U1090"/>
  <c r="J1090"/>
  <c r="E1091"/>
  <c r="U405" l="1"/>
  <c r="K406" s="1"/>
  <c r="K1091"/>
  <c r="I1091"/>
  <c r="T1091"/>
  <c r="L1091"/>
  <c r="M1091"/>
  <c r="U1091"/>
  <c r="J1091"/>
  <c r="E1092"/>
  <c r="F1091"/>
  <c r="J406" l="1"/>
  <c r="T406"/>
  <c r="I406"/>
  <c r="K1092"/>
  <c r="I1092"/>
  <c r="L406"/>
  <c r="D406" s="1"/>
  <c r="T1092"/>
  <c r="L1092"/>
  <c r="M1092"/>
  <c r="U406"/>
  <c r="E1093"/>
  <c r="J1092"/>
  <c r="U1092"/>
  <c r="F1092"/>
  <c r="K1093" l="1"/>
  <c r="I1093"/>
  <c r="I407"/>
  <c r="K407"/>
  <c r="T1093"/>
  <c r="L1093"/>
  <c r="M1093"/>
  <c r="J407"/>
  <c r="T407"/>
  <c r="F1093"/>
  <c r="E1094"/>
  <c r="J1093"/>
  <c r="U1093"/>
  <c r="K1094" l="1"/>
  <c r="I1094"/>
  <c r="L407"/>
  <c r="D407" s="1"/>
  <c r="T1094"/>
  <c r="L1094"/>
  <c r="M1094"/>
  <c r="F1094"/>
  <c r="U1094"/>
  <c r="J1094"/>
  <c r="E1095"/>
  <c r="K1095" l="1"/>
  <c r="I1095"/>
  <c r="T1095"/>
  <c r="L1095"/>
  <c r="M1095"/>
  <c r="U407"/>
  <c r="U1095"/>
  <c r="J1095"/>
  <c r="E1096"/>
  <c r="F1095"/>
  <c r="K1096" l="1"/>
  <c r="I1096"/>
  <c r="I408"/>
  <c r="K408"/>
  <c r="T1096"/>
  <c r="L1096"/>
  <c r="J408"/>
  <c r="M1096"/>
  <c r="T408"/>
  <c r="E1097"/>
  <c r="U1096"/>
  <c r="F1096"/>
  <c r="J1096"/>
  <c r="K1097" l="1"/>
  <c r="I1097"/>
  <c r="T1097"/>
  <c r="L408"/>
  <c r="D408" s="1"/>
  <c r="L1097"/>
  <c r="M1097"/>
  <c r="F1097"/>
  <c r="E1098"/>
  <c r="J1097"/>
  <c r="U1097"/>
  <c r="I1098" l="1"/>
  <c r="K1098"/>
  <c r="U408"/>
  <c r="K409" s="1"/>
  <c r="T1098"/>
  <c r="L1098"/>
  <c r="M1098"/>
  <c r="F1098"/>
  <c r="U1098"/>
  <c r="J1098"/>
  <c r="E1099"/>
  <c r="K1099" l="1"/>
  <c r="I1099"/>
  <c r="I409"/>
  <c r="L409" s="1"/>
  <c r="D409" s="1"/>
  <c r="J409"/>
  <c r="T409"/>
  <c r="T1099"/>
  <c r="L1099"/>
  <c r="M1099"/>
  <c r="U1099"/>
  <c r="J1099"/>
  <c r="E1100"/>
  <c r="F1099"/>
  <c r="K1100" l="1"/>
  <c r="I1100"/>
  <c r="U409"/>
  <c r="K410" s="1"/>
  <c r="T1100"/>
  <c r="L1100"/>
  <c r="M1100"/>
  <c r="E1101"/>
  <c r="J1100"/>
  <c r="F1100"/>
  <c r="U1100"/>
  <c r="K1101" l="1"/>
  <c r="I1101"/>
  <c r="I410"/>
  <c r="L410" s="1"/>
  <c r="D410" s="1"/>
  <c r="J410"/>
  <c r="T410"/>
  <c r="T1101"/>
  <c r="L1101"/>
  <c r="M1101"/>
  <c r="F1101"/>
  <c r="E1102"/>
  <c r="U1101"/>
  <c r="J1101"/>
  <c r="K1102" l="1"/>
  <c r="I1102"/>
  <c r="T1102"/>
  <c r="L1102"/>
  <c r="M1102"/>
  <c r="U410"/>
  <c r="F1102"/>
  <c r="U1102"/>
  <c r="J1102"/>
  <c r="E1103"/>
  <c r="K1103" l="1"/>
  <c r="I1103"/>
  <c r="I411"/>
  <c r="K411"/>
  <c r="Y36" s="1"/>
  <c r="T1103"/>
  <c r="L1103"/>
  <c r="M1103"/>
  <c r="T411"/>
  <c r="J411"/>
  <c r="X36" s="1"/>
  <c r="U1103"/>
  <c r="J1103"/>
  <c r="E1104"/>
  <c r="F1103"/>
  <c r="K1104" l="1"/>
  <c r="I1104"/>
  <c r="T1104"/>
  <c r="L1104"/>
  <c r="L411"/>
  <c r="M1104"/>
  <c r="E1105"/>
  <c r="U1104"/>
  <c r="F1104"/>
  <c r="J1104"/>
  <c r="D411" l="1"/>
  <c r="Z36"/>
  <c r="K1105"/>
  <c r="I1105"/>
  <c r="T1105"/>
  <c r="L1105"/>
  <c r="M1105"/>
  <c r="U411"/>
  <c r="F1105"/>
  <c r="E1106"/>
  <c r="J1105"/>
  <c r="U1105"/>
  <c r="I1106" l="1"/>
  <c r="K1106"/>
  <c r="I412"/>
  <c r="K412"/>
  <c r="T1106"/>
  <c r="L1106"/>
  <c r="M1106"/>
  <c r="J412"/>
  <c r="T412"/>
  <c r="F1106"/>
  <c r="U1106"/>
  <c r="J1106"/>
  <c r="E1107"/>
  <c r="K1107" l="1"/>
  <c r="I1107"/>
  <c r="T1107"/>
  <c r="L412"/>
  <c r="L1107"/>
  <c r="M1107"/>
  <c r="U1107"/>
  <c r="J1107"/>
  <c r="E1108"/>
  <c r="F1107"/>
  <c r="D412" l="1"/>
  <c r="K1108"/>
  <c r="I1108"/>
  <c r="T1108"/>
  <c r="L1108"/>
  <c r="M1108"/>
  <c r="U412"/>
  <c r="E1109"/>
  <c r="J1108"/>
  <c r="F1108"/>
  <c r="U1108"/>
  <c r="K1109" l="1"/>
  <c r="I1109"/>
  <c r="I413"/>
  <c r="K413"/>
  <c r="T1109"/>
  <c r="L1109"/>
  <c r="M1109"/>
  <c r="J413"/>
  <c r="T413"/>
  <c r="F1109"/>
  <c r="U1109"/>
  <c r="J1109"/>
  <c r="E1110"/>
  <c r="K1110" l="1"/>
  <c r="I1110"/>
  <c r="L413"/>
  <c r="T1110"/>
  <c r="L1110"/>
  <c r="M1110"/>
  <c r="F1110"/>
  <c r="U1110"/>
  <c r="J1110"/>
  <c r="E1111"/>
  <c r="K1111" l="1"/>
  <c r="I1111"/>
  <c r="D413"/>
  <c r="T1111"/>
  <c r="L1111"/>
  <c r="M1111"/>
  <c r="U413"/>
  <c r="U1111"/>
  <c r="J1111"/>
  <c r="E1112"/>
  <c r="F1111"/>
  <c r="K1112" l="1"/>
  <c r="I1112"/>
  <c r="I414"/>
  <c r="K414"/>
  <c r="T1112"/>
  <c r="L1112"/>
  <c r="M1112"/>
  <c r="J414"/>
  <c r="T414"/>
  <c r="E1113"/>
  <c r="U1112"/>
  <c r="J1112"/>
  <c r="F1112"/>
  <c r="K1113" l="1"/>
  <c r="I1113"/>
  <c r="T1113"/>
  <c r="L414"/>
  <c r="L1113"/>
  <c r="M1113"/>
  <c r="F1113"/>
  <c r="E1114"/>
  <c r="U1113"/>
  <c r="J1113"/>
  <c r="I1114" l="1"/>
  <c r="K1114"/>
  <c r="D414"/>
  <c r="T1114"/>
  <c r="L1114"/>
  <c r="M1114"/>
  <c r="U414"/>
  <c r="U1114"/>
  <c r="F1114"/>
  <c r="E1115"/>
  <c r="J1114"/>
  <c r="K1115" l="1"/>
  <c r="I1115"/>
  <c r="I415"/>
  <c r="K415"/>
  <c r="T1115"/>
  <c r="L1115"/>
  <c r="M1115"/>
  <c r="T415"/>
  <c r="J415"/>
  <c r="E1116"/>
  <c r="J1115"/>
  <c r="U1115"/>
  <c r="F1115"/>
  <c r="K1116" l="1"/>
  <c r="I1116"/>
  <c r="T1116"/>
  <c r="L415"/>
  <c r="D415" s="1"/>
  <c r="L1116"/>
  <c r="M1116"/>
  <c r="E1117"/>
  <c r="J1116"/>
  <c r="U1116"/>
  <c r="F1116"/>
  <c r="K1117" l="1"/>
  <c r="I1117"/>
  <c r="T1117"/>
  <c r="L1117"/>
  <c r="M1117"/>
  <c r="U415"/>
  <c r="F1117"/>
  <c r="U1117"/>
  <c r="E1118"/>
  <c r="J1117"/>
  <c r="K1118" l="1"/>
  <c r="I1118"/>
  <c r="I416"/>
  <c r="K416"/>
  <c r="T1118"/>
  <c r="L1118"/>
  <c r="M1118"/>
  <c r="T416"/>
  <c r="J416"/>
  <c r="U1118"/>
  <c r="J1118"/>
  <c r="F1118"/>
  <c r="E1119"/>
  <c r="K1119" l="1"/>
  <c r="I1119"/>
  <c r="L416"/>
  <c r="D416" s="1"/>
  <c r="T1119"/>
  <c r="L1119"/>
  <c r="M1119"/>
  <c r="E1120"/>
  <c r="J1119"/>
  <c r="U1119"/>
  <c r="F1119"/>
  <c r="K1120" l="1"/>
  <c r="I1120"/>
  <c r="T1120"/>
  <c r="L1120"/>
  <c r="M1120"/>
  <c r="U416"/>
  <c r="U1120"/>
  <c r="F1120"/>
  <c r="E1121"/>
  <c r="J1120"/>
  <c r="K1121" l="1"/>
  <c r="I1121"/>
  <c r="I417"/>
  <c r="K417"/>
  <c r="T1121"/>
  <c r="L1121"/>
  <c r="M1121"/>
  <c r="T417"/>
  <c r="J417"/>
  <c r="F1121"/>
  <c r="U1121"/>
  <c r="E1122"/>
  <c r="J1121"/>
  <c r="I1122" l="1"/>
  <c r="K1122"/>
  <c r="T1122"/>
  <c r="L417"/>
  <c r="D417" s="1"/>
  <c r="L1122"/>
  <c r="M1122"/>
  <c r="U1122"/>
  <c r="J1122"/>
  <c r="E1123"/>
  <c r="F1122"/>
  <c r="K1123" l="1"/>
  <c r="I1123"/>
  <c r="T1123"/>
  <c r="L1123"/>
  <c r="M1123"/>
  <c r="U417"/>
  <c r="E1124"/>
  <c r="U1123"/>
  <c r="F1123"/>
  <c r="J1123"/>
  <c r="K1124" l="1"/>
  <c r="I1124"/>
  <c r="I418"/>
  <c r="K418"/>
  <c r="T1124"/>
  <c r="L1124"/>
  <c r="J418"/>
  <c r="M1124"/>
  <c r="T418"/>
  <c r="U1124"/>
  <c r="F1124"/>
  <c r="J1124"/>
  <c r="E1125"/>
  <c r="K1125" l="1"/>
  <c r="I1125"/>
  <c r="L418"/>
  <c r="D418" s="1"/>
  <c r="T1125"/>
  <c r="L1125"/>
  <c r="M1125"/>
  <c r="F1125"/>
  <c r="E1126"/>
  <c r="U1125"/>
  <c r="J1125"/>
  <c r="K1126" l="1"/>
  <c r="I1126"/>
  <c r="U418"/>
  <c r="T419" s="1"/>
  <c r="T1126"/>
  <c r="L1126"/>
  <c r="M1126"/>
  <c r="U1126"/>
  <c r="J1126"/>
  <c r="E1127"/>
  <c r="F1126"/>
  <c r="K1127" l="1"/>
  <c r="I1127"/>
  <c r="I419"/>
  <c r="K419"/>
  <c r="J419"/>
  <c r="T1127"/>
  <c r="L1127"/>
  <c r="M1127"/>
  <c r="E1128"/>
  <c r="U1127"/>
  <c r="F1127"/>
  <c r="J1127"/>
  <c r="K1128" l="1"/>
  <c r="I1128"/>
  <c r="L419"/>
  <c r="D419" s="1"/>
  <c r="U419"/>
  <c r="K420" s="1"/>
  <c r="T1128"/>
  <c r="L1128"/>
  <c r="M1128"/>
  <c r="E1129"/>
  <c r="J1128"/>
  <c r="F1128"/>
  <c r="U1128"/>
  <c r="K1129" l="1"/>
  <c r="I1129"/>
  <c r="T420"/>
  <c r="J420"/>
  <c r="I420"/>
  <c r="L420" s="1"/>
  <c r="D420" s="1"/>
  <c r="T1129"/>
  <c r="L1129"/>
  <c r="M1129"/>
  <c r="F1129"/>
  <c r="E1130"/>
  <c r="J1129"/>
  <c r="U1129"/>
  <c r="I1130" l="1"/>
  <c r="K1130"/>
  <c r="U420"/>
  <c r="T1130"/>
  <c r="L1130"/>
  <c r="M1130"/>
  <c r="U1130"/>
  <c r="J1130"/>
  <c r="E1131"/>
  <c r="F1130"/>
  <c r="K1131" l="1"/>
  <c r="I1131"/>
  <c r="I421"/>
  <c r="K421"/>
  <c r="T421"/>
  <c r="J421"/>
  <c r="T1131"/>
  <c r="L1131"/>
  <c r="M1131"/>
  <c r="E1132"/>
  <c r="U1131"/>
  <c r="F1131"/>
  <c r="J1131"/>
  <c r="K1132" l="1"/>
  <c r="I1132"/>
  <c r="L421"/>
  <c r="D421" s="1"/>
  <c r="U421"/>
  <c r="T422" s="1"/>
  <c r="T1132"/>
  <c r="L1132"/>
  <c r="M1132"/>
  <c r="E1133"/>
  <c r="J1132"/>
  <c r="F1132"/>
  <c r="U1132"/>
  <c r="K1133" l="1"/>
  <c r="I1133"/>
  <c r="I422"/>
  <c r="K422"/>
  <c r="J422"/>
  <c r="T1133"/>
  <c r="L1133"/>
  <c r="M1133"/>
  <c r="F1133"/>
  <c r="U1133"/>
  <c r="E1134"/>
  <c r="J1133"/>
  <c r="K1134" l="1"/>
  <c r="I1134"/>
  <c r="L422"/>
  <c r="D422" s="1"/>
  <c r="T1134"/>
  <c r="L1134"/>
  <c r="M1134"/>
  <c r="U422"/>
  <c r="U1134"/>
  <c r="J1134"/>
  <c r="F1134"/>
  <c r="E1135"/>
  <c r="K1135" l="1"/>
  <c r="I1135"/>
  <c r="I423"/>
  <c r="K423"/>
  <c r="Y37" s="1"/>
  <c r="T1135"/>
  <c r="L1135"/>
  <c r="T423"/>
  <c r="M1135"/>
  <c r="J423"/>
  <c r="X37" s="1"/>
  <c r="E1136"/>
  <c r="J1135"/>
  <c r="F1135"/>
  <c r="U1135"/>
  <c r="K1136" l="1"/>
  <c r="I1136"/>
  <c r="T1136"/>
  <c r="L1136"/>
  <c r="L423"/>
  <c r="M1136"/>
  <c r="U1136"/>
  <c r="F1136"/>
  <c r="E1137"/>
  <c r="J1136"/>
  <c r="K1137" l="1"/>
  <c r="I1137"/>
  <c r="D423"/>
  <c r="Z37"/>
  <c r="T1137"/>
  <c r="L1137"/>
  <c r="M1137"/>
  <c r="U423"/>
  <c r="F1137"/>
  <c r="U1137"/>
  <c r="E1138"/>
  <c r="J1137"/>
  <c r="I1138" l="1"/>
  <c r="K1138"/>
  <c r="I424"/>
  <c r="K424"/>
  <c r="T1138"/>
  <c r="L1138"/>
  <c r="M1138"/>
  <c r="T424"/>
  <c r="J424"/>
  <c r="U1138"/>
  <c r="J1138"/>
  <c r="F1138"/>
  <c r="E1139"/>
  <c r="K1139" l="1"/>
  <c r="I1139"/>
  <c r="L424"/>
  <c r="T1139"/>
  <c r="L1139"/>
  <c r="M1139"/>
  <c r="E1140"/>
  <c r="U1139"/>
  <c r="F1139"/>
  <c r="J1139"/>
  <c r="D424" l="1"/>
  <c r="K1140"/>
  <c r="I1140"/>
  <c r="T1140"/>
  <c r="L1140"/>
  <c r="M1140"/>
  <c r="U424"/>
  <c r="U1140"/>
  <c r="F1140"/>
  <c r="J1140"/>
  <c r="E1141"/>
  <c r="K1141" l="1"/>
  <c r="I1141"/>
  <c r="I425"/>
  <c r="K425"/>
  <c r="T1141"/>
  <c r="L1141"/>
  <c r="M1141"/>
  <c r="T425"/>
  <c r="J425"/>
  <c r="F1141"/>
  <c r="J1141"/>
  <c r="E1142"/>
  <c r="U1141"/>
  <c r="K1142" l="1"/>
  <c r="I1142"/>
  <c r="T1142"/>
  <c r="L425"/>
  <c r="L1142"/>
  <c r="M1142"/>
  <c r="U1142"/>
  <c r="J1142"/>
  <c r="E1143"/>
  <c r="F1142"/>
  <c r="D425" l="1"/>
  <c r="K1143"/>
  <c r="I1143"/>
  <c r="T1143"/>
  <c r="L1143"/>
  <c r="M1143"/>
  <c r="U425"/>
  <c r="E1144"/>
  <c r="U1143"/>
  <c r="F1143"/>
  <c r="J1143"/>
  <c r="K1144" l="1"/>
  <c r="I1144"/>
  <c r="I426"/>
  <c r="K426"/>
  <c r="T1144"/>
  <c r="L1144"/>
  <c r="M1144"/>
  <c r="T426"/>
  <c r="J426"/>
  <c r="J1144"/>
  <c r="U1144"/>
  <c r="F1144"/>
  <c r="E1145"/>
  <c r="K1145" l="1"/>
  <c r="I1145"/>
  <c r="L426"/>
  <c r="T1145"/>
  <c r="L1145"/>
  <c r="M1145"/>
  <c r="F1145"/>
  <c r="E1146"/>
  <c r="J1145"/>
  <c r="U1145"/>
  <c r="D426" l="1"/>
  <c r="I1146"/>
  <c r="K1146"/>
  <c r="T1146"/>
  <c r="L1146"/>
  <c r="M1146"/>
  <c r="U426"/>
  <c r="U1146"/>
  <c r="J1146"/>
  <c r="E1147"/>
  <c r="F1146"/>
  <c r="K1147" l="1"/>
  <c r="I1147"/>
  <c r="I427"/>
  <c r="K427"/>
  <c r="T1147"/>
  <c r="L1147"/>
  <c r="M1147"/>
  <c r="T427"/>
  <c r="J427"/>
  <c r="E1148"/>
  <c r="J1147"/>
  <c r="F1147"/>
  <c r="U1147"/>
  <c r="K1148" l="1"/>
  <c r="I1148"/>
  <c r="L427"/>
  <c r="D427" s="1"/>
  <c r="T1148"/>
  <c r="L1148"/>
  <c r="M1148"/>
  <c r="E1149"/>
  <c r="J1148"/>
  <c r="U1148"/>
  <c r="F1148"/>
  <c r="K1149" l="1"/>
  <c r="I1149"/>
  <c r="T1149"/>
  <c r="L1149"/>
  <c r="M1149"/>
  <c r="U427"/>
  <c r="F1149"/>
  <c r="U1149"/>
  <c r="E1150"/>
  <c r="J1149"/>
  <c r="K1150" l="1"/>
  <c r="I1150"/>
  <c r="I428"/>
  <c r="K428"/>
  <c r="T1150"/>
  <c r="L1150"/>
  <c r="M1150"/>
  <c r="J428"/>
  <c r="T428"/>
  <c r="U1150"/>
  <c r="J1150"/>
  <c r="E1151"/>
  <c r="F1150"/>
  <c r="K1151" l="1"/>
  <c r="I1151"/>
  <c r="L428"/>
  <c r="D428" s="1"/>
  <c r="T1151"/>
  <c r="L1151"/>
  <c r="M1151"/>
  <c r="E1152"/>
  <c r="J1151"/>
  <c r="U1151"/>
  <c r="F1151"/>
  <c r="K1152" l="1"/>
  <c r="I1152"/>
  <c r="U428"/>
  <c r="T1152"/>
  <c r="L1152"/>
  <c r="M1152"/>
  <c r="U1152"/>
  <c r="F1152"/>
  <c r="E1153"/>
  <c r="J1152"/>
  <c r="K1153" l="1"/>
  <c r="I1153"/>
  <c r="I429"/>
  <c r="K429"/>
  <c r="T429"/>
  <c r="J429"/>
  <c r="T1153"/>
  <c r="L1153"/>
  <c r="M1153"/>
  <c r="F1153"/>
  <c r="U1153"/>
  <c r="E1154"/>
  <c r="J1153"/>
  <c r="I1154" l="1"/>
  <c r="K1154"/>
  <c r="L429"/>
  <c r="D429" s="1"/>
  <c r="T1154"/>
  <c r="L1154"/>
  <c r="M1154"/>
  <c r="U1154"/>
  <c r="J1154"/>
  <c r="E1155"/>
  <c r="F1154"/>
  <c r="U429" l="1"/>
  <c r="I430" s="1"/>
  <c r="K1155"/>
  <c r="I1155"/>
  <c r="T1155"/>
  <c r="L1155"/>
  <c r="M1155"/>
  <c r="E1156"/>
  <c r="U1155"/>
  <c r="F1155"/>
  <c r="J1155"/>
  <c r="K430" l="1"/>
  <c r="J430"/>
  <c r="T430"/>
  <c r="K1156"/>
  <c r="I1156"/>
  <c r="L430"/>
  <c r="D430" s="1"/>
  <c r="T1156"/>
  <c r="L1156"/>
  <c r="M1156"/>
  <c r="U430"/>
  <c r="U1156"/>
  <c r="F1156"/>
  <c r="E1157"/>
  <c r="J1156"/>
  <c r="K1157" l="1"/>
  <c r="I1157"/>
  <c r="I431"/>
  <c r="K431"/>
  <c r="T1157"/>
  <c r="L1157"/>
  <c r="M1157"/>
  <c r="T431"/>
  <c r="J431"/>
  <c r="F1157"/>
  <c r="E1158"/>
  <c r="J1157"/>
  <c r="U1157"/>
  <c r="K1158" l="1"/>
  <c r="I1158"/>
  <c r="L431"/>
  <c r="D431" s="1"/>
  <c r="T1158"/>
  <c r="L1158"/>
  <c r="M1158"/>
  <c r="U1158"/>
  <c r="J1158"/>
  <c r="E1159"/>
  <c r="F1158"/>
  <c r="K1159" l="1"/>
  <c r="I1159"/>
  <c r="T1159"/>
  <c r="L1159"/>
  <c r="M1159"/>
  <c r="U431"/>
  <c r="E1160"/>
  <c r="U1159"/>
  <c r="F1159"/>
  <c r="J1159"/>
  <c r="K1160" l="1"/>
  <c r="I1160"/>
  <c r="I432"/>
  <c r="K432"/>
  <c r="T1160"/>
  <c r="L1160"/>
  <c r="M1160"/>
  <c r="T432"/>
  <c r="J432"/>
  <c r="E1161"/>
  <c r="U1160"/>
  <c r="J1160"/>
  <c r="F1160"/>
  <c r="K1161" l="1"/>
  <c r="I1161"/>
  <c r="L432"/>
  <c r="D432" s="1"/>
  <c r="T1161"/>
  <c r="L1161"/>
  <c r="M1161"/>
  <c r="F1161"/>
  <c r="E1162"/>
  <c r="J1161"/>
  <c r="U1161"/>
  <c r="I1162" l="1"/>
  <c r="K1162"/>
  <c r="U432"/>
  <c r="T1162"/>
  <c r="L1162"/>
  <c r="M1162"/>
  <c r="U1162"/>
  <c r="J1162"/>
  <c r="E1163"/>
  <c r="F1162"/>
  <c r="K1163" l="1"/>
  <c r="I1163"/>
  <c r="I433"/>
  <c r="K433"/>
  <c r="J433"/>
  <c r="T433"/>
  <c r="T1163"/>
  <c r="L1163"/>
  <c r="M1163"/>
  <c r="E1164"/>
  <c r="F1163"/>
  <c r="J1163"/>
  <c r="U1163"/>
  <c r="K1164" l="1"/>
  <c r="I1164"/>
  <c r="L433"/>
  <c r="D433" s="1"/>
  <c r="T1164"/>
  <c r="L1164"/>
  <c r="M1164"/>
  <c r="U433"/>
  <c r="E1165"/>
  <c r="J1164"/>
  <c r="F1164"/>
  <c r="U1164"/>
  <c r="K1165" l="1"/>
  <c r="I1165"/>
  <c r="I434"/>
  <c r="K434"/>
  <c r="T1165"/>
  <c r="L1165"/>
  <c r="T434"/>
  <c r="J434"/>
  <c r="M1165"/>
  <c r="F1165"/>
  <c r="U1165"/>
  <c r="E1166"/>
  <c r="J1165"/>
  <c r="K1166" l="1"/>
  <c r="I1166"/>
  <c r="T1166"/>
  <c r="L434"/>
  <c r="D434" s="1"/>
  <c r="L1166"/>
  <c r="M1166"/>
  <c r="U1166"/>
  <c r="J1166"/>
  <c r="E1167"/>
  <c r="F1166"/>
  <c r="K1167" l="1"/>
  <c r="I1167"/>
  <c r="U434"/>
  <c r="T1167"/>
  <c r="L1167"/>
  <c r="M1167"/>
  <c r="E1168"/>
  <c r="J1167"/>
  <c r="F1167"/>
  <c r="U1167"/>
  <c r="K1168" l="1"/>
  <c r="I1168"/>
  <c r="I435"/>
  <c r="K435"/>
  <c r="Y38" s="1"/>
  <c r="J435"/>
  <c r="X38" s="1"/>
  <c r="T435"/>
  <c r="T1168"/>
  <c r="L1168"/>
  <c r="M1168"/>
  <c r="U1168"/>
  <c r="F1168"/>
  <c r="E1169"/>
  <c r="J1168"/>
  <c r="K1169" l="1"/>
  <c r="I1169"/>
  <c r="L435"/>
  <c r="T1169"/>
  <c r="L1169"/>
  <c r="M1169"/>
  <c r="F1169"/>
  <c r="U1169"/>
  <c r="J1169"/>
  <c r="E1170"/>
  <c r="I1170" l="1"/>
  <c r="K1170"/>
  <c r="D435"/>
  <c r="Z38"/>
  <c r="U435"/>
  <c r="K436" s="1"/>
  <c r="T1170"/>
  <c r="L1170"/>
  <c r="M1170"/>
  <c r="U1170"/>
  <c r="J1170"/>
  <c r="F1170"/>
  <c r="E1171"/>
  <c r="K1171" l="1"/>
  <c r="I1171"/>
  <c r="J436"/>
  <c r="I436"/>
  <c r="L436" s="1"/>
  <c r="T436"/>
  <c r="T1171"/>
  <c r="L1171"/>
  <c r="M1171"/>
  <c r="E1172"/>
  <c r="U1171"/>
  <c r="F1171"/>
  <c r="J1171"/>
  <c r="D436" l="1"/>
  <c r="K1172"/>
  <c r="I1172"/>
  <c r="T1172"/>
  <c r="U436"/>
  <c r="K437" s="1"/>
  <c r="L1172"/>
  <c r="M1172"/>
  <c r="U1172"/>
  <c r="F1172"/>
  <c r="E1173"/>
  <c r="J1172"/>
  <c r="K1173" l="1"/>
  <c r="I1173"/>
  <c r="T437"/>
  <c r="I437"/>
  <c r="J437"/>
  <c r="T1173"/>
  <c r="L1173"/>
  <c r="M1173"/>
  <c r="F1173"/>
  <c r="J1173"/>
  <c r="U1173"/>
  <c r="E1174"/>
  <c r="K1174" l="1"/>
  <c r="I1174"/>
  <c r="L437"/>
  <c r="T1174"/>
  <c r="L1174"/>
  <c r="M1174"/>
  <c r="U1174"/>
  <c r="J1174"/>
  <c r="E1175"/>
  <c r="F1174"/>
  <c r="K1175" l="1"/>
  <c r="I1175"/>
  <c r="U437"/>
  <c r="I438"/>
  <c r="K438"/>
  <c r="D437"/>
  <c r="T438"/>
  <c r="J438"/>
  <c r="T1175"/>
  <c r="L1175"/>
  <c r="M1175"/>
  <c r="E1176"/>
  <c r="U1175"/>
  <c r="F1175"/>
  <c r="J1175"/>
  <c r="K1176" l="1"/>
  <c r="I1176"/>
  <c r="L438"/>
  <c r="D438"/>
  <c r="T1176"/>
  <c r="L1176"/>
  <c r="M1176"/>
  <c r="U438"/>
  <c r="J1176"/>
  <c r="E1177"/>
  <c r="U1176"/>
  <c r="F1176"/>
  <c r="K1177" l="1"/>
  <c r="I1177"/>
  <c r="I439"/>
  <c r="K439"/>
  <c r="T1177"/>
  <c r="L1177"/>
  <c r="M1177"/>
  <c r="J439"/>
  <c r="T439"/>
  <c r="F1177"/>
  <c r="E1178"/>
  <c r="J1177"/>
  <c r="U1177"/>
  <c r="I1178" l="1"/>
  <c r="K1178"/>
  <c r="L439"/>
  <c r="D439" s="1"/>
  <c r="T1178"/>
  <c r="L1178"/>
  <c r="M1178"/>
  <c r="U1178"/>
  <c r="J1178"/>
  <c r="E1179"/>
  <c r="F1178"/>
  <c r="K1179" l="1"/>
  <c r="I1179"/>
  <c r="T1179"/>
  <c r="L1179"/>
  <c r="M1179"/>
  <c r="U439"/>
  <c r="E1180"/>
  <c r="J1179"/>
  <c r="F1179"/>
  <c r="U1179"/>
  <c r="K1180" l="1"/>
  <c r="I1180"/>
  <c r="I440"/>
  <c r="K440"/>
  <c r="T1180"/>
  <c r="L1180"/>
  <c r="M1180"/>
  <c r="T440"/>
  <c r="J440"/>
  <c r="E1181"/>
  <c r="J1180"/>
  <c r="U1180"/>
  <c r="F1180"/>
  <c r="K1181" l="1"/>
  <c r="I1181"/>
  <c r="L440"/>
  <c r="D440" s="1"/>
  <c r="T1181"/>
  <c r="L1181"/>
  <c r="M1181"/>
  <c r="F1181"/>
  <c r="U1181"/>
  <c r="E1182"/>
  <c r="J1181"/>
  <c r="K1182" l="1"/>
  <c r="I1182"/>
  <c r="T1182"/>
  <c r="L1182"/>
  <c r="M1182"/>
  <c r="U440"/>
  <c r="U1182"/>
  <c r="J1182"/>
  <c r="E1183"/>
  <c r="F1182"/>
  <c r="K1183" l="1"/>
  <c r="I1183"/>
  <c r="I441"/>
  <c r="K441"/>
  <c r="T1183"/>
  <c r="L1183"/>
  <c r="M1183"/>
  <c r="J441"/>
  <c r="T441"/>
  <c r="E1184"/>
  <c r="J1183"/>
  <c r="U1183"/>
  <c r="F1183"/>
  <c r="K1184" l="1"/>
  <c r="I1184"/>
  <c r="T1184"/>
  <c r="L441"/>
  <c r="D441" s="1"/>
  <c r="L1184"/>
  <c r="M1184"/>
  <c r="U1184"/>
  <c r="F1184"/>
  <c r="E1185"/>
  <c r="J1184"/>
  <c r="K1185" l="1"/>
  <c r="I1185"/>
  <c r="T1185"/>
  <c r="L1185"/>
  <c r="M1185"/>
  <c r="U441"/>
  <c r="F1185"/>
  <c r="U1185"/>
  <c r="J1185"/>
  <c r="E1186"/>
  <c r="I1186" l="1"/>
  <c r="K1186"/>
  <c r="I442"/>
  <c r="K442"/>
  <c r="T1186"/>
  <c r="L1186"/>
  <c r="M1186"/>
  <c r="T442"/>
  <c r="J442"/>
  <c r="U1186"/>
  <c r="J1186"/>
  <c r="E1187"/>
  <c r="F1186"/>
  <c r="K1187" l="1"/>
  <c r="I1187"/>
  <c r="L442"/>
  <c r="D442" s="1"/>
  <c r="T1187"/>
  <c r="L1187"/>
  <c r="M1187"/>
  <c r="U1187"/>
  <c r="F1187"/>
  <c r="J1187"/>
  <c r="E1188"/>
  <c r="K1188" l="1"/>
  <c r="I1188"/>
  <c r="T1188"/>
  <c r="L1188"/>
  <c r="M1188"/>
  <c r="U442"/>
  <c r="U1188"/>
  <c r="J1188"/>
  <c r="E1189"/>
  <c r="F1188"/>
  <c r="K1189" l="1"/>
  <c r="I1189"/>
  <c r="I443"/>
  <c r="K443"/>
  <c r="T1189"/>
  <c r="L1189"/>
  <c r="M1189"/>
  <c r="T443"/>
  <c r="J443"/>
  <c r="E1190"/>
  <c r="U1189"/>
  <c r="J1189"/>
  <c r="F1189"/>
  <c r="K1190" l="1"/>
  <c r="I1190"/>
  <c r="T1190"/>
  <c r="L443"/>
  <c r="D443" s="1"/>
  <c r="L1190"/>
  <c r="M1190"/>
  <c r="F1190"/>
  <c r="U1190"/>
  <c r="J1190"/>
  <c r="E1191"/>
  <c r="K1191" l="1"/>
  <c r="I1191"/>
  <c r="U443"/>
  <c r="K444" s="1"/>
  <c r="T1191"/>
  <c r="L1191"/>
  <c r="M1191"/>
  <c r="F1191"/>
  <c r="U1191"/>
  <c r="J1191"/>
  <c r="E1192"/>
  <c r="K1192" l="1"/>
  <c r="I1192"/>
  <c r="I444"/>
  <c r="L444" s="1"/>
  <c r="D444" s="1"/>
  <c r="J444"/>
  <c r="T444"/>
  <c r="T1192"/>
  <c r="L1192"/>
  <c r="M1192"/>
  <c r="U1192"/>
  <c r="J1192"/>
  <c r="E1193"/>
  <c r="F1192"/>
  <c r="K1193" l="1"/>
  <c r="I1193"/>
  <c r="U444"/>
  <c r="K445" s="1"/>
  <c r="T1193"/>
  <c r="L1193"/>
  <c r="M1193"/>
  <c r="E1194"/>
  <c r="F1193"/>
  <c r="J1193"/>
  <c r="U1193"/>
  <c r="I1194" l="1"/>
  <c r="K1194"/>
  <c r="J445"/>
  <c r="I445"/>
  <c r="T445"/>
  <c r="T1194"/>
  <c r="L1194"/>
  <c r="M1194"/>
  <c r="F1194"/>
  <c r="J1194"/>
  <c r="U1194"/>
  <c r="E1195"/>
  <c r="K1195" l="1"/>
  <c r="I1195"/>
  <c r="L445"/>
  <c r="D445" s="1"/>
  <c r="T1195"/>
  <c r="L1195"/>
  <c r="M1195"/>
  <c r="F1195"/>
  <c r="U1195"/>
  <c r="J1195"/>
  <c r="E1196"/>
  <c r="K1196" l="1"/>
  <c r="I1196"/>
  <c r="U445"/>
  <c r="T1196"/>
  <c r="L1196"/>
  <c r="M1196"/>
  <c r="U1196"/>
  <c r="J1196"/>
  <c r="E1197"/>
  <c r="F1196"/>
  <c r="K1197" l="1"/>
  <c r="I1197"/>
  <c r="I446"/>
  <c r="L446" s="1"/>
  <c r="D446" s="1"/>
  <c r="K446"/>
  <c r="J446"/>
  <c r="T446"/>
  <c r="T1197"/>
  <c r="L1197"/>
  <c r="M1197"/>
  <c r="E1198"/>
  <c r="J1197"/>
  <c r="U1197"/>
  <c r="F1197"/>
  <c r="K1198" l="1"/>
  <c r="I1198"/>
  <c r="T1198"/>
  <c r="L1198"/>
  <c r="M1198"/>
  <c r="U446"/>
  <c r="F1198"/>
  <c r="U1198"/>
  <c r="E1199"/>
  <c r="J1198"/>
  <c r="K1199" l="1"/>
  <c r="I1199"/>
  <c r="I447"/>
  <c r="K447"/>
  <c r="Y39" s="1"/>
  <c r="T1199"/>
  <c r="L1199"/>
  <c r="M1199"/>
  <c r="T447"/>
  <c r="J447"/>
  <c r="X39" s="1"/>
  <c r="F1199"/>
  <c r="U1199"/>
  <c r="J1199"/>
  <c r="E1200"/>
  <c r="K1200" l="1"/>
  <c r="I1200"/>
  <c r="T1200"/>
  <c r="L1200"/>
  <c r="L447"/>
  <c r="M1200"/>
  <c r="U1200"/>
  <c r="J1200"/>
  <c r="E1201"/>
  <c r="F1200"/>
  <c r="K1201" l="1"/>
  <c r="I1201"/>
  <c r="D447"/>
  <c r="Z39"/>
  <c r="T1201"/>
  <c r="L1201"/>
  <c r="M1201"/>
  <c r="U447"/>
  <c r="E1202"/>
  <c r="F1201"/>
  <c r="U1201"/>
  <c r="J1201"/>
  <c r="I1202" l="1"/>
  <c r="K1202"/>
  <c r="I448"/>
  <c r="K448"/>
  <c r="T1202"/>
  <c r="L1202"/>
  <c r="M1202"/>
  <c r="J448"/>
  <c r="T448"/>
  <c r="F1202"/>
  <c r="J1202"/>
  <c r="E1203"/>
  <c r="U1202"/>
  <c r="K1203" l="1"/>
  <c r="I1203"/>
  <c r="L448"/>
  <c r="T1203"/>
  <c r="L1203"/>
  <c r="M1203"/>
  <c r="F1203"/>
  <c r="U1203"/>
  <c r="J1203"/>
  <c r="E1204"/>
  <c r="D448" l="1"/>
  <c r="K1204"/>
  <c r="I1204"/>
  <c r="T1204"/>
  <c r="L1204"/>
  <c r="M1204"/>
  <c r="U448"/>
  <c r="U1204"/>
  <c r="J1204"/>
  <c r="E1205"/>
  <c r="F1204"/>
  <c r="K1205" l="1"/>
  <c r="I1205"/>
  <c r="I449"/>
  <c r="K449"/>
  <c r="T1205"/>
  <c r="L1205"/>
  <c r="M1205"/>
  <c r="J449"/>
  <c r="T449"/>
  <c r="E1206"/>
  <c r="F1205"/>
  <c r="J1205"/>
  <c r="U1205"/>
  <c r="K1206" l="1"/>
  <c r="I1206"/>
  <c r="T1206"/>
  <c r="L449"/>
  <c r="L1206"/>
  <c r="M1206"/>
  <c r="F1206"/>
  <c r="U1206"/>
  <c r="E1207"/>
  <c r="J1206"/>
  <c r="D449" l="1"/>
  <c r="K1207"/>
  <c r="I1207"/>
  <c r="T1207"/>
  <c r="L1207"/>
  <c r="M1207"/>
  <c r="U449"/>
  <c r="F1207"/>
  <c r="U1207"/>
  <c r="J1207"/>
  <c r="E1208"/>
  <c r="K1208" l="1"/>
  <c r="I1208"/>
  <c r="I450"/>
  <c r="K450"/>
  <c r="T1208"/>
  <c r="L1208"/>
  <c r="M1208"/>
  <c r="J450"/>
  <c r="T450"/>
  <c r="U1208"/>
  <c r="J1208"/>
  <c r="E1209"/>
  <c r="F1208"/>
  <c r="K1209" l="1"/>
  <c r="I1209"/>
  <c r="L450"/>
  <c r="T1209"/>
  <c r="L1209"/>
  <c r="M1209"/>
  <c r="E1210"/>
  <c r="F1209"/>
  <c r="U1209"/>
  <c r="J1209"/>
  <c r="I1210" l="1"/>
  <c r="K1210"/>
  <c r="D450"/>
  <c r="T1210"/>
  <c r="L1210"/>
  <c r="M1210"/>
  <c r="U450"/>
  <c r="F1210"/>
  <c r="J1210"/>
  <c r="E1211"/>
  <c r="U1210"/>
  <c r="K1211" l="1"/>
  <c r="I1211"/>
  <c r="I451"/>
  <c r="K451"/>
  <c r="T1211"/>
  <c r="L1211"/>
  <c r="M1211"/>
  <c r="T451"/>
  <c r="J451"/>
  <c r="F1211"/>
  <c r="U1211"/>
  <c r="J1211"/>
  <c r="E1212"/>
  <c r="K1212" l="1"/>
  <c r="I1212"/>
  <c r="L451"/>
  <c r="D451" s="1"/>
  <c r="T1212"/>
  <c r="L1212"/>
  <c r="M1212"/>
  <c r="U1212"/>
  <c r="J1212"/>
  <c r="E1213"/>
  <c r="F1212"/>
  <c r="K1213" l="1"/>
  <c r="I1213"/>
  <c r="T1213"/>
  <c r="L1213"/>
  <c r="M1213"/>
  <c r="U451"/>
  <c r="E1214"/>
  <c r="F1213"/>
  <c r="U1213"/>
  <c r="J1213"/>
  <c r="K1214" l="1"/>
  <c r="I1214"/>
  <c r="I452"/>
  <c r="L452" s="1"/>
  <c r="D452" s="1"/>
  <c r="K452"/>
  <c r="T1214"/>
  <c r="L1214"/>
  <c r="J452"/>
  <c r="M1214"/>
  <c r="T452"/>
  <c r="F1214"/>
  <c r="U1214"/>
  <c r="J1214"/>
  <c r="E1215"/>
  <c r="K1215" l="1"/>
  <c r="I1215"/>
  <c r="T1215"/>
  <c r="L1215"/>
  <c r="U452"/>
  <c r="M1215"/>
  <c r="F1215"/>
  <c r="U1215"/>
  <c r="J1215"/>
  <c r="E1216"/>
  <c r="K1216" l="1"/>
  <c r="I1216"/>
  <c r="I453"/>
  <c r="K453"/>
  <c r="T1216"/>
  <c r="L1216"/>
  <c r="T453"/>
  <c r="J453"/>
  <c r="M1216"/>
  <c r="U1216"/>
  <c r="J1216"/>
  <c r="E1217"/>
  <c r="F1216"/>
  <c r="K1217" l="1"/>
  <c r="I1217"/>
  <c r="T1217"/>
  <c r="L453"/>
  <c r="D453" s="1"/>
  <c r="L1217"/>
  <c r="M1217"/>
  <c r="E1218"/>
  <c r="F1217"/>
  <c r="J1217"/>
  <c r="U1217"/>
  <c r="I1218" l="1"/>
  <c r="K1218"/>
  <c r="U453"/>
  <c r="T1218"/>
  <c r="L1218"/>
  <c r="M1218"/>
  <c r="F1218"/>
  <c r="J1218"/>
  <c r="U1218"/>
  <c r="E1219"/>
  <c r="K1219" l="1"/>
  <c r="I1219"/>
  <c r="I454"/>
  <c r="K454"/>
  <c r="T454"/>
  <c r="J454"/>
  <c r="T1219"/>
  <c r="L1219"/>
  <c r="M1219"/>
  <c r="F1219"/>
  <c r="U1219"/>
  <c r="J1219"/>
  <c r="E1220"/>
  <c r="K1220" l="1"/>
  <c r="I1220"/>
  <c r="L454"/>
  <c r="D454" s="1"/>
  <c r="T1220"/>
  <c r="L1220"/>
  <c r="M1220"/>
  <c r="U454"/>
  <c r="U1220"/>
  <c r="J1220"/>
  <c r="E1221"/>
  <c r="F1220"/>
  <c r="K1221" l="1"/>
  <c r="I1221"/>
  <c r="I455"/>
  <c r="K455"/>
  <c r="T1221"/>
  <c r="L1221"/>
  <c r="M1221"/>
  <c r="J455"/>
  <c r="T455"/>
  <c r="E1222"/>
  <c r="U1221"/>
  <c r="F1221"/>
  <c r="J1221"/>
  <c r="K1222" l="1"/>
  <c r="I1222"/>
  <c r="L455"/>
  <c r="D455" s="1"/>
  <c r="T1222"/>
  <c r="L1222"/>
  <c r="M1222"/>
  <c r="F1222"/>
  <c r="U1222"/>
  <c r="J1222"/>
  <c r="E1223"/>
  <c r="K1223" l="1"/>
  <c r="I1223"/>
  <c r="T1223"/>
  <c r="L1223"/>
  <c r="M1223"/>
  <c r="U455"/>
  <c r="F1223"/>
  <c r="U1223"/>
  <c r="J1223"/>
  <c r="E1224"/>
  <c r="K1224" l="1"/>
  <c r="I1224"/>
  <c r="I456"/>
  <c r="K456"/>
  <c r="T1224"/>
  <c r="L1224"/>
  <c r="M1224"/>
  <c r="T456"/>
  <c r="J456"/>
  <c r="U1224"/>
  <c r="J1224"/>
  <c r="E1225"/>
  <c r="F1224"/>
  <c r="K1225" l="1"/>
  <c r="I1225"/>
  <c r="L456"/>
  <c r="D456" s="1"/>
  <c r="T1225"/>
  <c r="L1225"/>
  <c r="M1225"/>
  <c r="E1226"/>
  <c r="F1225"/>
  <c r="J1225"/>
  <c r="U1225"/>
  <c r="I1226" l="1"/>
  <c r="K1226"/>
  <c r="U456"/>
  <c r="T1226"/>
  <c r="L1226"/>
  <c r="M1226"/>
  <c r="F1226"/>
  <c r="J1226"/>
  <c r="U1226"/>
  <c r="E1227"/>
  <c r="K1227" l="1"/>
  <c r="I1227"/>
  <c r="I457"/>
  <c r="L457" s="1"/>
  <c r="D457" s="1"/>
  <c r="K457"/>
  <c r="J457"/>
  <c r="T457"/>
  <c r="T1227"/>
  <c r="L1227"/>
  <c r="M1227"/>
  <c r="F1227"/>
  <c r="U1227"/>
  <c r="J1227"/>
  <c r="E1228"/>
  <c r="K1228" l="1"/>
  <c r="I1228"/>
  <c r="U457"/>
  <c r="T1228"/>
  <c r="L1228"/>
  <c r="M1228"/>
  <c r="U1228"/>
  <c r="J1228"/>
  <c r="E1229"/>
  <c r="F1228"/>
  <c r="K1229" l="1"/>
  <c r="I1229"/>
  <c r="I458"/>
  <c r="K458"/>
  <c r="T458"/>
  <c r="J458"/>
  <c r="T1229"/>
  <c r="L1229"/>
  <c r="M1229"/>
  <c r="E1230"/>
  <c r="J1229"/>
  <c r="U1229"/>
  <c r="F1229"/>
  <c r="K1230" l="1"/>
  <c r="I1230"/>
  <c r="L458"/>
  <c r="D458" s="1"/>
  <c r="T1230"/>
  <c r="L1230"/>
  <c r="M1230"/>
  <c r="U458"/>
  <c r="F1230"/>
  <c r="U1230"/>
  <c r="E1231"/>
  <c r="J1230"/>
  <c r="K1231" l="1"/>
  <c r="I1231"/>
  <c r="I459"/>
  <c r="K459"/>
  <c r="Y40" s="1"/>
  <c r="T1231"/>
  <c r="L1231"/>
  <c r="M1231"/>
  <c r="T459"/>
  <c r="J459"/>
  <c r="X40" s="1"/>
  <c r="F1231"/>
  <c r="U1231"/>
  <c r="J1231"/>
  <c r="E1232"/>
  <c r="K1232" l="1"/>
  <c r="I1232"/>
  <c r="T1232"/>
  <c r="L1232"/>
  <c r="L459"/>
  <c r="M1232"/>
  <c r="U1232"/>
  <c r="J1232"/>
  <c r="E1233"/>
  <c r="F1232"/>
  <c r="K1233" l="1"/>
  <c r="I1233"/>
  <c r="D459"/>
  <c r="Z40"/>
  <c r="T1233"/>
  <c r="L1233"/>
  <c r="M1233"/>
  <c r="U459"/>
  <c r="E1234"/>
  <c r="F1233"/>
  <c r="U1233"/>
  <c r="J1233"/>
  <c r="I1234" l="1"/>
  <c r="K1234"/>
  <c r="I460"/>
  <c r="K460"/>
  <c r="T1234"/>
  <c r="L1234"/>
  <c r="M1234"/>
  <c r="J460"/>
  <c r="T460"/>
  <c r="F1234"/>
  <c r="J1234"/>
  <c r="E1235"/>
  <c r="U1234"/>
  <c r="K1235" l="1"/>
  <c r="I1235"/>
  <c r="T1235"/>
  <c r="L460"/>
  <c r="L1235"/>
  <c r="M1235"/>
  <c r="F1235"/>
  <c r="U1235"/>
  <c r="J1235"/>
  <c r="E1236"/>
  <c r="D460" l="1"/>
  <c r="K1236"/>
  <c r="I1236"/>
  <c r="U460"/>
  <c r="T1236"/>
  <c r="L1236"/>
  <c r="M1236"/>
  <c r="U1236"/>
  <c r="J1236"/>
  <c r="E1237"/>
  <c r="F1236"/>
  <c r="K1237" l="1"/>
  <c r="I1237"/>
  <c r="I461"/>
  <c r="K461"/>
  <c r="T461"/>
  <c r="J461"/>
  <c r="T1237"/>
  <c r="L1237"/>
  <c r="M1237"/>
  <c r="E1238"/>
  <c r="F1237"/>
  <c r="J1237"/>
  <c r="U1237"/>
  <c r="K1238" l="1"/>
  <c r="I1238"/>
  <c r="L461"/>
  <c r="T1238"/>
  <c r="L1238"/>
  <c r="M1238"/>
  <c r="F1238"/>
  <c r="U1238"/>
  <c r="E1239"/>
  <c r="J1238"/>
  <c r="D461" l="1"/>
  <c r="K1239"/>
  <c r="I1239"/>
  <c r="U461"/>
  <c r="K462" s="1"/>
  <c r="T1239"/>
  <c r="L1239"/>
  <c r="M1239"/>
  <c r="F1239"/>
  <c r="U1239"/>
  <c r="J1239"/>
  <c r="E1240"/>
  <c r="K1240" l="1"/>
  <c r="I1240"/>
  <c r="I462"/>
  <c r="L462" s="1"/>
  <c r="T462"/>
  <c r="J462"/>
  <c r="T1240"/>
  <c r="L1240"/>
  <c r="M1240"/>
  <c r="U1240"/>
  <c r="J1240"/>
  <c r="E1241"/>
  <c r="F1240"/>
  <c r="D462" l="1"/>
  <c r="K1241"/>
  <c r="I1241"/>
  <c r="U462"/>
  <c r="T1241"/>
  <c r="L1241"/>
  <c r="M1241"/>
  <c r="E1242"/>
  <c r="F1241"/>
  <c r="U1241"/>
  <c r="J1241"/>
  <c r="I1242" l="1"/>
  <c r="K1242"/>
  <c r="I463"/>
  <c r="K463"/>
  <c r="T463"/>
  <c r="J463"/>
  <c r="T1242"/>
  <c r="L1242"/>
  <c r="M1242"/>
  <c r="F1242"/>
  <c r="J1242"/>
  <c r="E1243"/>
  <c r="U1242"/>
  <c r="K1243" l="1"/>
  <c r="I1243"/>
  <c r="L463"/>
  <c r="U463" s="1"/>
  <c r="D463"/>
  <c r="T1243"/>
  <c r="L1243"/>
  <c r="M1243"/>
  <c r="F1243"/>
  <c r="U1243"/>
  <c r="J1243"/>
  <c r="E1244"/>
  <c r="K1244" l="1"/>
  <c r="I1244"/>
  <c r="I464"/>
  <c r="K464"/>
  <c r="T464"/>
  <c r="J464"/>
  <c r="T1244"/>
  <c r="L1244"/>
  <c r="M1244"/>
  <c r="U1244"/>
  <c r="J1244"/>
  <c r="E1245"/>
  <c r="F1244"/>
  <c r="K1245" l="1"/>
  <c r="I1245"/>
  <c r="L464"/>
  <c r="T1245"/>
  <c r="L1245"/>
  <c r="M1245"/>
  <c r="E1246"/>
  <c r="F1245"/>
  <c r="J1245"/>
  <c r="U1245"/>
  <c r="K1246" l="1"/>
  <c r="I1246"/>
  <c r="U464"/>
  <c r="D464"/>
  <c r="T1246"/>
  <c r="L1246"/>
  <c r="M1246"/>
  <c r="F1246"/>
  <c r="U1246"/>
  <c r="J1246"/>
  <c r="E1247"/>
  <c r="K1247" l="1"/>
  <c r="I1247"/>
  <c r="I465"/>
  <c r="K465"/>
  <c r="J465"/>
  <c r="T465"/>
  <c r="T1247"/>
  <c r="L1247"/>
  <c r="M1247"/>
  <c r="F1247"/>
  <c r="U1247"/>
  <c r="J1247"/>
  <c r="E1248"/>
  <c r="K1248" l="1"/>
  <c r="I1248"/>
  <c r="L465"/>
  <c r="U465" s="1"/>
  <c r="T1248"/>
  <c r="L1248"/>
  <c r="M1248"/>
  <c r="U1248"/>
  <c r="J1248"/>
  <c r="E1249"/>
  <c r="F1248"/>
  <c r="K1249" l="1"/>
  <c r="I1249"/>
  <c r="T466"/>
  <c r="K466"/>
  <c r="I466"/>
  <c r="D465"/>
  <c r="J466"/>
  <c r="T1249"/>
  <c r="L1249"/>
  <c r="M1249"/>
  <c r="E1250"/>
  <c r="F1249"/>
  <c r="J1249"/>
  <c r="U1249"/>
  <c r="I1250" l="1"/>
  <c r="K1250"/>
  <c r="L466"/>
  <c r="U466" s="1"/>
  <c r="D466"/>
  <c r="T1250"/>
  <c r="L1250"/>
  <c r="M1250"/>
  <c r="F1250"/>
  <c r="J1250"/>
  <c r="U1250"/>
  <c r="E1251"/>
  <c r="K1251" l="1"/>
  <c r="I1251"/>
  <c r="I467"/>
  <c r="L467" s="1"/>
  <c r="K467"/>
  <c r="T467"/>
  <c r="J467"/>
  <c r="T1251"/>
  <c r="L1251"/>
  <c r="M1251"/>
  <c r="F1251"/>
  <c r="U1251"/>
  <c r="J1251"/>
  <c r="E1252"/>
  <c r="K1252" l="1"/>
  <c r="I1252"/>
  <c r="U467"/>
  <c r="D467"/>
  <c r="T1252"/>
  <c r="L1252"/>
  <c r="M1252"/>
  <c r="U1252"/>
  <c r="J1252"/>
  <c r="E1253"/>
  <c r="F1252"/>
  <c r="K1253" l="1"/>
  <c r="I1253"/>
  <c r="I468"/>
  <c r="K468"/>
  <c r="T468"/>
  <c r="J468"/>
  <c r="T1253"/>
  <c r="L1253"/>
  <c r="M1253"/>
  <c r="E1254"/>
  <c r="U1253"/>
  <c r="J1253"/>
  <c r="F1253"/>
  <c r="K1254" l="1"/>
  <c r="I1254"/>
  <c r="L468"/>
  <c r="U468" s="1"/>
  <c r="D468"/>
  <c r="T1254"/>
  <c r="L1254"/>
  <c r="M1254"/>
  <c r="F1254"/>
  <c r="U1254"/>
  <c r="J1254"/>
  <c r="E1255"/>
  <c r="K1255" l="1"/>
  <c r="I1255"/>
  <c r="I469"/>
  <c r="K469"/>
  <c r="T469"/>
  <c r="J469"/>
  <c r="T1255"/>
  <c r="L1255"/>
  <c r="M1255"/>
  <c r="F1255"/>
  <c r="U1255"/>
  <c r="J1255"/>
  <c r="E1256"/>
  <c r="K1256" l="1"/>
  <c r="I1256"/>
  <c r="L469"/>
  <c r="D469" s="1"/>
  <c r="T1256"/>
  <c r="L1256"/>
  <c r="M1256"/>
  <c r="U1256"/>
  <c r="J1256"/>
  <c r="E1257"/>
  <c r="F1256"/>
  <c r="K1257" l="1"/>
  <c r="I1257"/>
  <c r="U469"/>
  <c r="T470" s="1"/>
  <c r="T1257"/>
  <c r="L1257"/>
  <c r="M1257"/>
  <c r="E1258"/>
  <c r="F1257"/>
  <c r="J1257"/>
  <c r="U1257"/>
  <c r="I1258" l="1"/>
  <c r="K1258"/>
  <c r="J470"/>
  <c r="I470"/>
  <c r="K470"/>
  <c r="T1258"/>
  <c r="L1258"/>
  <c r="M1258"/>
  <c r="F1258"/>
  <c r="J1258"/>
  <c r="U1258"/>
  <c r="E1259"/>
  <c r="K1259" l="1"/>
  <c r="I1259"/>
  <c r="L470"/>
  <c r="U470" s="1"/>
  <c r="D470"/>
  <c r="T1259"/>
  <c r="L1259"/>
  <c r="M1259"/>
  <c r="F1259"/>
  <c r="U1259"/>
  <c r="J1259"/>
  <c r="E1260"/>
  <c r="J471" l="1"/>
  <c r="X41" s="1"/>
  <c r="T471"/>
  <c r="K1260"/>
  <c r="I1260"/>
  <c r="I471"/>
  <c r="K471"/>
  <c r="Y41" s="1"/>
  <c r="T1260"/>
  <c r="L1260"/>
  <c r="M1260"/>
  <c r="U1260"/>
  <c r="J1260"/>
  <c r="E1261"/>
  <c r="F1260"/>
  <c r="K1261" l="1"/>
  <c r="I1261"/>
  <c r="L471"/>
  <c r="Z41" s="1"/>
  <c r="T1261"/>
  <c r="L1261"/>
  <c r="M1261"/>
  <c r="E1262"/>
  <c r="J1261"/>
  <c r="U1261"/>
  <c r="F1261"/>
  <c r="K1262" l="1"/>
  <c r="I1262"/>
  <c r="D471"/>
  <c r="U471"/>
  <c r="T1262"/>
  <c r="L1262"/>
  <c r="M1262"/>
  <c r="F1262"/>
  <c r="U1262"/>
  <c r="E1263"/>
  <c r="J1262"/>
  <c r="K1263" l="1"/>
  <c r="I1263"/>
  <c r="T472"/>
  <c r="K472"/>
  <c r="J472"/>
  <c r="I472"/>
  <c r="T1263"/>
  <c r="L1263"/>
  <c r="M1263"/>
  <c r="F1263"/>
  <c r="U1263"/>
  <c r="J1263"/>
  <c r="E1264"/>
  <c r="K1264" l="1"/>
  <c r="I1264"/>
  <c r="L472"/>
  <c r="T1264"/>
  <c r="L1264"/>
  <c r="M1264"/>
  <c r="U1264"/>
  <c r="J1264"/>
  <c r="E1265"/>
  <c r="F1264"/>
  <c r="K1265" l="1"/>
  <c r="I1265"/>
  <c r="U472"/>
  <c r="D472"/>
  <c r="T1265"/>
  <c r="L1265"/>
  <c r="M1265"/>
  <c r="E1266"/>
  <c r="F1265"/>
  <c r="U1265"/>
  <c r="J1265"/>
  <c r="T473" l="1"/>
  <c r="J473"/>
  <c r="K473"/>
  <c r="I473"/>
  <c r="L473" s="1"/>
  <c r="D473" s="1"/>
  <c r="I1266"/>
  <c r="K1266"/>
  <c r="T1266"/>
  <c r="L1266"/>
  <c r="M1266"/>
  <c r="F1266"/>
  <c r="J1266"/>
  <c r="U1266"/>
  <c r="E1267"/>
  <c r="U473" l="1"/>
  <c r="K1267"/>
  <c r="I1267"/>
  <c r="T1267"/>
  <c r="L1267"/>
  <c r="M1267"/>
  <c r="F1267"/>
  <c r="U1267"/>
  <c r="J1267"/>
  <c r="E1268"/>
  <c r="K474" l="1"/>
  <c r="J474"/>
  <c r="T474"/>
  <c r="I474"/>
  <c r="K1268"/>
  <c r="I1268"/>
  <c r="T1268"/>
  <c r="L1268"/>
  <c r="M1268"/>
  <c r="U1268"/>
  <c r="J1268"/>
  <c r="E1269"/>
  <c r="F1268"/>
  <c r="K1269" l="1"/>
  <c r="I1269"/>
  <c r="L474"/>
  <c r="T1269"/>
  <c r="L1269"/>
  <c r="M1269"/>
  <c r="E1270"/>
  <c r="F1269"/>
  <c r="J1269"/>
  <c r="U1269"/>
  <c r="D474" l="1"/>
  <c r="U474"/>
  <c r="K1270"/>
  <c r="I1270"/>
  <c r="T1270"/>
  <c r="L1270"/>
  <c r="M1270"/>
  <c r="F1270"/>
  <c r="U1270"/>
  <c r="E1271"/>
  <c r="J1270"/>
  <c r="I475" l="1"/>
  <c r="T475"/>
  <c r="J475"/>
  <c r="K475"/>
  <c r="K1271"/>
  <c r="I1271"/>
  <c r="T1271"/>
  <c r="L1271"/>
  <c r="M1271"/>
  <c r="F1271"/>
  <c r="U1271"/>
  <c r="J1271"/>
  <c r="E1272"/>
  <c r="L475" l="1"/>
  <c r="K1272"/>
  <c r="I1272"/>
  <c r="T1272"/>
  <c r="L1272"/>
  <c r="M1272"/>
  <c r="U1272"/>
  <c r="J1272"/>
  <c r="E1273"/>
  <c r="F1272"/>
  <c r="K1273" l="1"/>
  <c r="I1273"/>
  <c r="U475"/>
  <c r="D475"/>
  <c r="T1273"/>
  <c r="L1273"/>
  <c r="M1273"/>
  <c r="E1274"/>
  <c r="F1273"/>
  <c r="U1273"/>
  <c r="J1273"/>
  <c r="I1274" l="1"/>
  <c r="K1274"/>
  <c r="I476"/>
  <c r="K476"/>
  <c r="T476"/>
  <c r="J476"/>
  <c r="T1274"/>
  <c r="L1274"/>
  <c r="M1274"/>
  <c r="F1274"/>
  <c r="J1274"/>
  <c r="E1275"/>
  <c r="U1274"/>
  <c r="K1275" l="1"/>
  <c r="I1275"/>
  <c r="L476"/>
  <c r="T1275"/>
  <c r="L1275"/>
  <c r="M1275"/>
  <c r="F1275"/>
  <c r="U1275"/>
  <c r="J1275"/>
  <c r="E1276"/>
  <c r="K1276" l="1"/>
  <c r="I1276"/>
  <c r="U476"/>
  <c r="D476"/>
  <c r="T1276"/>
  <c r="L1276"/>
  <c r="M1276"/>
  <c r="U1276"/>
  <c r="J1276"/>
  <c r="E1277"/>
  <c r="F1276"/>
  <c r="K1277" l="1"/>
  <c r="I1277"/>
  <c r="J477"/>
  <c r="I477"/>
  <c r="K477"/>
  <c r="T477"/>
  <c r="T1277"/>
  <c r="L1277"/>
  <c r="M1277"/>
  <c r="E1278"/>
  <c r="F1277"/>
  <c r="U1277"/>
  <c r="J1277"/>
  <c r="K1278" l="1"/>
  <c r="I1278"/>
  <c r="L477"/>
  <c r="T1278"/>
  <c r="L1278"/>
  <c r="M1278"/>
  <c r="F1278"/>
  <c r="U1278"/>
  <c r="J1278"/>
  <c r="E1279"/>
  <c r="K1279" l="1"/>
  <c r="I1279"/>
  <c r="U477"/>
  <c r="D477"/>
  <c r="T1279"/>
  <c r="L1279"/>
  <c r="M1279"/>
  <c r="F1279"/>
  <c r="U1279"/>
  <c r="J1279"/>
  <c r="E1280"/>
  <c r="D478" l="1"/>
  <c r="K1280"/>
  <c r="I1280"/>
  <c r="K478"/>
  <c r="J478"/>
  <c r="I478"/>
  <c r="L478" s="1"/>
  <c r="U478" s="1"/>
  <c r="J479" s="1"/>
  <c r="T478"/>
  <c r="T1280"/>
  <c r="L1280"/>
  <c r="M1280"/>
  <c r="U1280"/>
  <c r="J1280"/>
  <c r="E1281"/>
  <c r="F1280"/>
  <c r="T479" l="1"/>
  <c r="K479"/>
  <c r="K1281"/>
  <c r="I1281"/>
  <c r="I479"/>
  <c r="T1281"/>
  <c r="L1281"/>
  <c r="M1281"/>
  <c r="E1282"/>
  <c r="F1281"/>
  <c r="J1281"/>
  <c r="U1281"/>
  <c r="L479" l="1"/>
  <c r="I1282"/>
  <c r="K1282"/>
  <c r="T1282"/>
  <c r="L1282"/>
  <c r="M1282"/>
  <c r="F1282"/>
  <c r="J1282"/>
  <c r="U1282"/>
  <c r="E1283"/>
  <c r="U479" l="1"/>
  <c r="D479"/>
  <c r="K1283"/>
  <c r="I1283"/>
  <c r="T1283"/>
  <c r="L1283"/>
  <c r="M1283"/>
  <c r="F1283"/>
  <c r="U1283"/>
  <c r="J1283"/>
  <c r="E1284"/>
  <c r="J480" l="1"/>
  <c r="I480"/>
  <c r="L480" s="1"/>
  <c r="U480" s="1"/>
  <c r="K480"/>
  <c r="T480"/>
  <c r="K1284"/>
  <c r="I1284"/>
  <c r="D480"/>
  <c r="T1284"/>
  <c r="L1284"/>
  <c r="M1284"/>
  <c r="U1284"/>
  <c r="J1284"/>
  <c r="E1285"/>
  <c r="F1284"/>
  <c r="K1285" l="1"/>
  <c r="I1285"/>
  <c r="J481"/>
  <c r="T481"/>
  <c r="K481"/>
  <c r="I481"/>
  <c r="T1285"/>
  <c r="L1285"/>
  <c r="M1285"/>
  <c r="E1286"/>
  <c r="U1285"/>
  <c r="F1285"/>
  <c r="J1285"/>
  <c r="K1286" l="1"/>
  <c r="I1286"/>
  <c r="L481"/>
  <c r="T1286"/>
  <c r="L1286"/>
  <c r="M1286"/>
  <c r="F1286"/>
  <c r="U1286"/>
  <c r="J1286"/>
  <c r="E1287"/>
  <c r="K1287" l="1"/>
  <c r="I1287"/>
  <c r="D481"/>
  <c r="U481"/>
  <c r="T1287"/>
  <c r="L1287"/>
  <c r="M1287"/>
  <c r="F1287"/>
  <c r="U1287"/>
  <c r="J1287"/>
  <c r="E1288"/>
  <c r="K1288" l="1"/>
  <c r="I1288"/>
  <c r="T482"/>
  <c r="K482"/>
  <c r="J482"/>
  <c r="I482"/>
  <c r="T1288"/>
  <c r="L1288"/>
  <c r="M1288"/>
  <c r="U1288"/>
  <c r="J1288"/>
  <c r="E1289"/>
  <c r="F1288"/>
  <c r="K1289" l="1"/>
  <c r="I1289"/>
  <c r="L482"/>
  <c r="T1289"/>
  <c r="L1289"/>
  <c r="M1289"/>
  <c r="E1290"/>
  <c r="F1289"/>
  <c r="J1289"/>
  <c r="U1289"/>
  <c r="I1290" l="1"/>
  <c r="K1290"/>
  <c r="D482"/>
  <c r="U482"/>
  <c r="T1290"/>
  <c r="L1290"/>
  <c r="M1290"/>
  <c r="F1290"/>
  <c r="J1290"/>
  <c r="U1290"/>
  <c r="E1291"/>
  <c r="K1291" l="1"/>
  <c r="I1291"/>
  <c r="J483"/>
  <c r="X42" s="1"/>
  <c r="K483"/>
  <c r="Y42" s="1"/>
  <c r="I483"/>
  <c r="T483"/>
  <c r="T1291"/>
  <c r="L1291"/>
  <c r="M1291"/>
  <c r="F1291"/>
  <c r="U1291"/>
  <c r="J1291"/>
  <c r="E1292"/>
  <c r="K1292" l="1"/>
  <c r="I1292"/>
  <c r="L483"/>
  <c r="Z42" s="1"/>
  <c r="T1292"/>
  <c r="L1292"/>
  <c r="M1292"/>
  <c r="U1292"/>
  <c r="J1292"/>
  <c r="E1293"/>
  <c r="F1292"/>
  <c r="K1293" l="1"/>
  <c r="I1293"/>
  <c r="D483"/>
  <c r="U483"/>
  <c r="T1293"/>
  <c r="L1293"/>
  <c r="M1293"/>
  <c r="E1294"/>
  <c r="J1293"/>
  <c r="U1293"/>
  <c r="F1293"/>
  <c r="K1294" l="1"/>
  <c r="I1294"/>
  <c r="D484"/>
  <c r="T484"/>
  <c r="T1294"/>
  <c r="L1294"/>
  <c r="M1294"/>
  <c r="F1294"/>
  <c r="U1294"/>
  <c r="E1295"/>
  <c r="J1294"/>
  <c r="K1295" l="1"/>
  <c r="I1295"/>
  <c r="D485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705" s="1"/>
  <c r="D706" s="1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D724" s="1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749" s="1"/>
  <c r="D750" s="1"/>
  <c r="D751" s="1"/>
  <c r="D752" s="1"/>
  <c r="D753" s="1"/>
  <c r="D754" s="1"/>
  <c r="D755" s="1"/>
  <c r="D756" s="1"/>
  <c r="D757" s="1"/>
  <c r="D758" s="1"/>
  <c r="D759" s="1"/>
  <c r="D760" s="1"/>
  <c r="D761" s="1"/>
  <c r="D762" s="1"/>
  <c r="D763" s="1"/>
  <c r="D764" s="1"/>
  <c r="D765" s="1"/>
  <c r="D766" s="1"/>
  <c r="D767" s="1"/>
  <c r="D768" s="1"/>
  <c r="D769" s="1"/>
  <c r="D770" s="1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D788" s="1"/>
  <c r="D789" s="1"/>
  <c r="D790" s="1"/>
  <c r="D791" s="1"/>
  <c r="D792" s="1"/>
  <c r="D793" s="1"/>
  <c r="D794" s="1"/>
  <c r="D795" s="1"/>
  <c r="D796" s="1"/>
  <c r="D797" s="1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821" s="1"/>
  <c r="D822" s="1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844" s="1"/>
  <c r="D845" s="1"/>
  <c r="D846" s="1"/>
  <c r="D847" s="1"/>
  <c r="D848" s="1"/>
  <c r="D849" s="1"/>
  <c r="D850" s="1"/>
  <c r="D851" s="1"/>
  <c r="D852" s="1"/>
  <c r="D853" s="1"/>
  <c r="D854" s="1"/>
  <c r="D855" s="1"/>
  <c r="D856" s="1"/>
  <c r="D857" s="1"/>
  <c r="D858" s="1"/>
  <c r="D859" s="1"/>
  <c r="D860" s="1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74" s="1"/>
  <c r="D875" s="1"/>
  <c r="D876" s="1"/>
  <c r="D877" s="1"/>
  <c r="D878" s="1"/>
  <c r="D879" s="1"/>
  <c r="D880" s="1"/>
  <c r="D881" s="1"/>
  <c r="D882" s="1"/>
  <c r="D883" s="1"/>
  <c r="D884" s="1"/>
  <c r="D885" s="1"/>
  <c r="D886" s="1"/>
  <c r="D887" s="1"/>
  <c r="D888" s="1"/>
  <c r="D889" s="1"/>
  <c r="D890" s="1"/>
  <c r="D891" s="1"/>
  <c r="D892" s="1"/>
  <c r="D893" s="1"/>
  <c r="D894" s="1"/>
  <c r="D895" s="1"/>
  <c r="D896" s="1"/>
  <c r="D897" s="1"/>
  <c r="D898" s="1"/>
  <c r="D899" s="1"/>
  <c r="D900" s="1"/>
  <c r="D901" s="1"/>
  <c r="D902" s="1"/>
  <c r="D903" s="1"/>
  <c r="D904" s="1"/>
  <c r="D905" s="1"/>
  <c r="D906" s="1"/>
  <c r="D907" s="1"/>
  <c r="D908" s="1"/>
  <c r="D909" s="1"/>
  <c r="D910" s="1"/>
  <c r="D911" s="1"/>
  <c r="D912" s="1"/>
  <c r="D913" s="1"/>
  <c r="D914" s="1"/>
  <c r="D915" s="1"/>
  <c r="D916" s="1"/>
  <c r="D917" s="1"/>
  <c r="D918" s="1"/>
  <c r="D919" s="1"/>
  <c r="D920" s="1"/>
  <c r="D921" s="1"/>
  <c r="D922" s="1"/>
  <c r="D923" s="1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D988" s="1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D1008" s="1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D1042" s="1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D1062" s="1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D1095" s="1"/>
  <c r="D1096" s="1"/>
  <c r="D1097" s="1"/>
  <c r="D1098" s="1"/>
  <c r="D1099" s="1"/>
  <c r="D1100" s="1"/>
  <c r="D1101" s="1"/>
  <c r="D1102" s="1"/>
  <c r="D1103" s="1"/>
  <c r="D1104" s="1"/>
  <c r="D1105" s="1"/>
  <c r="D1106" s="1"/>
  <c r="D1107" s="1"/>
  <c r="D1108" s="1"/>
  <c r="D1109" s="1"/>
  <c r="D1110" s="1"/>
  <c r="D1111" s="1"/>
  <c r="D1112" s="1"/>
  <c r="D1113" s="1"/>
  <c r="D1114" s="1"/>
  <c r="D1115" s="1"/>
  <c r="D1116" s="1"/>
  <c r="D1117" s="1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D1130" s="1"/>
  <c r="D1131" s="1"/>
  <c r="D1132" s="1"/>
  <c r="D1133" s="1"/>
  <c r="D1134" s="1"/>
  <c r="D1135" s="1"/>
  <c r="D1136" s="1"/>
  <c r="D1137" s="1"/>
  <c r="D1138" s="1"/>
  <c r="D1139" s="1"/>
  <c r="D1140" s="1"/>
  <c r="D1141" s="1"/>
  <c r="D1142" s="1"/>
  <c r="D1143" s="1"/>
  <c r="D1144" s="1"/>
  <c r="D1145" s="1"/>
  <c r="D1146" s="1"/>
  <c r="D1147" s="1"/>
  <c r="D1148" s="1"/>
  <c r="D1149" s="1"/>
  <c r="D1150" s="1"/>
  <c r="D1151" s="1"/>
  <c r="D1152" s="1"/>
  <c r="D1153" s="1"/>
  <c r="D1154" s="1"/>
  <c r="D1155" s="1"/>
  <c r="D1156" s="1"/>
  <c r="D1157" s="1"/>
  <c r="D1158" s="1"/>
  <c r="D1159" s="1"/>
  <c r="D1160" s="1"/>
  <c r="D1161" s="1"/>
  <c r="D1162" s="1"/>
  <c r="D1163" s="1"/>
  <c r="D1164" s="1"/>
  <c r="D1165" s="1"/>
  <c r="D1166" s="1"/>
  <c r="D1167" s="1"/>
  <c r="D1168" s="1"/>
  <c r="D1169" s="1"/>
  <c r="D1170" s="1"/>
  <c r="D1171" s="1"/>
  <c r="D1172" s="1"/>
  <c r="D1173" s="1"/>
  <c r="D1174" s="1"/>
  <c r="D1175" s="1"/>
  <c r="D1176" s="1"/>
  <c r="D1177" s="1"/>
  <c r="D1178" s="1"/>
  <c r="D1179" s="1"/>
  <c r="D1180" s="1"/>
  <c r="D1181" s="1"/>
  <c r="D1182" s="1"/>
  <c r="D1183" s="1"/>
  <c r="D1184" s="1"/>
  <c r="D1185" s="1"/>
  <c r="D1186" s="1"/>
  <c r="D1187" s="1"/>
  <c r="D1188" s="1"/>
  <c r="D1189" s="1"/>
  <c r="D1190" s="1"/>
  <c r="D1191" s="1"/>
  <c r="D1192" s="1"/>
  <c r="D1193" s="1"/>
  <c r="D1194" s="1"/>
  <c r="D1195" s="1"/>
  <c r="D1196" s="1"/>
  <c r="D1197" s="1"/>
  <c r="D1198" s="1"/>
  <c r="D1199" s="1"/>
  <c r="D1200" s="1"/>
  <c r="D1201" s="1"/>
  <c r="D1202" s="1"/>
  <c r="D1203" s="1"/>
  <c r="D1204" s="1"/>
  <c r="D1205" s="1"/>
  <c r="D1206" s="1"/>
  <c r="D1207" s="1"/>
  <c r="D1208" s="1"/>
  <c r="D1209" s="1"/>
  <c r="D1210" s="1"/>
  <c r="D1211" s="1"/>
  <c r="D1212" s="1"/>
  <c r="D1213" s="1"/>
  <c r="D1214" s="1"/>
  <c r="D1215" s="1"/>
  <c r="D1216" s="1"/>
  <c r="D1217" s="1"/>
  <c r="D1218" s="1"/>
  <c r="D1219" s="1"/>
  <c r="D1220" s="1"/>
  <c r="D1221" s="1"/>
  <c r="D1222" s="1"/>
  <c r="D1223" s="1"/>
  <c r="D1224" s="1"/>
  <c r="D1225" s="1"/>
  <c r="D1226" s="1"/>
  <c r="D1227" s="1"/>
  <c r="D1228" s="1"/>
  <c r="D1229" s="1"/>
  <c r="D1230" s="1"/>
  <c r="D1231" s="1"/>
  <c r="D1232" s="1"/>
  <c r="D1233" s="1"/>
  <c r="D1234" s="1"/>
  <c r="D1235" s="1"/>
  <c r="D1236" s="1"/>
  <c r="D1237" s="1"/>
  <c r="D1238" s="1"/>
  <c r="D1239" s="1"/>
  <c r="D1240" s="1"/>
  <c r="D1241" s="1"/>
  <c r="D1242" s="1"/>
  <c r="D1243" s="1"/>
  <c r="D1244" s="1"/>
  <c r="D1245" s="1"/>
  <c r="D1246" s="1"/>
  <c r="D1247" s="1"/>
  <c r="D1248" s="1"/>
  <c r="D1249" s="1"/>
  <c r="D1250" s="1"/>
  <c r="D1251" s="1"/>
  <c r="D1252" s="1"/>
  <c r="D1253" s="1"/>
  <c r="D1254" s="1"/>
  <c r="D1255" s="1"/>
  <c r="D1256" s="1"/>
  <c r="D1257" s="1"/>
  <c r="D1258" s="1"/>
  <c r="D1259" s="1"/>
  <c r="D1260" s="1"/>
  <c r="D1261" s="1"/>
  <c r="D1262" s="1"/>
  <c r="D1263" s="1"/>
  <c r="D1264" s="1"/>
  <c r="D1265" s="1"/>
  <c r="D1266" s="1"/>
  <c r="D1267" s="1"/>
  <c r="D1268" s="1"/>
  <c r="D1269" s="1"/>
  <c r="D1270" s="1"/>
  <c r="D1271" s="1"/>
  <c r="D1272" s="1"/>
  <c r="D1273" s="1"/>
  <c r="D1274" s="1"/>
  <c r="D1275" s="1"/>
  <c r="D1276" s="1"/>
  <c r="D1277" s="1"/>
  <c r="D1278" s="1"/>
  <c r="D1279" s="1"/>
  <c r="D1280" s="1"/>
  <c r="D1281" s="1"/>
  <c r="D1282" s="1"/>
  <c r="D1283" s="1"/>
  <c r="D1284" s="1"/>
  <c r="D1285" s="1"/>
  <c r="D1286" s="1"/>
  <c r="D1287" s="1"/>
  <c r="D1288" s="1"/>
  <c r="D1289" s="1"/>
  <c r="D1290" s="1"/>
  <c r="D1291" s="1"/>
  <c r="D1292" s="1"/>
  <c r="T1295"/>
  <c r="L1295"/>
  <c r="M1295"/>
  <c r="F1295"/>
  <c r="U1295"/>
  <c r="J1295"/>
  <c r="E1296"/>
  <c r="K1296" l="1"/>
  <c r="I1296"/>
  <c r="D1293"/>
  <c r="T1296"/>
  <c r="L1296"/>
  <c r="M1296"/>
  <c r="U1296"/>
  <c r="J1296"/>
  <c r="E1297"/>
  <c r="F1296"/>
  <c r="K1297" l="1"/>
  <c r="I1297"/>
  <c r="D1294"/>
  <c r="D1295" s="1"/>
  <c r="D1296" s="1"/>
  <c r="T1297"/>
  <c r="L1297"/>
  <c r="M1297"/>
  <c r="E1298"/>
  <c r="F1297"/>
  <c r="U1297"/>
  <c r="J1297"/>
  <c r="I1298" l="1"/>
  <c r="K1298"/>
  <c r="D1297"/>
  <c r="D1298" s="1"/>
  <c r="T1298"/>
  <c r="L1298"/>
  <c r="M1298"/>
  <c r="F1298"/>
  <c r="J1298"/>
  <c r="E1299"/>
  <c r="U1298"/>
  <c r="K1299" l="1"/>
  <c r="I1299"/>
  <c r="D1299"/>
  <c r="T1299"/>
  <c r="L1299"/>
  <c r="M1299"/>
  <c r="F1299"/>
  <c r="U1299"/>
  <c r="J1299"/>
  <c r="E1300"/>
  <c r="K1300" l="1"/>
  <c r="I1300"/>
  <c r="D1300"/>
  <c r="T1300"/>
  <c r="L1300"/>
  <c r="M1300"/>
  <c r="U1300"/>
  <c r="J1300"/>
  <c r="E1301"/>
  <c r="F1300"/>
  <c r="K1301" l="1"/>
  <c r="I1301"/>
  <c r="D1301"/>
  <c r="T1301"/>
  <c r="L1301"/>
  <c r="M1301"/>
  <c r="E1302"/>
  <c r="F1301"/>
  <c r="J1301"/>
  <c r="U1301"/>
  <c r="K1302" l="1"/>
  <c r="I1302"/>
  <c r="D1302"/>
  <c r="T1302"/>
  <c r="L1302"/>
  <c r="M1302"/>
  <c r="F1302"/>
  <c r="U1302"/>
  <c r="E1303"/>
  <c r="J1302"/>
  <c r="K1303" l="1"/>
  <c r="I1303"/>
  <c r="D1303"/>
  <c r="T1303"/>
  <c r="L1303"/>
  <c r="M1303"/>
  <c r="F1303"/>
  <c r="U1303"/>
  <c r="J1303"/>
  <c r="E1304"/>
  <c r="K1304" l="1"/>
  <c r="I1304"/>
  <c r="D1304"/>
  <c r="T1304"/>
  <c r="L1304"/>
  <c r="M1304"/>
  <c r="U1304"/>
  <c r="J1304"/>
  <c r="E1305"/>
  <c r="F1304"/>
  <c r="K1305" l="1"/>
  <c r="I1305"/>
  <c r="D1305"/>
  <c r="T1305"/>
  <c r="L1305"/>
  <c r="M1305"/>
  <c r="E1306"/>
  <c r="F1305"/>
  <c r="U1305"/>
  <c r="J1305"/>
  <c r="I1306" l="1"/>
  <c r="K1306"/>
  <c r="D1306"/>
  <c r="T1306"/>
  <c r="L1306"/>
  <c r="M1306"/>
  <c r="F1306"/>
  <c r="J1306"/>
  <c r="E1307"/>
  <c r="U1306"/>
  <c r="K1307" l="1"/>
  <c r="I1307"/>
  <c r="D1307"/>
  <c r="T1307"/>
  <c r="L1307"/>
  <c r="M1307"/>
  <c r="F1307"/>
  <c r="U1307"/>
  <c r="J1307"/>
  <c r="E1308"/>
  <c r="K1308" l="1"/>
  <c r="I1308"/>
  <c r="T1308"/>
  <c r="L1308"/>
  <c r="D1308" s="1"/>
  <c r="M1308"/>
  <c r="U1308"/>
  <c r="J1308"/>
  <c r="E1309"/>
  <c r="F1308"/>
  <c r="K1309" l="1"/>
  <c r="I1309"/>
  <c r="D1309"/>
  <c r="T1309"/>
  <c r="L1309"/>
  <c r="M1309"/>
  <c r="E1310"/>
  <c r="F1309"/>
  <c r="J1309"/>
  <c r="U1309"/>
  <c r="K1310" l="1"/>
  <c r="I1310"/>
  <c r="D1310"/>
  <c r="T1310"/>
  <c r="L1310"/>
  <c r="M1310"/>
  <c r="F1310"/>
  <c r="U1310"/>
  <c r="J1310"/>
  <c r="E1311"/>
  <c r="K1311" l="1"/>
  <c r="I1311"/>
  <c r="D1311"/>
  <c r="T1311"/>
  <c r="L1311"/>
  <c r="M1311"/>
  <c r="F1311"/>
  <c r="U1311"/>
  <c r="J1311"/>
  <c r="E1312"/>
  <c r="K1312" l="1"/>
  <c r="I1312"/>
  <c r="T1312"/>
  <c r="L1312"/>
  <c r="D1312" s="1"/>
  <c r="M1312"/>
  <c r="U1312"/>
  <c r="J1312"/>
  <c r="E1313"/>
  <c r="F1312"/>
  <c r="K1313" l="1"/>
  <c r="I1313"/>
  <c r="D1313"/>
  <c r="T1313"/>
  <c r="L1313"/>
  <c r="M1313"/>
  <c r="E1314"/>
  <c r="F1313"/>
  <c r="J1313"/>
  <c r="U1313"/>
  <c r="I1314" l="1"/>
  <c r="K1314"/>
  <c r="D1314"/>
  <c r="T1314"/>
  <c r="L1314"/>
  <c r="M1314"/>
  <c r="F1314"/>
  <c r="J1314"/>
  <c r="U1314"/>
  <c r="E1315"/>
  <c r="K1315" l="1"/>
  <c r="I1315"/>
  <c r="D1315"/>
  <c r="T1315"/>
  <c r="L1315"/>
  <c r="M1315"/>
  <c r="F1315"/>
  <c r="U1315"/>
  <c r="J1315"/>
  <c r="E1316"/>
  <c r="K1316" l="1"/>
  <c r="I1316"/>
  <c r="D1316"/>
  <c r="T1316"/>
  <c r="L1316"/>
  <c r="M1316"/>
  <c r="U1316"/>
  <c r="J1316"/>
  <c r="E1317"/>
  <c r="F1316"/>
  <c r="K1317" l="1"/>
  <c r="I1317"/>
  <c r="D1317"/>
  <c r="T1317"/>
  <c r="L1317"/>
  <c r="M1317"/>
  <c r="E1318"/>
  <c r="U1317"/>
  <c r="J1317"/>
  <c r="F1317"/>
  <c r="K1318" l="1"/>
  <c r="I1318"/>
  <c r="D1318"/>
  <c r="T1318"/>
  <c r="L1318"/>
  <c r="M1318"/>
  <c r="F1318"/>
  <c r="U1318"/>
  <c r="J1318"/>
  <c r="E1319"/>
  <c r="K1319" l="1"/>
  <c r="I1319"/>
  <c r="D1319"/>
  <c r="T1319"/>
  <c r="L1319"/>
  <c r="M1319"/>
  <c r="F1319"/>
  <c r="U1319"/>
  <c r="J1319"/>
  <c r="E1320"/>
  <c r="K1320" l="1"/>
  <c r="I1320"/>
  <c r="D1320"/>
  <c r="T1320"/>
  <c r="L1320"/>
  <c r="M1320"/>
  <c r="U1320"/>
  <c r="J1320"/>
  <c r="E1321"/>
  <c r="F1320"/>
  <c r="K1321" l="1"/>
  <c r="I1321"/>
  <c r="D1321"/>
  <c r="T1321"/>
  <c r="L1321"/>
  <c r="M1321"/>
  <c r="E1322"/>
  <c r="F1321"/>
  <c r="J1321"/>
  <c r="U1321"/>
  <c r="I1322" l="1"/>
  <c r="K1322"/>
  <c r="D1322"/>
  <c r="T1322"/>
  <c r="L1322"/>
  <c r="M1322"/>
  <c r="F1322"/>
  <c r="J1322"/>
  <c r="U1322"/>
  <c r="E1323"/>
  <c r="I1323" l="1"/>
  <c r="K1323"/>
  <c r="D1323"/>
  <c r="T1323"/>
  <c r="L1323"/>
  <c r="M1323"/>
  <c r="F1323"/>
  <c r="U1323"/>
  <c r="J1323"/>
  <c r="E1324"/>
  <c r="K1324" l="1"/>
  <c r="I1324"/>
  <c r="D1324"/>
  <c r="T1324"/>
  <c r="L1324"/>
  <c r="M1324"/>
  <c r="U1324"/>
  <c r="J1324"/>
  <c r="E1325"/>
  <c r="F1324"/>
  <c r="K1325" l="1"/>
  <c r="I1325"/>
  <c r="D1325"/>
  <c r="T1325"/>
  <c r="L1325"/>
  <c r="M1325"/>
  <c r="E1326"/>
  <c r="J1325"/>
  <c r="U1325"/>
  <c r="F1325"/>
  <c r="K1326" l="1"/>
  <c r="I1326"/>
  <c r="D1326"/>
  <c r="T1326"/>
  <c r="L1326"/>
  <c r="M1326"/>
  <c r="F1326"/>
  <c r="U1326"/>
  <c r="E1327"/>
  <c r="J1326"/>
  <c r="K1327" l="1"/>
  <c r="I1327"/>
  <c r="D1327"/>
  <c r="T1327"/>
  <c r="L1327"/>
  <c r="M1327"/>
  <c r="F1327"/>
  <c r="U1327"/>
  <c r="J1327"/>
  <c r="E1328"/>
  <c r="K1328" l="1"/>
  <c r="I1328"/>
  <c r="D1328"/>
  <c r="T1328"/>
  <c r="L1328"/>
  <c r="M1328"/>
  <c r="U1328"/>
  <c r="J1328"/>
  <c r="E1329"/>
  <c r="F1328"/>
  <c r="K1329" l="1"/>
  <c r="I1329"/>
  <c r="D1329"/>
  <c r="T1329"/>
  <c r="L1329"/>
  <c r="M1329"/>
  <c r="E1330"/>
  <c r="F1329"/>
  <c r="U1329"/>
  <c r="J1329"/>
  <c r="I1330" l="1"/>
  <c r="K1330"/>
  <c r="D1330"/>
  <c r="T1330"/>
  <c r="L1330"/>
  <c r="M1330"/>
  <c r="F1330"/>
  <c r="J1330"/>
  <c r="U1330"/>
  <c r="E1331"/>
  <c r="I1331" l="1"/>
  <c r="K1331"/>
  <c r="D1331"/>
  <c r="T1331"/>
  <c r="L1331"/>
  <c r="M1331"/>
  <c r="F1331"/>
  <c r="U1331"/>
  <c r="J1331"/>
  <c r="E1332"/>
  <c r="K1332" l="1"/>
  <c r="I1332"/>
  <c r="D1332"/>
  <c r="T1332"/>
  <c r="L1332"/>
  <c r="M1332"/>
  <c r="U1332"/>
  <c r="J1332"/>
  <c r="E1333"/>
  <c r="F1332"/>
  <c r="K1333" l="1"/>
  <c r="I1333"/>
  <c r="D1333"/>
  <c r="T1333"/>
  <c r="L1333"/>
  <c r="E1334"/>
  <c r="M1333"/>
  <c r="F1333"/>
  <c r="J1333"/>
  <c r="U1333"/>
  <c r="K1334" l="1"/>
  <c r="I1334"/>
  <c r="D1334"/>
  <c r="B25" s="1"/>
  <c r="T1334"/>
  <c r="L1334"/>
  <c r="M1334"/>
  <c r="F1334"/>
  <c r="J1334"/>
  <c r="U1334"/>
  <c r="E1335"/>
  <c r="F1335" l="1"/>
  <c r="B26" l="1"/>
</calcChain>
</file>

<file path=xl/sharedStrings.xml><?xml version="1.0" encoding="utf-8"?>
<sst xmlns="http://schemas.openxmlformats.org/spreadsheetml/2006/main" count="46" uniqueCount="40">
  <si>
    <t>Please enter data only in green cells</t>
  </si>
  <si>
    <t>Month</t>
  </si>
  <si>
    <t>Loan Disbursement</t>
  </si>
  <si>
    <t>EMI</t>
  </si>
  <si>
    <t>Interest</t>
  </si>
  <si>
    <t>Principle</t>
  </si>
  <si>
    <t>Irregular payments</t>
  </si>
  <si>
    <t>Balance</t>
  </si>
  <si>
    <t>Year</t>
  </si>
  <si>
    <t>Total Emi</t>
  </si>
  <si>
    <t>Total Interest</t>
  </si>
  <si>
    <t>Total Principal</t>
  </si>
  <si>
    <t>Monthly</t>
  </si>
  <si>
    <t>Quarterly</t>
  </si>
  <si>
    <t>Loan Amount</t>
  </si>
  <si>
    <t>Loan Term (Years)</t>
  </si>
  <si>
    <t>Payments Per Year</t>
  </si>
  <si>
    <t>Rate of Interest for loan</t>
  </si>
  <si>
    <t>Monthly Installment</t>
  </si>
  <si>
    <t>Initial amount disbursed</t>
  </si>
  <si>
    <t>Months after initial release, part of loan disbursed</t>
  </si>
  <si>
    <t>Loant amt</t>
  </si>
  <si>
    <t>Bi-annual</t>
  </si>
  <si>
    <t>Annual</t>
  </si>
  <si>
    <t>If you to prep-pay regularly enter the approx. Amt</t>
  </si>
  <si>
    <t>Choose frequency of regular prepayment</t>
  </si>
  <si>
    <t>Irregular</t>
  </si>
  <si>
    <t>payments</t>
  </si>
  <si>
    <t>Regular</t>
  </si>
  <si>
    <t>Annual Schedule</t>
  </si>
  <si>
    <t>Month when loan will be closed</t>
  </si>
  <si>
    <t>Year when loan will be closed</t>
  </si>
  <si>
    <t>Interest rate type (fixed or floating)</t>
  </si>
  <si>
    <t>fixed</t>
  </si>
  <si>
    <t>floating</t>
  </si>
  <si>
    <t>rate*</t>
  </si>
  <si>
    <t>* floating rate entries are relevant only if "floating"interest</t>
  </si>
  <si>
    <t>type is chosen</t>
  </si>
  <si>
    <t>Floating</t>
  </si>
  <si>
    <t>Year-end balance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</si>
</sst>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_(* #,##0_);_(* \(#,##0\);_(* &quot;-&quot;_);_(@_)"/>
    <numFmt numFmtId="166" formatCode="_(&quot;$&quot;* #,##0_);_(&quot;$&quot;* \(#,##0\);_(&quot;$&quot;* &quot;-&quot;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4" fillId="3" borderId="1" xfId="0" applyFont="1" applyFill="1" applyBorder="1" applyAlignment="1">
      <alignment horizontal="left"/>
    </xf>
    <xf numFmtId="0" fontId="6" fillId="4" borderId="0" xfId="2" applyFont="1" applyFill="1" applyBorder="1" applyProtection="1">
      <protection locked="0"/>
    </xf>
    <xf numFmtId="0" fontId="0" fillId="0" borderId="1" xfId="0" applyBorder="1"/>
    <xf numFmtId="1" fontId="6" fillId="4" borderId="0" xfId="2" applyNumberFormat="1" applyFont="1" applyFill="1" applyBorder="1" applyProtection="1">
      <protection locked="0"/>
    </xf>
    <xf numFmtId="164" fontId="4" fillId="0" borderId="1" xfId="0" applyNumberFormat="1" applyFont="1" applyBorder="1"/>
    <xf numFmtId="1" fontId="4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10" fontId="6" fillId="4" borderId="0" xfId="2" applyNumberFormat="1" applyFont="1" applyFill="1" applyBorder="1" applyProtection="1">
      <protection locked="0"/>
    </xf>
    <xf numFmtId="0" fontId="4" fillId="2" borderId="1" xfId="0" applyFont="1" applyFill="1" applyBorder="1"/>
    <xf numFmtId="164" fontId="6" fillId="4" borderId="0" xfId="2" applyNumberFormat="1" applyFont="1" applyFill="1" applyBorder="1" applyProtection="1"/>
    <xf numFmtId="0" fontId="4" fillId="4" borderId="0" xfId="0" applyFont="1" applyFill="1" applyBorder="1"/>
    <xf numFmtId="0" fontId="8" fillId="5" borderId="1" xfId="2" applyFont="1" applyFill="1" applyBorder="1" applyProtection="1"/>
    <xf numFmtId="0" fontId="8" fillId="3" borderId="1" xfId="2" applyFont="1" applyFill="1" applyBorder="1" applyAlignment="1" applyProtection="1">
      <alignment horizontal="left"/>
      <protection locked="0"/>
    </xf>
    <xf numFmtId="1" fontId="8" fillId="3" borderId="1" xfId="2" applyNumberFormat="1" applyFont="1" applyFill="1" applyBorder="1" applyAlignment="1" applyProtection="1">
      <alignment horizontal="left"/>
      <protection locked="0"/>
    </xf>
    <xf numFmtId="10" fontId="8" fillId="3" borderId="1" xfId="2" applyNumberFormat="1" applyFont="1" applyFill="1" applyBorder="1" applyAlignment="1" applyProtection="1">
      <alignment horizontal="left"/>
      <protection locked="0"/>
    </xf>
    <xf numFmtId="164" fontId="8" fillId="6" borderId="1" xfId="2" applyNumberFormat="1" applyFont="1" applyFill="1" applyBorder="1" applyAlignment="1" applyProtection="1">
      <alignment horizontal="left"/>
    </xf>
    <xf numFmtId="0" fontId="4" fillId="4" borderId="0" xfId="0" applyFont="1" applyFill="1"/>
    <xf numFmtId="0" fontId="8" fillId="5" borderId="3" xfId="2" applyFont="1" applyFill="1" applyBorder="1" applyProtection="1"/>
    <xf numFmtId="0" fontId="8" fillId="7" borderId="1" xfId="2" applyFont="1" applyFill="1" applyBorder="1" applyProtection="1"/>
    <xf numFmtId="0" fontId="4" fillId="7" borderId="1" xfId="0" applyFont="1" applyFill="1" applyBorder="1"/>
    <xf numFmtId="0" fontId="9" fillId="7" borderId="1" xfId="2" applyFont="1" applyFill="1" applyBorder="1" applyProtection="1"/>
    <xf numFmtId="0" fontId="3" fillId="7" borderId="1" xfId="0" applyFont="1" applyFill="1" applyBorder="1"/>
    <xf numFmtId="0" fontId="4" fillId="3" borderId="1" xfId="0" applyFont="1" applyFill="1" applyBorder="1"/>
    <xf numFmtId="0" fontId="4" fillId="2" borderId="0" xfId="0" applyFont="1" applyFill="1"/>
    <xf numFmtId="0" fontId="4" fillId="0" borderId="2" xfId="0" applyFont="1" applyBorder="1"/>
    <xf numFmtId="164" fontId="4" fillId="0" borderId="2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9" fontId="4" fillId="2" borderId="0" xfId="1" applyFont="1" applyFill="1"/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/>
    <xf numFmtId="0" fontId="3" fillId="0" borderId="4" xfId="0" applyFont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1" fontId="0" fillId="6" borderId="1" xfId="0" applyNumberFormat="1" applyFill="1" applyBorder="1"/>
    <xf numFmtId="164" fontId="0" fillId="2" borderId="0" xfId="0" applyNumberFormat="1" applyFill="1"/>
    <xf numFmtId="0" fontId="0" fillId="2" borderId="0" xfId="0" applyFill="1" applyBorder="1"/>
    <xf numFmtId="0" fontId="0" fillId="2" borderId="0" xfId="0" applyFill="1"/>
    <xf numFmtId="0" fontId="4" fillId="3" borderId="2" xfId="0" applyFont="1" applyFill="1" applyBorder="1"/>
    <xf numFmtId="9" fontId="4" fillId="0" borderId="0" xfId="1" applyFont="1" applyBorder="1"/>
    <xf numFmtId="9" fontId="4" fillId="3" borderId="1" xfId="0" applyNumberFormat="1" applyFont="1" applyFill="1" applyBorder="1"/>
    <xf numFmtId="164" fontId="4" fillId="2" borderId="0" xfId="0" applyNumberFormat="1" applyFont="1" applyFill="1"/>
    <xf numFmtId="0" fontId="3" fillId="0" borderId="0" xfId="0" applyFont="1" applyFill="1" applyBorder="1" applyAlignment="1"/>
    <xf numFmtId="0" fontId="6" fillId="0" borderId="0" xfId="2" applyFont="1" applyFill="1" applyBorder="1" applyProtection="1">
      <protection locked="0"/>
    </xf>
    <xf numFmtId="2" fontId="4" fillId="2" borderId="1" xfId="0" applyNumberFormat="1" applyFont="1" applyFill="1" applyBorder="1"/>
    <xf numFmtId="0" fontId="2" fillId="6" borderId="0" xfId="0" applyFont="1" applyFill="1" applyBorder="1" applyAlignment="1">
      <alignment horizontal="center"/>
    </xf>
  </cellXfs>
  <cellStyles count="6">
    <cellStyle name="Comma[0]" xfId="4"/>
    <cellStyle name="Currency[0]" xfId="5"/>
    <cellStyle name="Normal" xfId="0" builtinId="0"/>
    <cellStyle name="Normal 2" xfId="2"/>
    <cellStyle name="Percent" xfId="1" builtinId="5"/>
    <cellStyle name="Percent 2" xf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2543035568829758"/>
          <c:y val="1.733426487413877E-2"/>
          <c:w val="0.8111646945132972"/>
          <c:h val="0.81338897949559885"/>
        </c:manualLayout>
      </c:layout>
      <c:barChart>
        <c:barDir val="col"/>
        <c:grouping val="stacked"/>
        <c:ser>
          <c:idx val="1"/>
          <c:order val="0"/>
          <c:tx>
            <c:strRef>
              <c:f>'Loan amortization schedule'!$Y$2</c:f>
              <c:strCache>
                <c:ptCount val="1"/>
                <c:pt idx="0">
                  <c:v>Total Interest</c:v>
                </c:pt>
              </c:strCache>
            </c:strRef>
          </c:tx>
          <c:spPr>
            <a:solidFill>
              <a:srgbClr val="0000FF"/>
            </a:solidFill>
          </c:spPr>
          <c:cat>
            <c:numRef>
              <c:f>'Loan amortization schedule'!$W$3:$W$52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cat>
          <c:val>
            <c:numRef>
              <c:f>'Loan amortization schedule'!$Y$3:$Y$52</c:f>
              <c:numCache>
                <c:formatCode>0</c:formatCode>
                <c:ptCount val="50"/>
                <c:pt idx="0">
                  <c:v>699373.98373944662</c:v>
                </c:pt>
                <c:pt idx="1">
                  <c:v>697917.57350041682</c:v>
                </c:pt>
                <c:pt idx="2">
                  <c:v>696308.65807780519</c:v>
                </c:pt>
                <c:pt idx="3">
                  <c:v>694531.26818603813</c:v>
                </c:pt>
                <c:pt idx="4">
                  <c:v>692567.76234666514</c:v>
                </c:pt>
                <c:pt idx="5">
                  <c:v>690398.65178791247</c:v>
                </c:pt>
                <c:pt idx="6">
                  <c:v>688002.4070089336</c:v>
                </c:pt>
                <c:pt idx="7">
                  <c:v>685355.24408880761</c:v>
                </c:pt>
                <c:pt idx="8">
                  <c:v>682430.88861929823</c:v>
                </c:pt>
                <c:pt idx="9">
                  <c:v>679200.31491828791</c:v>
                </c:pt>
                <c:pt idx="10">
                  <c:v>675631.45793544967</c:v>
                </c:pt>
                <c:pt idx="11">
                  <c:v>671688.89499067899</c:v>
                </c:pt>
                <c:pt idx="12">
                  <c:v>667333.49418638088</c:v>
                </c:pt>
                <c:pt idx="13">
                  <c:v>662522.02600392874</c:v>
                </c:pt>
                <c:pt idx="14">
                  <c:v>657206.73422919575</c:v>
                </c:pt>
                <c:pt idx="15">
                  <c:v>651334.86194838502</c:v>
                </c:pt>
                <c:pt idx="16">
                  <c:v>644848.12790942704</c:v>
                </c:pt>
                <c:pt idx="17">
                  <c:v>637682.14805157389</c:v>
                </c:pt>
                <c:pt idx="18">
                  <c:v>629765.79646158242</c:v>
                </c:pt>
                <c:pt idx="19">
                  <c:v>621020.49941365886</c:v>
                </c:pt>
                <c:pt idx="20">
                  <c:v>611359.45548616198</c:v>
                </c:pt>
                <c:pt idx="21">
                  <c:v>600686.77401433187</c:v>
                </c:pt>
                <c:pt idx="22">
                  <c:v>588896.52332776273</c:v>
                </c:pt>
                <c:pt idx="23">
                  <c:v>575871.67932590097</c:v>
                </c:pt>
                <c:pt idx="24">
                  <c:v>561482.96395566</c:v>
                </c:pt>
                <c:pt idx="25">
                  <c:v>545587.56206246116</c:v>
                </c:pt>
                <c:pt idx="26">
                  <c:v>528027.70387881342</c:v>
                </c:pt>
                <c:pt idx="27">
                  <c:v>508629.09908092162</c:v>
                </c:pt>
                <c:pt idx="28">
                  <c:v>487199.20687056123</c:v>
                </c:pt>
                <c:pt idx="29">
                  <c:v>463525.32491191756</c:v>
                </c:pt>
                <c:pt idx="30">
                  <c:v>437372.47815514106</c:v>
                </c:pt>
                <c:pt idx="31">
                  <c:v>408481.08659214032</c:v>
                </c:pt>
                <c:pt idx="32">
                  <c:v>376564.38879593025</c:v>
                </c:pt>
                <c:pt idx="33">
                  <c:v>341305.59567088209</c:v>
                </c:pt>
                <c:pt idx="34">
                  <c:v>302354.7461634319</c:v>
                </c:pt>
                <c:pt idx="35">
                  <c:v>259325.23372461242</c:v>
                </c:pt>
                <c:pt idx="36">
                  <c:v>211789.96904782066</c:v>
                </c:pt>
                <c:pt idx="37">
                  <c:v>159277.14099508803</c:v>
                </c:pt>
                <c:pt idx="38">
                  <c:v>101265.53363693634</c:v>
                </c:pt>
                <c:pt idx="39">
                  <c:v>37179.352925112507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val>
        </c:ser>
        <c:ser>
          <c:idx val="2"/>
          <c:order val="1"/>
          <c:tx>
            <c:strRef>
              <c:f>'Loan amortization schedule'!$Z$2</c:f>
              <c:strCache>
                <c:ptCount val="1"/>
                <c:pt idx="0">
                  <c:v>Total Principal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'Loan amortization schedule'!$W$3:$W$52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cat>
          <c:val>
            <c:numRef>
              <c:f>'Loan amortization schedule'!$Z$3:$Z$52</c:f>
              <c:numCache>
                <c:formatCode>0</c:formatCode>
                <c:ptCount val="50"/>
                <c:pt idx="0">
                  <c:v>13908.581561192266</c:v>
                </c:pt>
                <c:pt idx="1">
                  <c:v>15364.991800222153</c:v>
                </c:pt>
                <c:pt idx="2">
                  <c:v>16973.90722283387</c:v>
                </c:pt>
                <c:pt idx="3">
                  <c:v>18751.29711460074</c:v>
                </c:pt>
                <c:pt idx="4">
                  <c:v>20714.802953973827</c:v>
                </c:pt>
                <c:pt idx="5">
                  <c:v>22883.913512726467</c:v>
                </c:pt>
                <c:pt idx="6">
                  <c:v>25280.158291705302</c:v>
                </c:pt>
                <c:pt idx="7">
                  <c:v>27927.32121183136</c:v>
                </c:pt>
                <c:pt idx="8">
                  <c:v>30851.676681340585</c:v>
                </c:pt>
                <c:pt idx="9">
                  <c:v>34082.250382350961</c:v>
                </c:pt>
                <c:pt idx="10">
                  <c:v>37651.107365189331</c:v>
                </c:pt>
                <c:pt idx="11">
                  <c:v>41593.670309959969</c:v>
                </c:pt>
                <c:pt idx="12">
                  <c:v>45949.07111425804</c:v>
                </c:pt>
                <c:pt idx="13">
                  <c:v>50760.539296710245</c:v>
                </c:pt>
                <c:pt idx="14">
                  <c:v>56075.831071443143</c:v>
                </c:pt>
                <c:pt idx="15">
                  <c:v>61947.703352253906</c:v>
                </c:pt>
                <c:pt idx="16">
                  <c:v>68434.437391211803</c:v>
                </c:pt>
                <c:pt idx="17">
                  <c:v>75600.41724906498</c:v>
                </c:pt>
                <c:pt idx="18">
                  <c:v>83516.768839056487</c:v>
                </c:pt>
                <c:pt idx="19">
                  <c:v>92262.065886980068</c:v>
                </c:pt>
                <c:pt idx="20">
                  <c:v>101923.10981447689</c:v>
                </c:pt>
                <c:pt idx="21">
                  <c:v>112595.79128630692</c:v>
                </c:pt>
                <c:pt idx="22">
                  <c:v>124386.04197287612</c:v>
                </c:pt>
                <c:pt idx="23">
                  <c:v>137410.88597473784</c:v>
                </c:pt>
                <c:pt idx="24">
                  <c:v>151799.60134497884</c:v>
                </c:pt>
                <c:pt idx="25">
                  <c:v>167695.00323817768</c:v>
                </c:pt>
                <c:pt idx="26">
                  <c:v>185254.86142182551</c:v>
                </c:pt>
                <c:pt idx="27">
                  <c:v>204653.46621971726</c:v>
                </c:pt>
                <c:pt idx="28">
                  <c:v>226083.35843007764</c:v>
                </c:pt>
                <c:pt idx="29">
                  <c:v>249757.24038872134</c:v>
                </c:pt>
                <c:pt idx="30">
                  <c:v>275910.08714549779</c:v>
                </c:pt>
                <c:pt idx="31">
                  <c:v>304801.47870849853</c:v>
                </c:pt>
                <c:pt idx="32">
                  <c:v>336718.17650470871</c:v>
                </c:pt>
                <c:pt idx="33">
                  <c:v>371976.96962975693</c:v>
                </c:pt>
                <c:pt idx="34">
                  <c:v>410927.819137207</c:v>
                </c:pt>
                <c:pt idx="35">
                  <c:v>453957.33157602651</c:v>
                </c:pt>
                <c:pt idx="36">
                  <c:v>501492.5962528183</c:v>
                </c:pt>
                <c:pt idx="37">
                  <c:v>554005.42430555087</c:v>
                </c:pt>
                <c:pt idx="38">
                  <c:v>612017.03166370245</c:v>
                </c:pt>
                <c:pt idx="39">
                  <c:v>676103.21237543528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val>
        </c:ser>
        <c:overlap val="100"/>
        <c:axId val="100117888"/>
        <c:axId val="100136448"/>
      </c:barChart>
      <c:catAx>
        <c:axId val="100117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IN" sz="2400"/>
                  <a:t>Year</a:t>
                </a:r>
              </a:p>
            </c:rich>
          </c:tx>
          <c:layout>
            <c:manualLayout>
              <c:xMode val="edge"/>
              <c:yMode val="edge"/>
              <c:x val="0.50835101118478099"/>
              <c:y val="0.92247573991757381"/>
            </c:manualLayout>
          </c:layout>
        </c:title>
        <c:numFmt formatCode="General" sourceLinked="1"/>
        <c:tickLblPos val="nextTo"/>
        <c:crossAx val="100136448"/>
        <c:crosses val="autoZero"/>
        <c:auto val="1"/>
        <c:lblAlgn val="ctr"/>
        <c:lblOffset val="100"/>
      </c:catAx>
      <c:valAx>
        <c:axId val="100136448"/>
        <c:scaling>
          <c:orientation val="minMax"/>
        </c:scaling>
        <c:axPos val="l"/>
        <c:majorGridlines/>
        <c:numFmt formatCode="0" sourceLinked="1"/>
        <c:tickLblPos val="nextTo"/>
        <c:crossAx val="100117888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800"/>
          </a:pPr>
          <a:endParaRPr lang="en-US"/>
        </a:p>
      </c:txPr>
    </c:legend>
    <c:plotVisOnly val="1"/>
  </c:chart>
  <c:txPr>
    <a:bodyPr/>
    <a:lstStyle/>
    <a:p>
      <a:pPr>
        <a:defRPr sz="14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'Loan amortization schedule'!$AA$2</c:f>
              <c:strCache>
                <c:ptCount val="1"/>
                <c:pt idx="0">
                  <c:v>Year-end balance</c:v>
                </c:pt>
              </c:strCache>
            </c:strRef>
          </c:tx>
          <c:marker>
            <c:symbol val="none"/>
          </c:marker>
          <c:xVal>
            <c:numRef>
              <c:f>'Loan amortization schedule'!$W$3:$W$52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'Loan amortization schedule'!$AA$3:$AA$52</c:f>
              <c:numCache>
                <c:formatCode>0</c:formatCode>
                <c:ptCount val="50"/>
                <c:pt idx="0">
                  <c:v>6986091.4184388081</c:v>
                </c:pt>
                <c:pt idx="1">
                  <c:v>6970726.4266385855</c:v>
                </c:pt>
                <c:pt idx="2">
                  <c:v>6953752.519415752</c:v>
                </c:pt>
                <c:pt idx="3">
                  <c:v>6935001.2223011507</c:v>
                </c:pt>
                <c:pt idx="4">
                  <c:v>6914286.4193471763</c:v>
                </c:pt>
                <c:pt idx="5">
                  <c:v>6891402.5058344509</c:v>
                </c:pt>
                <c:pt idx="6">
                  <c:v>6866122.3475427451</c:v>
                </c:pt>
                <c:pt idx="7">
                  <c:v>6838195.0263309143</c:v>
                </c:pt>
                <c:pt idx="8">
                  <c:v>6807343.3496495737</c:v>
                </c:pt>
                <c:pt idx="9">
                  <c:v>6773261.099267222</c:v>
                </c:pt>
                <c:pt idx="10">
                  <c:v>6735609.9919020329</c:v>
                </c:pt>
                <c:pt idx="11">
                  <c:v>6694016.3215920711</c:v>
                </c:pt>
                <c:pt idx="12">
                  <c:v>6648067.2504778123</c:v>
                </c:pt>
                <c:pt idx="13">
                  <c:v>6597306.7111811042</c:v>
                </c:pt>
                <c:pt idx="14">
                  <c:v>6541230.8801096613</c:v>
                </c:pt>
                <c:pt idx="15">
                  <c:v>6479283.1767574092</c:v>
                </c:pt>
                <c:pt idx="16">
                  <c:v>6410848.739366197</c:v>
                </c:pt>
                <c:pt idx="17">
                  <c:v>6335248.3221171321</c:v>
                </c:pt>
                <c:pt idx="18">
                  <c:v>6251731.5532780755</c:v>
                </c:pt>
                <c:pt idx="19">
                  <c:v>6159469.4873910937</c:v>
                </c:pt>
                <c:pt idx="20">
                  <c:v>6057546.3775766166</c:v>
                </c:pt>
                <c:pt idx="21">
                  <c:v>5944950.5862903111</c:v>
                </c:pt>
                <c:pt idx="22">
                  <c:v>5820564.5443174355</c:v>
                </c:pt>
                <c:pt idx="23">
                  <c:v>5683153.6583426986</c:v>
                </c:pt>
                <c:pt idx="24">
                  <c:v>5531354.0569977202</c:v>
                </c:pt>
                <c:pt idx="25">
                  <c:v>5363659.0537595423</c:v>
                </c:pt>
                <c:pt idx="26">
                  <c:v>5178404.1923377169</c:v>
                </c:pt>
                <c:pt idx="27">
                  <c:v>4973750.7261180002</c:v>
                </c:pt>
                <c:pt idx="28">
                  <c:v>4747667.3676879238</c:v>
                </c:pt>
                <c:pt idx="29">
                  <c:v>4497910.1272992017</c:v>
                </c:pt>
                <c:pt idx="30">
                  <c:v>4222000.0401537037</c:v>
                </c:pt>
                <c:pt idx="31">
                  <c:v>3917198.5614452055</c:v>
                </c:pt>
                <c:pt idx="32">
                  <c:v>3580480.3849404962</c:v>
                </c:pt>
                <c:pt idx="33">
                  <c:v>3208503.41531074</c:v>
                </c:pt>
                <c:pt idx="34">
                  <c:v>2797575.5961735332</c:v>
                </c:pt>
                <c:pt idx="35">
                  <c:v>2343618.2645975072</c:v>
                </c:pt>
                <c:pt idx="36">
                  <c:v>1842125.6683446888</c:v>
                </c:pt>
                <c:pt idx="37">
                  <c:v>1288120.2440391378</c:v>
                </c:pt>
                <c:pt idx="38">
                  <c:v>676103.21237543516</c:v>
                </c:pt>
                <c:pt idx="39">
                  <c:v>7.2759576141834259E-12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axId val="169944960"/>
        <c:axId val="169949440"/>
      </c:scatterChart>
      <c:valAx>
        <c:axId val="169944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IN" sz="1800"/>
                  <a:t>Year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9949440"/>
        <c:crosses val="autoZero"/>
        <c:crossBetween val="midCat"/>
      </c:valAx>
      <c:valAx>
        <c:axId val="169949440"/>
        <c:scaling>
          <c:orientation val="minMax"/>
        </c:scaling>
        <c:axPos val="l"/>
        <c:majorGridlines/>
        <c:numFmt formatCode="0" sourceLinked="1"/>
        <c:tickLblPos val="nextTo"/>
        <c:crossAx val="16994496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85724</xdr:rowOff>
    </xdr:from>
    <xdr:to>
      <xdr:col>14</xdr:col>
      <xdr:colOff>323850</xdr:colOff>
      <xdr:row>24</xdr:row>
      <xdr:rowOff>115419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104775</xdr:rowOff>
    </xdr:from>
    <xdr:to>
      <xdr:col>12</xdr:col>
      <xdr:colOff>438150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off-vs-invest-version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n amortization pre-paid"/>
      <sheetName val="Retirement Planner"/>
      <sheetName val="Long-term financial Goals"/>
      <sheetName val="Detailed Cash Flow Chart"/>
      <sheetName val="Loan amortization lump sum inv"/>
      <sheetName val="Result"/>
      <sheetName val="Income Tax Slabs"/>
    </sheetNames>
    <sheetDataSet>
      <sheetData sheetId="0"/>
      <sheetData sheetId="1">
        <row r="14">
          <cell r="B14">
            <v>18</v>
          </cell>
        </row>
      </sheetData>
      <sheetData sheetId="2" refreshError="1"/>
      <sheetData sheetId="3">
        <row r="4">
          <cell r="Q4">
            <v>0</v>
          </cell>
        </row>
      </sheetData>
      <sheetData sheetId="4">
        <row r="3">
          <cell r="B3">
            <v>0.08</v>
          </cell>
        </row>
        <row r="4">
          <cell r="B4">
            <v>0.1</v>
          </cell>
        </row>
        <row r="10">
          <cell r="B10">
            <v>200000</v>
          </cell>
        </row>
        <row r="12">
          <cell r="B12">
            <v>15</v>
          </cell>
        </row>
        <row r="13">
          <cell r="B13">
            <v>12</v>
          </cell>
        </row>
        <row r="14">
          <cell r="B14">
            <v>0.1</v>
          </cell>
        </row>
        <row r="16">
          <cell r="B16">
            <v>6000000</v>
          </cell>
        </row>
      </sheetData>
      <sheetData sheetId="5" refreshError="1"/>
      <sheetData sheetId="6">
        <row r="2">
          <cell r="C2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48576"/>
  <sheetViews>
    <sheetView tabSelected="1" zoomScale="85" zoomScaleNormal="85" workbookViewId="0">
      <selection activeCell="B2" sqref="B2"/>
    </sheetView>
  </sheetViews>
  <sheetFormatPr defaultColWidth="8.85546875" defaultRowHeight="15.75"/>
  <cols>
    <col min="1" max="1" width="48" style="1" customWidth="1"/>
    <col min="2" max="2" width="11" style="1" bestFit="1" customWidth="1"/>
    <col min="3" max="3" width="0.7109375" style="21" customWidth="1"/>
    <col min="4" max="4" width="7.5703125" style="34" hidden="1" customWidth="1"/>
    <col min="5" max="5" width="6.42578125" style="31" customWidth="1"/>
    <col min="6" max="6" width="18.28515625" style="31" bestFit="1" customWidth="1"/>
    <col min="7" max="7" width="8.42578125" style="31" bestFit="1" customWidth="1"/>
    <col min="8" max="8" width="18.28515625" style="31" hidden="1" customWidth="1"/>
    <col min="9" max="9" width="7" style="31" bestFit="1" customWidth="1"/>
    <col min="10" max="10" width="6.7109375" style="31" hidden="1" customWidth="1"/>
    <col min="11" max="11" width="8.85546875" style="31"/>
    <col min="12" max="12" width="9" style="31" bestFit="1" customWidth="1"/>
    <col min="13" max="13" width="9" style="31" hidden="1" customWidth="1"/>
    <col min="14" max="14" width="9.7109375" style="31" hidden="1" customWidth="1"/>
    <col min="15" max="17" width="9" style="31" hidden="1" customWidth="1"/>
    <col min="18" max="18" width="10" style="31" bestFit="1" customWidth="1"/>
    <col min="19" max="19" width="11.7109375" style="33" bestFit="1" customWidth="1"/>
    <col min="20" max="20" width="18.7109375" style="31" hidden="1" customWidth="1"/>
    <col min="21" max="21" width="9.7109375" style="31" bestFit="1" customWidth="1"/>
    <col min="22" max="22" width="0.7109375" style="21" customWidth="1"/>
    <col min="23" max="23" width="5.5703125" style="2" bestFit="1" customWidth="1"/>
    <col min="24" max="24" width="9.140625" style="2" bestFit="1" customWidth="1"/>
    <col min="25" max="25" width="12.85546875" style="2" customWidth="1"/>
    <col min="26" max="26" width="13.5703125" style="2" customWidth="1"/>
    <col min="27" max="27" width="17.5703125" style="2" bestFit="1" customWidth="1"/>
    <col min="28" max="29" width="9" style="2" hidden="1" customWidth="1"/>
    <col min="30" max="32" width="8.85546875" style="2" hidden="1" customWidth="1"/>
    <col min="33" max="33" width="0.7109375" style="21" customWidth="1"/>
    <col min="34" max="37" width="8.85546875" style="2" customWidth="1"/>
    <col min="38" max="38" width="0" style="2" hidden="1" customWidth="1"/>
    <col min="39" max="16384" width="8.85546875" style="2"/>
  </cols>
  <sheetData>
    <row r="1" spans="1:48">
      <c r="A1" s="38" t="s">
        <v>0</v>
      </c>
      <c r="B1" s="38"/>
      <c r="C1" s="37"/>
      <c r="D1" s="49"/>
      <c r="E1" s="38" t="str">
        <f>IF(SUM(B8:B20)&gt;B2,"Check loan disbursal schedule. The amounts are incorrect", "Monthly Schedule")</f>
        <v>Monthly Schedule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6"/>
      <c r="W1" s="39" t="s">
        <v>29</v>
      </c>
      <c r="X1" s="39"/>
      <c r="Y1" s="39"/>
      <c r="Z1" s="39"/>
      <c r="AA1" s="52"/>
      <c r="AB1"/>
      <c r="AC1"/>
      <c r="AG1" s="36"/>
      <c r="AH1" s="43"/>
      <c r="AI1" s="43"/>
      <c r="AJ1" s="43"/>
      <c r="AK1" s="43"/>
      <c r="AL1" s="43" t="s">
        <v>33</v>
      </c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customFormat="1" ht="18">
      <c r="A2" s="16" t="s">
        <v>14</v>
      </c>
      <c r="B2" s="17">
        <v>7000000</v>
      </c>
      <c r="C2" s="5"/>
      <c r="D2" s="50"/>
      <c r="E2" s="3" t="s">
        <v>1</v>
      </c>
      <c r="F2" s="3" t="s">
        <v>2</v>
      </c>
      <c r="G2" s="3" t="s">
        <v>38</v>
      </c>
      <c r="H2" s="3"/>
      <c r="I2" s="3" t="s">
        <v>3</v>
      </c>
      <c r="J2" s="3" t="s">
        <v>3</v>
      </c>
      <c r="K2" s="3" t="s">
        <v>4</v>
      </c>
      <c r="L2" s="3" t="s">
        <v>5</v>
      </c>
      <c r="M2" s="3" t="s">
        <v>12</v>
      </c>
      <c r="N2" s="3" t="s">
        <v>13</v>
      </c>
      <c r="O2" s="3" t="s">
        <v>22</v>
      </c>
      <c r="P2" s="3" t="s">
        <v>23</v>
      </c>
      <c r="Q2" s="3"/>
      <c r="R2" s="3" t="s">
        <v>28</v>
      </c>
      <c r="S2" s="3" t="s">
        <v>26</v>
      </c>
      <c r="T2" s="3" t="s">
        <v>6</v>
      </c>
      <c r="U2" s="3" t="s">
        <v>7</v>
      </c>
      <c r="V2" s="5"/>
      <c r="W2" s="40" t="s">
        <v>8</v>
      </c>
      <c r="X2" s="40" t="s">
        <v>9</v>
      </c>
      <c r="Y2" s="40" t="s">
        <v>10</v>
      </c>
      <c r="Z2" s="40" t="s">
        <v>11</v>
      </c>
      <c r="AA2" s="40" t="s">
        <v>39</v>
      </c>
      <c r="AB2" s="6"/>
      <c r="AC2" s="6"/>
      <c r="AG2" s="5"/>
      <c r="AH2" s="44"/>
      <c r="AI2" s="44"/>
      <c r="AJ2" s="44"/>
      <c r="AK2" s="44"/>
      <c r="AL2" s="44" t="s">
        <v>34</v>
      </c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customFormat="1" ht="18">
      <c r="A3" s="16" t="s">
        <v>15</v>
      </c>
      <c r="B3" s="18">
        <v>40</v>
      </c>
      <c r="C3" s="7"/>
      <c r="D3" s="34">
        <f>IF(SUM($D$2:D2)&lt;&gt;0,0,IF(U2=L3,E3,0))</f>
        <v>0</v>
      </c>
      <c r="E3" s="3">
        <v>0</v>
      </c>
      <c r="F3" s="3">
        <f>initial</f>
        <v>7000000</v>
      </c>
      <c r="G3" s="3" t="s">
        <v>35</v>
      </c>
      <c r="H3" s="3"/>
      <c r="I3" s="3"/>
      <c r="J3" s="3" t="s">
        <v>33</v>
      </c>
      <c r="K3" s="3"/>
      <c r="L3" s="3"/>
      <c r="M3" s="3"/>
      <c r="N3" s="3"/>
      <c r="O3" s="3"/>
      <c r="P3" s="3"/>
      <c r="Q3" s="3"/>
      <c r="R3" s="3" t="s">
        <v>27</v>
      </c>
      <c r="S3" s="3" t="s">
        <v>27</v>
      </c>
      <c r="T3" s="3"/>
      <c r="U3" s="3">
        <f>F3</f>
        <v>7000000</v>
      </c>
      <c r="V3" s="7"/>
      <c r="W3" s="40">
        <v>1</v>
      </c>
      <c r="X3" s="41">
        <f>IF(ISERROR(W3),NA(),SUM(INDEX($J$4:$J$1333,AB3):INDEX($J$4:$J$1333,AC3)))</f>
        <v>713282.56530063914</v>
      </c>
      <c r="Y3" s="41">
        <f>IF(ISERROR(W3),NA(),SUM(INDEX($K$4:$K$1333,AB3):INDEX($K$4:$K$1333,AC3)))</f>
        <v>699373.98373944662</v>
      </c>
      <c r="Z3" s="41">
        <f>IF(ISERROR(W3),NA(),SUM(INDEX($L$4:$L$1333,AB3):INDEX($L$4:$L$1333,AC3)))</f>
        <v>13908.581561192266</v>
      </c>
      <c r="AA3" s="41">
        <f>IF(ISERROR(W3),NA(),INDEX($U$4:$U$1333,AC3))</f>
        <v>6986091.4184388081</v>
      </c>
      <c r="AB3" s="6">
        <v>1</v>
      </c>
      <c r="AC3" s="6">
        <v>12</v>
      </c>
      <c r="AG3" s="7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customFormat="1" ht="18">
      <c r="A4" s="16" t="s">
        <v>16</v>
      </c>
      <c r="B4" s="18">
        <v>12</v>
      </c>
      <c r="C4" s="7"/>
      <c r="D4" s="34">
        <f>IF(SUM($D$2:D3)&lt;&gt;0,0,IF(U3=L4,E4,0))</f>
        <v>0</v>
      </c>
      <c r="E4" s="3">
        <f>IF(E3&lt;term*freq,1,"")</f>
        <v>1</v>
      </c>
      <c r="F4" s="3">
        <f>IF(E4="","",IF(ISERROR(INDEX($A$11:$B$20,MATCH(E4,$A$11:$A$20,0),2)),0,INDEX($A$11:$B$20,MATCH(E4,$A$11:$A$20,0),2)))</f>
        <v>0</v>
      </c>
      <c r="G4" s="47">
        <v>0.1</v>
      </c>
      <c r="H4" s="46">
        <f>IF($B$5="fixed",rate,G4)</f>
        <v>0.1</v>
      </c>
      <c r="I4" s="9">
        <f>IF(E4="",NA(),IF(PMT(H4/freq,(term*freq),-$B$2)&gt;(U3*(1+rate/freq)),IF((U3*(1+rate/freq))&lt;0,0,(U3*(1+rate/freq))),PMT(H4/freq,(term*freq),-$B$2)))</f>
        <v>59440.213775053242</v>
      </c>
      <c r="J4" s="8">
        <f>IF(E4="","",IF(emi&gt;(U3*(1+rate/freq)),IF((U3*(1+rate/freq))&lt;0,0,(U3*(1+rate/freq))),emi))</f>
        <v>59440.213775053242</v>
      </c>
      <c r="K4" s="9">
        <f>IF(E4="",NA(),IF(U3&lt;0,0,U3)*H4/freq)</f>
        <v>58333.333333333336</v>
      </c>
      <c r="L4" s="8">
        <f>IF(E4="","",I4-K4)</f>
        <v>1106.8804417199062</v>
      </c>
      <c r="M4" s="8">
        <f>E4</f>
        <v>1</v>
      </c>
      <c r="N4" s="8">
        <v>1</v>
      </c>
      <c r="O4" s="8">
        <v>1</v>
      </c>
      <c r="P4" s="8">
        <v>1</v>
      </c>
      <c r="Q4" s="8">
        <f>IF($B$23=$M$2,M4,IF($B$23=$N$2,N4,IF($B$23=$O$2,O4,IF($B$23=$P$2,P4,""))))</f>
        <v>1</v>
      </c>
      <c r="R4" s="3">
        <f>IF(Q4&lt;&gt;0,regpay,0)</f>
        <v>0</v>
      </c>
      <c r="S4" s="4"/>
      <c r="T4" s="3">
        <f>IF(U3=0,0,S4)</f>
        <v>0</v>
      </c>
      <c r="U4" s="8">
        <f>IF(E4="","",IF(U3&lt;=0,0,IF(U3+F4-L4-R4-T4&lt;0,0,U3+F4-L4-R4-T4)))</f>
        <v>6998893.1195582803</v>
      </c>
      <c r="V4" s="7"/>
      <c r="W4" s="40">
        <f>IF(W3&lt;term,W3+1,NA())</f>
        <v>2</v>
      </c>
      <c r="X4" s="41">
        <f>IF(ISERROR(W4),NA(),SUM(INDEX($J$4:$J$1333,AB4):INDEX($J$4:$J$1333,AC4)))</f>
        <v>713282.56530063914</v>
      </c>
      <c r="Y4" s="41">
        <f>IF(ISERROR(W4),NA(),SUM(INDEX($K$4:$K$1333,AB4):INDEX($K$4:$K$1333,AC4)))</f>
        <v>697917.57350041682</v>
      </c>
      <c r="Z4" s="41">
        <f>IF(ISERROR(W4),NA(),SUM(INDEX($L$4:$L$1333,AB4):INDEX($L$4:$L$1333,AC4)))</f>
        <v>15364.991800222153</v>
      </c>
      <c r="AA4" s="41">
        <f>IF(ISERROR(W4),NA(),INDEX($U$4:$U$1333,AC4))</f>
        <v>6970726.4266385855</v>
      </c>
      <c r="AB4" s="10">
        <f>IF(ISERROR(W4),"",AB3+12)</f>
        <v>13</v>
      </c>
      <c r="AC4" s="10">
        <f>IF(ISERROR(W4),"",AC3+12)</f>
        <v>24</v>
      </c>
      <c r="AG4" s="7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customFormat="1" ht="18">
      <c r="A5" s="16" t="s">
        <v>32</v>
      </c>
      <c r="B5" s="18" t="s">
        <v>33</v>
      </c>
      <c r="C5" s="12"/>
      <c r="D5" s="34">
        <f>IF(SUM($D$2:D4)&lt;&gt;0,0,IF(U4=L5,E5,0))</f>
        <v>0</v>
      </c>
      <c r="E5" s="3">
        <f t="shared" ref="E5:E36" si="0">IF(E4&lt;term*freq,E4+1,"")</f>
        <v>2</v>
      </c>
      <c r="F5" s="3">
        <f>IF(E5="","",IF(ISERROR(INDEX($A$11:$B$20,MATCH(E5,$A$11:$A$20,0),2)),0,INDEX($A$11:$B$20,MATCH(E5,$A$11:$A$20,0),2)))</f>
        <v>0</v>
      </c>
      <c r="G5" s="47">
        <v>0.1</v>
      </c>
      <c r="H5" s="46">
        <f>IF($B$5="fixed",rate,G5)</f>
        <v>0.1</v>
      </c>
      <c r="I5" s="9">
        <f>IF(E5="",NA(),IF(PMT(H5/freq,(term*freq),-$B$2)&gt;(U4*(1+rate/freq)),IF((U4*(1+rate/freq))&lt;0,0,(U4*(1+rate/freq))),PMT(H5/freq,(term*freq),-$B$2)))</f>
        <v>59440.213775053242</v>
      </c>
      <c r="J5" s="8">
        <f>IF(E5="","",IF(emi&gt;(U4*(1+rate/freq)),IF((U4*(1+rate/freq))&lt;0,0,(U4*(1+rate/freq))),emi))</f>
        <v>59440.213775053242</v>
      </c>
      <c r="K5" s="9">
        <f>IF(E5="",NA(),IF(U4&lt;0,0,U4)*H5/freq)</f>
        <v>58324.10932965234</v>
      </c>
      <c r="L5" s="8">
        <f t="shared" ref="L5:L68" si="1">IF(E5="","",I5-K5)</f>
        <v>1116.1044454009025</v>
      </c>
      <c r="M5" s="8">
        <f t="shared" ref="M5:M68" si="2">E5</f>
        <v>2</v>
      </c>
      <c r="N5" s="8"/>
      <c r="O5" s="8"/>
      <c r="P5" s="8"/>
      <c r="Q5" s="8">
        <f>IF($B$23=$M$2,M5,IF($B$23=$N$2,N5,IF($B$23=$O$2,O5,IF($B$23=$P$2,P5,""))))</f>
        <v>0</v>
      </c>
      <c r="R5" s="3">
        <f>IF(Q5&lt;&gt;0,regpay,0)</f>
        <v>0</v>
      </c>
      <c r="S5" s="27"/>
      <c r="T5" s="3">
        <f>IF(U4=0,0,S5)</f>
        <v>0</v>
      </c>
      <c r="U5" s="8">
        <f>IF(E5="","",IF(U4&lt;=0,0,IF(U4+F5-L5-R5-T5&lt;0,0,U4+F5-L5-R5-T5)))</f>
        <v>6997777.0151128797</v>
      </c>
      <c r="V5" s="12"/>
      <c r="W5" s="40">
        <f>IF(W4&lt;term,W4+1,NA())</f>
        <v>3</v>
      </c>
      <c r="X5" s="41">
        <f>IF(ISERROR(W5),NA(),SUM(INDEX($J$4:$J$1333,AB5):INDEX($J$4:$J$1333,AC5)))</f>
        <v>713282.56530063914</v>
      </c>
      <c r="Y5" s="41">
        <f>IF(ISERROR(W5),NA(),SUM(INDEX($K$4:$K$1333,AB5):INDEX($K$4:$K$1333,AC5)))</f>
        <v>696308.65807780519</v>
      </c>
      <c r="Z5" s="41">
        <f>IF(ISERROR(W5),NA(),SUM(INDEX($L$4:$L$1333,AB5):INDEX($L$4:$L$1333,AC5)))</f>
        <v>16973.90722283387</v>
      </c>
      <c r="AA5" s="41">
        <f t="shared" ref="AA5:AA52" si="3">IF(ISERROR(W5),NA(),INDEX($U$4:$U$1333,AC5))</f>
        <v>6953752.519415752</v>
      </c>
      <c r="AB5" s="10">
        <f>IF(ISERROR(W5),"",AB4+12)</f>
        <v>25</v>
      </c>
      <c r="AC5" s="10">
        <f>IF(ISERROR(W5),"",AC4+12)</f>
        <v>36</v>
      </c>
      <c r="AG5" s="12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</row>
    <row r="6" spans="1:48" customFormat="1" ht="18">
      <c r="A6" s="16" t="s">
        <v>17</v>
      </c>
      <c r="B6" s="19">
        <v>0.1</v>
      </c>
      <c r="C6" s="12"/>
      <c r="D6" s="34">
        <f>IF(SUM($D$2:D5)&lt;&gt;0,0,IF(U5=L6,E6,0))</f>
        <v>0</v>
      </c>
      <c r="E6" s="3">
        <f t="shared" si="0"/>
        <v>3</v>
      </c>
      <c r="F6" s="3">
        <f>IF(E6="","",IF(ISERROR(INDEX($A$11:$B$20,MATCH(E6,$A$11:$A$20,0),2)),0,INDEX($A$11:$B$20,MATCH(E6,$A$11:$A$20,0),2)))</f>
        <v>0</v>
      </c>
      <c r="G6" s="47">
        <v>0.1</v>
      </c>
      <c r="H6" s="46">
        <f>IF($B$5="fixed",rate,G6)</f>
        <v>0.1</v>
      </c>
      <c r="I6" s="9">
        <f>IF(E6="",NA(),IF(PMT(H6/freq,(term*freq),-$B$2)&gt;(U5*(1+rate/freq)),IF((U5*(1+rate/freq))&lt;0,0,(U5*(1+rate/freq))),PMT(H6/freq,(term*freq),-$B$2)))</f>
        <v>59440.213775053242</v>
      </c>
      <c r="J6" s="8">
        <f>IF(E6="","",IF(emi&gt;(U5*(1+rate/freq)),IF((U5*(1+rate/freq))&lt;0,0,(U5*(1+rate/freq))),emi))</f>
        <v>59440.213775053242</v>
      </c>
      <c r="K6" s="9">
        <f>IF(E6="",NA(),IF(U5&lt;0,0,U5)*H6/freq)</f>
        <v>58314.808459274005</v>
      </c>
      <c r="L6" s="8">
        <f t="shared" si="1"/>
        <v>1125.4053157792368</v>
      </c>
      <c r="M6" s="8">
        <f t="shared" si="2"/>
        <v>3</v>
      </c>
      <c r="N6" s="8"/>
      <c r="O6" s="8"/>
      <c r="P6" s="8"/>
      <c r="Q6" s="8">
        <f>IF($B$23=$M$2,M6,IF($B$23=$N$2,N6,IF($B$23=$O$2,O6,IF($B$23=$P$2,P6,""))))</f>
        <v>0</v>
      </c>
      <c r="R6" s="3">
        <f>IF(Q6&lt;&gt;0,regpay,0)</f>
        <v>0</v>
      </c>
      <c r="S6" s="27"/>
      <c r="T6" s="3">
        <f>IF(U5=0,0,S6)</f>
        <v>0</v>
      </c>
      <c r="U6" s="8">
        <f>IF(E6="","",IF(U5&lt;=0,0,IF(U5+F6-L6-R6-T6&lt;0,0,U5+F6-L6-R6-T6)))</f>
        <v>6996651.6097971005</v>
      </c>
      <c r="V6" s="12"/>
      <c r="W6" s="40">
        <f>IF(W5&lt;term,W5+1,NA())</f>
        <v>4</v>
      </c>
      <c r="X6" s="41">
        <f>IF(ISERROR(W6),NA(),SUM(INDEX($J$4:$J$1333,AB6):INDEX($J$4:$J$1333,AC6)))</f>
        <v>713282.56530063914</v>
      </c>
      <c r="Y6" s="41">
        <f>IF(ISERROR(W6),NA(),SUM(INDEX($K$4:$K$1333,AB6):INDEX($K$4:$K$1333,AC6)))</f>
        <v>694531.26818603813</v>
      </c>
      <c r="Z6" s="41">
        <f>IF(ISERROR(W6),NA(),SUM(INDEX($L$4:$L$1333,AB6):INDEX($L$4:$L$1333,AC6)))</f>
        <v>18751.29711460074</v>
      </c>
      <c r="AA6" s="41">
        <f t="shared" si="3"/>
        <v>6935001.2223011507</v>
      </c>
      <c r="AB6" s="10">
        <f>IF(ISERROR(W6),"",AB5+12)</f>
        <v>37</v>
      </c>
      <c r="AC6" s="10">
        <f>IF(ISERROR(W6),"",AC5+12)</f>
        <v>48</v>
      </c>
      <c r="AG6" s="12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customFormat="1" ht="18">
      <c r="A7" s="16" t="s">
        <v>18</v>
      </c>
      <c r="B7" s="20">
        <f>PMT(B6/B4,B3*B4,-B2)</f>
        <v>59440.213775053242</v>
      </c>
      <c r="C7" s="14"/>
      <c r="D7" s="34">
        <f>IF(SUM($D$2:D6)&lt;&gt;0,0,IF(U6=L7,E7,0))</f>
        <v>0</v>
      </c>
      <c r="E7" s="3">
        <f t="shared" si="0"/>
        <v>4</v>
      </c>
      <c r="F7" s="3">
        <f>IF(E7="","",IF(ISERROR(INDEX($A$11:$B$20,MATCH(E7,$A$11:$A$20,0),2)),0,INDEX($A$11:$B$20,MATCH(E7,$A$11:$A$20,0),2)))</f>
        <v>0</v>
      </c>
      <c r="G7" s="47">
        <v>0.1</v>
      </c>
      <c r="H7" s="46">
        <f>IF($B$5="fixed",rate,G7)</f>
        <v>0.1</v>
      </c>
      <c r="I7" s="9">
        <f>IF(E7="",NA(),IF(PMT(H7/freq,(term*freq),-$B$2)&gt;(U6*(1+rate/freq)),IF((U6*(1+rate/freq))&lt;0,0,(U6*(1+rate/freq))),PMT(H7/freq,(term*freq),-$B$2)))</f>
        <v>59440.213775053242</v>
      </c>
      <c r="J7" s="8">
        <f>IF(E7="","",IF(emi&gt;(U6*(1+rate/freq)),IF((U6*(1+rate/freq))&lt;0,0,(U6*(1+rate/freq))),emi))</f>
        <v>59440.213775053242</v>
      </c>
      <c r="K7" s="9">
        <f>IF(E7="",NA(),IF(U6&lt;0,0,U6)*H7/freq)</f>
        <v>58305.430081642502</v>
      </c>
      <c r="L7" s="8">
        <f t="shared" si="1"/>
        <v>1134.7836934107399</v>
      </c>
      <c r="M7" s="8">
        <f t="shared" si="2"/>
        <v>4</v>
      </c>
      <c r="N7" s="8">
        <f>N4+3</f>
        <v>4</v>
      </c>
      <c r="O7" s="8"/>
      <c r="P7" s="8"/>
      <c r="Q7" s="8">
        <f>IF($B$23=$M$2,M7,IF($B$23=$N$2,N7,IF($B$23=$O$2,O7,IF($B$23=$P$2,P7,""))))</f>
        <v>4</v>
      </c>
      <c r="R7" s="3">
        <f>IF(Q7&lt;&gt;0,regpay,0)</f>
        <v>0</v>
      </c>
      <c r="S7" s="27"/>
      <c r="T7" s="3">
        <f>IF(U6=0,0,S7)</f>
        <v>0</v>
      </c>
      <c r="U7" s="8">
        <f>IF(E7="","",IF(U6&lt;=0,0,IF(U6+F7-L7-R7-T7&lt;0,0,U6+F7-L7-R7-T7)))</f>
        <v>6995516.8261036901</v>
      </c>
      <c r="V7" s="14"/>
      <c r="W7" s="40">
        <f>IF(W6&lt;term,W6+1,NA())</f>
        <v>5</v>
      </c>
      <c r="X7" s="41">
        <f>IF(ISERROR(W7),NA(),SUM(INDEX($J$4:$J$1333,AB7):INDEX($J$4:$J$1333,AC7)))</f>
        <v>713282.56530063914</v>
      </c>
      <c r="Y7" s="41">
        <f>IF(ISERROR(W7),NA(),SUM(INDEX($K$4:$K$1333,AB7):INDEX($K$4:$K$1333,AC7)))</f>
        <v>692567.76234666514</v>
      </c>
      <c r="Z7" s="41">
        <f>IF(ISERROR(W7),NA(),SUM(INDEX($L$4:$L$1333,AB7):INDEX($L$4:$L$1333,AC7)))</f>
        <v>20714.802953973827</v>
      </c>
      <c r="AA7" s="41">
        <f t="shared" si="3"/>
        <v>6914286.4193471763</v>
      </c>
      <c r="AB7" s="10">
        <f>IF(ISERROR(W7),"",AB6+12)</f>
        <v>49</v>
      </c>
      <c r="AC7" s="10">
        <f>IF(ISERROR(W7),"",AC6+12)</f>
        <v>60</v>
      </c>
      <c r="AG7" s="1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customFormat="1" ht="18">
      <c r="A8" s="22" t="s">
        <v>19</v>
      </c>
      <c r="B8" s="17">
        <v>7000000</v>
      </c>
      <c r="C8" s="5"/>
      <c r="D8" s="34">
        <f>IF(SUM($D$2:D7)&lt;&gt;0,0,IF(U7=L8,E8,0))</f>
        <v>0</v>
      </c>
      <c r="E8" s="3">
        <f t="shared" si="0"/>
        <v>5</v>
      </c>
      <c r="F8" s="3">
        <f>IF(E8="","",IF(ISERROR(INDEX($A$11:$B$20,MATCH(E8,$A$11:$A$20,0),2)),0,INDEX($A$11:$B$20,MATCH(E8,$A$11:$A$20,0),2)))</f>
        <v>0</v>
      </c>
      <c r="G8" s="47">
        <v>0.1</v>
      </c>
      <c r="H8" s="46">
        <f>IF($B$5="fixed",rate,G8)</f>
        <v>0.1</v>
      </c>
      <c r="I8" s="9">
        <f>IF(E8="",NA(),IF(PMT(H8/freq,(term*freq),-$B$2)&gt;(U7*(1+rate/freq)),IF((U7*(1+rate/freq))&lt;0,0,(U7*(1+rate/freq))),PMT(H8/freq,(term*freq),-$B$2)))</f>
        <v>59440.213775053242</v>
      </c>
      <c r="J8" s="8">
        <f>IF(E8="","",IF(emi&gt;(U7*(1+rate/freq)),IF((U7*(1+rate/freq))&lt;0,0,(U7*(1+rate/freq))),emi))</f>
        <v>59440.213775053242</v>
      </c>
      <c r="K8" s="9">
        <f>IF(E8="",NA(),IF(U7&lt;0,0,U7)*H8/freq)</f>
        <v>58295.973550864088</v>
      </c>
      <c r="L8" s="8">
        <f t="shared" si="1"/>
        <v>1144.2402241891541</v>
      </c>
      <c r="M8" s="8">
        <f t="shared" si="2"/>
        <v>5</v>
      </c>
      <c r="N8" s="8"/>
      <c r="O8" s="8"/>
      <c r="P8" s="8"/>
      <c r="Q8" s="8">
        <f>IF($B$23=$M$2,M8,IF($B$23=$N$2,N8,IF($B$23=$O$2,O8,IF($B$23=$P$2,P8,""))))</f>
        <v>0</v>
      </c>
      <c r="R8" s="3">
        <f>IF(Q8&lt;&gt;0,regpay,0)</f>
        <v>0</v>
      </c>
      <c r="S8" s="27"/>
      <c r="T8" s="3">
        <f>IF(U7=0,0,S8)</f>
        <v>0</v>
      </c>
      <c r="U8" s="8">
        <f>IF(E8="","",IF(U7&lt;=0,0,IF(U7+F8-L8-R8-T8&lt;0,0,U7+F8-L8-R8-T8)))</f>
        <v>6994372.585879501</v>
      </c>
      <c r="V8" s="5"/>
      <c r="W8" s="40">
        <f>IF(W7&lt;term,W7+1,NA())</f>
        <v>6</v>
      </c>
      <c r="X8" s="41">
        <f>IF(ISERROR(W8),NA(),SUM(INDEX($J$4:$J$1333,AB8):INDEX($J$4:$J$1333,AC8)))</f>
        <v>713282.56530063914</v>
      </c>
      <c r="Y8" s="41">
        <f>IF(ISERROR(W8),NA(),SUM(INDEX($K$4:$K$1333,AB8):INDEX($K$4:$K$1333,AC8)))</f>
        <v>690398.65178791247</v>
      </c>
      <c r="Z8" s="41">
        <f>IF(ISERROR(W8),NA(),SUM(INDEX($L$4:$L$1333,AB8):INDEX($L$4:$L$1333,AC8)))</f>
        <v>22883.913512726467</v>
      </c>
      <c r="AA8" s="41">
        <f t="shared" si="3"/>
        <v>6891402.5058344509</v>
      </c>
      <c r="AB8" s="10">
        <f>IF(ISERROR(W8),"",AB7+12)</f>
        <v>61</v>
      </c>
      <c r="AC8" s="10">
        <f>IF(ISERROR(W8),"",AC7+12)</f>
        <v>72</v>
      </c>
      <c r="AG8" s="5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customFormat="1">
      <c r="A9" s="23" t="s">
        <v>20</v>
      </c>
      <c r="B9" s="24"/>
      <c r="C9" s="15"/>
      <c r="D9" s="34">
        <f>IF(SUM($D$2:D8)&lt;&gt;0,0,IF(U8=L9,E9,0))</f>
        <v>0</v>
      </c>
      <c r="E9" s="3">
        <f t="shared" si="0"/>
        <v>6</v>
      </c>
      <c r="F9" s="3">
        <f>IF(E9="","",IF(ISERROR(INDEX($A$11:$B$20,MATCH(E9,$A$11:$A$20,0),2)),0,INDEX($A$11:$B$20,MATCH(E9,$A$11:$A$20,0),2)))</f>
        <v>0</v>
      </c>
      <c r="G9" s="47">
        <v>0.1</v>
      </c>
      <c r="H9" s="46">
        <f>IF($B$5="fixed",rate,G9)</f>
        <v>0.1</v>
      </c>
      <c r="I9" s="9">
        <f>IF(E9="",NA(),IF(PMT(H9/freq,(term*freq),-$B$2)&gt;(U8*(1+rate/freq)),IF((U8*(1+rate/freq))&lt;0,0,(U8*(1+rate/freq))),PMT(H9/freq,(term*freq),-$B$2)))</f>
        <v>59440.213775053242</v>
      </c>
      <c r="J9" s="8">
        <f>IF(E9="","",IF(emi&gt;(U8*(1+rate/freq)),IF((U8*(1+rate/freq))&lt;0,0,(U8*(1+rate/freq))),emi))</f>
        <v>59440.213775053242</v>
      </c>
      <c r="K9" s="9">
        <f>IF(E9="",NA(),IF(U8&lt;0,0,U8)*H9/freq)</f>
        <v>58286.438215662514</v>
      </c>
      <c r="L9" s="8">
        <f t="shared" si="1"/>
        <v>1153.7755593907277</v>
      </c>
      <c r="M9" s="8">
        <f t="shared" si="2"/>
        <v>6</v>
      </c>
      <c r="N9" s="8"/>
      <c r="O9" s="8"/>
      <c r="P9" s="8"/>
      <c r="Q9" s="8">
        <f>IF($B$23=$M$2,M9,IF($B$23=$N$2,N9,IF($B$23=$O$2,O9,IF($B$23=$P$2,P9,""))))</f>
        <v>0</v>
      </c>
      <c r="R9" s="3">
        <f>IF(Q9&lt;&gt;0,regpay,0)</f>
        <v>0</v>
      </c>
      <c r="S9" s="27"/>
      <c r="T9" s="3">
        <f>IF(U8=0,0,S9)</f>
        <v>0</v>
      </c>
      <c r="U9" s="8">
        <f>IF(E9="","",IF(U8&lt;=0,0,IF(U8+F9-L9-R9-T9&lt;0,0,U8+F9-L9-R9-T9)))</f>
        <v>6993218.8103201101</v>
      </c>
      <c r="V9" s="15"/>
      <c r="W9" s="40">
        <f>IF(W8&lt;term,W8+1,NA())</f>
        <v>7</v>
      </c>
      <c r="X9" s="41">
        <f>IF(ISERROR(W9),NA(),SUM(INDEX($J$4:$J$1333,AB9):INDEX($J$4:$J$1333,AC9)))</f>
        <v>713282.56530063914</v>
      </c>
      <c r="Y9" s="41">
        <f>IF(ISERROR(W9),NA(),SUM(INDEX($K$4:$K$1333,AB9):INDEX($K$4:$K$1333,AC9)))</f>
        <v>688002.4070089336</v>
      </c>
      <c r="Z9" s="41">
        <f>IF(ISERROR(W9),NA(),SUM(INDEX($L$4:$L$1333,AB9):INDEX($L$4:$L$1333,AC9)))</f>
        <v>25280.158291705302</v>
      </c>
      <c r="AA9" s="41">
        <f t="shared" si="3"/>
        <v>6866122.3475427451</v>
      </c>
      <c r="AB9" s="10">
        <f>IF(ISERROR(W9),"",AB8+12)</f>
        <v>73</v>
      </c>
      <c r="AC9" s="10">
        <f>IF(ISERROR(W9),"",AC8+12)</f>
        <v>84</v>
      </c>
      <c r="AG9" s="15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customFormat="1">
      <c r="A10" s="25" t="s">
        <v>1</v>
      </c>
      <c r="B10" s="26" t="s">
        <v>21</v>
      </c>
      <c r="C10" s="15"/>
      <c r="D10" s="34">
        <f>IF(SUM($D$2:D9)&lt;&gt;0,0,IF(U9=L10,E10,0))</f>
        <v>0</v>
      </c>
      <c r="E10" s="3">
        <f t="shared" si="0"/>
        <v>7</v>
      </c>
      <c r="F10" s="3">
        <f>IF(E10="","",IF(ISERROR(INDEX($A$11:$B$20,MATCH(E10,$A$11:$A$20,0),2)),0,INDEX($A$11:$B$20,MATCH(E10,$A$11:$A$20,0),2)))</f>
        <v>0</v>
      </c>
      <c r="G10" s="47">
        <v>0.1</v>
      </c>
      <c r="H10" s="46">
        <f>IF($B$5="fixed",rate,G10)</f>
        <v>0.1</v>
      </c>
      <c r="I10" s="9">
        <f>IF(E10="",NA(),IF(PMT(H10/freq,(term*freq),-$B$2)&gt;(U9*(1+rate/freq)),IF((U9*(1+rate/freq))&lt;0,0,(U9*(1+rate/freq))),PMT(H10/freq,(term*freq),-$B$2)))</f>
        <v>59440.213775053242</v>
      </c>
      <c r="J10" s="8">
        <f>IF(E10="","",IF(emi&gt;(U9*(1+rate/freq)),IF((U9*(1+rate/freq))&lt;0,0,(U9*(1+rate/freq))),emi))</f>
        <v>59440.213775053242</v>
      </c>
      <c r="K10" s="9">
        <f>IF(E10="",NA(),IF(U9&lt;0,0,U9)*H10/freq)</f>
        <v>58276.823419334251</v>
      </c>
      <c r="L10" s="8">
        <f t="shared" si="1"/>
        <v>1163.3903557189915</v>
      </c>
      <c r="M10" s="8">
        <f t="shared" si="2"/>
        <v>7</v>
      </c>
      <c r="N10" s="8">
        <f>N7+3</f>
        <v>7</v>
      </c>
      <c r="O10" s="8">
        <f>O4+6</f>
        <v>7</v>
      </c>
      <c r="P10" s="8"/>
      <c r="Q10" s="8">
        <f>IF($B$23=$M$2,M10,IF($B$23=$N$2,N10,IF($B$23=$O$2,O10,IF($B$23=$P$2,P10,""))))</f>
        <v>7</v>
      </c>
      <c r="R10" s="3">
        <f>IF(Q10&lt;&gt;0,regpay,0)</f>
        <v>0</v>
      </c>
      <c r="S10" s="27"/>
      <c r="T10" s="3">
        <f>IF(U9=0,0,S10)</f>
        <v>0</v>
      </c>
      <c r="U10" s="8">
        <f>IF(E10="","",IF(U9&lt;=0,0,IF(U9+F10-L10-R10-T10&lt;0,0,U9+F10-L10-R10-T10)))</f>
        <v>6992055.4199643908</v>
      </c>
      <c r="V10" s="15"/>
      <c r="W10" s="40">
        <f>IF(W9&lt;term,W9+1,NA())</f>
        <v>8</v>
      </c>
      <c r="X10" s="41">
        <f>IF(ISERROR(W10),NA(),SUM(INDEX($J$4:$J$1333,AB10):INDEX($J$4:$J$1333,AC10)))</f>
        <v>713282.56530063914</v>
      </c>
      <c r="Y10" s="41">
        <f>IF(ISERROR(W10),NA(),SUM(INDEX($K$4:$K$1333,AB10):INDEX($K$4:$K$1333,AC10)))</f>
        <v>685355.24408880761</v>
      </c>
      <c r="Z10" s="41">
        <f>IF(ISERROR(W10),NA(),SUM(INDEX($L$4:$L$1333,AB10):INDEX($L$4:$L$1333,AC10)))</f>
        <v>27927.32121183136</v>
      </c>
      <c r="AA10" s="41">
        <f t="shared" si="3"/>
        <v>6838195.0263309143</v>
      </c>
      <c r="AB10" s="10">
        <f>IF(ISERROR(W10),"",AB9+12)</f>
        <v>85</v>
      </c>
      <c r="AC10" s="10">
        <f>IF(ISERROR(W10),"",AC9+12)</f>
        <v>96</v>
      </c>
      <c r="AG10" s="15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customFormat="1">
      <c r="A11" s="27">
        <v>6</v>
      </c>
      <c r="B11" s="27"/>
      <c r="C11" s="15"/>
      <c r="D11" s="34">
        <f>IF(SUM($D$2:D10)&lt;&gt;0,0,IF(U10=L11,E11,0))</f>
        <v>0</v>
      </c>
      <c r="E11" s="3">
        <f t="shared" si="0"/>
        <v>8</v>
      </c>
      <c r="F11" s="3">
        <f>IF(E11="","",IF(ISERROR(INDEX($A$11:$B$20,MATCH(E11,$A$11:$A$20,0),2)),0,INDEX($A$11:$B$20,MATCH(E11,$A$11:$A$20,0),2)))</f>
        <v>0</v>
      </c>
      <c r="G11" s="47">
        <v>0.1</v>
      </c>
      <c r="H11" s="46">
        <f>IF($B$5="fixed",rate,G11)</f>
        <v>0.1</v>
      </c>
      <c r="I11" s="9">
        <f>IF(E11="",NA(),IF(PMT(H11/freq,(term*freq),-$B$2)&gt;(U10*(1+rate/freq)),IF((U10*(1+rate/freq))&lt;0,0,(U10*(1+rate/freq))),PMT(H11/freq,(term*freq),-$B$2)))</f>
        <v>59440.213775053242</v>
      </c>
      <c r="J11" s="8">
        <f>IF(E11="","",IF(emi&gt;(U10*(1+rate/freq)),IF((U10*(1+rate/freq))&lt;0,0,(U10*(1+rate/freq))),emi))</f>
        <v>59440.213775053242</v>
      </c>
      <c r="K11" s="9">
        <f>IF(E11="",NA(),IF(U10&lt;0,0,U10)*H11/freq)</f>
        <v>58267.128499703256</v>
      </c>
      <c r="L11" s="8">
        <f t="shared" si="1"/>
        <v>1173.0852753499857</v>
      </c>
      <c r="M11" s="8">
        <f t="shared" si="2"/>
        <v>8</v>
      </c>
      <c r="N11" s="8"/>
      <c r="O11" s="8"/>
      <c r="P11" s="8"/>
      <c r="Q11" s="8">
        <f>IF($B$23=$M$2,M11,IF($B$23=$N$2,N11,IF($B$23=$O$2,O11,IF($B$23=$P$2,P11,""))))</f>
        <v>0</v>
      </c>
      <c r="R11" s="3">
        <f>IF(Q11&lt;&gt;0,regpay,0)</f>
        <v>0</v>
      </c>
      <c r="S11" s="27"/>
      <c r="T11" s="3">
        <f>IF(U10=0,0,S11)</f>
        <v>0</v>
      </c>
      <c r="U11" s="8">
        <f>IF(E11="","",IF(U10&lt;=0,0,IF(U10+F11-L11-R11-T11&lt;0,0,U10+F11-L11-R11-T11)))</f>
        <v>6990882.3346890407</v>
      </c>
      <c r="V11" s="15"/>
      <c r="W11" s="40">
        <f>IF(W10&lt;term,W10+1,NA())</f>
        <v>9</v>
      </c>
      <c r="X11" s="41">
        <f>IF(ISERROR(W11),NA(),SUM(INDEX($J$4:$J$1333,AB11):INDEX($J$4:$J$1333,AC11)))</f>
        <v>713282.56530063914</v>
      </c>
      <c r="Y11" s="41">
        <f>IF(ISERROR(W11),NA(),SUM(INDEX($K$4:$K$1333,AB11):INDEX($K$4:$K$1333,AC11)))</f>
        <v>682430.88861929823</v>
      </c>
      <c r="Z11" s="41">
        <f>IF(ISERROR(W11),NA(),SUM(INDEX($L$4:$L$1333,AB11):INDEX($L$4:$L$1333,AC11)))</f>
        <v>30851.676681340585</v>
      </c>
      <c r="AA11" s="41">
        <f t="shared" si="3"/>
        <v>6807343.3496495737</v>
      </c>
      <c r="AB11" s="10">
        <f>IF(ISERROR(W11),"",AB10+12)</f>
        <v>97</v>
      </c>
      <c r="AC11" s="10">
        <f>IF(ISERROR(W11),"",AC10+12)</f>
        <v>108</v>
      </c>
      <c r="AG11" s="15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customFormat="1">
      <c r="A12" s="27">
        <v>12</v>
      </c>
      <c r="B12" s="27"/>
      <c r="C12" s="15"/>
      <c r="D12" s="34">
        <f>IF(SUM($D$2:D11)&lt;&gt;0,0,IF(U11=L12,E12,0))</f>
        <v>0</v>
      </c>
      <c r="E12" s="3">
        <f t="shared" si="0"/>
        <v>9</v>
      </c>
      <c r="F12" s="3">
        <f>IF(E12="","",IF(ISERROR(INDEX($A$11:$B$20,MATCH(E12,$A$11:$A$20,0),2)),0,INDEX($A$11:$B$20,MATCH(E12,$A$11:$A$20,0),2)))</f>
        <v>0</v>
      </c>
      <c r="G12" s="47">
        <v>0.1</v>
      </c>
      <c r="H12" s="46">
        <f>IF($B$5="fixed",rate,G12)</f>
        <v>0.1</v>
      </c>
      <c r="I12" s="9">
        <f>IF(E12="",NA(),IF(PMT(H12/freq,(term*freq),-$B$2)&gt;(U11*(1+rate/freq)),IF((U11*(1+rate/freq))&lt;0,0,(U11*(1+rate/freq))),PMT(H12/freq,(term*freq),-$B$2)))</f>
        <v>59440.213775053242</v>
      </c>
      <c r="J12" s="8">
        <f>IF(E12="","",IF(emi&gt;(U11*(1+rate/freq)),IF((U11*(1+rate/freq))&lt;0,0,(U11*(1+rate/freq))),emi))</f>
        <v>59440.213775053242</v>
      </c>
      <c r="K12" s="9">
        <f>IF(E12="",NA(),IF(U11&lt;0,0,U11)*H12/freq)</f>
        <v>58257.352789075347</v>
      </c>
      <c r="L12" s="8">
        <f t="shared" si="1"/>
        <v>1182.8609859778953</v>
      </c>
      <c r="M12" s="8">
        <f t="shared" si="2"/>
        <v>9</v>
      </c>
      <c r="N12" s="8"/>
      <c r="O12" s="8"/>
      <c r="P12" s="8"/>
      <c r="Q12" s="8">
        <f>IF($B$23=$M$2,M12,IF($B$23=$N$2,N12,IF($B$23=$O$2,O12,IF($B$23=$P$2,P12,""))))</f>
        <v>0</v>
      </c>
      <c r="R12" s="3">
        <f>IF(Q12&lt;&gt;0,regpay,0)</f>
        <v>0</v>
      </c>
      <c r="S12" s="27"/>
      <c r="T12" s="3">
        <f>IF(U11=0,0,S12)</f>
        <v>0</v>
      </c>
      <c r="U12" s="8">
        <f>IF(E12="","",IF(U11&lt;=0,0,IF(U11+F12-L12-R12-T12&lt;0,0,U11+F12-L12-R12-T12)))</f>
        <v>6989699.4737030631</v>
      </c>
      <c r="V12" s="15"/>
      <c r="W12" s="40">
        <f>IF(W11&lt;term,W11+1,NA())</f>
        <v>10</v>
      </c>
      <c r="X12" s="41">
        <f>IF(ISERROR(W12),NA(),SUM(INDEX($J$4:$J$1333,AB12):INDEX($J$4:$J$1333,AC12)))</f>
        <v>713282.56530063914</v>
      </c>
      <c r="Y12" s="41">
        <f>IF(ISERROR(W12),NA(),SUM(INDEX($K$4:$K$1333,AB12):INDEX($K$4:$K$1333,AC12)))</f>
        <v>679200.31491828791</v>
      </c>
      <c r="Z12" s="41">
        <f>IF(ISERROR(W12),NA(),SUM(INDEX($L$4:$L$1333,AB12):INDEX($L$4:$L$1333,AC12)))</f>
        <v>34082.250382350961</v>
      </c>
      <c r="AA12" s="41">
        <f t="shared" si="3"/>
        <v>6773261.099267222</v>
      </c>
      <c r="AB12" s="10">
        <f>IF(ISERROR(W12),"",AB11+12)</f>
        <v>109</v>
      </c>
      <c r="AC12" s="10">
        <f>IF(ISERROR(W12),"",AC11+12)</f>
        <v>120</v>
      </c>
      <c r="AG12" s="15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customFormat="1">
      <c r="A13" s="27">
        <v>18</v>
      </c>
      <c r="B13" s="27"/>
      <c r="C13" s="15"/>
      <c r="D13" s="34">
        <f>IF(SUM($D$2:D12)&lt;&gt;0,0,IF(U12=L13,E13,0))</f>
        <v>0</v>
      </c>
      <c r="E13" s="3">
        <f t="shared" si="0"/>
        <v>10</v>
      </c>
      <c r="F13" s="3">
        <f>IF(E13="","",IF(ISERROR(INDEX($A$11:$B$20,MATCH(E13,$A$11:$A$20,0),2)),0,INDEX($A$11:$B$20,MATCH(E13,$A$11:$A$20,0),2)))</f>
        <v>0</v>
      </c>
      <c r="G13" s="47">
        <v>0.1</v>
      </c>
      <c r="H13" s="46">
        <f>IF($B$5="fixed",rate,G13)</f>
        <v>0.1</v>
      </c>
      <c r="I13" s="9">
        <f>IF(E13="",NA(),IF(PMT(H13/freq,(term*freq),-$B$2)&gt;(U12*(1+rate/freq)),IF((U12*(1+rate/freq))&lt;0,0,(U12*(1+rate/freq))),PMT(H13/freq,(term*freq),-$B$2)))</f>
        <v>59440.213775053242</v>
      </c>
      <c r="J13" s="8">
        <f>IF(E13="","",IF(emi&gt;(U12*(1+rate/freq)),IF((U12*(1+rate/freq))&lt;0,0,(U12*(1+rate/freq))),emi))</f>
        <v>59440.213775053242</v>
      </c>
      <c r="K13" s="9">
        <f>IF(E13="",NA(),IF(U12&lt;0,0,U12)*H13/freq)</f>
        <v>58247.495614192194</v>
      </c>
      <c r="L13" s="8">
        <f t="shared" si="1"/>
        <v>1192.7181608610481</v>
      </c>
      <c r="M13" s="8">
        <f t="shared" si="2"/>
        <v>10</v>
      </c>
      <c r="N13" s="8">
        <f>N10+3</f>
        <v>10</v>
      </c>
      <c r="O13" s="8"/>
      <c r="P13" s="8"/>
      <c r="Q13" s="8">
        <f>IF($B$23=$M$2,M13,IF($B$23=$N$2,N13,IF($B$23=$O$2,O13,IF($B$23=$P$2,P13,""))))</f>
        <v>10</v>
      </c>
      <c r="R13" s="3">
        <f>IF(Q13&lt;&gt;0,regpay,0)</f>
        <v>0</v>
      </c>
      <c r="S13" s="27"/>
      <c r="T13" s="3">
        <f>IF(U12=0,0,S13)</f>
        <v>0</v>
      </c>
      <c r="U13" s="8">
        <f>IF(E13="","",IF(U12&lt;=0,0,IF(U12+F13-L13-R13-T13&lt;0,0,U12+F13-L13-R13-T13)))</f>
        <v>6988506.7555422019</v>
      </c>
      <c r="V13" s="15"/>
      <c r="W13" s="40">
        <f>IF(W12&lt;term,W12+1,NA())</f>
        <v>11</v>
      </c>
      <c r="X13" s="41">
        <f>IF(ISERROR(W13),NA(),SUM(INDEX($J$4:$J$1333,AB13):INDEX($J$4:$J$1333,AC13)))</f>
        <v>713282.56530063914</v>
      </c>
      <c r="Y13" s="41">
        <f>IF(ISERROR(W13),NA(),SUM(INDEX($K$4:$K$1333,AB13):INDEX($K$4:$K$1333,AC13)))</f>
        <v>675631.45793544967</v>
      </c>
      <c r="Z13" s="41">
        <f>IF(ISERROR(W13),NA(),SUM(INDEX($L$4:$L$1333,AB13):INDEX($L$4:$L$1333,AC13)))</f>
        <v>37651.107365189331</v>
      </c>
      <c r="AA13" s="41">
        <f t="shared" si="3"/>
        <v>6735609.9919020329</v>
      </c>
      <c r="AB13" s="10">
        <f>IF(ISERROR(W13),"",AB12+12)</f>
        <v>121</v>
      </c>
      <c r="AC13" s="10">
        <f>IF(ISERROR(W13),"",AC12+12)</f>
        <v>132</v>
      </c>
      <c r="AG13" s="15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customFormat="1">
      <c r="A14" s="27"/>
      <c r="B14" s="27"/>
      <c r="C14" s="15"/>
      <c r="D14" s="34">
        <f>IF(SUM($D$2:D13)&lt;&gt;0,0,IF(U13=L14,E14,0))</f>
        <v>0</v>
      </c>
      <c r="E14" s="3">
        <f t="shared" si="0"/>
        <v>11</v>
      </c>
      <c r="F14" s="3">
        <f>IF(E14="","",IF(ISERROR(INDEX($A$11:$B$20,MATCH(E14,$A$11:$A$20,0),2)),0,INDEX($A$11:$B$20,MATCH(E14,$A$11:$A$20,0),2)))</f>
        <v>0</v>
      </c>
      <c r="G14" s="47">
        <v>0.1</v>
      </c>
      <c r="H14" s="46">
        <f>IF($B$5="fixed",rate,G14)</f>
        <v>0.1</v>
      </c>
      <c r="I14" s="9">
        <f>IF(E14="",NA(),IF(PMT(H14/freq,(term*freq),-$B$2)&gt;(U13*(1+rate/freq)),IF((U13*(1+rate/freq))&lt;0,0,(U13*(1+rate/freq))),PMT(H14/freq,(term*freq),-$B$2)))</f>
        <v>59440.213775053242</v>
      </c>
      <c r="J14" s="8">
        <f>IF(E14="","",IF(emi&gt;(U13*(1+rate/freq)),IF((U13*(1+rate/freq))&lt;0,0,(U13*(1+rate/freq))),emi))</f>
        <v>59440.213775053242</v>
      </c>
      <c r="K14" s="9">
        <f>IF(E14="",NA(),IF(U13&lt;0,0,U13)*H14/freq)</f>
        <v>58237.556296185016</v>
      </c>
      <c r="L14" s="8">
        <f t="shared" si="1"/>
        <v>1202.6574788682265</v>
      </c>
      <c r="M14" s="8">
        <f t="shared" si="2"/>
        <v>11</v>
      </c>
      <c r="N14" s="8"/>
      <c r="O14" s="8"/>
      <c r="P14" s="8"/>
      <c r="Q14" s="8">
        <f>IF($B$23=$M$2,M14,IF($B$23=$N$2,N14,IF($B$23=$O$2,O14,IF($B$23=$P$2,P14,""))))</f>
        <v>0</v>
      </c>
      <c r="R14" s="3">
        <f>IF(Q14&lt;&gt;0,regpay,0)</f>
        <v>0</v>
      </c>
      <c r="S14" s="27"/>
      <c r="T14" s="3">
        <f>IF(U13=0,0,S14)</f>
        <v>0</v>
      </c>
      <c r="U14" s="8">
        <f>IF(E14="","",IF(U13&lt;=0,0,IF(U13+F14-L14-R14-T14&lt;0,0,U13+F14-L14-R14-T14)))</f>
        <v>6987304.0980633339</v>
      </c>
      <c r="V14" s="15"/>
      <c r="W14" s="40">
        <f>IF(W13&lt;term,W13+1,NA())</f>
        <v>12</v>
      </c>
      <c r="X14" s="41">
        <f>IF(ISERROR(W14),NA(),SUM(INDEX($J$4:$J$1333,AB14):INDEX($J$4:$J$1333,AC14)))</f>
        <v>713282.56530063914</v>
      </c>
      <c r="Y14" s="41">
        <f>IF(ISERROR(W14),NA(),SUM(INDEX($K$4:$K$1333,AB14):INDEX($K$4:$K$1333,AC14)))</f>
        <v>671688.89499067899</v>
      </c>
      <c r="Z14" s="41">
        <f>IF(ISERROR(W14),NA(),SUM(INDEX($L$4:$L$1333,AB14):INDEX($L$4:$L$1333,AC14)))</f>
        <v>41593.670309959969</v>
      </c>
      <c r="AA14" s="41">
        <f t="shared" si="3"/>
        <v>6694016.3215920711</v>
      </c>
      <c r="AB14" s="10">
        <f>IF(ISERROR(W14),"",AB13+12)</f>
        <v>133</v>
      </c>
      <c r="AC14" s="10">
        <f>IF(ISERROR(W14),"",AC13+12)</f>
        <v>144</v>
      </c>
      <c r="AG14" s="15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customFormat="1">
      <c r="A15" s="27"/>
      <c r="B15" s="27"/>
      <c r="C15" s="15"/>
      <c r="D15" s="34">
        <f>IF(SUM($D$2:D14)&lt;&gt;0,0,IF(U14=L15,E15,0))</f>
        <v>0</v>
      </c>
      <c r="E15" s="3">
        <f t="shared" si="0"/>
        <v>12</v>
      </c>
      <c r="F15" s="3">
        <f>IF(E15="","",IF(ISERROR(INDEX($A$11:$B$20,MATCH(E15,$A$11:$A$20,0),2)),0,INDEX($A$11:$B$20,MATCH(E15,$A$11:$A$20,0),2)))</f>
        <v>0</v>
      </c>
      <c r="G15" s="47">
        <v>0.1</v>
      </c>
      <c r="H15" s="46">
        <f>IF($B$5="fixed",rate,G15)</f>
        <v>0.1</v>
      </c>
      <c r="I15" s="9">
        <f>IF(E15="",NA(),IF(PMT(H15/freq,(term*freq),-$B$2)&gt;(U14*(1+rate/freq)),IF((U14*(1+rate/freq))&lt;0,0,(U14*(1+rate/freq))),PMT(H15/freq,(term*freq),-$B$2)))</f>
        <v>59440.213775053242</v>
      </c>
      <c r="J15" s="8">
        <f>IF(E15="","",IF(emi&gt;(U14*(1+rate/freq)),IF((U14*(1+rate/freq))&lt;0,0,(U14*(1+rate/freq))),emi))</f>
        <v>59440.213775053242</v>
      </c>
      <c r="K15" s="9">
        <f>IF(E15="",NA(),IF(U14&lt;0,0,U14)*H15/freq)</f>
        <v>58227.53415052779</v>
      </c>
      <c r="L15" s="8">
        <f t="shared" si="1"/>
        <v>1212.6796245254518</v>
      </c>
      <c r="M15" s="8">
        <f t="shared" si="2"/>
        <v>12</v>
      </c>
      <c r="N15" s="8"/>
      <c r="O15" s="8"/>
      <c r="P15" s="8"/>
      <c r="Q15" s="8">
        <f>IF($B$23=$M$2,M15,IF($B$23=$N$2,N15,IF($B$23=$O$2,O15,IF($B$23=$P$2,P15,""))))</f>
        <v>0</v>
      </c>
      <c r="R15" s="3">
        <f>IF(Q15&lt;&gt;0,regpay,0)</f>
        <v>0</v>
      </c>
      <c r="S15" s="27"/>
      <c r="T15" s="3">
        <f>IF(U14=0,0,S15)</f>
        <v>0</v>
      </c>
      <c r="U15" s="8">
        <f>IF(E15="","",IF(U14&lt;=0,0,IF(U14+F15-L15-R15-T15&lt;0,0,U14+F15-L15-R15-T15)))</f>
        <v>6986091.4184388081</v>
      </c>
      <c r="V15" s="15"/>
      <c r="W15" s="40">
        <f>IF(W14&lt;term,W14+1,NA())</f>
        <v>13</v>
      </c>
      <c r="X15" s="41">
        <f>IF(ISERROR(W15),NA(),SUM(INDEX($J$4:$J$1333,AB15):INDEX($J$4:$J$1333,AC15)))</f>
        <v>713282.56530063914</v>
      </c>
      <c r="Y15" s="41">
        <f>IF(ISERROR(W15),NA(),SUM(INDEX($K$4:$K$1333,AB15):INDEX($K$4:$K$1333,AC15)))</f>
        <v>667333.49418638088</v>
      </c>
      <c r="Z15" s="41">
        <f>IF(ISERROR(W15),NA(),SUM(INDEX($L$4:$L$1333,AB15):INDEX($L$4:$L$1333,AC15)))</f>
        <v>45949.07111425804</v>
      </c>
      <c r="AA15" s="41">
        <f t="shared" si="3"/>
        <v>6648067.2504778123</v>
      </c>
      <c r="AB15" s="10">
        <f>IF(ISERROR(W15),"",AB14+12)</f>
        <v>145</v>
      </c>
      <c r="AC15" s="10">
        <f>IF(ISERROR(W15),"",AC14+12)</f>
        <v>156</v>
      </c>
      <c r="AG15" s="15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customFormat="1">
      <c r="A16" s="27"/>
      <c r="B16" s="27"/>
      <c r="C16" s="15"/>
      <c r="D16" s="34">
        <f>IF(SUM($D$2:D15)&lt;&gt;0,0,IF(U15=L16,E16,0))</f>
        <v>0</v>
      </c>
      <c r="E16" s="3">
        <f t="shared" si="0"/>
        <v>13</v>
      </c>
      <c r="F16" s="3">
        <f>IF(E16="","",IF(ISERROR(INDEX($A$11:$B$20,MATCH(E16,$A$11:$A$20,0),2)),0,INDEX($A$11:$B$20,MATCH(E16,$A$11:$A$20,0),2)))</f>
        <v>0</v>
      </c>
      <c r="G16" s="47">
        <v>0.1</v>
      </c>
      <c r="H16" s="46">
        <f>IF($B$5="fixed",rate,G16)</f>
        <v>0.1</v>
      </c>
      <c r="I16" s="9">
        <f>IF(E16="",NA(),IF(PMT(H16/freq,(term*freq),-$B$2)&gt;(U15*(1+rate/freq)),IF((U15*(1+rate/freq))&lt;0,0,(U15*(1+rate/freq))),PMT(H16/freq,(term*freq),-$B$2)))</f>
        <v>59440.213775053242</v>
      </c>
      <c r="J16" s="8">
        <f>IF(E16="","",IF(emi&gt;(U15*(1+rate/freq)),IF((U15*(1+rate/freq))&lt;0,0,(U15*(1+rate/freq))),emi))</f>
        <v>59440.213775053242</v>
      </c>
      <c r="K16" s="9">
        <f>IF(E16="",NA(),IF(U15&lt;0,0,U15)*H16/freq)</f>
        <v>58217.428486990073</v>
      </c>
      <c r="L16" s="8">
        <f t="shared" si="1"/>
        <v>1222.785288063169</v>
      </c>
      <c r="M16" s="8">
        <f t="shared" si="2"/>
        <v>13</v>
      </c>
      <c r="N16" s="8">
        <f>N13+3</f>
        <v>13</v>
      </c>
      <c r="O16" s="8">
        <f>O10+6</f>
        <v>13</v>
      </c>
      <c r="P16" s="8">
        <f>P4+12</f>
        <v>13</v>
      </c>
      <c r="Q16" s="8">
        <f>IF($B$23=$M$2,M16,IF($B$23=$N$2,N16,IF($B$23=$O$2,O16,IF($B$23=$P$2,P16,""))))</f>
        <v>13</v>
      </c>
      <c r="R16" s="3">
        <f>IF(Q16&lt;&gt;0,regpay,0)</f>
        <v>0</v>
      </c>
      <c r="S16" s="27"/>
      <c r="T16" s="3">
        <f>IF(U15=0,0,S16)</f>
        <v>0</v>
      </c>
      <c r="U16" s="8">
        <f>IF(E16="","",IF(U15&lt;=0,0,IF(U15+F16-L16-R16-T16&lt;0,0,U15+F16-L16-R16-T16)))</f>
        <v>6984868.6331507452</v>
      </c>
      <c r="V16" s="15"/>
      <c r="W16" s="40">
        <f>IF(W15&lt;term,W15+1,NA())</f>
        <v>14</v>
      </c>
      <c r="X16" s="41">
        <f>IF(ISERROR(W16),NA(),SUM(INDEX($J$4:$J$1333,AB16):INDEX($J$4:$J$1333,AC16)))</f>
        <v>713282.56530063914</v>
      </c>
      <c r="Y16" s="41">
        <f>IF(ISERROR(W16),NA(),SUM(INDEX($K$4:$K$1333,AB16):INDEX($K$4:$K$1333,AC16)))</f>
        <v>662522.02600392874</v>
      </c>
      <c r="Z16" s="41">
        <f>IF(ISERROR(W16),NA(),SUM(INDEX($L$4:$L$1333,AB16):INDEX($L$4:$L$1333,AC16)))</f>
        <v>50760.539296710245</v>
      </c>
      <c r="AA16" s="41">
        <f t="shared" si="3"/>
        <v>6597306.7111811042</v>
      </c>
      <c r="AB16" s="10">
        <f>IF(ISERROR(W16),"",AB15+12)</f>
        <v>157</v>
      </c>
      <c r="AC16" s="10">
        <f>IF(ISERROR(W16),"",AC15+12)</f>
        <v>168</v>
      </c>
      <c r="AG16" s="15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customFormat="1">
      <c r="A17" s="27"/>
      <c r="B17" s="27"/>
      <c r="C17" s="15"/>
      <c r="D17" s="34">
        <f>IF(SUM($D$2:D16)&lt;&gt;0,0,IF(U16=L17,E17,0))</f>
        <v>0</v>
      </c>
      <c r="E17" s="3">
        <f t="shared" si="0"/>
        <v>14</v>
      </c>
      <c r="F17" s="3">
        <f>IF(E17="","",IF(ISERROR(INDEX($A$11:$B$20,MATCH(E17,$A$11:$A$20,0),2)),0,INDEX($A$11:$B$20,MATCH(E17,$A$11:$A$20,0),2)))</f>
        <v>0</v>
      </c>
      <c r="G17" s="47">
        <v>0.1</v>
      </c>
      <c r="H17" s="46">
        <f>IF($B$5="fixed",rate,G17)</f>
        <v>0.1</v>
      </c>
      <c r="I17" s="9">
        <f>IF(E17="",NA(),IF(PMT(H17/freq,(term*freq),-$B$2)&gt;(U16*(1+rate/freq)),IF((U16*(1+rate/freq))&lt;0,0,(U16*(1+rate/freq))),PMT(H17/freq,(term*freq),-$B$2)))</f>
        <v>59440.213775053242</v>
      </c>
      <c r="J17" s="8">
        <f>IF(E17="","",IF(emi&gt;(U16*(1+rate/freq)),IF((U16*(1+rate/freq))&lt;0,0,(U16*(1+rate/freq))),emi))</f>
        <v>59440.213775053242</v>
      </c>
      <c r="K17" s="9">
        <f>IF(E17="",NA(),IF(U16&lt;0,0,U16)*H17/freq)</f>
        <v>58207.238609589549</v>
      </c>
      <c r="L17" s="8">
        <f t="shared" si="1"/>
        <v>1232.975165463693</v>
      </c>
      <c r="M17" s="8">
        <f t="shared" si="2"/>
        <v>14</v>
      </c>
      <c r="N17" s="8"/>
      <c r="O17" s="8"/>
      <c r="P17" s="8"/>
      <c r="Q17" s="8">
        <f>IF($B$23=$M$2,M17,IF($B$23=$N$2,N17,IF($B$23=$O$2,O17,IF($B$23=$P$2,P17,""))))</f>
        <v>0</v>
      </c>
      <c r="R17" s="3">
        <f>IF(Q17&lt;&gt;0,regpay,0)</f>
        <v>0</v>
      </c>
      <c r="S17" s="27"/>
      <c r="T17" s="3">
        <f>IF(U16=0,0,S17)</f>
        <v>0</v>
      </c>
      <c r="U17" s="8">
        <f>IF(E17="","",IF(U16&lt;=0,0,IF(U16+F17-L17-R17-T17&lt;0,0,U16+F17-L17-R17-T17)))</f>
        <v>6983635.6579852812</v>
      </c>
      <c r="V17" s="15"/>
      <c r="W17" s="40">
        <f>IF(W16&lt;term,W16+1,NA())</f>
        <v>15</v>
      </c>
      <c r="X17" s="41">
        <f>IF(ISERROR(W17),NA(),SUM(INDEX($J$4:$J$1333,AB17):INDEX($J$4:$J$1333,AC17)))</f>
        <v>713282.56530063914</v>
      </c>
      <c r="Y17" s="41">
        <f>IF(ISERROR(W17),NA(),SUM(INDEX($K$4:$K$1333,AB17):INDEX($K$4:$K$1333,AC17)))</f>
        <v>657206.73422919575</v>
      </c>
      <c r="Z17" s="41">
        <f>IF(ISERROR(W17),NA(),SUM(INDEX($L$4:$L$1333,AB17):INDEX($L$4:$L$1333,AC17)))</f>
        <v>56075.831071443143</v>
      </c>
      <c r="AA17" s="41">
        <f t="shared" si="3"/>
        <v>6541230.8801096613</v>
      </c>
      <c r="AB17" s="10">
        <f>IF(ISERROR(W17),"",AB16+12)</f>
        <v>169</v>
      </c>
      <c r="AC17" s="10">
        <f>IF(ISERROR(W17),"",AC16+12)</f>
        <v>180</v>
      </c>
      <c r="AG17" s="15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</row>
    <row r="18" spans="1:48" customFormat="1">
      <c r="A18" s="27"/>
      <c r="B18" s="27"/>
      <c r="C18" s="15"/>
      <c r="D18" s="34">
        <f>IF(SUM($D$2:D17)&lt;&gt;0,0,IF(U17=L18,E18,0))</f>
        <v>0</v>
      </c>
      <c r="E18" s="3">
        <f t="shared" si="0"/>
        <v>15</v>
      </c>
      <c r="F18" s="3">
        <f>IF(E18="","",IF(ISERROR(INDEX($A$11:$B$20,MATCH(E18,$A$11:$A$20,0),2)),0,INDEX($A$11:$B$20,MATCH(E18,$A$11:$A$20,0),2)))</f>
        <v>0</v>
      </c>
      <c r="G18" s="47">
        <v>0.1</v>
      </c>
      <c r="H18" s="46">
        <f>IF($B$5="fixed",rate,G18)</f>
        <v>0.1</v>
      </c>
      <c r="I18" s="9">
        <f>IF(E18="",NA(),IF(PMT(H18/freq,(term*freq),-$B$2)&gt;(U17*(1+rate/freq)),IF((U17*(1+rate/freq))&lt;0,0,(U17*(1+rate/freq))),PMT(H18/freq,(term*freq),-$B$2)))</f>
        <v>59440.213775053242</v>
      </c>
      <c r="J18" s="8">
        <f>IF(E18="","",IF(emi&gt;(U17*(1+rate/freq)),IF((U17*(1+rate/freq))&lt;0,0,(U17*(1+rate/freq))),emi))</f>
        <v>59440.213775053242</v>
      </c>
      <c r="K18" s="9">
        <f>IF(E18="",NA(),IF(U17&lt;0,0,U17)*H18/freq)</f>
        <v>58196.963816544012</v>
      </c>
      <c r="L18" s="8">
        <f t="shared" si="1"/>
        <v>1243.2499585092301</v>
      </c>
      <c r="M18" s="8">
        <f t="shared" si="2"/>
        <v>15</v>
      </c>
      <c r="N18" s="8"/>
      <c r="O18" s="8"/>
      <c r="P18" s="8"/>
      <c r="Q18" s="8">
        <f>IF($B$23=$M$2,M18,IF($B$23=$N$2,N18,IF($B$23=$O$2,O18,IF($B$23=$P$2,P18,""))))</f>
        <v>0</v>
      </c>
      <c r="R18" s="3">
        <f>IF(Q18&lt;&gt;0,regpay,0)</f>
        <v>0</v>
      </c>
      <c r="S18" s="27"/>
      <c r="T18" s="3">
        <f>IF(U17=0,0,S18)</f>
        <v>0</v>
      </c>
      <c r="U18" s="8">
        <f>IF(E18="","",IF(U17&lt;=0,0,IF(U17+F18-L18-R18-T18&lt;0,0,U17+F18-L18-R18-T18)))</f>
        <v>6982392.4080267716</v>
      </c>
      <c r="V18" s="15"/>
      <c r="W18" s="40">
        <f>IF(W17&lt;term,W17+1,NA())</f>
        <v>16</v>
      </c>
      <c r="X18" s="41">
        <f>IF(ISERROR(W18),NA(),SUM(INDEX($J$4:$J$1333,AB18):INDEX($J$4:$J$1333,AC18)))</f>
        <v>713282.56530063914</v>
      </c>
      <c r="Y18" s="41">
        <f>IF(ISERROR(W18),NA(),SUM(INDEX($K$4:$K$1333,AB18):INDEX($K$4:$K$1333,AC18)))</f>
        <v>651334.86194838502</v>
      </c>
      <c r="Z18" s="41">
        <f>IF(ISERROR(W18),NA(),SUM(INDEX($L$4:$L$1333,AB18):INDEX($L$4:$L$1333,AC18)))</f>
        <v>61947.703352253906</v>
      </c>
      <c r="AA18" s="41">
        <f t="shared" si="3"/>
        <v>6479283.1767574092</v>
      </c>
      <c r="AB18" s="10">
        <f>IF(ISERROR(W18),"",AB17+12)</f>
        <v>181</v>
      </c>
      <c r="AC18" s="10">
        <f>IF(ISERROR(W18),"",AC17+12)</f>
        <v>192</v>
      </c>
      <c r="AG18" s="15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1:48" customFormat="1">
      <c r="A19" s="27"/>
      <c r="B19" s="27"/>
      <c r="C19" s="15"/>
      <c r="D19" s="34">
        <f>IF(SUM($D$2:D18)&lt;&gt;0,0,IF(U18=L19,E19,0))</f>
        <v>0</v>
      </c>
      <c r="E19" s="3">
        <f t="shared" si="0"/>
        <v>16</v>
      </c>
      <c r="F19" s="3">
        <f>IF(E19="","",IF(ISERROR(INDEX($A$11:$B$20,MATCH(E19,$A$11:$A$20,0),2)),0,INDEX($A$11:$B$20,MATCH(E19,$A$11:$A$20,0),2)))</f>
        <v>0</v>
      </c>
      <c r="G19" s="47">
        <v>0.1</v>
      </c>
      <c r="H19" s="46">
        <f>IF($B$5="fixed",rate,G19)</f>
        <v>0.1</v>
      </c>
      <c r="I19" s="9">
        <f>IF(E19="",NA(),IF(PMT(H19/freq,(term*freq),-$B$2)&gt;(U18*(1+rate/freq)),IF((U18*(1+rate/freq))&lt;0,0,(U18*(1+rate/freq))),PMT(H19/freq,(term*freq),-$B$2)))</f>
        <v>59440.213775053242</v>
      </c>
      <c r="J19" s="8">
        <f>IF(E19="","",IF(emi&gt;(U18*(1+rate/freq)),IF((U18*(1+rate/freq))&lt;0,0,(U18*(1+rate/freq))),emi))</f>
        <v>59440.213775053242</v>
      </c>
      <c r="K19" s="9">
        <f>IF(E19="",NA(),IF(U18&lt;0,0,U18)*H19/freq)</f>
        <v>58186.603400223103</v>
      </c>
      <c r="L19" s="8">
        <f t="shared" si="1"/>
        <v>1253.6103748301393</v>
      </c>
      <c r="M19" s="8">
        <f t="shared" si="2"/>
        <v>16</v>
      </c>
      <c r="N19" s="8">
        <f>N16+3</f>
        <v>16</v>
      </c>
      <c r="O19" s="8"/>
      <c r="P19" s="8"/>
      <c r="Q19" s="8">
        <f>IF($B$23=$M$2,M19,IF($B$23=$N$2,N19,IF($B$23=$O$2,O19,IF($B$23=$P$2,P19,""))))</f>
        <v>16</v>
      </c>
      <c r="R19" s="3">
        <f>IF(Q19&lt;&gt;0,regpay,0)</f>
        <v>0</v>
      </c>
      <c r="S19" s="27"/>
      <c r="T19" s="3">
        <f>IF(U18=0,0,S19)</f>
        <v>0</v>
      </c>
      <c r="U19" s="8">
        <f>IF(E19="","",IF(U18&lt;=0,0,IF(U18+F19-L19-R19-T19&lt;0,0,U18+F19-L19-R19-T19)))</f>
        <v>6981138.7976519419</v>
      </c>
      <c r="V19" s="15"/>
      <c r="W19" s="40">
        <f>IF(W18&lt;term,W18+1,NA())</f>
        <v>17</v>
      </c>
      <c r="X19" s="41">
        <f>IF(ISERROR(W19),NA(),SUM(INDEX($J$4:$J$1333,AB19):INDEX($J$4:$J$1333,AC19)))</f>
        <v>713282.56530063914</v>
      </c>
      <c r="Y19" s="41">
        <f>IF(ISERROR(W19),NA(),SUM(INDEX($K$4:$K$1333,AB19):INDEX($K$4:$K$1333,AC19)))</f>
        <v>644848.12790942704</v>
      </c>
      <c r="Z19" s="41">
        <f>IF(ISERROR(W19),NA(),SUM(INDEX($L$4:$L$1333,AB19):INDEX($L$4:$L$1333,AC19)))</f>
        <v>68434.437391211803</v>
      </c>
      <c r="AA19" s="41">
        <f t="shared" si="3"/>
        <v>6410848.739366197</v>
      </c>
      <c r="AB19" s="10">
        <f>IF(ISERROR(W19),"",AB18+12)</f>
        <v>193</v>
      </c>
      <c r="AC19" s="10">
        <f>IF(ISERROR(W19),"",AC18+12)</f>
        <v>204</v>
      </c>
      <c r="AG19" s="15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</row>
    <row r="20" spans="1:48" customFormat="1">
      <c r="A20" s="27"/>
      <c r="B20" s="27"/>
      <c r="C20" s="15"/>
      <c r="D20" s="34">
        <f>IF(SUM($D$2:D19)&lt;&gt;0,0,IF(U19=L20,E20,0))</f>
        <v>0</v>
      </c>
      <c r="E20" s="3">
        <f t="shared" si="0"/>
        <v>17</v>
      </c>
      <c r="F20" s="3">
        <f>IF(E20="","",IF(ISERROR(INDEX($A$11:$B$20,MATCH(E20,$A$11:$A$20,0),2)),0,INDEX($A$11:$B$20,MATCH(E20,$A$11:$A$20,0),2)))</f>
        <v>0</v>
      </c>
      <c r="G20" s="47">
        <v>0.1</v>
      </c>
      <c r="H20" s="46">
        <f>IF($B$5="fixed",rate,G20)</f>
        <v>0.1</v>
      </c>
      <c r="I20" s="9">
        <f>IF(E20="",NA(),IF(PMT(H20/freq,(term*freq),-$B$2)&gt;(U19*(1+rate/freq)),IF((U19*(1+rate/freq))&lt;0,0,(U19*(1+rate/freq))),PMT(H20/freq,(term*freq),-$B$2)))</f>
        <v>59440.213775053242</v>
      </c>
      <c r="J20" s="8">
        <f>IF(E20="","",IF(emi&gt;(U19*(1+rate/freq)),IF((U19*(1+rate/freq))&lt;0,0,(U19*(1+rate/freq))),emi))</f>
        <v>59440.213775053242</v>
      </c>
      <c r="K20" s="9">
        <f>IF(E20="",NA(),IF(U19&lt;0,0,U19)*H20/freq)</f>
        <v>58176.156647099524</v>
      </c>
      <c r="L20" s="8">
        <f t="shared" si="1"/>
        <v>1264.057127953718</v>
      </c>
      <c r="M20" s="8">
        <f t="shared" si="2"/>
        <v>17</v>
      </c>
      <c r="N20" s="8"/>
      <c r="O20" s="8"/>
      <c r="P20" s="8"/>
      <c r="Q20" s="8">
        <f>IF($B$23=$M$2,M20,IF($B$23=$N$2,N20,IF($B$23=$O$2,O20,IF($B$23=$P$2,P20,""))))</f>
        <v>0</v>
      </c>
      <c r="R20" s="3">
        <f>IF(Q20&lt;&gt;0,regpay,0)</f>
        <v>0</v>
      </c>
      <c r="S20" s="27"/>
      <c r="T20" s="3">
        <f>IF(U19=0,0,S20)</f>
        <v>0</v>
      </c>
      <c r="U20" s="8">
        <f>IF(E20="","",IF(U19&lt;=0,0,IF(U19+F20-L20-R20-T20&lt;0,0,U19+F20-L20-R20-T20)))</f>
        <v>6979874.7405239884</v>
      </c>
      <c r="V20" s="15"/>
      <c r="W20" s="40">
        <f>IF(W19&lt;term,W19+1,NA())</f>
        <v>18</v>
      </c>
      <c r="X20" s="41">
        <f>IF(ISERROR(W20),NA(),SUM(INDEX($J$4:$J$1333,AB20):INDEX($J$4:$J$1333,AC20)))</f>
        <v>713282.56530063914</v>
      </c>
      <c r="Y20" s="41">
        <f>IF(ISERROR(W20),NA(),SUM(INDEX($K$4:$K$1333,AB20):INDEX($K$4:$K$1333,AC20)))</f>
        <v>637682.14805157389</v>
      </c>
      <c r="Z20" s="41">
        <f>IF(ISERROR(W20),NA(),SUM(INDEX($L$4:$L$1333,AB20):INDEX($L$4:$L$1333,AC20)))</f>
        <v>75600.41724906498</v>
      </c>
      <c r="AA20" s="41">
        <f t="shared" si="3"/>
        <v>6335248.3221171321</v>
      </c>
      <c r="AB20" s="10">
        <f>IF(ISERROR(W20),"",AB19+12)</f>
        <v>205</v>
      </c>
      <c r="AC20" s="10">
        <f>IF(ISERROR(W20),"",AC19+12)</f>
        <v>216</v>
      </c>
      <c r="AG20" s="15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</row>
    <row r="21" spans="1:48" customFormat="1">
      <c r="A21" s="28"/>
      <c r="B21" s="1"/>
      <c r="C21" s="21"/>
      <c r="D21" s="34">
        <f>IF(SUM($D$2:D20)&lt;&gt;0,0,IF(U20=L21,E21,0))</f>
        <v>0</v>
      </c>
      <c r="E21" s="3">
        <f t="shared" si="0"/>
        <v>18</v>
      </c>
      <c r="F21" s="3">
        <f>IF(E21="","",IF(ISERROR(INDEX($A$11:$B$20,MATCH(E21,$A$11:$A$20,0),2)),0,INDEX($A$11:$B$20,MATCH(E21,$A$11:$A$20,0),2)))</f>
        <v>0</v>
      </c>
      <c r="G21" s="47">
        <v>0.1</v>
      </c>
      <c r="H21" s="46">
        <f>IF($B$5="fixed",rate,G21)</f>
        <v>0.1</v>
      </c>
      <c r="I21" s="9">
        <f>IF(E21="",NA(),IF(PMT(H21/freq,(term*freq),-$B$2)&gt;(U20*(1+rate/freq)),IF((U20*(1+rate/freq))&lt;0,0,(U20*(1+rate/freq))),PMT(H21/freq,(term*freq),-$B$2)))</f>
        <v>59440.213775053242</v>
      </c>
      <c r="J21" s="8">
        <f>IF(E21="","",IF(emi&gt;(U20*(1+rate/freq)),IF((U20*(1+rate/freq))&lt;0,0,(U20*(1+rate/freq))),emi))</f>
        <v>59440.213775053242</v>
      </c>
      <c r="K21" s="9">
        <f>IF(E21="",NA(),IF(U20&lt;0,0,U20)*H21/freq)</f>
        <v>58165.622837699913</v>
      </c>
      <c r="L21" s="8">
        <f t="shared" si="1"/>
        <v>1274.5909373533286</v>
      </c>
      <c r="M21" s="8">
        <f t="shared" si="2"/>
        <v>18</v>
      </c>
      <c r="N21" s="8"/>
      <c r="O21" s="8"/>
      <c r="P21" s="8"/>
      <c r="Q21" s="8">
        <f>IF($B$23=$M$2,M21,IF($B$23=$N$2,N21,IF($B$23=$O$2,O21,IF($B$23=$P$2,P21,""))))</f>
        <v>0</v>
      </c>
      <c r="R21" s="3">
        <f>IF(Q21&lt;&gt;0,regpay,0)</f>
        <v>0</v>
      </c>
      <c r="S21" s="27"/>
      <c r="T21" s="3">
        <f>IF(U20=0,0,S21)</f>
        <v>0</v>
      </c>
      <c r="U21" s="8">
        <f>IF(E21="","",IF(U20&lt;=0,0,IF(U20+F21-L21-R21-T21&lt;0,0,U20+F21-L21-R21-T21)))</f>
        <v>6978600.1495866347</v>
      </c>
      <c r="V21" s="21"/>
      <c r="W21" s="40">
        <f>IF(W20&lt;term,W20+1,NA())</f>
        <v>19</v>
      </c>
      <c r="X21" s="41">
        <f>IF(ISERROR(W21),NA(),SUM(INDEX($J$4:$J$1333,AB21):INDEX($J$4:$J$1333,AC21)))</f>
        <v>713282.56530063914</v>
      </c>
      <c r="Y21" s="41">
        <f>IF(ISERROR(W21),NA(),SUM(INDEX($K$4:$K$1333,AB21):INDEX($K$4:$K$1333,AC21)))</f>
        <v>629765.79646158242</v>
      </c>
      <c r="Z21" s="41">
        <f>IF(ISERROR(W21),NA(),SUM(INDEX($L$4:$L$1333,AB21):INDEX($L$4:$L$1333,AC21)))</f>
        <v>83516.768839056487</v>
      </c>
      <c r="AA21" s="41">
        <f t="shared" si="3"/>
        <v>6251731.5532780755</v>
      </c>
      <c r="AB21" s="10">
        <f>IF(ISERROR(W21),"",AB20+12)</f>
        <v>217</v>
      </c>
      <c r="AC21" s="10">
        <f>IF(ISERROR(W21),"",AC20+12)</f>
        <v>228</v>
      </c>
      <c r="AG21" s="21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</row>
    <row r="22" spans="1:48" customFormat="1">
      <c r="A22" s="13" t="s">
        <v>24</v>
      </c>
      <c r="B22" s="4"/>
      <c r="C22" s="15"/>
      <c r="D22" s="34">
        <f>IF(SUM($D$2:D21)&lt;&gt;0,0,IF(U21=L22,E22,0))</f>
        <v>0</v>
      </c>
      <c r="E22" s="3">
        <f t="shared" si="0"/>
        <v>19</v>
      </c>
      <c r="F22" s="3">
        <f>IF(E22="","",IF(ISERROR(INDEX($A$11:$B$20,MATCH(E22,$A$11:$A$20,0),2)),0,INDEX($A$11:$B$20,MATCH(E22,$A$11:$A$20,0),2)))</f>
        <v>0</v>
      </c>
      <c r="G22" s="47">
        <v>0.1</v>
      </c>
      <c r="H22" s="46">
        <f>IF($B$5="fixed",rate,G22)</f>
        <v>0.1</v>
      </c>
      <c r="I22" s="9">
        <f>IF(E22="",NA(),IF(PMT(H22/freq,(term*freq),-$B$2)&gt;(U21*(1+rate/freq)),IF((U21*(1+rate/freq))&lt;0,0,(U21*(1+rate/freq))),PMT(H22/freq,(term*freq),-$B$2)))</f>
        <v>59440.213775053242</v>
      </c>
      <c r="J22" s="8">
        <f>IF(E22="","",IF(emi&gt;(U21*(1+rate/freq)),IF((U21*(1+rate/freq))&lt;0,0,(U21*(1+rate/freq))),emi))</f>
        <v>59440.213775053242</v>
      </c>
      <c r="K22" s="9">
        <f>IF(E22="",NA(),IF(U21&lt;0,0,U21)*H22/freq)</f>
        <v>58155.001246555294</v>
      </c>
      <c r="L22" s="8">
        <f t="shared" si="1"/>
        <v>1285.2125284979484</v>
      </c>
      <c r="M22" s="8">
        <f t="shared" si="2"/>
        <v>19</v>
      </c>
      <c r="N22" s="8">
        <f>N19+3</f>
        <v>19</v>
      </c>
      <c r="O22" s="8">
        <f>O16+6</f>
        <v>19</v>
      </c>
      <c r="P22" s="8"/>
      <c r="Q22" s="8">
        <f>IF($B$23=$M$2,M22,IF($B$23=$N$2,N22,IF($B$23=$O$2,O22,IF($B$23=$P$2,P22,""))))</f>
        <v>19</v>
      </c>
      <c r="R22" s="3">
        <f>IF(Q22&lt;&gt;0,regpay,0)</f>
        <v>0</v>
      </c>
      <c r="S22" s="27"/>
      <c r="T22" s="3">
        <f>IF(U21=0,0,S22)</f>
        <v>0</v>
      </c>
      <c r="U22" s="8">
        <f>IF(E22="","",IF(U21&lt;=0,0,IF(U21+F22-L22-R22-T22&lt;0,0,U21+F22-L22-R22-T22)))</f>
        <v>6977314.9370581368</v>
      </c>
      <c r="V22" s="15"/>
      <c r="W22" s="40">
        <f>IF(W21&lt;term,W21+1,NA())</f>
        <v>20</v>
      </c>
      <c r="X22" s="41">
        <f>IF(ISERROR(W22),NA(),SUM(INDEX($J$4:$J$1333,AB22):INDEX($J$4:$J$1333,AC22)))</f>
        <v>713282.56530063914</v>
      </c>
      <c r="Y22" s="41">
        <f>IF(ISERROR(W22),NA(),SUM(INDEX($K$4:$K$1333,AB22):INDEX($K$4:$K$1333,AC22)))</f>
        <v>621020.49941365886</v>
      </c>
      <c r="Z22" s="41">
        <f>IF(ISERROR(W22),NA(),SUM(INDEX($L$4:$L$1333,AB22):INDEX($L$4:$L$1333,AC22)))</f>
        <v>92262.065886980068</v>
      </c>
      <c r="AA22" s="41">
        <f t="shared" si="3"/>
        <v>6159469.4873910937</v>
      </c>
      <c r="AB22" s="10">
        <f>IF(ISERROR(W22),"",AB21+12)</f>
        <v>229</v>
      </c>
      <c r="AC22" s="10">
        <f>IF(ISERROR(W22),"",AC21+12)</f>
        <v>240</v>
      </c>
      <c r="AG22" s="15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</row>
    <row r="23" spans="1:48" customFormat="1">
      <c r="A23" s="13" t="s">
        <v>25</v>
      </c>
      <c r="B23" s="27" t="s">
        <v>13</v>
      </c>
      <c r="C23" s="21"/>
      <c r="D23" s="34">
        <f>IF(SUM($D$2:D22)&lt;&gt;0,0,IF(U22=L23,E23,0))</f>
        <v>0</v>
      </c>
      <c r="E23" s="3">
        <f t="shared" si="0"/>
        <v>20</v>
      </c>
      <c r="F23" s="3">
        <f>IF(E23="","",IF(ISERROR(INDEX($A$11:$B$20,MATCH(E23,$A$11:$A$20,0),2)),0,INDEX($A$11:$B$20,MATCH(E23,$A$11:$A$20,0),2)))</f>
        <v>0</v>
      </c>
      <c r="G23" s="47">
        <v>0.1</v>
      </c>
      <c r="H23" s="46">
        <f>IF($B$5="fixed",rate,G23)</f>
        <v>0.1</v>
      </c>
      <c r="I23" s="9">
        <f>IF(E23="",NA(),IF(PMT(H23/freq,(term*freq),-$B$2)&gt;(U22*(1+rate/freq)),IF((U22*(1+rate/freq))&lt;0,0,(U22*(1+rate/freq))),PMT(H23/freq,(term*freq),-$B$2)))</f>
        <v>59440.213775053242</v>
      </c>
      <c r="J23" s="8">
        <f>IF(E23="","",IF(emi&gt;(U22*(1+rate/freq)),IF((U22*(1+rate/freq))&lt;0,0,(U22*(1+rate/freq))),emi))</f>
        <v>59440.213775053242</v>
      </c>
      <c r="K23" s="9">
        <f>IF(E23="",NA(),IF(U22&lt;0,0,U22)*H23/freq)</f>
        <v>58144.291142151145</v>
      </c>
      <c r="L23" s="8">
        <f t="shared" si="1"/>
        <v>1295.9226329020967</v>
      </c>
      <c r="M23" s="8">
        <f t="shared" si="2"/>
        <v>20</v>
      </c>
      <c r="N23" s="8"/>
      <c r="O23" s="8"/>
      <c r="P23" s="8"/>
      <c r="Q23" s="8">
        <f>IF($B$23=$M$2,M23,IF($B$23=$N$2,N23,IF($B$23=$O$2,O23,IF($B$23=$P$2,P23,""))))</f>
        <v>0</v>
      </c>
      <c r="R23" s="3">
        <f>IF(Q23&lt;&gt;0,regpay,0)</f>
        <v>0</v>
      </c>
      <c r="S23" s="27"/>
      <c r="T23" s="3">
        <f>IF(U22=0,0,S23)</f>
        <v>0</v>
      </c>
      <c r="U23" s="8">
        <f>IF(E23="","",IF(U22&lt;=0,0,IF(U22+F23-L23-R23-T23&lt;0,0,U22+F23-L23-R23-T23)))</f>
        <v>6976019.0144252349</v>
      </c>
      <c r="V23" s="21"/>
      <c r="W23" s="40">
        <f>IF(W22&lt;term,W22+1,NA())</f>
        <v>21</v>
      </c>
      <c r="X23" s="41">
        <f>IF(ISERROR(W23),NA(),SUM(INDEX($J$4:$J$1333,AB23):INDEX($J$4:$J$1333,AC23)))</f>
        <v>713282.56530063914</v>
      </c>
      <c r="Y23" s="41">
        <f>IF(ISERROR(W23),NA(),SUM(INDEX($K$4:$K$1333,AB23):INDEX($K$4:$K$1333,AC23)))</f>
        <v>611359.45548616198</v>
      </c>
      <c r="Z23" s="41">
        <f>IF(ISERROR(W23),NA(),SUM(INDEX($L$4:$L$1333,AB23):INDEX($L$4:$L$1333,AC23)))</f>
        <v>101923.10981447689</v>
      </c>
      <c r="AA23" s="41">
        <f t="shared" si="3"/>
        <v>6057546.3775766166</v>
      </c>
      <c r="AB23" s="10">
        <f>IF(ISERROR(W23),"",AB22+12)</f>
        <v>241</v>
      </c>
      <c r="AC23" s="10">
        <f>IF(ISERROR(W23),"",AC22+12)</f>
        <v>252</v>
      </c>
      <c r="AG23" s="21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</row>
    <row r="24" spans="1:48" customFormat="1">
      <c r="A24" s="28"/>
      <c r="B24" s="28"/>
      <c r="C24" s="21"/>
      <c r="D24" s="34">
        <f>IF(SUM($D$2:D23)&lt;&gt;0,0,IF(U23=L24,E24,0))</f>
        <v>0</v>
      </c>
      <c r="E24" s="3">
        <f t="shared" si="0"/>
        <v>21</v>
      </c>
      <c r="F24" s="3">
        <f>IF(E24="","",IF(ISERROR(INDEX($A$11:$B$20,MATCH(E24,$A$11:$A$20,0),2)),0,INDEX($A$11:$B$20,MATCH(E24,$A$11:$A$20,0),2)))</f>
        <v>0</v>
      </c>
      <c r="G24" s="47">
        <v>0.1</v>
      </c>
      <c r="H24" s="46">
        <f>IF($B$5="fixed",rate,G24)</f>
        <v>0.1</v>
      </c>
      <c r="I24" s="9">
        <f>IF(E24="",NA(),IF(PMT(H24/freq,(term*freq),-$B$2)&gt;(U23*(1+rate/freq)),IF((U23*(1+rate/freq))&lt;0,0,(U23*(1+rate/freq))),PMT(H24/freq,(term*freq),-$B$2)))</f>
        <v>59440.213775053242</v>
      </c>
      <c r="J24" s="8">
        <f>IF(E24="","",IF(emi&gt;(U23*(1+rate/freq)),IF((U23*(1+rate/freq))&lt;0,0,(U23*(1+rate/freq))),emi))</f>
        <v>59440.213775053242</v>
      </c>
      <c r="K24" s="9">
        <f>IF(E24="",NA(),IF(U23&lt;0,0,U23)*H24/freq)</f>
        <v>58133.491786876963</v>
      </c>
      <c r="L24" s="8">
        <f t="shared" si="1"/>
        <v>1306.7219881762794</v>
      </c>
      <c r="M24" s="8">
        <f t="shared" si="2"/>
        <v>21</v>
      </c>
      <c r="N24" s="8"/>
      <c r="O24" s="8"/>
      <c r="P24" s="8"/>
      <c r="Q24" s="8">
        <f>IF($B$23=$M$2,M24,IF($B$23=$N$2,N24,IF($B$23=$O$2,O24,IF($B$23=$P$2,P24,""))))</f>
        <v>0</v>
      </c>
      <c r="R24" s="3">
        <f>IF(Q24&lt;&gt;0,regpay,0)</f>
        <v>0</v>
      </c>
      <c r="S24" s="27"/>
      <c r="T24" s="3">
        <f>IF(U23=0,0,S24)</f>
        <v>0</v>
      </c>
      <c r="U24" s="8">
        <f>IF(E24="","",IF(U23&lt;=0,0,IF(U23+F24-L24-R24-T24&lt;0,0,U23+F24-L24-R24-T24)))</f>
        <v>6974712.2924370589</v>
      </c>
      <c r="V24" s="21"/>
      <c r="W24" s="40">
        <f>IF(W23&lt;term,W23+1,NA())</f>
        <v>22</v>
      </c>
      <c r="X24" s="41">
        <f>IF(ISERROR(W24),NA(),SUM(INDEX($J$4:$J$1333,AB24):INDEX($J$4:$J$1333,AC24)))</f>
        <v>713282.56530063914</v>
      </c>
      <c r="Y24" s="41">
        <f>IF(ISERROR(W24),NA(),SUM(INDEX($K$4:$K$1333,AB24):INDEX($K$4:$K$1333,AC24)))</f>
        <v>600686.77401433187</v>
      </c>
      <c r="Z24" s="41">
        <f>IF(ISERROR(W24),NA(),SUM(INDEX($L$4:$L$1333,AB24):INDEX($L$4:$L$1333,AC24)))</f>
        <v>112595.79128630692</v>
      </c>
      <c r="AA24" s="41">
        <f t="shared" si="3"/>
        <v>5944950.5862903111</v>
      </c>
      <c r="AB24" s="10">
        <f>IF(ISERROR(W24),"",AB23+12)</f>
        <v>253</v>
      </c>
      <c r="AC24" s="10">
        <f>IF(ISERROR(W24),"",AC23+12)</f>
        <v>264</v>
      </c>
      <c r="AG24" s="21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</row>
    <row r="25" spans="1:48" customFormat="1">
      <c r="A25" s="13" t="s">
        <v>30</v>
      </c>
      <c r="B25" s="3">
        <f>SUM(D3:D1334)</f>
        <v>480</v>
      </c>
      <c r="C25" s="21"/>
      <c r="D25" s="34">
        <f>IF(SUM($D$2:D24)&lt;&gt;0,0,IF(U24=L25,E25,0))</f>
        <v>0</v>
      </c>
      <c r="E25" s="3">
        <f t="shared" si="0"/>
        <v>22</v>
      </c>
      <c r="F25" s="3">
        <f>IF(E25="","",IF(ISERROR(INDEX($A$11:$B$20,MATCH(E25,$A$11:$A$20,0),2)),0,INDEX($A$11:$B$20,MATCH(E25,$A$11:$A$20,0),2)))</f>
        <v>0</v>
      </c>
      <c r="G25" s="47">
        <v>0.1</v>
      </c>
      <c r="H25" s="46">
        <f>IF($B$5="fixed",rate,G25)</f>
        <v>0.1</v>
      </c>
      <c r="I25" s="9">
        <f>IF(E25="",NA(),IF(PMT(H25/freq,(term*freq),-$B$2)&gt;(U24*(1+rate/freq)),IF((U24*(1+rate/freq))&lt;0,0,(U24*(1+rate/freq))),PMT(H25/freq,(term*freq),-$B$2)))</f>
        <v>59440.213775053242</v>
      </c>
      <c r="J25" s="8">
        <f>IF(E25="","",IF(emi&gt;(U24*(1+rate/freq)),IF((U24*(1+rate/freq))&lt;0,0,(U24*(1+rate/freq))),emi))</f>
        <v>59440.213775053242</v>
      </c>
      <c r="K25" s="9">
        <f>IF(E25="",NA(),IF(U24&lt;0,0,U24)*H25/freq)</f>
        <v>58122.602436975496</v>
      </c>
      <c r="L25" s="8">
        <f t="shared" si="1"/>
        <v>1317.611338077746</v>
      </c>
      <c r="M25" s="8">
        <f t="shared" si="2"/>
        <v>22</v>
      </c>
      <c r="N25" s="8">
        <f>N22+3</f>
        <v>22</v>
      </c>
      <c r="O25" s="8"/>
      <c r="P25" s="8"/>
      <c r="Q25" s="8">
        <f>IF($B$23=$M$2,M25,IF($B$23=$N$2,N25,IF($B$23=$O$2,O25,IF($B$23=$P$2,P25,""))))</f>
        <v>22</v>
      </c>
      <c r="R25" s="3">
        <f>IF(Q25&lt;&gt;0,regpay,0)</f>
        <v>0</v>
      </c>
      <c r="S25" s="27"/>
      <c r="T25" s="3">
        <f>IF(U24=0,0,S25)</f>
        <v>0</v>
      </c>
      <c r="U25" s="8">
        <f>IF(E25="","",IF(U24&lt;=0,0,IF(U24+F25-L25-R25-T25&lt;0,0,U24+F25-L25-R25-T25)))</f>
        <v>6973394.6810989808</v>
      </c>
      <c r="V25" s="21"/>
      <c r="W25" s="40">
        <f>IF(W24&lt;term,W24+1,NA())</f>
        <v>23</v>
      </c>
      <c r="X25" s="41">
        <f>IF(ISERROR(W25),NA(),SUM(INDEX($J$4:$J$1333,AB25):INDEX($J$4:$J$1333,AC25)))</f>
        <v>713282.56530063914</v>
      </c>
      <c r="Y25" s="41">
        <f>IF(ISERROR(W25),NA(),SUM(INDEX($K$4:$K$1333,AB25):INDEX($K$4:$K$1333,AC25)))</f>
        <v>588896.52332776273</v>
      </c>
      <c r="Z25" s="41">
        <f>IF(ISERROR(W25),NA(),SUM(INDEX($L$4:$L$1333,AB25):INDEX($L$4:$L$1333,AC25)))</f>
        <v>124386.04197287612</v>
      </c>
      <c r="AA25" s="41">
        <f t="shared" si="3"/>
        <v>5820564.5443174355</v>
      </c>
      <c r="AB25" s="10">
        <f>IF(ISERROR(W25),"",AB24+12)</f>
        <v>265</v>
      </c>
      <c r="AC25" s="10">
        <f>IF(ISERROR(W25),"",AC24+12)</f>
        <v>276</v>
      </c>
      <c r="AG25" s="21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</row>
    <row r="26" spans="1:48" customFormat="1">
      <c r="A26" s="13" t="s">
        <v>31</v>
      </c>
      <c r="B26" s="51">
        <f>B25/12</f>
        <v>40</v>
      </c>
      <c r="C26" s="21"/>
      <c r="D26" s="34">
        <f>IF(SUM($D$2:D25)&lt;&gt;0,0,IF(U25=L26,E26,0))</f>
        <v>0</v>
      </c>
      <c r="E26" s="3">
        <f t="shared" si="0"/>
        <v>23</v>
      </c>
      <c r="F26" s="3">
        <f>IF(E26="","",IF(ISERROR(INDEX($A$11:$B$20,MATCH(E26,$A$11:$A$20,0),2)),0,INDEX($A$11:$B$20,MATCH(E26,$A$11:$A$20,0),2)))</f>
        <v>0</v>
      </c>
      <c r="G26" s="47">
        <v>0.1</v>
      </c>
      <c r="H26" s="46">
        <f>IF($B$5="fixed",rate,G26)</f>
        <v>0.1</v>
      </c>
      <c r="I26" s="9">
        <f>IF(E26="",NA(),IF(PMT(H26/freq,(term*freq),-$B$2)&gt;(U25*(1+rate/freq)),IF((U25*(1+rate/freq))&lt;0,0,(U25*(1+rate/freq))),PMT(H26/freq,(term*freq),-$B$2)))</f>
        <v>59440.213775053242</v>
      </c>
      <c r="J26" s="8">
        <f>IF(E26="","",IF(emi&gt;(U25*(1+rate/freq)),IF((U25*(1+rate/freq))&lt;0,0,(U25*(1+rate/freq))),emi))</f>
        <v>59440.213775053242</v>
      </c>
      <c r="K26" s="9">
        <f>IF(E26="",NA(),IF(U25&lt;0,0,U25)*H26/freq)</f>
        <v>58111.622342491515</v>
      </c>
      <c r="L26" s="8">
        <f t="shared" si="1"/>
        <v>1328.5914325617268</v>
      </c>
      <c r="M26" s="8">
        <f t="shared" si="2"/>
        <v>23</v>
      </c>
      <c r="N26" s="8"/>
      <c r="O26" s="8"/>
      <c r="P26" s="8"/>
      <c r="Q26" s="8">
        <f>IF($B$23=$M$2,M26,IF($B$23=$N$2,N26,IF($B$23=$O$2,O26,IF($B$23=$P$2,P26,""))))</f>
        <v>0</v>
      </c>
      <c r="R26" s="3">
        <f>IF(Q26&lt;&gt;0,regpay,0)</f>
        <v>0</v>
      </c>
      <c r="S26" s="27"/>
      <c r="T26" s="3">
        <f>IF(U25=0,0,S26)</f>
        <v>0</v>
      </c>
      <c r="U26" s="8">
        <f>IF(E26="","",IF(U25&lt;=0,0,IF(U25+F26-L26-R26-T26&lt;0,0,U25+F26-L26-R26-T26)))</f>
        <v>6972066.0896664187</v>
      </c>
      <c r="V26" s="21"/>
      <c r="W26" s="40">
        <f>IF(W25&lt;term,W25+1,NA())</f>
        <v>24</v>
      </c>
      <c r="X26" s="41">
        <f>IF(ISERROR(W26),NA(),SUM(INDEX($J$4:$J$1333,AB26):INDEX($J$4:$J$1333,AC26)))</f>
        <v>713282.56530063914</v>
      </c>
      <c r="Y26" s="41">
        <f>IF(ISERROR(W26),NA(),SUM(INDEX($K$4:$K$1333,AB26):INDEX($K$4:$K$1333,AC26)))</f>
        <v>575871.67932590097</v>
      </c>
      <c r="Z26" s="41">
        <f>IF(ISERROR(W26),NA(),SUM(INDEX($L$4:$L$1333,AB26):INDEX($L$4:$L$1333,AC26)))</f>
        <v>137410.88597473784</v>
      </c>
      <c r="AA26" s="41">
        <f t="shared" si="3"/>
        <v>5683153.6583426986</v>
      </c>
      <c r="AB26" s="10">
        <f>IF(ISERROR(W26),"",AB25+12)</f>
        <v>277</v>
      </c>
      <c r="AC26" s="10">
        <f>IF(ISERROR(W26),"",AC25+12)</f>
        <v>288</v>
      </c>
      <c r="AG26" s="21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</row>
    <row r="27" spans="1:48" customFormat="1">
      <c r="A27" s="28"/>
      <c r="B27" s="28"/>
      <c r="C27" s="21"/>
      <c r="D27" s="34">
        <f>IF(SUM($D$2:D26)&lt;&gt;0,0,IF(U26=L27,E27,0))</f>
        <v>0</v>
      </c>
      <c r="E27" s="3">
        <f t="shared" si="0"/>
        <v>24</v>
      </c>
      <c r="F27" s="3">
        <f>IF(E27="","",IF(ISERROR(INDEX($A$11:$B$20,MATCH(E27,$A$11:$A$20,0),2)),0,INDEX($A$11:$B$20,MATCH(E27,$A$11:$A$20,0),2)))</f>
        <v>0</v>
      </c>
      <c r="G27" s="47">
        <v>0.1</v>
      </c>
      <c r="H27" s="46">
        <f>IF($B$5="fixed",rate,G27)</f>
        <v>0.1</v>
      </c>
      <c r="I27" s="9">
        <f>IF(E27="",NA(),IF(PMT(H27/freq,(term*freq),-$B$2)&gt;(U26*(1+rate/freq)),IF((U26*(1+rate/freq))&lt;0,0,(U26*(1+rate/freq))),PMT(H27/freq,(term*freq),-$B$2)))</f>
        <v>59440.213775053242</v>
      </c>
      <c r="J27" s="8">
        <f>IF(E27="","",IF(emi&gt;(U26*(1+rate/freq)),IF((U26*(1+rate/freq))&lt;0,0,(U26*(1+rate/freq))),emi))</f>
        <v>59440.213775053242</v>
      </c>
      <c r="K27" s="9">
        <f>IF(E27="",NA(),IF(U26&lt;0,0,U26)*H27/freq)</f>
        <v>58100.550747220164</v>
      </c>
      <c r="L27" s="8">
        <f t="shared" si="1"/>
        <v>1339.6630278330776</v>
      </c>
      <c r="M27" s="8">
        <f t="shared" si="2"/>
        <v>24</v>
      </c>
      <c r="N27" s="8"/>
      <c r="O27" s="8"/>
      <c r="P27" s="8"/>
      <c r="Q27" s="8">
        <f>IF($B$23=$M$2,M27,IF($B$23=$N$2,N27,IF($B$23=$O$2,O27,IF($B$23=$P$2,P27,""))))</f>
        <v>0</v>
      </c>
      <c r="R27" s="3">
        <f>IF(Q27&lt;&gt;0,regpay,0)</f>
        <v>0</v>
      </c>
      <c r="S27" s="27"/>
      <c r="T27" s="3">
        <f>IF(U26=0,0,S27)</f>
        <v>0</v>
      </c>
      <c r="U27" s="8">
        <f>IF(E27="","",IF(U26&lt;=0,0,IF(U26+F27-L27-R27-T27&lt;0,0,U26+F27-L27-R27-T27)))</f>
        <v>6970726.4266385855</v>
      </c>
      <c r="V27" s="21"/>
      <c r="W27" s="40">
        <f>IF(W26&lt;term,W26+1,NA())</f>
        <v>25</v>
      </c>
      <c r="X27" s="41">
        <f>IF(ISERROR(W27),NA(),SUM(INDEX($J$4:$J$1333,AB27):INDEX($J$4:$J$1333,AC27)))</f>
        <v>713282.56530063914</v>
      </c>
      <c r="Y27" s="41">
        <f>IF(ISERROR(W27),NA(),SUM(INDEX($K$4:$K$1333,AB27):INDEX($K$4:$K$1333,AC27)))</f>
        <v>561482.96395566</v>
      </c>
      <c r="Z27" s="41">
        <f>IF(ISERROR(W27),NA(),SUM(INDEX($L$4:$L$1333,AB27):INDEX($L$4:$L$1333,AC27)))</f>
        <v>151799.60134497884</v>
      </c>
      <c r="AA27" s="41">
        <f t="shared" si="3"/>
        <v>5531354.0569977202</v>
      </c>
      <c r="AB27" s="10">
        <f>IF(ISERROR(W27),"",AB26+12)</f>
        <v>289</v>
      </c>
      <c r="AC27" s="10">
        <f>IF(ISERROR(W27),"",AC26+12)</f>
        <v>300</v>
      </c>
      <c r="AG27" s="21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</row>
    <row r="28" spans="1:48" customFormat="1">
      <c r="A28" s="28" t="s">
        <v>36</v>
      </c>
      <c r="B28" s="48"/>
      <c r="C28" s="21"/>
      <c r="D28" s="34">
        <f>IF(SUM($D$2:D27)&lt;&gt;0,0,IF(U27=L28,E28,0))</f>
        <v>0</v>
      </c>
      <c r="E28" s="3">
        <f t="shared" si="0"/>
        <v>25</v>
      </c>
      <c r="F28" s="3">
        <f>IF(E28="","",IF(ISERROR(INDEX($A$11:$B$20,MATCH(E28,$A$11:$A$20,0),2)),0,INDEX($A$11:$B$20,MATCH(E28,$A$11:$A$20,0),2)))</f>
        <v>0</v>
      </c>
      <c r="G28" s="47">
        <v>0.1</v>
      </c>
      <c r="H28" s="46">
        <f>IF($B$5="fixed",rate,G28)</f>
        <v>0.1</v>
      </c>
      <c r="I28" s="9">
        <f>IF(E28="",NA(),IF(PMT(H28/freq,(term*freq),-$B$2)&gt;(U27*(1+rate/freq)),IF((U27*(1+rate/freq))&lt;0,0,(U27*(1+rate/freq))),PMT(H28/freq,(term*freq),-$B$2)))</f>
        <v>59440.213775053242</v>
      </c>
      <c r="J28" s="8">
        <f>IF(E28="","",IF(emi&gt;(U27*(1+rate/freq)),IF((U27*(1+rate/freq))&lt;0,0,(U27*(1+rate/freq))),emi))</f>
        <v>59440.213775053242</v>
      </c>
      <c r="K28" s="9">
        <f>IF(E28="",NA(),IF(U27&lt;0,0,U27)*H28/freq)</f>
        <v>58089.386888654881</v>
      </c>
      <c r="L28" s="8">
        <f t="shared" si="1"/>
        <v>1350.8268863983612</v>
      </c>
      <c r="M28" s="8">
        <f t="shared" si="2"/>
        <v>25</v>
      </c>
      <c r="N28" s="8">
        <f>N25+3</f>
        <v>25</v>
      </c>
      <c r="O28" s="8">
        <f>O22+6</f>
        <v>25</v>
      </c>
      <c r="P28" s="8">
        <f>P16+12</f>
        <v>25</v>
      </c>
      <c r="Q28" s="8">
        <f>IF($B$23=$M$2,M28,IF($B$23=$N$2,N28,IF($B$23=$O$2,O28,IF($B$23=$P$2,P28,""))))</f>
        <v>25</v>
      </c>
      <c r="R28" s="3">
        <f>IF(Q28&lt;&gt;0,regpay,0)</f>
        <v>0</v>
      </c>
      <c r="S28" s="27"/>
      <c r="T28" s="3">
        <f>IF(U27=0,0,S28)</f>
        <v>0</v>
      </c>
      <c r="U28" s="8">
        <f>IF(E28="","",IF(U27&lt;=0,0,IF(U27+F28-L28-R28-T28&lt;0,0,U27+F28-L28-R28-T28)))</f>
        <v>6969375.5997521868</v>
      </c>
      <c r="V28" s="21"/>
      <c r="W28" s="40">
        <f>IF(W27&lt;term,W27+1,NA())</f>
        <v>26</v>
      </c>
      <c r="X28" s="41">
        <f>IF(ISERROR(W28),NA(),SUM(INDEX($J$4:$J$1333,AB28):INDEX($J$4:$J$1333,AC28)))</f>
        <v>713282.56530063914</v>
      </c>
      <c r="Y28" s="41">
        <f>IF(ISERROR(W28),NA(),SUM(INDEX($K$4:$K$1333,AB28):INDEX($K$4:$K$1333,AC28)))</f>
        <v>545587.56206246116</v>
      </c>
      <c r="Z28" s="41">
        <f>IF(ISERROR(W28),NA(),SUM(INDEX($L$4:$L$1333,AB28):INDEX($L$4:$L$1333,AC28)))</f>
        <v>167695.00323817768</v>
      </c>
      <c r="AA28" s="41">
        <f t="shared" si="3"/>
        <v>5363659.0537595423</v>
      </c>
      <c r="AB28" s="10">
        <f>IF(ISERROR(W28),"",AB27+12)</f>
        <v>301</v>
      </c>
      <c r="AC28" s="10">
        <f>IF(ISERROR(W28),"",AC27+12)</f>
        <v>312</v>
      </c>
      <c r="AG28" s="21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</row>
    <row r="29" spans="1:48" customFormat="1">
      <c r="A29" s="28" t="s">
        <v>37</v>
      </c>
      <c r="B29" s="28"/>
      <c r="C29" s="21"/>
      <c r="D29" s="34">
        <f>IF(SUM($D$2:D28)&lt;&gt;0,0,IF(U28=L29,E29,0))</f>
        <v>0</v>
      </c>
      <c r="E29" s="3">
        <f t="shared" si="0"/>
        <v>26</v>
      </c>
      <c r="F29" s="3">
        <f>IF(E29="","",IF(ISERROR(INDEX($A$11:$B$20,MATCH(E29,$A$11:$A$20,0),2)),0,INDEX($A$11:$B$20,MATCH(E29,$A$11:$A$20,0),2)))</f>
        <v>0</v>
      </c>
      <c r="G29" s="47">
        <v>0.1</v>
      </c>
      <c r="H29" s="46">
        <f>IF($B$5="fixed",rate,G29)</f>
        <v>0.1</v>
      </c>
      <c r="I29" s="9">
        <f>IF(E29="",NA(),IF(PMT(H29/freq,(term*freq),-$B$2)&gt;(U28*(1+rate/freq)),IF((U28*(1+rate/freq))&lt;0,0,(U28*(1+rate/freq))),PMT(H29/freq,(term*freq),-$B$2)))</f>
        <v>59440.213775053242</v>
      </c>
      <c r="J29" s="8">
        <f>IF(E29="","",IF(emi&gt;(U28*(1+rate/freq)),IF((U28*(1+rate/freq))&lt;0,0,(U28*(1+rate/freq))),emi))</f>
        <v>59440.213775053242</v>
      </c>
      <c r="K29" s="9">
        <f>IF(E29="",NA(),IF(U28&lt;0,0,U28)*H29/freq)</f>
        <v>58078.129997934891</v>
      </c>
      <c r="L29" s="8">
        <f t="shared" si="1"/>
        <v>1362.0837771183506</v>
      </c>
      <c r="M29" s="8">
        <f t="shared" si="2"/>
        <v>26</v>
      </c>
      <c r="N29" s="8"/>
      <c r="O29" s="8"/>
      <c r="P29" s="8"/>
      <c r="Q29" s="8">
        <f>IF($B$23=$M$2,M29,IF($B$23=$N$2,N29,IF($B$23=$O$2,O29,IF($B$23=$P$2,P29,""))))</f>
        <v>0</v>
      </c>
      <c r="R29" s="3">
        <f>IF(Q29&lt;&gt;0,regpay,0)</f>
        <v>0</v>
      </c>
      <c r="S29" s="27"/>
      <c r="T29" s="3">
        <f>IF(U28=0,0,S29)</f>
        <v>0</v>
      </c>
      <c r="U29" s="8">
        <f>IF(E29="","",IF(U28&lt;=0,0,IF(U28+F29-L29-R29-T29&lt;0,0,U28+F29-L29-R29-T29)))</f>
        <v>6968013.5159750683</v>
      </c>
      <c r="V29" s="21"/>
      <c r="W29" s="40">
        <f>IF(W28&lt;term,W28+1,NA())</f>
        <v>27</v>
      </c>
      <c r="X29" s="41">
        <f>IF(ISERROR(W29),NA(),SUM(INDEX($J$4:$J$1333,AB29):INDEX($J$4:$J$1333,AC29)))</f>
        <v>713282.56530063914</v>
      </c>
      <c r="Y29" s="41">
        <f>IF(ISERROR(W29),NA(),SUM(INDEX($K$4:$K$1333,AB29):INDEX($K$4:$K$1333,AC29)))</f>
        <v>528027.70387881342</v>
      </c>
      <c r="Z29" s="41">
        <f>IF(ISERROR(W29),NA(),SUM(INDEX($L$4:$L$1333,AB29):INDEX($L$4:$L$1333,AC29)))</f>
        <v>185254.86142182551</v>
      </c>
      <c r="AA29" s="41">
        <f t="shared" si="3"/>
        <v>5178404.1923377169</v>
      </c>
      <c r="AB29" s="10">
        <f>IF(ISERROR(W29),"",AB28+12)</f>
        <v>313</v>
      </c>
      <c r="AC29" s="10">
        <f>IF(ISERROR(W29),"",AC28+12)</f>
        <v>324</v>
      </c>
      <c r="AG29" s="21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</row>
    <row r="30" spans="1:48" customFormat="1">
      <c r="A30" s="1"/>
      <c r="B30" s="1"/>
      <c r="C30" s="21"/>
      <c r="D30" s="34">
        <f>IF(SUM($D$2:D29)&lt;&gt;0,0,IF(U29=L30,E30,0))</f>
        <v>0</v>
      </c>
      <c r="E30" s="3">
        <f t="shared" si="0"/>
        <v>27</v>
      </c>
      <c r="F30" s="3">
        <f>IF(E30="","",IF(ISERROR(INDEX($A$11:$B$20,MATCH(E30,$A$11:$A$20,0),2)),0,INDEX($A$11:$B$20,MATCH(E30,$A$11:$A$20,0),2)))</f>
        <v>0</v>
      </c>
      <c r="G30" s="47">
        <v>0.1</v>
      </c>
      <c r="H30" s="46">
        <f>IF($B$5="fixed",rate,G30)</f>
        <v>0.1</v>
      </c>
      <c r="I30" s="9">
        <f>IF(E30="",NA(),IF(PMT(H30/freq,(term*freq),-$B$2)&gt;(U29*(1+rate/freq)),IF((U29*(1+rate/freq))&lt;0,0,(U29*(1+rate/freq))),PMT(H30/freq,(term*freq),-$B$2)))</f>
        <v>59440.213775053242</v>
      </c>
      <c r="J30" s="8">
        <f>IF(E30="","",IF(emi&gt;(U29*(1+rate/freq)),IF((U29*(1+rate/freq))&lt;0,0,(U29*(1+rate/freq))),emi))</f>
        <v>59440.213775053242</v>
      </c>
      <c r="K30" s="9">
        <f>IF(E30="",NA(),IF(U29&lt;0,0,U29)*H30/freq)</f>
        <v>58066.779299792244</v>
      </c>
      <c r="L30" s="8">
        <f t="shared" si="1"/>
        <v>1373.4344752609977</v>
      </c>
      <c r="M30" s="8">
        <f t="shared" si="2"/>
        <v>27</v>
      </c>
      <c r="N30" s="8"/>
      <c r="O30" s="8"/>
      <c r="P30" s="8"/>
      <c r="Q30" s="8">
        <f>IF($B$23=$M$2,M30,IF($B$23=$N$2,N30,IF($B$23=$O$2,O30,IF($B$23=$P$2,P30,""))))</f>
        <v>0</v>
      </c>
      <c r="R30" s="3">
        <f>IF(Q30&lt;&gt;0,regpay,0)</f>
        <v>0</v>
      </c>
      <c r="S30" s="27"/>
      <c r="T30" s="3">
        <f>IF(U29=0,0,S30)</f>
        <v>0</v>
      </c>
      <c r="U30" s="8">
        <f>IF(E30="","",IF(U29&lt;=0,0,IF(U29+F30-L30-R30-T30&lt;0,0,U29+F30-L30-R30-T30)))</f>
        <v>6966640.0814998075</v>
      </c>
      <c r="V30" s="21"/>
      <c r="W30" s="40">
        <f>IF(W29&lt;term,W29+1,NA())</f>
        <v>28</v>
      </c>
      <c r="X30" s="41">
        <f>IF(ISERROR(W30),NA(),SUM(INDEX($J$4:$J$1333,AB30):INDEX($J$4:$J$1333,AC30)))</f>
        <v>713282.56530063914</v>
      </c>
      <c r="Y30" s="41">
        <f>IF(ISERROR(W30),NA(),SUM(INDEX($K$4:$K$1333,AB30):INDEX($K$4:$K$1333,AC30)))</f>
        <v>508629.09908092162</v>
      </c>
      <c r="Z30" s="41">
        <f>IF(ISERROR(W30),NA(),SUM(INDEX($L$4:$L$1333,AB30):INDEX($L$4:$L$1333,AC30)))</f>
        <v>204653.46621971726</v>
      </c>
      <c r="AA30" s="41">
        <f t="shared" si="3"/>
        <v>4973750.7261180002</v>
      </c>
      <c r="AB30" s="10">
        <f>IF(ISERROR(W30),"",AB29+12)</f>
        <v>325</v>
      </c>
      <c r="AC30" s="10">
        <f>IF(ISERROR(W30),"",AC29+12)</f>
        <v>336</v>
      </c>
      <c r="AG30" s="21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</row>
    <row r="31" spans="1:48" customFormat="1">
      <c r="A31" s="1"/>
      <c r="B31" s="1"/>
      <c r="C31" s="21"/>
      <c r="D31" s="34">
        <f>IF(SUM($D$2:D30)&lt;&gt;0,0,IF(U30=L31,E31,0))</f>
        <v>0</v>
      </c>
      <c r="E31" s="3">
        <f t="shared" si="0"/>
        <v>28</v>
      </c>
      <c r="F31" s="3">
        <f>IF(E31="","",IF(ISERROR(INDEX($A$11:$B$20,MATCH(E31,$A$11:$A$20,0),2)),0,INDEX($A$11:$B$20,MATCH(E31,$A$11:$A$20,0),2)))</f>
        <v>0</v>
      </c>
      <c r="G31" s="47">
        <v>0.1</v>
      </c>
      <c r="H31" s="46">
        <f>IF($B$5="fixed",rate,G31)</f>
        <v>0.1</v>
      </c>
      <c r="I31" s="9">
        <f>IF(E31="",NA(),IF(PMT(H31/freq,(term*freq),-$B$2)&gt;(U30*(1+rate/freq)),IF((U30*(1+rate/freq))&lt;0,0,(U30*(1+rate/freq))),PMT(H31/freq,(term*freq),-$B$2)))</f>
        <v>59440.213775053242</v>
      </c>
      <c r="J31" s="8">
        <f>IF(E31="","",IF(emi&gt;(U30*(1+rate/freq)),IF((U30*(1+rate/freq))&lt;0,0,(U30*(1+rate/freq))),emi))</f>
        <v>59440.213775053242</v>
      </c>
      <c r="K31" s="9">
        <f>IF(E31="",NA(),IF(U30&lt;0,0,U30)*H31/freq)</f>
        <v>58055.334012498402</v>
      </c>
      <c r="L31" s="8">
        <f t="shared" si="1"/>
        <v>1384.8797625548395</v>
      </c>
      <c r="M31" s="8">
        <f t="shared" si="2"/>
        <v>28</v>
      </c>
      <c r="N31" s="8">
        <f>N28+3</f>
        <v>28</v>
      </c>
      <c r="O31" s="8"/>
      <c r="P31" s="8"/>
      <c r="Q31" s="8">
        <f>IF($B$23=$M$2,M31,IF($B$23=$N$2,N31,IF($B$23=$O$2,O31,IF($B$23=$P$2,P31,""))))</f>
        <v>28</v>
      </c>
      <c r="R31" s="3">
        <f>IF(Q31&lt;&gt;0,regpay,0)</f>
        <v>0</v>
      </c>
      <c r="S31" s="27"/>
      <c r="T31" s="3">
        <f>IF(U30=0,0,S31)</f>
        <v>0</v>
      </c>
      <c r="U31" s="8">
        <f>IF(E31="","",IF(U30&lt;=0,0,IF(U30+F31-L31-R31-T31&lt;0,0,U30+F31-L31-R31-T31)))</f>
        <v>6965255.201737253</v>
      </c>
      <c r="V31" s="21"/>
      <c r="W31" s="40">
        <f>IF(W30&lt;term,W30+1,NA())</f>
        <v>29</v>
      </c>
      <c r="X31" s="41">
        <f>IF(ISERROR(W31),NA(),SUM(INDEX($J$4:$J$1333,AB31):INDEX($J$4:$J$1333,AC31)))</f>
        <v>713282.56530063914</v>
      </c>
      <c r="Y31" s="41">
        <f>IF(ISERROR(W31),NA(),SUM(INDEX($K$4:$K$1333,AB31):INDEX($K$4:$K$1333,AC31)))</f>
        <v>487199.20687056123</v>
      </c>
      <c r="Z31" s="41">
        <f>IF(ISERROR(W31),NA(),SUM(INDEX($L$4:$L$1333,AB31):INDEX($L$4:$L$1333,AC31)))</f>
        <v>226083.35843007764</v>
      </c>
      <c r="AA31" s="41">
        <f t="shared" si="3"/>
        <v>4747667.3676879238</v>
      </c>
      <c r="AB31" s="10">
        <f>IF(ISERROR(W31),"",AB30+12)</f>
        <v>337</v>
      </c>
      <c r="AC31" s="10">
        <f>IF(ISERROR(W31),"",AC30+12)</f>
        <v>348</v>
      </c>
      <c r="AG31" s="21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</row>
    <row r="32" spans="1:48" customFormat="1">
      <c r="A32" s="28"/>
      <c r="B32" s="28"/>
      <c r="C32" s="21"/>
      <c r="D32" s="34">
        <f>IF(SUM($D$2:D31)&lt;&gt;0,0,IF(U31=L32,E32,0))</f>
        <v>0</v>
      </c>
      <c r="E32" s="3">
        <f t="shared" si="0"/>
        <v>29</v>
      </c>
      <c r="F32" s="3">
        <f>IF(E32="","",IF(ISERROR(INDEX($A$11:$B$20,MATCH(E32,$A$11:$A$20,0),2)),0,INDEX($A$11:$B$20,MATCH(E32,$A$11:$A$20,0),2)))</f>
        <v>0</v>
      </c>
      <c r="G32" s="47">
        <v>0.1</v>
      </c>
      <c r="H32" s="46">
        <f>IF($B$5="fixed",rate,G32)</f>
        <v>0.1</v>
      </c>
      <c r="I32" s="9">
        <f>IF(E32="",NA(),IF(PMT(H32/freq,(term*freq),-$B$2)&gt;(U31*(1+rate/freq)),IF((U31*(1+rate/freq))&lt;0,0,(U31*(1+rate/freq))),PMT(H32/freq,(term*freq),-$B$2)))</f>
        <v>59440.213775053242</v>
      </c>
      <c r="J32" s="8">
        <f>IF(E32="","",IF(emi&gt;(U31*(1+rate/freq)),IF((U31*(1+rate/freq))&lt;0,0,(U31*(1+rate/freq))),emi))</f>
        <v>59440.213775053242</v>
      </c>
      <c r="K32" s="9">
        <f>IF(E32="",NA(),IF(U31&lt;0,0,U31)*H32/freq)</f>
        <v>58043.793347810446</v>
      </c>
      <c r="L32" s="8">
        <f t="shared" si="1"/>
        <v>1396.420427242796</v>
      </c>
      <c r="M32" s="8">
        <f t="shared" si="2"/>
        <v>29</v>
      </c>
      <c r="N32" s="8"/>
      <c r="O32" s="8"/>
      <c r="P32" s="8"/>
      <c r="Q32" s="8">
        <f>IF($B$23=$M$2,M32,IF($B$23=$N$2,N32,IF($B$23=$O$2,O32,IF($B$23=$P$2,P32,""))))</f>
        <v>0</v>
      </c>
      <c r="R32" s="3">
        <f>IF(Q32&lt;&gt;0,regpay,0)</f>
        <v>0</v>
      </c>
      <c r="S32" s="27"/>
      <c r="T32" s="3">
        <f>IF(U31=0,0,S32)</f>
        <v>0</v>
      </c>
      <c r="U32" s="8">
        <f>IF(E32="","",IF(U31&lt;=0,0,IF(U31+F32-L32-R32-T32&lt;0,0,U31+F32-L32-R32-T32)))</f>
        <v>6963858.7813100098</v>
      </c>
      <c r="V32" s="21"/>
      <c r="W32" s="40">
        <f>IF(W31&lt;term,W31+1,NA())</f>
        <v>30</v>
      </c>
      <c r="X32" s="41">
        <f>IF(ISERROR(W32),NA(),SUM(INDEX($J$4:$J$1333,AB32):INDEX($J$4:$J$1333,AC32)))</f>
        <v>713282.56530063914</v>
      </c>
      <c r="Y32" s="41">
        <f>IF(ISERROR(W32),NA(),SUM(INDEX($K$4:$K$1333,AB32):INDEX($K$4:$K$1333,AC32)))</f>
        <v>463525.32491191756</v>
      </c>
      <c r="Z32" s="41">
        <f>IF(ISERROR(W32),NA(),SUM(INDEX($L$4:$L$1333,AB32):INDEX($L$4:$L$1333,AC32)))</f>
        <v>249757.24038872134</v>
      </c>
      <c r="AA32" s="41">
        <f t="shared" si="3"/>
        <v>4497910.1272992017</v>
      </c>
      <c r="AB32" s="10">
        <f>IF(ISERROR(W32),"",AB31+12)</f>
        <v>349</v>
      </c>
      <c r="AC32" s="10">
        <f>IF(ISERROR(W32),"",AC31+12)</f>
        <v>360</v>
      </c>
      <c r="AG32" s="21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</row>
    <row r="33" spans="1:48" customFormat="1">
      <c r="A33" s="28"/>
      <c r="B33" s="28"/>
      <c r="C33" s="21"/>
      <c r="D33" s="34">
        <f>IF(SUM($D$2:D32)&lt;&gt;0,0,IF(U32=L33,E33,0))</f>
        <v>0</v>
      </c>
      <c r="E33" s="3">
        <f t="shared" si="0"/>
        <v>30</v>
      </c>
      <c r="F33" s="3">
        <f>IF(E33="","",IF(ISERROR(INDEX($A$11:$B$20,MATCH(E33,$A$11:$A$20,0),2)),0,INDEX($A$11:$B$20,MATCH(E33,$A$11:$A$20,0),2)))</f>
        <v>0</v>
      </c>
      <c r="G33" s="47">
        <v>0.1</v>
      </c>
      <c r="H33" s="46">
        <f>IF($B$5="fixed",rate,G33)</f>
        <v>0.1</v>
      </c>
      <c r="I33" s="9">
        <f>IF(E33="",NA(),IF(PMT(H33/freq,(term*freq),-$B$2)&gt;(U32*(1+rate/freq)),IF((U32*(1+rate/freq))&lt;0,0,(U32*(1+rate/freq))),PMT(H33/freq,(term*freq),-$B$2)))</f>
        <v>59440.213775053242</v>
      </c>
      <c r="J33" s="8">
        <f>IF(E33="","",IF(emi&gt;(U32*(1+rate/freq)),IF((U32*(1+rate/freq))&lt;0,0,(U32*(1+rate/freq))),emi))</f>
        <v>59440.213775053242</v>
      </c>
      <c r="K33" s="9">
        <f>IF(E33="",NA(),IF(U32&lt;0,0,U32)*H33/freq)</f>
        <v>58032.15651091675</v>
      </c>
      <c r="L33" s="8">
        <f t="shared" si="1"/>
        <v>1408.0572641364924</v>
      </c>
      <c r="M33" s="8">
        <f t="shared" si="2"/>
        <v>30</v>
      </c>
      <c r="N33" s="8"/>
      <c r="O33" s="8"/>
      <c r="P33" s="8"/>
      <c r="Q33" s="8">
        <f>IF($B$23=$M$2,M33,IF($B$23=$N$2,N33,IF($B$23=$O$2,O33,IF($B$23=$P$2,P33,""))))</f>
        <v>0</v>
      </c>
      <c r="R33" s="3">
        <f>IF(Q33&lt;&gt;0,regpay,0)</f>
        <v>0</v>
      </c>
      <c r="S33" s="27"/>
      <c r="T33" s="3">
        <f>IF(U32=0,0,S33)</f>
        <v>0</v>
      </c>
      <c r="U33" s="8">
        <f>IF(E33="","",IF(U32&lt;=0,0,IF(U32+F33-L33-R33-T33&lt;0,0,U32+F33-L33-R33-T33)))</f>
        <v>6962450.7240458736</v>
      </c>
      <c r="V33" s="21"/>
      <c r="W33" s="40">
        <f>IF(W32&lt;term,W32+1,NA())</f>
        <v>31</v>
      </c>
      <c r="X33" s="41">
        <f>IF(ISERROR(W33),NA(),SUM(INDEX($J$4:$J$1333,AB33):INDEX($J$4:$J$1333,AC33)))</f>
        <v>713282.56530063914</v>
      </c>
      <c r="Y33" s="41">
        <f>IF(ISERROR(W33),NA(),SUM(INDEX($K$4:$K$1333,AB33):INDEX($K$4:$K$1333,AC33)))</f>
        <v>437372.47815514106</v>
      </c>
      <c r="Z33" s="41">
        <f>IF(ISERROR(W33),NA(),SUM(INDEX($L$4:$L$1333,AB33):INDEX($L$4:$L$1333,AC33)))</f>
        <v>275910.08714549779</v>
      </c>
      <c r="AA33" s="41">
        <f t="shared" si="3"/>
        <v>4222000.0401537037</v>
      </c>
      <c r="AB33" s="10">
        <f>IF(ISERROR(W33),"",AB32+12)</f>
        <v>361</v>
      </c>
      <c r="AC33" s="10">
        <f>IF(ISERROR(W33),"",AC32+12)</f>
        <v>372</v>
      </c>
      <c r="AG33" s="21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</row>
    <row r="34" spans="1:48" customFormat="1">
      <c r="A34" s="28"/>
      <c r="B34" s="28"/>
      <c r="C34" s="21"/>
      <c r="D34" s="34">
        <f>IF(SUM($D$2:D33)&lt;&gt;0,0,IF(U33=L34,E34,0))</f>
        <v>0</v>
      </c>
      <c r="E34" s="3">
        <f t="shared" si="0"/>
        <v>31</v>
      </c>
      <c r="F34" s="3">
        <f>IF(E34="","",IF(ISERROR(INDEX($A$11:$B$20,MATCH(E34,$A$11:$A$20,0),2)),0,INDEX($A$11:$B$20,MATCH(E34,$A$11:$A$20,0),2)))</f>
        <v>0</v>
      </c>
      <c r="G34" s="47">
        <v>0.1</v>
      </c>
      <c r="H34" s="46">
        <f>IF($B$5="fixed",rate,G34)</f>
        <v>0.1</v>
      </c>
      <c r="I34" s="9">
        <f>IF(E34="",NA(),IF(PMT(H34/freq,(term*freq),-$B$2)&gt;(U33*(1+rate/freq)),IF((U33*(1+rate/freq))&lt;0,0,(U33*(1+rate/freq))),PMT(H34/freq,(term*freq),-$B$2)))</f>
        <v>59440.213775053242</v>
      </c>
      <c r="J34" s="8">
        <f>IF(E34="","",IF(emi&gt;(U33*(1+rate/freq)),IF((U33*(1+rate/freq))&lt;0,0,(U33*(1+rate/freq))),emi))</f>
        <v>59440.213775053242</v>
      </c>
      <c r="K34" s="9">
        <f>IF(E34="",NA(),IF(U33&lt;0,0,U33)*H34/freq)</f>
        <v>58020.422700382282</v>
      </c>
      <c r="L34" s="8">
        <f t="shared" si="1"/>
        <v>1419.7910746709604</v>
      </c>
      <c r="M34" s="8">
        <f t="shared" si="2"/>
        <v>31</v>
      </c>
      <c r="N34" s="8">
        <f>N31+3</f>
        <v>31</v>
      </c>
      <c r="O34" s="8">
        <f>O28+6</f>
        <v>31</v>
      </c>
      <c r="P34" s="8"/>
      <c r="Q34" s="8">
        <f>IF($B$23=$M$2,M34,IF($B$23=$N$2,N34,IF($B$23=$O$2,O34,IF($B$23=$P$2,P34,""))))</f>
        <v>31</v>
      </c>
      <c r="R34" s="3">
        <f>IF(Q34&lt;&gt;0,regpay,0)</f>
        <v>0</v>
      </c>
      <c r="S34" s="27"/>
      <c r="T34" s="3">
        <f>IF(U33=0,0,S34)</f>
        <v>0</v>
      </c>
      <c r="U34" s="8">
        <f>IF(E34="","",IF(U33&lt;=0,0,IF(U33+F34-L34-R34-T34&lt;0,0,U33+F34-L34-R34-T34)))</f>
        <v>6961030.9329712028</v>
      </c>
      <c r="V34" s="21"/>
      <c r="W34" s="40">
        <f>IF(W33&lt;term,W33+1,NA())</f>
        <v>32</v>
      </c>
      <c r="X34" s="41">
        <f>IF(ISERROR(W34),NA(),SUM(INDEX($J$4:$J$1333,AB34):INDEX($J$4:$J$1333,AC34)))</f>
        <v>713282.56530063914</v>
      </c>
      <c r="Y34" s="41">
        <f>IF(ISERROR(W34),NA(),SUM(INDEX($K$4:$K$1333,AB34):INDEX($K$4:$K$1333,AC34)))</f>
        <v>408481.08659214032</v>
      </c>
      <c r="Z34" s="41">
        <f>IF(ISERROR(W34),NA(),SUM(INDEX($L$4:$L$1333,AB34):INDEX($L$4:$L$1333,AC34)))</f>
        <v>304801.47870849853</v>
      </c>
      <c r="AA34" s="41">
        <f t="shared" si="3"/>
        <v>3917198.5614452055</v>
      </c>
      <c r="AB34" s="10">
        <f>IF(ISERROR(W34),"",AB33+12)</f>
        <v>373</v>
      </c>
      <c r="AC34" s="10">
        <f>IF(ISERROR(W34),"",AC33+12)</f>
        <v>384</v>
      </c>
      <c r="AG34" s="21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</row>
    <row r="35" spans="1:48" customFormat="1">
      <c r="A35" s="28"/>
      <c r="B35" s="28"/>
      <c r="C35" s="21"/>
      <c r="D35" s="34">
        <f>IF(SUM($D$2:D34)&lt;&gt;0,0,IF(U34=L35,E35,0))</f>
        <v>0</v>
      </c>
      <c r="E35" s="3">
        <f t="shared" si="0"/>
        <v>32</v>
      </c>
      <c r="F35" s="3">
        <f>IF(E35="","",IF(ISERROR(INDEX($A$11:$B$20,MATCH(E35,$A$11:$A$20,0),2)),0,INDEX($A$11:$B$20,MATCH(E35,$A$11:$A$20,0),2)))</f>
        <v>0</v>
      </c>
      <c r="G35" s="47">
        <v>0.1</v>
      </c>
      <c r="H35" s="46">
        <f>IF($B$5="fixed",rate,G35)</f>
        <v>0.1</v>
      </c>
      <c r="I35" s="9">
        <f>IF(E35="",NA(),IF(PMT(H35/freq,(term*freq),-$B$2)&gt;(U34*(1+rate/freq)),IF((U34*(1+rate/freq))&lt;0,0,(U34*(1+rate/freq))),PMT(H35/freq,(term*freq),-$B$2)))</f>
        <v>59440.213775053242</v>
      </c>
      <c r="J35" s="8">
        <f>IF(E35="","",IF(emi&gt;(U34*(1+rate/freq)),IF((U34*(1+rate/freq))&lt;0,0,(U34*(1+rate/freq))),emi))</f>
        <v>59440.213775053242</v>
      </c>
      <c r="K35" s="9">
        <f>IF(E35="",NA(),IF(U34&lt;0,0,U34)*H35/freq)</f>
        <v>58008.591108093358</v>
      </c>
      <c r="L35" s="8">
        <f t="shared" si="1"/>
        <v>1431.6226669598836</v>
      </c>
      <c r="M35" s="8">
        <f t="shared" si="2"/>
        <v>32</v>
      </c>
      <c r="N35" s="8"/>
      <c r="O35" s="8"/>
      <c r="P35" s="8"/>
      <c r="Q35" s="8">
        <f>IF($B$23=$M$2,M35,IF($B$23=$N$2,N35,IF($B$23=$O$2,O35,IF($B$23=$P$2,P35,""))))</f>
        <v>0</v>
      </c>
      <c r="R35" s="3">
        <f>IF(Q35&lt;&gt;0,regpay,0)</f>
        <v>0</v>
      </c>
      <c r="S35" s="27"/>
      <c r="T35" s="3">
        <f>IF(U34=0,0,S35)</f>
        <v>0</v>
      </c>
      <c r="U35" s="8">
        <f>IF(E35="","",IF(U34&lt;=0,0,IF(U34+F35-L35-R35-T35&lt;0,0,U34+F35-L35-R35-T35)))</f>
        <v>6959599.3103042431</v>
      </c>
      <c r="V35" s="21"/>
      <c r="W35" s="40">
        <f>IF(W34&lt;term,W34+1,NA())</f>
        <v>33</v>
      </c>
      <c r="X35" s="41">
        <f>IF(ISERROR(W35),NA(),SUM(INDEX($J$4:$J$1333,AB35):INDEX($J$4:$J$1333,AC35)))</f>
        <v>713282.56530063914</v>
      </c>
      <c r="Y35" s="41">
        <f>IF(ISERROR(W35),NA(),SUM(INDEX($K$4:$K$1333,AB35):INDEX($K$4:$K$1333,AC35)))</f>
        <v>376564.38879593025</v>
      </c>
      <c r="Z35" s="41">
        <f>IF(ISERROR(W35),NA(),SUM(INDEX($L$4:$L$1333,AB35):INDEX($L$4:$L$1333,AC35)))</f>
        <v>336718.17650470871</v>
      </c>
      <c r="AA35" s="41">
        <f t="shared" si="3"/>
        <v>3580480.3849404962</v>
      </c>
      <c r="AB35" s="10">
        <f>IF(ISERROR(W35),"",AB34+12)</f>
        <v>385</v>
      </c>
      <c r="AC35" s="10">
        <f>IF(ISERROR(W35),"",AC34+12)</f>
        <v>396</v>
      </c>
      <c r="AG35" s="21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</row>
    <row r="36" spans="1:48" customFormat="1">
      <c r="A36" s="28"/>
      <c r="B36" s="28"/>
      <c r="C36" s="21"/>
      <c r="D36" s="34">
        <f>IF(SUM($D$2:D35)&lt;&gt;0,0,IF(U35=L36,E36,0))</f>
        <v>0</v>
      </c>
      <c r="E36" s="3">
        <f t="shared" si="0"/>
        <v>33</v>
      </c>
      <c r="F36" s="3">
        <f>IF(E36="","",IF(ISERROR(INDEX($A$11:$B$20,MATCH(E36,$A$11:$A$20,0),2)),0,INDEX($A$11:$B$20,MATCH(E36,$A$11:$A$20,0),2)))</f>
        <v>0</v>
      </c>
      <c r="G36" s="47">
        <v>0.1</v>
      </c>
      <c r="H36" s="46">
        <f>IF($B$5="fixed",rate,G36)</f>
        <v>0.1</v>
      </c>
      <c r="I36" s="9">
        <f>IF(E36="",NA(),IF(PMT(H36/freq,(term*freq),-$B$2)&gt;(U35*(1+rate/freq)),IF((U35*(1+rate/freq))&lt;0,0,(U35*(1+rate/freq))),PMT(H36/freq,(term*freq),-$B$2)))</f>
        <v>59440.213775053242</v>
      </c>
      <c r="J36" s="8">
        <f>IF(E36="","",IF(emi&gt;(U35*(1+rate/freq)),IF((U35*(1+rate/freq))&lt;0,0,(U35*(1+rate/freq))),emi))</f>
        <v>59440.213775053242</v>
      </c>
      <c r="K36" s="9">
        <f>IF(E36="",NA(),IF(U35&lt;0,0,U35)*H36/freq)</f>
        <v>57996.660919202026</v>
      </c>
      <c r="L36" s="8">
        <f t="shared" si="1"/>
        <v>1443.552855851216</v>
      </c>
      <c r="M36" s="8">
        <f t="shared" si="2"/>
        <v>33</v>
      </c>
      <c r="N36" s="8"/>
      <c r="O36" s="8"/>
      <c r="P36" s="8"/>
      <c r="Q36" s="8">
        <f>IF($B$23=$M$2,M36,IF($B$23=$N$2,N36,IF($B$23=$O$2,O36,IF($B$23=$P$2,P36,""))))</f>
        <v>0</v>
      </c>
      <c r="R36" s="3">
        <f>IF(Q36&lt;&gt;0,regpay,0)</f>
        <v>0</v>
      </c>
      <c r="S36" s="27"/>
      <c r="T36" s="3">
        <f>IF(U35=0,0,S36)</f>
        <v>0</v>
      </c>
      <c r="U36" s="8">
        <f>IF(E36="","",IF(U35&lt;=0,0,IF(U35+F36-L36-R36-T36&lt;0,0,U35+F36-L36-R36-T36)))</f>
        <v>6958155.757448392</v>
      </c>
      <c r="V36" s="21"/>
      <c r="W36" s="40">
        <f>IF(W35&lt;term,W35+1,NA())</f>
        <v>34</v>
      </c>
      <c r="X36" s="41">
        <f>IF(ISERROR(W36),NA(),SUM(INDEX($J$4:$J$1333,AB36):INDEX($J$4:$J$1333,AC36)))</f>
        <v>713282.56530063914</v>
      </c>
      <c r="Y36" s="41">
        <f>IF(ISERROR(W36),NA(),SUM(INDEX($K$4:$K$1333,AB36):INDEX($K$4:$K$1333,AC36)))</f>
        <v>341305.59567088209</v>
      </c>
      <c r="Z36" s="41">
        <f>IF(ISERROR(W36),NA(),SUM(INDEX($L$4:$L$1333,AB36):INDEX($L$4:$L$1333,AC36)))</f>
        <v>371976.96962975693</v>
      </c>
      <c r="AA36" s="41">
        <f t="shared" si="3"/>
        <v>3208503.41531074</v>
      </c>
      <c r="AB36" s="10">
        <f>IF(ISERROR(W36),"",AB35+12)</f>
        <v>397</v>
      </c>
      <c r="AC36" s="10">
        <f>IF(ISERROR(W36),"",AC35+12)</f>
        <v>408</v>
      </c>
      <c r="AG36" s="21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</row>
    <row r="37" spans="1:48" customFormat="1">
      <c r="A37" s="28"/>
      <c r="B37" s="28"/>
      <c r="C37" s="21"/>
      <c r="D37" s="34">
        <f>IF(SUM($D$2:D36)&lt;&gt;0,0,IF(U36=L37,E37,0))</f>
        <v>0</v>
      </c>
      <c r="E37" s="3">
        <f t="shared" ref="E37:E100" si="4">IF(E36&lt;term*freq,E36+1,"")</f>
        <v>34</v>
      </c>
      <c r="F37" s="3">
        <f>IF(E37="","",IF(ISERROR(INDEX($A$11:$B$20,MATCH(E37,$A$11:$A$20,0),2)),0,INDEX($A$11:$B$20,MATCH(E37,$A$11:$A$20,0),2)))</f>
        <v>0</v>
      </c>
      <c r="G37" s="47">
        <v>0.1</v>
      </c>
      <c r="H37" s="46">
        <f>IF($B$5="fixed",rate,G37)</f>
        <v>0.1</v>
      </c>
      <c r="I37" s="9">
        <f>IF(E37="",NA(),IF(PMT(H37/freq,(term*freq),-$B$2)&gt;(U36*(1+rate/freq)),IF((U36*(1+rate/freq))&lt;0,0,(U36*(1+rate/freq))),PMT(H37/freq,(term*freq),-$B$2)))</f>
        <v>59440.213775053242</v>
      </c>
      <c r="J37" s="8">
        <f>IF(E37="","",IF(emi&gt;(U36*(1+rate/freq)),IF((U36*(1+rate/freq))&lt;0,0,(U36*(1+rate/freq))),emi))</f>
        <v>59440.213775053242</v>
      </c>
      <c r="K37" s="9">
        <f>IF(E37="",NA(),IF(U36&lt;0,0,U36)*H37/freq)</f>
        <v>57984.631312069941</v>
      </c>
      <c r="L37" s="8">
        <f t="shared" si="1"/>
        <v>1455.5824629833005</v>
      </c>
      <c r="M37" s="8">
        <f t="shared" si="2"/>
        <v>34</v>
      </c>
      <c r="N37" s="8">
        <f>N34+3</f>
        <v>34</v>
      </c>
      <c r="O37" s="8"/>
      <c r="P37" s="8"/>
      <c r="Q37" s="8">
        <f>IF($B$23=$M$2,M37,IF($B$23=$N$2,N37,IF($B$23=$O$2,O37,IF($B$23=$P$2,P37,""))))</f>
        <v>34</v>
      </c>
      <c r="R37" s="3">
        <f>IF(Q37&lt;&gt;0,regpay,0)</f>
        <v>0</v>
      </c>
      <c r="S37" s="27"/>
      <c r="T37" s="3">
        <f>IF(U36=0,0,S37)</f>
        <v>0</v>
      </c>
      <c r="U37" s="8">
        <f>IF(E37="","",IF(U36&lt;=0,0,IF(U36+F37-L37-R37-T37&lt;0,0,U36+F37-L37-R37-T37)))</f>
        <v>6956700.1749854088</v>
      </c>
      <c r="V37" s="21"/>
      <c r="W37" s="40">
        <f>IF(W36&lt;term,W36+1,NA())</f>
        <v>35</v>
      </c>
      <c r="X37" s="41">
        <f>IF(ISERROR(W37),NA(),SUM(INDEX($J$4:$J$1333,AB37):INDEX($J$4:$J$1333,AC37)))</f>
        <v>713282.56530063914</v>
      </c>
      <c r="Y37" s="41">
        <f>IF(ISERROR(W37),NA(),SUM(INDEX($K$4:$K$1333,AB37):INDEX($K$4:$K$1333,AC37)))</f>
        <v>302354.7461634319</v>
      </c>
      <c r="Z37" s="41">
        <f>IF(ISERROR(W37),NA(),SUM(INDEX($L$4:$L$1333,AB37):INDEX($L$4:$L$1333,AC37)))</f>
        <v>410927.819137207</v>
      </c>
      <c r="AA37" s="41">
        <f t="shared" si="3"/>
        <v>2797575.5961735332</v>
      </c>
      <c r="AB37" s="10">
        <f>IF(ISERROR(W37),"",AB36+12)</f>
        <v>409</v>
      </c>
      <c r="AC37" s="10">
        <f>IF(ISERROR(W37),"",AC36+12)</f>
        <v>420</v>
      </c>
      <c r="AG37" s="21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</row>
    <row r="38" spans="1:48" customFormat="1">
      <c r="A38" s="28"/>
      <c r="B38" s="28"/>
      <c r="C38" s="21"/>
      <c r="D38" s="34">
        <f>IF(SUM($D$2:D37)&lt;&gt;0,0,IF(U37=L38,E38,0))</f>
        <v>0</v>
      </c>
      <c r="E38" s="3">
        <f t="shared" si="4"/>
        <v>35</v>
      </c>
      <c r="F38" s="3">
        <f>IF(E38="","",IF(ISERROR(INDEX($A$11:$B$20,MATCH(E38,$A$11:$A$20,0),2)),0,INDEX($A$11:$B$20,MATCH(E38,$A$11:$A$20,0),2)))</f>
        <v>0</v>
      </c>
      <c r="G38" s="47">
        <v>0.1</v>
      </c>
      <c r="H38" s="46">
        <f>IF($B$5="fixed",rate,G38)</f>
        <v>0.1</v>
      </c>
      <c r="I38" s="9">
        <f>IF(E38="",NA(),IF(PMT(H38/freq,(term*freq),-$B$2)&gt;(U37*(1+rate/freq)),IF((U37*(1+rate/freq))&lt;0,0,(U37*(1+rate/freq))),PMT(H38/freq,(term*freq),-$B$2)))</f>
        <v>59440.213775053242</v>
      </c>
      <c r="J38" s="8">
        <f>IF(E38="","",IF(emi&gt;(U37*(1+rate/freq)),IF((U37*(1+rate/freq))&lt;0,0,(U37*(1+rate/freq))),emi))</f>
        <v>59440.213775053242</v>
      </c>
      <c r="K38" s="9">
        <f>IF(E38="",NA(),IF(U37&lt;0,0,U37)*H38/freq)</f>
        <v>57972.501458211744</v>
      </c>
      <c r="L38" s="8">
        <f t="shared" si="1"/>
        <v>1467.7123168414983</v>
      </c>
      <c r="M38" s="8">
        <f t="shared" si="2"/>
        <v>35</v>
      </c>
      <c r="N38" s="8"/>
      <c r="O38" s="8"/>
      <c r="P38" s="8"/>
      <c r="Q38" s="8">
        <f>IF($B$23=$M$2,M38,IF($B$23=$N$2,N38,IF($B$23=$O$2,O38,IF($B$23=$P$2,P38,""))))</f>
        <v>0</v>
      </c>
      <c r="R38" s="3">
        <f>IF(Q38&lt;&gt;0,regpay,0)</f>
        <v>0</v>
      </c>
      <c r="S38" s="27"/>
      <c r="T38" s="3">
        <f>IF(U37=0,0,S38)</f>
        <v>0</v>
      </c>
      <c r="U38" s="8">
        <f>IF(E38="","",IF(U37&lt;=0,0,IF(U37+F38-L38-R38-T38&lt;0,0,U37+F38-L38-R38-T38)))</f>
        <v>6955232.462668567</v>
      </c>
      <c r="V38" s="21"/>
      <c r="W38" s="40">
        <f>IF(W37&lt;term,W37+1,NA())</f>
        <v>36</v>
      </c>
      <c r="X38" s="41">
        <f>IF(ISERROR(W38),NA(),SUM(INDEX($J$4:$J$1333,AB38):INDEX($J$4:$J$1333,AC38)))</f>
        <v>713282.56530063914</v>
      </c>
      <c r="Y38" s="41">
        <f>IF(ISERROR(W38),NA(),SUM(INDEX($K$4:$K$1333,AB38):INDEX($K$4:$K$1333,AC38)))</f>
        <v>259325.23372461242</v>
      </c>
      <c r="Z38" s="41">
        <f>IF(ISERROR(W38),NA(),SUM(INDEX($L$4:$L$1333,AB38):INDEX($L$4:$L$1333,AC38)))</f>
        <v>453957.33157602651</v>
      </c>
      <c r="AA38" s="41">
        <f t="shared" si="3"/>
        <v>2343618.2645975072</v>
      </c>
      <c r="AB38" s="10">
        <f>IF(ISERROR(W38),"",AB37+12)</f>
        <v>421</v>
      </c>
      <c r="AC38" s="10">
        <f>IF(ISERROR(W38),"",AC37+12)</f>
        <v>432</v>
      </c>
      <c r="AG38" s="21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</row>
    <row r="39" spans="1:48" customFormat="1">
      <c r="A39" s="28"/>
      <c r="B39" s="28"/>
      <c r="C39" s="21"/>
      <c r="D39" s="34">
        <f>IF(SUM($D$2:D38)&lt;&gt;0,0,IF(U38=L39,E39,0))</f>
        <v>0</v>
      </c>
      <c r="E39" s="3">
        <f t="shared" si="4"/>
        <v>36</v>
      </c>
      <c r="F39" s="3">
        <f>IF(E39="","",IF(ISERROR(INDEX($A$11:$B$20,MATCH(E39,$A$11:$A$20,0),2)),0,INDEX($A$11:$B$20,MATCH(E39,$A$11:$A$20,0),2)))</f>
        <v>0</v>
      </c>
      <c r="G39" s="47">
        <v>0.1</v>
      </c>
      <c r="H39" s="46">
        <f>IF($B$5="fixed",rate,G39)</f>
        <v>0.1</v>
      </c>
      <c r="I39" s="9">
        <f>IF(E39="",NA(),IF(PMT(H39/freq,(term*freq),-$B$2)&gt;(U38*(1+rate/freq)),IF((U38*(1+rate/freq))&lt;0,0,(U38*(1+rate/freq))),PMT(H39/freq,(term*freq),-$B$2)))</f>
        <v>59440.213775053242</v>
      </c>
      <c r="J39" s="8">
        <f>IF(E39="","",IF(emi&gt;(U38*(1+rate/freq)),IF((U38*(1+rate/freq))&lt;0,0,(U38*(1+rate/freq))),emi))</f>
        <v>59440.213775053242</v>
      </c>
      <c r="K39" s="9">
        <f>IF(E39="",NA(),IF(U38&lt;0,0,U38)*H39/freq)</f>
        <v>57960.270522238068</v>
      </c>
      <c r="L39" s="8">
        <f t="shared" si="1"/>
        <v>1479.9432528151738</v>
      </c>
      <c r="M39" s="8">
        <f t="shared" si="2"/>
        <v>36</v>
      </c>
      <c r="N39" s="8"/>
      <c r="O39" s="8"/>
      <c r="P39" s="8"/>
      <c r="Q39" s="8">
        <f>IF($B$23=$M$2,M39,IF($B$23=$N$2,N39,IF($B$23=$O$2,O39,IF($B$23=$P$2,P39,""))))</f>
        <v>0</v>
      </c>
      <c r="R39" s="3">
        <f>IF(Q39&lt;&gt;0,regpay,0)</f>
        <v>0</v>
      </c>
      <c r="S39" s="27"/>
      <c r="T39" s="3">
        <f>IF(U38=0,0,S39)</f>
        <v>0</v>
      </c>
      <c r="U39" s="8">
        <f>IF(E39="","",IF(U38&lt;=0,0,IF(U38+F39-L39-R39-T39&lt;0,0,U38+F39-L39-R39-T39)))</f>
        <v>6953752.519415752</v>
      </c>
      <c r="V39" s="21"/>
      <c r="W39" s="40">
        <f>IF(W38&lt;term,W38+1,NA())</f>
        <v>37</v>
      </c>
      <c r="X39" s="41">
        <f>IF(ISERROR(W39),NA(),SUM(INDEX($J$4:$J$1333,AB39):INDEX($J$4:$J$1333,AC39)))</f>
        <v>713282.56530063914</v>
      </c>
      <c r="Y39" s="41">
        <f>IF(ISERROR(W39),NA(),SUM(INDEX($K$4:$K$1333,AB39):INDEX($K$4:$K$1333,AC39)))</f>
        <v>211789.96904782066</v>
      </c>
      <c r="Z39" s="41">
        <f>IF(ISERROR(W39),NA(),SUM(INDEX($L$4:$L$1333,AB39):INDEX($L$4:$L$1333,AC39)))</f>
        <v>501492.5962528183</v>
      </c>
      <c r="AA39" s="41">
        <f t="shared" si="3"/>
        <v>1842125.6683446888</v>
      </c>
      <c r="AB39" s="10">
        <f>IF(ISERROR(W39),"",AB38+12)</f>
        <v>433</v>
      </c>
      <c r="AC39" s="10">
        <f>IF(ISERROR(W39),"",AC38+12)</f>
        <v>444</v>
      </c>
      <c r="AG39" s="21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</row>
    <row r="40" spans="1:48" customFormat="1">
      <c r="A40" s="28"/>
      <c r="B40" s="35"/>
      <c r="C40" s="21"/>
      <c r="D40" s="34">
        <f>IF(SUM($D$2:D39)&lt;&gt;0,0,IF(U39=L40,E40,0))</f>
        <v>0</v>
      </c>
      <c r="E40" s="3">
        <f t="shared" si="4"/>
        <v>37</v>
      </c>
      <c r="F40" s="3">
        <f>IF(E40="","",IF(ISERROR(INDEX($A$11:$B$20,MATCH(E40,$A$11:$A$20,0),2)),0,INDEX($A$11:$B$20,MATCH(E40,$A$11:$A$20,0),2)))</f>
        <v>0</v>
      </c>
      <c r="G40" s="47">
        <v>0.1</v>
      </c>
      <c r="H40" s="46">
        <f>IF($B$5="fixed",rate,G40)</f>
        <v>0.1</v>
      </c>
      <c r="I40" s="9">
        <f>IF(E40="",NA(),IF(PMT(H40/freq,(term*freq),-$B$2)&gt;(U39*(1+rate/freq)),IF((U39*(1+rate/freq))&lt;0,0,(U39*(1+rate/freq))),PMT(H40/freq,(term*freq),-$B$2)))</f>
        <v>59440.213775053242</v>
      </c>
      <c r="J40" s="8">
        <f>IF(E40="","",IF(emi&gt;(U39*(1+rate/freq)),IF((U39*(1+rate/freq))&lt;0,0,(U39*(1+rate/freq))),emi))</f>
        <v>59440.213775053242</v>
      </c>
      <c r="K40" s="9">
        <f>IF(E40="",NA(),IF(U39&lt;0,0,U39)*H40/freq)</f>
        <v>57947.937661797936</v>
      </c>
      <c r="L40" s="8">
        <f t="shared" si="1"/>
        <v>1492.276113255306</v>
      </c>
      <c r="M40" s="8">
        <f t="shared" si="2"/>
        <v>37</v>
      </c>
      <c r="N40" s="8">
        <f>N37+3</f>
        <v>37</v>
      </c>
      <c r="O40" s="8">
        <f>O34+6</f>
        <v>37</v>
      </c>
      <c r="P40" s="8">
        <f>P28+12</f>
        <v>37</v>
      </c>
      <c r="Q40" s="8">
        <f>IF($B$23=$M$2,M40,IF($B$23=$N$2,N40,IF($B$23=$O$2,O40,IF($B$23=$P$2,P40,""))))</f>
        <v>37</v>
      </c>
      <c r="R40" s="3">
        <f>IF(Q40&lt;&gt;0,regpay,0)</f>
        <v>0</v>
      </c>
      <c r="S40" s="27"/>
      <c r="T40" s="3">
        <f>IF(U39=0,0,S40)</f>
        <v>0</v>
      </c>
      <c r="U40" s="8">
        <f>IF(E40="","",IF(U39&lt;=0,0,IF(U39+F40-L40-R40-T40&lt;0,0,U39+F40-L40-R40-T40)))</f>
        <v>6952260.2433024971</v>
      </c>
      <c r="V40" s="21"/>
      <c r="W40" s="40">
        <f>IF(W39&lt;term,W39+1,NA())</f>
        <v>38</v>
      </c>
      <c r="X40" s="41">
        <f>IF(ISERROR(W40),NA(),SUM(INDEX($J$4:$J$1333,AB40):INDEX($J$4:$J$1333,AC40)))</f>
        <v>713282.56530063914</v>
      </c>
      <c r="Y40" s="41">
        <f>IF(ISERROR(W40),NA(),SUM(INDEX($K$4:$K$1333,AB40):INDEX($K$4:$K$1333,AC40)))</f>
        <v>159277.14099508803</v>
      </c>
      <c r="Z40" s="41">
        <f>IF(ISERROR(W40),NA(),SUM(INDEX($L$4:$L$1333,AB40):INDEX($L$4:$L$1333,AC40)))</f>
        <v>554005.42430555087</v>
      </c>
      <c r="AA40" s="41">
        <f t="shared" si="3"/>
        <v>1288120.2440391378</v>
      </c>
      <c r="AB40" s="10">
        <f>IF(ISERROR(W40),"",AB39+12)</f>
        <v>445</v>
      </c>
      <c r="AC40" s="10">
        <f>IF(ISERROR(W40),"",AC39+12)</f>
        <v>456</v>
      </c>
      <c r="AG40" s="21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</row>
    <row r="41" spans="1:48" customFormat="1">
      <c r="A41" s="28"/>
      <c r="B41" s="28"/>
      <c r="C41" s="21"/>
      <c r="D41" s="34">
        <f>IF(SUM($D$2:D40)&lt;&gt;0,0,IF(U40=L41,E41,0))</f>
        <v>0</v>
      </c>
      <c r="E41" s="3">
        <f t="shared" si="4"/>
        <v>38</v>
      </c>
      <c r="F41" s="3">
        <f>IF(E41="","",IF(ISERROR(INDEX($A$11:$B$20,MATCH(E41,$A$11:$A$20,0),2)),0,INDEX($A$11:$B$20,MATCH(E41,$A$11:$A$20,0),2)))</f>
        <v>0</v>
      </c>
      <c r="G41" s="47">
        <v>0.1</v>
      </c>
      <c r="H41" s="46">
        <f>IF($B$5="fixed",rate,G41)</f>
        <v>0.1</v>
      </c>
      <c r="I41" s="9">
        <f>IF(E41="",NA(),IF(PMT(H41/freq,(term*freq),-$B$2)&gt;(U40*(1+rate/freq)),IF((U40*(1+rate/freq))&lt;0,0,(U40*(1+rate/freq))),PMT(H41/freq,(term*freq),-$B$2)))</f>
        <v>59440.213775053242</v>
      </c>
      <c r="J41" s="8">
        <f>IF(E41="","",IF(emi&gt;(U40*(1+rate/freq)),IF((U40*(1+rate/freq))&lt;0,0,(U40*(1+rate/freq))),emi))</f>
        <v>59440.213775053242</v>
      </c>
      <c r="K41" s="9">
        <f>IF(E41="",NA(),IF(U40&lt;0,0,U40)*H41/freq)</f>
        <v>57935.502027520815</v>
      </c>
      <c r="L41" s="8">
        <f t="shared" si="1"/>
        <v>1504.7117475324267</v>
      </c>
      <c r="M41" s="8">
        <f t="shared" si="2"/>
        <v>38</v>
      </c>
      <c r="N41" s="8"/>
      <c r="O41" s="8"/>
      <c r="P41" s="8"/>
      <c r="Q41" s="8">
        <f>IF($B$23=$M$2,M41,IF($B$23=$N$2,N41,IF($B$23=$O$2,O41,IF($B$23=$P$2,P41,""))))</f>
        <v>0</v>
      </c>
      <c r="R41" s="3">
        <f>IF(Q41&lt;&gt;0,regpay,0)</f>
        <v>0</v>
      </c>
      <c r="S41" s="27"/>
      <c r="T41" s="3">
        <f>IF(U40=0,0,S41)</f>
        <v>0</v>
      </c>
      <c r="U41" s="8">
        <f>IF(E41="","",IF(U40&lt;=0,0,IF(U40+F41-L41-R41-T41&lt;0,0,U40+F41-L41-R41-T41)))</f>
        <v>6950755.5315549644</v>
      </c>
      <c r="V41" s="21"/>
      <c r="W41" s="40">
        <f>IF(W40&lt;term,W40+1,NA())</f>
        <v>39</v>
      </c>
      <c r="X41" s="41">
        <f>IF(ISERROR(W41),NA(),SUM(INDEX($J$4:$J$1333,AB41):INDEX($J$4:$J$1333,AC41)))</f>
        <v>713282.56530063914</v>
      </c>
      <c r="Y41" s="41">
        <f>IF(ISERROR(W41),NA(),SUM(INDEX($K$4:$K$1333,AB41):INDEX($K$4:$K$1333,AC41)))</f>
        <v>101265.53363693634</v>
      </c>
      <c r="Z41" s="41">
        <f>IF(ISERROR(W41),NA(),SUM(INDEX($L$4:$L$1333,AB41):INDEX($L$4:$L$1333,AC41)))</f>
        <v>612017.03166370245</v>
      </c>
      <c r="AA41" s="41">
        <f t="shared" si="3"/>
        <v>676103.21237543516</v>
      </c>
      <c r="AB41" s="10">
        <f>IF(ISERROR(W41),"",AB40+12)</f>
        <v>457</v>
      </c>
      <c r="AC41" s="10">
        <f>IF(ISERROR(W41),"",AC40+12)</f>
        <v>468</v>
      </c>
      <c r="AG41" s="21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48" customFormat="1">
      <c r="A42" s="28"/>
      <c r="B42" s="28"/>
      <c r="C42" s="21"/>
      <c r="D42" s="34">
        <f>IF(SUM($D$2:D41)&lt;&gt;0,0,IF(U41=L42,E42,0))</f>
        <v>0</v>
      </c>
      <c r="E42" s="3">
        <f t="shared" si="4"/>
        <v>39</v>
      </c>
      <c r="F42" s="3">
        <f>IF(E42="","",IF(ISERROR(INDEX($A$11:$B$20,MATCH(E42,$A$11:$A$20,0),2)),0,INDEX($A$11:$B$20,MATCH(E42,$A$11:$A$20,0),2)))</f>
        <v>0</v>
      </c>
      <c r="G42" s="47">
        <v>0.1</v>
      </c>
      <c r="H42" s="46">
        <f>IF($B$5="fixed",rate,G42)</f>
        <v>0.1</v>
      </c>
      <c r="I42" s="9">
        <f>IF(E42="",NA(),IF(PMT(H42/freq,(term*freq),-$B$2)&gt;(U41*(1+rate/freq)),IF((U41*(1+rate/freq))&lt;0,0,(U41*(1+rate/freq))),PMT(H42/freq,(term*freq),-$B$2)))</f>
        <v>59440.213775053242</v>
      </c>
      <c r="J42" s="8">
        <f>IF(E42="","",IF(emi&gt;(U41*(1+rate/freq)),IF((U41*(1+rate/freq))&lt;0,0,(U41*(1+rate/freq))),emi))</f>
        <v>59440.213775053242</v>
      </c>
      <c r="K42" s="9">
        <f>IF(E42="",NA(),IF(U41&lt;0,0,U41)*H42/freq)</f>
        <v>57922.962762958043</v>
      </c>
      <c r="L42" s="8">
        <f t="shared" si="1"/>
        <v>1517.2510120951993</v>
      </c>
      <c r="M42" s="8">
        <f t="shared" si="2"/>
        <v>39</v>
      </c>
      <c r="N42" s="8"/>
      <c r="O42" s="8"/>
      <c r="P42" s="8"/>
      <c r="Q42" s="8">
        <f>IF($B$23=$M$2,M42,IF($B$23=$N$2,N42,IF($B$23=$O$2,O42,IF($B$23=$P$2,P42,""))))</f>
        <v>0</v>
      </c>
      <c r="R42" s="3">
        <f>IF(Q42&lt;&gt;0,regpay,0)</f>
        <v>0</v>
      </c>
      <c r="S42" s="27"/>
      <c r="T42" s="3">
        <f>IF(U41=0,0,S42)</f>
        <v>0</v>
      </c>
      <c r="U42" s="8">
        <f>IF(E42="","",IF(U41&lt;=0,0,IF(U41+F42-L42-R42-T42&lt;0,0,U41+F42-L42-R42-T42)))</f>
        <v>6949238.2805428691</v>
      </c>
      <c r="V42" s="21"/>
      <c r="W42" s="40">
        <f>IF(W41&lt;term,W41+1,NA())</f>
        <v>40</v>
      </c>
      <c r="X42" s="41">
        <f>IF(ISERROR(W42),NA(),SUM(INDEX($J$4:$J$1333,AB42):INDEX($J$4:$J$1333,AC42)))</f>
        <v>713282.56530054787</v>
      </c>
      <c r="Y42" s="41">
        <f>IF(ISERROR(W42),NA(),SUM(INDEX($K$4:$K$1333,AB42):INDEX($K$4:$K$1333,AC42)))</f>
        <v>37179.352925112507</v>
      </c>
      <c r="Z42" s="41">
        <f>IF(ISERROR(W42),NA(),SUM(INDEX($L$4:$L$1333,AB42):INDEX($L$4:$L$1333,AC42)))</f>
        <v>676103.21237543528</v>
      </c>
      <c r="AA42" s="41">
        <f t="shared" si="3"/>
        <v>7.2759576141834259E-12</v>
      </c>
      <c r="AB42" s="10">
        <f>IF(ISERROR(W42),"",AB41+12)</f>
        <v>469</v>
      </c>
      <c r="AC42" s="10">
        <f>IF(ISERROR(W42),"",AC41+12)</f>
        <v>480</v>
      </c>
      <c r="AG42" s="21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</row>
    <row r="43" spans="1:48" customFormat="1">
      <c r="A43" s="28"/>
      <c r="B43" s="28"/>
      <c r="C43" s="21"/>
      <c r="D43" s="34">
        <f>IF(SUM($D$2:D42)&lt;&gt;0,0,IF(U42=L43,E43,0))</f>
        <v>0</v>
      </c>
      <c r="E43" s="3">
        <f t="shared" si="4"/>
        <v>40</v>
      </c>
      <c r="F43" s="3">
        <f>IF(E43="","",IF(ISERROR(INDEX($A$11:$B$20,MATCH(E43,$A$11:$A$20,0),2)),0,INDEX($A$11:$B$20,MATCH(E43,$A$11:$A$20,0),2)))</f>
        <v>0</v>
      </c>
      <c r="G43" s="47">
        <v>0.1</v>
      </c>
      <c r="H43" s="46">
        <f>IF($B$5="fixed",rate,G43)</f>
        <v>0.1</v>
      </c>
      <c r="I43" s="9">
        <f>IF(E43="",NA(),IF(PMT(H43/freq,(term*freq),-$B$2)&gt;(U42*(1+rate/freq)),IF((U42*(1+rate/freq))&lt;0,0,(U42*(1+rate/freq))),PMT(H43/freq,(term*freq),-$B$2)))</f>
        <v>59440.213775053242</v>
      </c>
      <c r="J43" s="8">
        <f>IF(E43="","",IF(emi&gt;(U42*(1+rate/freq)),IF((U42*(1+rate/freq))&lt;0,0,(U42*(1+rate/freq))),emi))</f>
        <v>59440.213775053242</v>
      </c>
      <c r="K43" s="9">
        <f>IF(E43="",NA(),IF(U42&lt;0,0,U42)*H43/freq)</f>
        <v>57910.319004523917</v>
      </c>
      <c r="L43" s="8">
        <f t="shared" si="1"/>
        <v>1529.8947705293249</v>
      </c>
      <c r="M43" s="8">
        <f t="shared" si="2"/>
        <v>40</v>
      </c>
      <c r="N43" s="8">
        <f>N40+3</f>
        <v>40</v>
      </c>
      <c r="O43" s="8"/>
      <c r="P43" s="8"/>
      <c r="Q43" s="8">
        <f>IF($B$23=$M$2,M43,IF($B$23=$N$2,N43,IF($B$23=$O$2,O43,IF($B$23=$P$2,P43,""))))</f>
        <v>40</v>
      </c>
      <c r="R43" s="3">
        <f>IF(Q43&lt;&gt;0,regpay,0)</f>
        <v>0</v>
      </c>
      <c r="S43" s="27"/>
      <c r="T43" s="3">
        <f>IF(U42=0,0,S43)</f>
        <v>0</v>
      </c>
      <c r="U43" s="8">
        <f>IF(E43="","",IF(U42&lt;=0,0,IF(U42+F43-L43-R43-T43&lt;0,0,U42+F43-L43-R43-T43)))</f>
        <v>6947708.38577234</v>
      </c>
      <c r="V43" s="21"/>
      <c r="W43" s="40" t="e">
        <f>IF(W42&lt;term,W42+1,NA())</f>
        <v>#N/A</v>
      </c>
      <c r="X43" s="41" t="e">
        <f>IF(ISERROR(W43),NA(),SUM(INDEX($J$4:$J$1333,AB43):INDEX($J$4:$J$1333,AC43)))</f>
        <v>#N/A</v>
      </c>
      <c r="Y43" s="41" t="e">
        <f>IF(ISERROR(W43),NA(),SUM(INDEX($K$4:$K$1333,AB43):INDEX($K$4:$K$1333,AC43)))</f>
        <v>#N/A</v>
      </c>
      <c r="Z43" s="41" t="e">
        <f>IF(ISERROR(W43),NA(),SUM(INDEX($L$4:$L$1333,AB43):INDEX($L$4:$L$1333,AC43)))</f>
        <v>#N/A</v>
      </c>
      <c r="AA43" s="41" t="e">
        <f t="shared" si="3"/>
        <v>#N/A</v>
      </c>
      <c r="AB43" s="10" t="str">
        <f>IF(ISERROR(W43),"",AB42+12)</f>
        <v/>
      </c>
      <c r="AC43" s="10" t="str">
        <f>IF(ISERROR(W43),"",AC42+12)</f>
        <v/>
      </c>
      <c r="AG43" s="21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</row>
    <row r="44" spans="1:48" customFormat="1">
      <c r="A44" s="28"/>
      <c r="B44" s="28"/>
      <c r="C44" s="21"/>
      <c r="D44" s="34">
        <f>IF(SUM($D$2:D43)&lt;&gt;0,0,IF(U43=L44,E44,0))</f>
        <v>0</v>
      </c>
      <c r="E44" s="3">
        <f t="shared" si="4"/>
        <v>41</v>
      </c>
      <c r="F44" s="3">
        <f>IF(E44="","",IF(ISERROR(INDEX($A$11:$B$20,MATCH(E44,$A$11:$A$20,0),2)),0,INDEX($A$11:$B$20,MATCH(E44,$A$11:$A$20,0),2)))</f>
        <v>0</v>
      </c>
      <c r="G44" s="47">
        <v>0.1</v>
      </c>
      <c r="H44" s="46">
        <f>IF($B$5="fixed",rate,G44)</f>
        <v>0.1</v>
      </c>
      <c r="I44" s="9">
        <f>IF(E44="",NA(),IF(PMT(H44/freq,(term*freq),-$B$2)&gt;(U43*(1+rate/freq)),IF((U43*(1+rate/freq))&lt;0,0,(U43*(1+rate/freq))),PMT(H44/freq,(term*freq),-$B$2)))</f>
        <v>59440.213775053242</v>
      </c>
      <c r="J44" s="8">
        <f>IF(E44="","",IF(emi&gt;(U43*(1+rate/freq)),IF((U43*(1+rate/freq))&lt;0,0,(U43*(1+rate/freq))),emi))</f>
        <v>59440.213775053242</v>
      </c>
      <c r="K44" s="9">
        <f>IF(E44="",NA(),IF(U43&lt;0,0,U43)*H44/freq)</f>
        <v>57897.569881436175</v>
      </c>
      <c r="L44" s="8">
        <f t="shared" si="1"/>
        <v>1542.6438936170671</v>
      </c>
      <c r="M44" s="8">
        <f t="shared" si="2"/>
        <v>41</v>
      </c>
      <c r="N44" s="8"/>
      <c r="O44" s="8"/>
      <c r="P44" s="8"/>
      <c r="Q44" s="8">
        <f>IF($B$23=$M$2,M44,IF($B$23=$N$2,N44,IF($B$23=$O$2,O44,IF($B$23=$P$2,P44,""))))</f>
        <v>0</v>
      </c>
      <c r="R44" s="3">
        <f>IF(Q44&lt;&gt;0,regpay,0)</f>
        <v>0</v>
      </c>
      <c r="S44" s="27"/>
      <c r="T44" s="3">
        <f>IF(U43=0,0,S44)</f>
        <v>0</v>
      </c>
      <c r="U44" s="8">
        <f>IF(E44="","",IF(U43&lt;=0,0,IF(U43+F44-L44-R44-T44&lt;0,0,U43+F44-L44-R44-T44)))</f>
        <v>6946165.7418787228</v>
      </c>
      <c r="V44" s="21"/>
      <c r="W44" s="40" t="e">
        <f>IF(W43&lt;term,W43+1,NA())</f>
        <v>#N/A</v>
      </c>
      <c r="X44" s="41" t="e">
        <f>IF(ISERROR(W44),NA(),SUM(INDEX($J$4:$J$1333,AB44):INDEX($J$4:$J$1333,AC44)))</f>
        <v>#N/A</v>
      </c>
      <c r="Y44" s="41" t="e">
        <f>IF(ISERROR(W44),NA(),SUM(INDEX($K$4:$K$1333,AB44):INDEX($K$4:$K$1333,AC44)))</f>
        <v>#N/A</v>
      </c>
      <c r="Z44" s="41" t="e">
        <f>IF(ISERROR(W44),NA(),SUM(INDEX($L$4:$L$1333,AB44):INDEX($L$4:$L$1333,AC44)))</f>
        <v>#N/A</v>
      </c>
      <c r="AA44" s="41" t="e">
        <f t="shared" si="3"/>
        <v>#N/A</v>
      </c>
      <c r="AB44" s="10" t="str">
        <f>IF(ISERROR(W44),"",AB43+12)</f>
        <v/>
      </c>
      <c r="AC44" s="10" t="str">
        <f>IF(ISERROR(W44),"",AC43+12)</f>
        <v/>
      </c>
      <c r="AG44" s="21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</row>
    <row r="45" spans="1:48" customFormat="1">
      <c r="A45" s="28"/>
      <c r="B45" s="28"/>
      <c r="C45" s="21"/>
      <c r="D45" s="34">
        <f>IF(SUM($D$2:D44)&lt;&gt;0,0,IF(U44=L45,E45,0))</f>
        <v>0</v>
      </c>
      <c r="E45" s="3">
        <f t="shared" si="4"/>
        <v>42</v>
      </c>
      <c r="F45" s="3">
        <f>IF(E45="","",IF(ISERROR(INDEX($A$11:$B$20,MATCH(E45,$A$11:$A$20,0),2)),0,INDEX($A$11:$B$20,MATCH(E45,$A$11:$A$20,0),2)))</f>
        <v>0</v>
      </c>
      <c r="G45" s="47">
        <v>0.1</v>
      </c>
      <c r="H45" s="46">
        <f>IF($B$5="fixed",rate,G45)</f>
        <v>0.1</v>
      </c>
      <c r="I45" s="9">
        <f>IF(E45="",NA(),IF(PMT(H45/freq,(term*freq),-$B$2)&gt;(U44*(1+rate/freq)),IF((U44*(1+rate/freq))&lt;0,0,(U44*(1+rate/freq))),PMT(H45/freq,(term*freq),-$B$2)))</f>
        <v>59440.213775053242</v>
      </c>
      <c r="J45" s="8">
        <f>IF(E45="","",IF(emi&gt;(U44*(1+rate/freq)),IF((U44*(1+rate/freq))&lt;0,0,(U44*(1+rate/freq))),emi))</f>
        <v>59440.213775053242</v>
      </c>
      <c r="K45" s="9">
        <f>IF(E45="",NA(),IF(U44&lt;0,0,U44)*H45/freq)</f>
        <v>57884.714515656029</v>
      </c>
      <c r="L45" s="8">
        <f t="shared" si="1"/>
        <v>1555.4992593972129</v>
      </c>
      <c r="M45" s="8">
        <f t="shared" si="2"/>
        <v>42</v>
      </c>
      <c r="N45" s="8"/>
      <c r="O45" s="8"/>
      <c r="P45" s="8"/>
      <c r="Q45" s="8">
        <f>IF($B$23=$M$2,M45,IF($B$23=$N$2,N45,IF($B$23=$O$2,O45,IF($B$23=$P$2,P45,""))))</f>
        <v>0</v>
      </c>
      <c r="R45" s="3">
        <f>IF(Q45&lt;&gt;0,regpay,0)</f>
        <v>0</v>
      </c>
      <c r="S45" s="27"/>
      <c r="T45" s="3">
        <f>IF(U44=0,0,S45)</f>
        <v>0</v>
      </c>
      <c r="U45" s="8">
        <f>IF(E45="","",IF(U44&lt;=0,0,IF(U44+F45-L45-R45-T45&lt;0,0,U44+F45-L45-R45-T45)))</f>
        <v>6944610.2426193254</v>
      </c>
      <c r="V45" s="21"/>
      <c r="W45" s="40" t="e">
        <f>IF(W44&lt;term,W44+1,NA())</f>
        <v>#N/A</v>
      </c>
      <c r="X45" s="41" t="e">
        <f>IF(ISERROR(W45),NA(),SUM(INDEX($J$4:$J$1333,AB45):INDEX($J$4:$J$1333,AC45)))</f>
        <v>#N/A</v>
      </c>
      <c r="Y45" s="41" t="e">
        <f>IF(ISERROR(W45),NA(),SUM(INDEX($K$4:$K$1333,AB45):INDEX($K$4:$K$1333,AC45)))</f>
        <v>#N/A</v>
      </c>
      <c r="Z45" s="41" t="e">
        <f>IF(ISERROR(W45),NA(),SUM(INDEX($L$4:$L$1333,AB45):INDEX($L$4:$L$1333,AC45)))</f>
        <v>#N/A</v>
      </c>
      <c r="AA45" s="41" t="e">
        <f t="shared" si="3"/>
        <v>#N/A</v>
      </c>
      <c r="AB45" s="10" t="str">
        <f>IF(ISERROR(W45),"",AB44+12)</f>
        <v/>
      </c>
      <c r="AC45" s="10" t="str">
        <f>IF(ISERROR(W45),"",AC44+12)</f>
        <v/>
      </c>
      <c r="AG45" s="21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</row>
    <row r="46" spans="1:48" customFormat="1">
      <c r="A46" s="28"/>
      <c r="B46" s="28"/>
      <c r="C46" s="21"/>
      <c r="D46" s="34">
        <f>IF(SUM($D$2:D45)&lt;&gt;0,0,IF(U45=L46,E46,0))</f>
        <v>0</v>
      </c>
      <c r="E46" s="3">
        <f t="shared" si="4"/>
        <v>43</v>
      </c>
      <c r="F46" s="3">
        <f>IF(E46="","",IF(ISERROR(INDEX($A$11:$B$20,MATCH(E46,$A$11:$A$20,0),2)),0,INDEX($A$11:$B$20,MATCH(E46,$A$11:$A$20,0),2)))</f>
        <v>0</v>
      </c>
      <c r="G46" s="47">
        <v>0.1</v>
      </c>
      <c r="H46" s="46">
        <f>IF($B$5="fixed",rate,G46)</f>
        <v>0.1</v>
      </c>
      <c r="I46" s="9">
        <f>IF(E46="",NA(),IF(PMT(H46/freq,(term*freq),-$B$2)&gt;(U45*(1+rate/freq)),IF((U45*(1+rate/freq))&lt;0,0,(U45*(1+rate/freq))),PMT(H46/freq,(term*freq),-$B$2)))</f>
        <v>59440.213775053242</v>
      </c>
      <c r="J46" s="8">
        <f>IF(E46="","",IF(emi&gt;(U45*(1+rate/freq)),IF((U45*(1+rate/freq))&lt;0,0,(U45*(1+rate/freq))),emi))</f>
        <v>59440.213775053242</v>
      </c>
      <c r="K46" s="9">
        <f>IF(E46="",NA(),IF(U45&lt;0,0,U45)*H46/freq)</f>
        <v>57871.752021827713</v>
      </c>
      <c r="L46" s="8">
        <f t="shared" si="1"/>
        <v>1568.4617532255288</v>
      </c>
      <c r="M46" s="8">
        <f t="shared" si="2"/>
        <v>43</v>
      </c>
      <c r="N46" s="8">
        <f>N43+3</f>
        <v>43</v>
      </c>
      <c r="O46" s="8">
        <f>O40+6</f>
        <v>43</v>
      </c>
      <c r="P46" s="8"/>
      <c r="Q46" s="8">
        <f>IF($B$23=$M$2,M46,IF($B$23=$N$2,N46,IF($B$23=$O$2,O46,IF($B$23=$P$2,P46,""))))</f>
        <v>43</v>
      </c>
      <c r="R46" s="3">
        <f>IF(Q46&lt;&gt;0,regpay,0)</f>
        <v>0</v>
      </c>
      <c r="S46" s="27"/>
      <c r="T46" s="3">
        <f>IF(U45=0,0,S46)</f>
        <v>0</v>
      </c>
      <c r="U46" s="8">
        <f>IF(E46="","",IF(U45&lt;=0,0,IF(U45+F46-L46-R46-T46&lt;0,0,U45+F46-L46-R46-T46)))</f>
        <v>6943041.7808660995</v>
      </c>
      <c r="V46" s="21"/>
      <c r="W46" s="40" t="e">
        <f>IF(W45&lt;term,W45+1,NA())</f>
        <v>#N/A</v>
      </c>
      <c r="X46" s="41" t="e">
        <f>IF(ISERROR(W46),NA(),SUM(INDEX($J$4:$J$1333,AB46):INDEX($J$4:$J$1333,AC46)))</f>
        <v>#N/A</v>
      </c>
      <c r="Y46" s="41" t="e">
        <f>IF(ISERROR(W46),NA(),SUM(INDEX($K$4:$K$1333,AB46):INDEX($K$4:$K$1333,AC46)))</f>
        <v>#N/A</v>
      </c>
      <c r="Z46" s="41" t="e">
        <f>IF(ISERROR(W46),NA(),SUM(INDEX($L$4:$L$1333,AB46):INDEX($L$4:$L$1333,AC46)))</f>
        <v>#N/A</v>
      </c>
      <c r="AA46" s="41" t="e">
        <f t="shared" si="3"/>
        <v>#N/A</v>
      </c>
      <c r="AB46" s="10" t="str">
        <f>IF(ISERROR(W46),"",AB45+12)</f>
        <v/>
      </c>
      <c r="AC46" s="10" t="str">
        <f>IF(ISERROR(W46),"",AC45+12)</f>
        <v/>
      </c>
      <c r="AG46" s="21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</row>
    <row r="47" spans="1:48" customFormat="1">
      <c r="A47" s="28"/>
      <c r="B47" s="28"/>
      <c r="C47" s="21"/>
      <c r="D47" s="34">
        <f>IF(SUM($D$2:D46)&lt;&gt;0,0,IF(U46=L47,E47,0))</f>
        <v>0</v>
      </c>
      <c r="E47" s="3">
        <f t="shared" si="4"/>
        <v>44</v>
      </c>
      <c r="F47" s="3">
        <f>IF(E47="","",IF(ISERROR(INDEX($A$11:$B$20,MATCH(E47,$A$11:$A$20,0),2)),0,INDEX($A$11:$B$20,MATCH(E47,$A$11:$A$20,0),2)))</f>
        <v>0</v>
      </c>
      <c r="G47" s="47">
        <v>0.1</v>
      </c>
      <c r="H47" s="46">
        <f>IF($B$5="fixed",rate,G47)</f>
        <v>0.1</v>
      </c>
      <c r="I47" s="9">
        <f>IF(E47="",NA(),IF(PMT(H47/freq,(term*freq),-$B$2)&gt;(U46*(1+rate/freq)),IF((U46*(1+rate/freq))&lt;0,0,(U46*(1+rate/freq))),PMT(H47/freq,(term*freq),-$B$2)))</f>
        <v>59440.213775053242</v>
      </c>
      <c r="J47" s="8">
        <f>IF(E47="","",IF(emi&gt;(U46*(1+rate/freq)),IF((U46*(1+rate/freq))&lt;0,0,(U46*(1+rate/freq))),emi))</f>
        <v>59440.213775053242</v>
      </c>
      <c r="K47" s="9">
        <f>IF(E47="",NA(),IF(U46&lt;0,0,U46)*H47/freq)</f>
        <v>57858.681507217501</v>
      </c>
      <c r="L47" s="8">
        <f t="shared" si="1"/>
        <v>1581.5322678357406</v>
      </c>
      <c r="M47" s="8">
        <f t="shared" si="2"/>
        <v>44</v>
      </c>
      <c r="N47" s="8"/>
      <c r="O47" s="8"/>
      <c r="P47" s="8"/>
      <c r="Q47" s="8">
        <f>IF($B$23=$M$2,M47,IF($B$23=$N$2,N47,IF($B$23=$O$2,O47,IF($B$23=$P$2,P47,""))))</f>
        <v>0</v>
      </c>
      <c r="R47" s="3">
        <f>IF(Q47&lt;&gt;0,regpay,0)</f>
        <v>0</v>
      </c>
      <c r="S47" s="27"/>
      <c r="T47" s="3">
        <f>IF(U46=0,0,S47)</f>
        <v>0</v>
      </c>
      <c r="U47" s="8">
        <f>IF(E47="","",IF(U46&lt;=0,0,IF(U46+F47-L47-R47-T47&lt;0,0,U46+F47-L47-R47-T47)))</f>
        <v>6941460.2485982636</v>
      </c>
      <c r="V47" s="21"/>
      <c r="W47" s="40" t="e">
        <f>IF(W46&lt;term,W46+1,NA())</f>
        <v>#N/A</v>
      </c>
      <c r="X47" s="41" t="e">
        <f>IF(ISERROR(W47),NA(),SUM(INDEX($J$4:$J$1333,AB47):INDEX($J$4:$J$1333,AC47)))</f>
        <v>#N/A</v>
      </c>
      <c r="Y47" s="41" t="e">
        <f>IF(ISERROR(W47),NA(),SUM(INDEX($K$4:$K$1333,AB47):INDEX($K$4:$K$1333,AC47)))</f>
        <v>#N/A</v>
      </c>
      <c r="Z47" s="41" t="e">
        <f>IF(ISERROR(W47),NA(),SUM(INDEX($L$4:$L$1333,AB47):INDEX($L$4:$L$1333,AC47)))</f>
        <v>#N/A</v>
      </c>
      <c r="AA47" s="41" t="e">
        <f t="shared" si="3"/>
        <v>#N/A</v>
      </c>
      <c r="AB47" s="10" t="str">
        <f>IF(ISERROR(W47),"",AB46+12)</f>
        <v/>
      </c>
      <c r="AC47" s="10" t="str">
        <f>IF(ISERROR(W47),"",AC46+12)</f>
        <v/>
      </c>
      <c r="AG47" s="21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</row>
    <row r="48" spans="1:48">
      <c r="A48" s="28"/>
      <c r="B48" s="28"/>
      <c r="D48" s="34">
        <f>IF(SUM($D$2:D47)&lt;&gt;0,0,IF(U47=L48,E48,0))</f>
        <v>0</v>
      </c>
      <c r="E48" s="3">
        <f t="shared" si="4"/>
        <v>45</v>
      </c>
      <c r="F48" s="3">
        <f>IF(E48="","",IF(ISERROR(INDEX($A$11:$B$20,MATCH(E48,$A$11:$A$20,0),2)),0,INDEX($A$11:$B$20,MATCH(E48,$A$11:$A$20,0),2)))</f>
        <v>0</v>
      </c>
      <c r="G48" s="47">
        <v>0.1</v>
      </c>
      <c r="H48" s="46">
        <f>IF($B$5="fixed",rate,G48)</f>
        <v>0.1</v>
      </c>
      <c r="I48" s="9">
        <f>IF(E48="",NA(),IF(PMT(H48/freq,(term*freq),-$B$2)&gt;(U47*(1+rate/freq)),IF((U47*(1+rate/freq))&lt;0,0,(U47*(1+rate/freq))),PMT(H48/freq,(term*freq),-$B$2)))</f>
        <v>59440.213775053242</v>
      </c>
      <c r="J48" s="8">
        <f>IF(E48="","",IF(emi&gt;(U47*(1+rate/freq)),IF((U47*(1+rate/freq))&lt;0,0,(U47*(1+rate/freq))),emi))</f>
        <v>59440.213775053242</v>
      </c>
      <c r="K48" s="9">
        <f>IF(E48="",NA(),IF(U47&lt;0,0,U47)*H48/freq)</f>
        <v>57845.502071652205</v>
      </c>
      <c r="L48" s="8">
        <f t="shared" si="1"/>
        <v>1594.7117034010371</v>
      </c>
      <c r="M48" s="8">
        <f t="shared" si="2"/>
        <v>45</v>
      </c>
      <c r="N48" s="8"/>
      <c r="O48" s="8"/>
      <c r="P48" s="8"/>
      <c r="Q48" s="8">
        <f>IF($B$23=$M$2,M48,IF($B$23=$N$2,N48,IF($B$23=$O$2,O48,IF($B$23=$P$2,P48,""))))</f>
        <v>0</v>
      </c>
      <c r="R48" s="3">
        <f>IF(Q48&lt;&gt;0,regpay,0)</f>
        <v>0</v>
      </c>
      <c r="S48" s="27"/>
      <c r="T48" s="3">
        <f>IF(U47=0,0,S48)</f>
        <v>0</v>
      </c>
      <c r="U48" s="8">
        <f>IF(E48="","",IF(U47&lt;=0,0,IF(U47+F48-L48-R48-T48&lt;0,0,U47+F48-L48-R48-T48)))</f>
        <v>6939865.5368948625</v>
      </c>
      <c r="W48" s="40" t="e">
        <f>IF(W47&lt;term,W47+1,NA())</f>
        <v>#N/A</v>
      </c>
      <c r="X48" s="41" t="e">
        <f>IF(ISERROR(W48),NA(),SUM(INDEX($J$4:$J$1333,AB48):INDEX($J$4:$J$1333,AC48)))</f>
        <v>#N/A</v>
      </c>
      <c r="Y48" s="41" t="e">
        <f>IF(ISERROR(W48),NA(),SUM(INDEX($K$4:$K$1333,AB48):INDEX($K$4:$K$1333,AC48)))</f>
        <v>#N/A</v>
      </c>
      <c r="Z48" s="41" t="e">
        <f>IF(ISERROR(W48),NA(),SUM(INDEX($L$4:$L$1333,AB48):INDEX($L$4:$L$1333,AC48)))</f>
        <v>#N/A</v>
      </c>
      <c r="AA48" s="41" t="e">
        <f t="shared" si="3"/>
        <v>#N/A</v>
      </c>
      <c r="AB48" s="10" t="str">
        <f>IF(ISERROR(W48),"",AB47+12)</f>
        <v/>
      </c>
      <c r="AC48" s="10" t="str">
        <f>IF(ISERROR(W48),"",AC47+12)</f>
        <v/>
      </c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>
      <c r="A49" s="28"/>
      <c r="B49" s="28"/>
      <c r="D49" s="34">
        <f>IF(SUM($D$2:D48)&lt;&gt;0,0,IF(U48=L49,E49,0))</f>
        <v>0</v>
      </c>
      <c r="E49" s="3">
        <f t="shared" si="4"/>
        <v>46</v>
      </c>
      <c r="F49" s="3">
        <f>IF(E49="","",IF(ISERROR(INDEX($A$11:$B$20,MATCH(E49,$A$11:$A$20,0),2)),0,INDEX($A$11:$B$20,MATCH(E49,$A$11:$A$20,0),2)))</f>
        <v>0</v>
      </c>
      <c r="G49" s="47">
        <v>0.1</v>
      </c>
      <c r="H49" s="46">
        <f>IF($B$5="fixed",rate,G49)</f>
        <v>0.1</v>
      </c>
      <c r="I49" s="9">
        <f>IF(E49="",NA(),IF(PMT(H49/freq,(term*freq),-$B$2)&gt;(U48*(1+rate/freq)),IF((U48*(1+rate/freq))&lt;0,0,(U48*(1+rate/freq))),PMT(H49/freq,(term*freq),-$B$2)))</f>
        <v>59440.213775053242</v>
      </c>
      <c r="J49" s="8">
        <f>IF(E49="","",IF(emi&gt;(U48*(1+rate/freq)),IF((U48*(1+rate/freq))&lt;0,0,(U48*(1+rate/freq))),emi))</f>
        <v>59440.213775053242</v>
      </c>
      <c r="K49" s="9">
        <f>IF(E49="",NA(),IF(U48&lt;0,0,U48)*H49/freq)</f>
        <v>57832.212807457196</v>
      </c>
      <c r="L49" s="8">
        <f t="shared" si="1"/>
        <v>1608.0009675960464</v>
      </c>
      <c r="M49" s="8">
        <f t="shared" si="2"/>
        <v>46</v>
      </c>
      <c r="N49" s="8">
        <f>N46+3</f>
        <v>46</v>
      </c>
      <c r="O49" s="8"/>
      <c r="P49" s="8"/>
      <c r="Q49" s="8">
        <f>IF($B$23=$M$2,M49,IF($B$23=$N$2,N49,IF($B$23=$O$2,O49,IF($B$23=$P$2,P49,""))))</f>
        <v>46</v>
      </c>
      <c r="R49" s="3">
        <f>IF(Q49&lt;&gt;0,regpay,0)</f>
        <v>0</v>
      </c>
      <c r="S49" s="27"/>
      <c r="T49" s="3">
        <f>IF(U48=0,0,S49)</f>
        <v>0</v>
      </c>
      <c r="U49" s="8">
        <f>IF(E49="","",IF(U48&lt;=0,0,IF(U48+F49-L49-R49-T49&lt;0,0,U48+F49-L49-R49-T49)))</f>
        <v>6938257.5359272668</v>
      </c>
      <c r="W49" s="40" t="e">
        <f>IF(W48&lt;term,W48+1,NA())</f>
        <v>#N/A</v>
      </c>
      <c r="X49" s="41" t="e">
        <f>IF(ISERROR(W49),NA(),SUM(INDEX($J$4:$J$1333,AB49):INDEX($J$4:$J$1333,AC49)))</f>
        <v>#N/A</v>
      </c>
      <c r="Y49" s="41" t="e">
        <f>IF(ISERROR(W49),NA(),SUM(INDEX($K$4:$K$1333,AB49):INDEX($K$4:$K$1333,AC49)))</f>
        <v>#N/A</v>
      </c>
      <c r="Z49" s="41" t="e">
        <f>IF(ISERROR(W49),NA(),SUM(INDEX($L$4:$L$1333,AB49):INDEX($L$4:$L$1333,AC49)))</f>
        <v>#N/A</v>
      </c>
      <c r="AA49" s="41" t="e">
        <f t="shared" si="3"/>
        <v>#N/A</v>
      </c>
      <c r="AB49" s="10" t="str">
        <f>IF(ISERROR(W49),"",AB48+12)</f>
        <v/>
      </c>
      <c r="AC49" s="10" t="str">
        <f>IF(ISERROR(W49),"",AC48+12)</f>
        <v/>
      </c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48">
      <c r="A50" s="28"/>
      <c r="B50" s="28"/>
      <c r="D50" s="34">
        <f>IF(SUM($D$2:D49)&lt;&gt;0,0,IF(U49=L50,E50,0))</f>
        <v>0</v>
      </c>
      <c r="E50" s="3">
        <f t="shared" si="4"/>
        <v>47</v>
      </c>
      <c r="F50" s="3">
        <f>IF(E50="","",IF(ISERROR(INDEX($A$11:$B$20,MATCH(E50,$A$11:$A$20,0),2)),0,INDEX($A$11:$B$20,MATCH(E50,$A$11:$A$20,0),2)))</f>
        <v>0</v>
      </c>
      <c r="G50" s="47">
        <v>0.1</v>
      </c>
      <c r="H50" s="46">
        <f>IF($B$5="fixed",rate,G50)</f>
        <v>0.1</v>
      </c>
      <c r="I50" s="9">
        <f>IF(E50="",NA(),IF(PMT(H50/freq,(term*freq),-$B$2)&gt;(U49*(1+rate/freq)),IF((U49*(1+rate/freq))&lt;0,0,(U49*(1+rate/freq))),PMT(H50/freq,(term*freq),-$B$2)))</f>
        <v>59440.213775053242</v>
      </c>
      <c r="J50" s="8">
        <f>IF(E50="","",IF(emi&gt;(U49*(1+rate/freq)),IF((U49*(1+rate/freq))&lt;0,0,(U49*(1+rate/freq))),emi))</f>
        <v>59440.213775053242</v>
      </c>
      <c r="K50" s="9">
        <f>IF(E50="",NA(),IF(U49&lt;0,0,U49)*H50/freq)</f>
        <v>57818.812799393898</v>
      </c>
      <c r="L50" s="8">
        <f t="shared" si="1"/>
        <v>1621.4009756593441</v>
      </c>
      <c r="M50" s="8">
        <f t="shared" si="2"/>
        <v>47</v>
      </c>
      <c r="N50" s="8"/>
      <c r="O50" s="8"/>
      <c r="P50" s="8"/>
      <c r="Q50" s="8">
        <f>IF($B$23=$M$2,M50,IF($B$23=$N$2,N50,IF($B$23=$O$2,O50,IF($B$23=$P$2,P50,""))))</f>
        <v>0</v>
      </c>
      <c r="R50" s="3">
        <f>IF(Q50&lt;&gt;0,regpay,0)</f>
        <v>0</v>
      </c>
      <c r="S50" s="27"/>
      <c r="T50" s="3">
        <f>IF(U49=0,0,S50)</f>
        <v>0</v>
      </c>
      <c r="U50" s="8">
        <f>IF(E50="","",IF(U49&lt;=0,0,IF(U49+F50-L50-R50-T50&lt;0,0,U49+F50-L50-R50-T50)))</f>
        <v>6936636.1349516073</v>
      </c>
      <c r="W50" s="40" t="e">
        <f>IF(W49&lt;term,W49+1,NA())</f>
        <v>#N/A</v>
      </c>
      <c r="X50" s="41" t="e">
        <f>IF(ISERROR(W50),NA(),SUM(INDEX($J$4:$J$1333,AB50):INDEX($J$4:$J$1333,AC50)))</f>
        <v>#N/A</v>
      </c>
      <c r="Y50" s="41" t="e">
        <f>IF(ISERROR(W50),NA(),SUM(INDEX($K$4:$K$1333,AB50):INDEX($K$4:$K$1333,AC50)))</f>
        <v>#N/A</v>
      </c>
      <c r="Z50" s="41" t="e">
        <f>IF(ISERROR(W50),NA(),SUM(INDEX($L$4:$L$1333,AB50):INDEX($L$4:$L$1333,AC50)))</f>
        <v>#N/A</v>
      </c>
      <c r="AA50" s="41" t="e">
        <f t="shared" si="3"/>
        <v>#N/A</v>
      </c>
      <c r="AB50" s="10" t="str">
        <f>IF(ISERROR(W50),"",AB49+12)</f>
        <v/>
      </c>
      <c r="AC50" s="10" t="str">
        <f>IF(ISERROR(W50),"",AC49+12)</f>
        <v/>
      </c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>
      <c r="A51" s="28"/>
      <c r="B51" s="28"/>
      <c r="D51" s="34">
        <f>IF(SUM($D$2:D50)&lt;&gt;0,0,IF(U50=L51,E51,0))</f>
        <v>0</v>
      </c>
      <c r="E51" s="3">
        <f t="shared" si="4"/>
        <v>48</v>
      </c>
      <c r="F51" s="3">
        <f>IF(E51="","",IF(ISERROR(INDEX($A$11:$B$20,MATCH(E51,$A$11:$A$20,0),2)),0,INDEX($A$11:$B$20,MATCH(E51,$A$11:$A$20,0),2)))</f>
        <v>0</v>
      </c>
      <c r="G51" s="47">
        <v>0.1</v>
      </c>
      <c r="H51" s="46">
        <f>IF($B$5="fixed",rate,G51)</f>
        <v>0.1</v>
      </c>
      <c r="I51" s="9">
        <f>IF(E51="",NA(),IF(PMT(H51/freq,(term*freq),-$B$2)&gt;(U50*(1+rate/freq)),IF((U50*(1+rate/freq))&lt;0,0,(U50*(1+rate/freq))),PMT(H51/freq,(term*freq),-$B$2)))</f>
        <v>59440.213775053242</v>
      </c>
      <c r="J51" s="8">
        <f>IF(E51="","",IF(emi&gt;(U50*(1+rate/freq)),IF((U50*(1+rate/freq))&lt;0,0,(U50*(1+rate/freq))),emi))</f>
        <v>59440.213775053242</v>
      </c>
      <c r="K51" s="9">
        <f>IF(E51="",NA(),IF(U50&lt;0,0,U50)*H51/freq)</f>
        <v>57805.301124596735</v>
      </c>
      <c r="L51" s="8">
        <f t="shared" si="1"/>
        <v>1634.9126504565065</v>
      </c>
      <c r="M51" s="8">
        <f t="shared" si="2"/>
        <v>48</v>
      </c>
      <c r="N51" s="8"/>
      <c r="O51" s="8"/>
      <c r="P51" s="8"/>
      <c r="Q51" s="8">
        <f>IF($B$23=$M$2,M51,IF($B$23=$N$2,N51,IF($B$23=$O$2,O51,IF($B$23=$P$2,P51,""))))</f>
        <v>0</v>
      </c>
      <c r="R51" s="3">
        <f>IF(Q51&lt;&gt;0,regpay,0)</f>
        <v>0</v>
      </c>
      <c r="S51" s="27"/>
      <c r="T51" s="3">
        <f>IF(U50=0,0,S51)</f>
        <v>0</v>
      </c>
      <c r="U51" s="8">
        <f>IF(E51="","",IF(U50&lt;=0,0,IF(U50+F51-L51-R51-T51&lt;0,0,U50+F51-L51-R51-T51)))</f>
        <v>6935001.2223011507</v>
      </c>
      <c r="W51" s="40" t="e">
        <f>IF(W50&lt;term,W50+1,NA())</f>
        <v>#N/A</v>
      </c>
      <c r="X51" s="41" t="e">
        <f>IF(ISERROR(W51),NA(),SUM(INDEX($J$4:$J$1333,AB51):INDEX($J$4:$J$1333,AC51)))</f>
        <v>#N/A</v>
      </c>
      <c r="Y51" s="41" t="e">
        <f>IF(ISERROR(W51),NA(),SUM(INDEX($K$4:$K$1333,AB51):INDEX($K$4:$K$1333,AC51)))</f>
        <v>#N/A</v>
      </c>
      <c r="Z51" s="41" t="e">
        <f>IF(ISERROR(W51),NA(),SUM(INDEX($L$4:$L$1333,AB51):INDEX($L$4:$L$1333,AC51)))</f>
        <v>#N/A</v>
      </c>
      <c r="AA51" s="41" t="e">
        <f t="shared" si="3"/>
        <v>#N/A</v>
      </c>
      <c r="AB51" s="10" t="str">
        <f>IF(ISERROR(W51),"",AB50+12)</f>
        <v/>
      </c>
      <c r="AC51" s="10" t="str">
        <f>IF(ISERROR(W51),"",AC50+12)</f>
        <v/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48">
      <c r="A52" s="28"/>
      <c r="B52" s="28"/>
      <c r="D52" s="34">
        <f>IF(SUM($D$2:D51)&lt;&gt;0,0,IF(U51=L52,E52,0))</f>
        <v>0</v>
      </c>
      <c r="E52" s="3">
        <f t="shared" si="4"/>
        <v>49</v>
      </c>
      <c r="F52" s="3">
        <f>IF(E52="","",IF(ISERROR(INDEX($A$11:$B$20,MATCH(E52,$A$11:$A$20,0),2)),0,INDEX($A$11:$B$20,MATCH(E52,$A$11:$A$20,0),2)))</f>
        <v>0</v>
      </c>
      <c r="G52" s="47">
        <v>0.1</v>
      </c>
      <c r="H52" s="46">
        <f>IF($B$5="fixed",rate,G52)</f>
        <v>0.1</v>
      </c>
      <c r="I52" s="9">
        <f>IF(E52="",NA(),IF(PMT(H52/freq,(term*freq),-$B$2)&gt;(U51*(1+rate/freq)),IF((U51*(1+rate/freq))&lt;0,0,(U51*(1+rate/freq))),PMT(H52/freq,(term*freq),-$B$2)))</f>
        <v>59440.213775053242</v>
      </c>
      <c r="J52" s="8">
        <f>IF(E52="","",IF(emi&gt;(U51*(1+rate/freq)),IF((U51*(1+rate/freq))&lt;0,0,(U51*(1+rate/freq))),emi))</f>
        <v>59440.213775053242</v>
      </c>
      <c r="K52" s="9">
        <f>IF(E52="",NA(),IF(U51&lt;0,0,U51)*H52/freq)</f>
        <v>57791.67685250959</v>
      </c>
      <c r="L52" s="8">
        <f t="shared" si="1"/>
        <v>1648.5369225436516</v>
      </c>
      <c r="M52" s="8">
        <f t="shared" si="2"/>
        <v>49</v>
      </c>
      <c r="N52" s="8">
        <f>N49+3</f>
        <v>49</v>
      </c>
      <c r="O52" s="8">
        <f>O46+6</f>
        <v>49</v>
      </c>
      <c r="P52" s="8">
        <f>P40+12</f>
        <v>49</v>
      </c>
      <c r="Q52" s="8">
        <f>IF($B$23=$M$2,M52,IF($B$23=$N$2,N52,IF($B$23=$O$2,O52,IF($B$23=$P$2,P52,""))))</f>
        <v>49</v>
      </c>
      <c r="R52" s="3">
        <f>IF(Q52&lt;&gt;0,regpay,0)</f>
        <v>0</v>
      </c>
      <c r="S52" s="27"/>
      <c r="T52" s="3">
        <f>IF(U51=0,0,S52)</f>
        <v>0</v>
      </c>
      <c r="U52" s="8">
        <f>IF(E52="","",IF(U51&lt;=0,0,IF(U51+F52-L52-R52-T52&lt;0,0,U51+F52-L52-R52-T52)))</f>
        <v>6933352.6853786074</v>
      </c>
      <c r="W52" s="40" t="e">
        <f>IF(W51&lt;term,W51+1,NA())</f>
        <v>#N/A</v>
      </c>
      <c r="X52" s="41" t="e">
        <f>IF(ISERROR(W52),NA(),SUM(INDEX($J$4:$J$1333,AB52):INDEX($J$4:$J$1333,AC52)))</f>
        <v>#N/A</v>
      </c>
      <c r="Y52" s="41" t="e">
        <f>IF(ISERROR(W52),NA(),SUM(INDEX($K$4:$K$1333,AB52):INDEX($K$4:$K$1333,AC52)))</f>
        <v>#N/A</v>
      </c>
      <c r="Z52" s="41" t="e">
        <f>IF(ISERROR(W52),NA(),SUM(INDEX($L$4:$L$1333,AB52):INDEX($L$4:$L$1333,AC52)))</f>
        <v>#N/A</v>
      </c>
      <c r="AA52" s="41" t="e">
        <f t="shared" si="3"/>
        <v>#N/A</v>
      </c>
      <c r="AB52" s="10" t="str">
        <f>IF(ISERROR(W52),"",AB51+12)</f>
        <v/>
      </c>
      <c r="AC52" s="10" t="str">
        <f>IF(ISERROR(W52),"",AC51+12)</f>
        <v/>
      </c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>
      <c r="A53" s="28"/>
      <c r="B53" s="28"/>
      <c r="D53" s="34">
        <f>IF(SUM($D$2:D52)&lt;&gt;0,0,IF(U52=L53,E53,0))</f>
        <v>0</v>
      </c>
      <c r="E53" s="3">
        <f t="shared" si="4"/>
        <v>50</v>
      </c>
      <c r="F53" s="3">
        <f>IF(E53="","",IF(ISERROR(INDEX($A$11:$B$20,MATCH(E53,$A$11:$A$20,0),2)),0,INDEX($A$11:$B$20,MATCH(E53,$A$11:$A$20,0),2)))</f>
        <v>0</v>
      </c>
      <c r="G53" s="47">
        <v>0.1</v>
      </c>
      <c r="H53" s="46">
        <f>IF($B$5="fixed",rate,G53)</f>
        <v>0.1</v>
      </c>
      <c r="I53" s="9">
        <f>IF(E53="",NA(),IF(PMT(H53/freq,(term*freq),-$B$2)&gt;(U52*(1+rate/freq)),IF((U52*(1+rate/freq))&lt;0,0,(U52*(1+rate/freq))),PMT(H53/freq,(term*freq),-$B$2)))</f>
        <v>59440.213775053242</v>
      </c>
      <c r="J53" s="8">
        <f>IF(E53="","",IF(emi&gt;(U52*(1+rate/freq)),IF((U52*(1+rate/freq))&lt;0,0,(U52*(1+rate/freq))),emi))</f>
        <v>59440.213775053242</v>
      </c>
      <c r="K53" s="9">
        <f>IF(E53="",NA(),IF(U52&lt;0,0,U52)*H53/freq)</f>
        <v>57777.939044821738</v>
      </c>
      <c r="L53" s="8">
        <f t="shared" si="1"/>
        <v>1662.2747302315038</v>
      </c>
      <c r="M53" s="8">
        <f t="shared" si="2"/>
        <v>50</v>
      </c>
      <c r="N53" s="8"/>
      <c r="O53" s="8"/>
      <c r="P53" s="8"/>
      <c r="Q53" s="8">
        <f>IF($B$23=$M$2,M53,IF($B$23=$N$2,N53,IF($B$23=$O$2,O53,IF($B$23=$P$2,P53,""))))</f>
        <v>0</v>
      </c>
      <c r="R53" s="3">
        <f>IF(Q53&lt;&gt;0,regpay,0)</f>
        <v>0</v>
      </c>
      <c r="S53" s="27"/>
      <c r="T53" s="3">
        <f>IF(U52=0,0,S53)</f>
        <v>0</v>
      </c>
      <c r="U53" s="8">
        <f>IF(E53="","",IF(U52&lt;=0,0,IF(U52+F53-L53-R53-T53&lt;0,0,U52+F53-L53-R53-T53)))</f>
        <v>6931690.4106483757</v>
      </c>
      <c r="W53" s="42"/>
      <c r="X53" s="42"/>
      <c r="Y53" s="42"/>
      <c r="Z53" s="42"/>
      <c r="AA53" s="42"/>
      <c r="AB53" s="11"/>
      <c r="AC53" s="11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1:48">
      <c r="A54" s="28"/>
      <c r="B54" s="28"/>
      <c r="D54" s="34">
        <f>IF(SUM($D$2:D53)&lt;&gt;0,0,IF(U53=L54,E54,0))</f>
        <v>0</v>
      </c>
      <c r="E54" s="3">
        <f t="shared" si="4"/>
        <v>51</v>
      </c>
      <c r="F54" s="3">
        <f>IF(E54="","",IF(ISERROR(INDEX($A$11:$B$20,MATCH(E54,$A$11:$A$20,0),2)),0,INDEX($A$11:$B$20,MATCH(E54,$A$11:$A$20,0),2)))</f>
        <v>0</v>
      </c>
      <c r="G54" s="47">
        <v>0.1</v>
      </c>
      <c r="H54" s="46">
        <f>IF($B$5="fixed",rate,G54)</f>
        <v>0.1</v>
      </c>
      <c r="I54" s="9">
        <f>IF(E54="",NA(),IF(PMT(H54/freq,(term*freq),-$B$2)&gt;(U53*(1+rate/freq)),IF((U53*(1+rate/freq))&lt;0,0,(U53*(1+rate/freq))),PMT(H54/freq,(term*freq),-$B$2)))</f>
        <v>59440.213775053242</v>
      </c>
      <c r="J54" s="8">
        <f>IF(E54="","",IF(emi&gt;(U53*(1+rate/freq)),IF((U53*(1+rate/freq))&lt;0,0,(U53*(1+rate/freq))),emi))</f>
        <v>59440.213775053242</v>
      </c>
      <c r="K54" s="9">
        <f>IF(E54="",NA(),IF(U53&lt;0,0,U53)*H54/freq)</f>
        <v>57764.086755403136</v>
      </c>
      <c r="L54" s="8">
        <f t="shared" si="1"/>
        <v>1676.1270196501064</v>
      </c>
      <c r="M54" s="8">
        <f t="shared" si="2"/>
        <v>51</v>
      </c>
      <c r="N54" s="8"/>
      <c r="O54" s="8"/>
      <c r="P54" s="8"/>
      <c r="Q54" s="8">
        <f>IF($B$23=$M$2,M54,IF($B$23=$N$2,N54,IF($B$23=$O$2,O54,IF($B$23=$P$2,P54,""))))</f>
        <v>0</v>
      </c>
      <c r="R54" s="3">
        <f>IF(Q54&lt;&gt;0,regpay,0)</f>
        <v>0</v>
      </c>
      <c r="S54" s="27"/>
      <c r="T54" s="3">
        <f>IF(U53=0,0,S54)</f>
        <v>0</v>
      </c>
      <c r="U54" s="8">
        <f>IF(E54="","",IF(U53&lt;=0,0,IF(U53+F54-L54-R54-T54&lt;0,0,U53+F54-L54-R54-T54)))</f>
        <v>6930014.2836287254</v>
      </c>
      <c r="W54" s="42"/>
      <c r="X54" s="42"/>
      <c r="Y54" s="42"/>
      <c r="Z54" s="42"/>
      <c r="AA54" s="42"/>
      <c r="AB54" s="11"/>
      <c r="AC54" s="11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1:48">
      <c r="A55" s="28"/>
      <c r="B55" s="28"/>
      <c r="D55" s="34">
        <f>IF(SUM($D$2:D54)&lt;&gt;0,0,IF(U54=L55,E55,0))</f>
        <v>0</v>
      </c>
      <c r="E55" s="3">
        <f t="shared" si="4"/>
        <v>52</v>
      </c>
      <c r="F55" s="3">
        <f>IF(E55="","",IF(ISERROR(INDEX($A$11:$B$20,MATCH(E55,$A$11:$A$20,0),2)),0,INDEX($A$11:$B$20,MATCH(E55,$A$11:$A$20,0),2)))</f>
        <v>0</v>
      </c>
      <c r="G55" s="47">
        <v>0.1</v>
      </c>
      <c r="H55" s="46">
        <f>IF($B$5="fixed",rate,G55)</f>
        <v>0.1</v>
      </c>
      <c r="I55" s="9">
        <f>IF(E55="",NA(),IF(PMT(H55/freq,(term*freq),-$B$2)&gt;(U54*(1+rate/freq)),IF((U54*(1+rate/freq))&lt;0,0,(U54*(1+rate/freq))),PMT(H55/freq,(term*freq),-$B$2)))</f>
        <v>59440.213775053242</v>
      </c>
      <c r="J55" s="8">
        <f>IF(E55="","",IF(emi&gt;(U54*(1+rate/freq)),IF((U54*(1+rate/freq))&lt;0,0,(U54*(1+rate/freq))),emi))</f>
        <v>59440.213775053242</v>
      </c>
      <c r="K55" s="9">
        <f>IF(E55="",NA(),IF(U54&lt;0,0,U54)*H55/freq)</f>
        <v>57750.119030239381</v>
      </c>
      <c r="L55" s="8">
        <f t="shared" si="1"/>
        <v>1690.0947448138613</v>
      </c>
      <c r="M55" s="8">
        <f t="shared" si="2"/>
        <v>52</v>
      </c>
      <c r="N55" s="8">
        <f>N52+3</f>
        <v>52</v>
      </c>
      <c r="O55" s="8"/>
      <c r="P55" s="8"/>
      <c r="Q55" s="8">
        <f>IF($B$23=$M$2,M55,IF($B$23=$N$2,N55,IF($B$23=$O$2,O55,IF($B$23=$P$2,P55,""))))</f>
        <v>52</v>
      </c>
      <c r="R55" s="3">
        <f>IF(Q55&lt;&gt;0,regpay,0)</f>
        <v>0</v>
      </c>
      <c r="S55" s="27"/>
      <c r="T55" s="3">
        <f>IF(U54=0,0,S55)</f>
        <v>0</v>
      </c>
      <c r="U55" s="8">
        <f>IF(E55="","",IF(U54&lt;=0,0,IF(U54+F55-L55-R55-T55&lt;0,0,U54+F55-L55-R55-T55)))</f>
        <v>6928324.1888839118</v>
      </c>
      <c r="W55" s="42"/>
      <c r="X55" s="42"/>
      <c r="Y55" s="42"/>
      <c r="Z55" s="42"/>
      <c r="AA55" s="42"/>
      <c r="AB55" s="11"/>
      <c r="AC55" s="11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  <row r="56" spans="1:48">
      <c r="A56" s="28"/>
      <c r="B56" s="28"/>
      <c r="D56" s="34">
        <f>IF(SUM($D$2:D55)&lt;&gt;0,0,IF(U55=L56,E56,0))</f>
        <v>0</v>
      </c>
      <c r="E56" s="3">
        <f t="shared" si="4"/>
        <v>53</v>
      </c>
      <c r="F56" s="3">
        <f>IF(E56="","",IF(ISERROR(INDEX($A$11:$B$20,MATCH(E56,$A$11:$A$20,0),2)),0,INDEX($A$11:$B$20,MATCH(E56,$A$11:$A$20,0),2)))</f>
        <v>0</v>
      </c>
      <c r="G56" s="47">
        <v>0.1</v>
      </c>
      <c r="H56" s="46">
        <f>IF($B$5="fixed",rate,G56)</f>
        <v>0.1</v>
      </c>
      <c r="I56" s="9">
        <f>IF(E56="",NA(),IF(PMT(H56/freq,(term*freq),-$B$2)&gt;(U55*(1+rate/freq)),IF((U55*(1+rate/freq))&lt;0,0,(U55*(1+rate/freq))),PMT(H56/freq,(term*freq),-$B$2)))</f>
        <v>59440.213775053242</v>
      </c>
      <c r="J56" s="8">
        <f>IF(E56="","",IF(emi&gt;(U55*(1+rate/freq)),IF((U55*(1+rate/freq))&lt;0,0,(U55*(1+rate/freq))),emi))</f>
        <v>59440.213775053242</v>
      </c>
      <c r="K56" s="9">
        <f>IF(E56="",NA(),IF(U55&lt;0,0,U55)*H56/freq)</f>
        <v>57736.034907365938</v>
      </c>
      <c r="L56" s="8">
        <f t="shared" si="1"/>
        <v>1704.1788676873039</v>
      </c>
      <c r="M56" s="8">
        <f t="shared" si="2"/>
        <v>53</v>
      </c>
      <c r="N56" s="8"/>
      <c r="O56" s="8"/>
      <c r="P56" s="8"/>
      <c r="Q56" s="8">
        <f>IF($B$23=$M$2,M56,IF($B$23=$N$2,N56,IF($B$23=$O$2,O56,IF($B$23=$P$2,P56,""))))</f>
        <v>0</v>
      </c>
      <c r="R56" s="3">
        <f>IF(Q56&lt;&gt;0,regpay,0)</f>
        <v>0</v>
      </c>
      <c r="S56" s="27"/>
      <c r="T56" s="3">
        <f>IF(U55=0,0,S56)</f>
        <v>0</v>
      </c>
      <c r="U56" s="8">
        <f>IF(E56="","",IF(U55&lt;=0,0,IF(U55+F56-L56-R56-T56&lt;0,0,U55+F56-L56-R56-T56)))</f>
        <v>6926620.0100162243</v>
      </c>
      <c r="W56" s="42"/>
      <c r="X56" s="42"/>
      <c r="Y56" s="42"/>
      <c r="Z56" s="42"/>
      <c r="AA56" s="42"/>
      <c r="AB56" s="11"/>
      <c r="AC56" s="11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>
      <c r="A57" s="28"/>
      <c r="B57" s="28"/>
      <c r="D57" s="34">
        <f>IF(SUM($D$2:D56)&lt;&gt;0,0,IF(U56=L57,E57,0))</f>
        <v>0</v>
      </c>
      <c r="E57" s="3">
        <f t="shared" si="4"/>
        <v>54</v>
      </c>
      <c r="F57" s="3">
        <f>IF(E57="","",IF(ISERROR(INDEX($A$11:$B$20,MATCH(E57,$A$11:$A$20,0),2)),0,INDEX($A$11:$B$20,MATCH(E57,$A$11:$A$20,0),2)))</f>
        <v>0</v>
      </c>
      <c r="G57" s="47">
        <v>0.1</v>
      </c>
      <c r="H57" s="46">
        <f>IF($B$5="fixed",rate,G57)</f>
        <v>0.1</v>
      </c>
      <c r="I57" s="9">
        <f>IF(E57="",NA(),IF(PMT(H57/freq,(term*freq),-$B$2)&gt;(U56*(1+rate/freq)),IF((U56*(1+rate/freq))&lt;0,0,(U56*(1+rate/freq))),PMT(H57/freq,(term*freq),-$B$2)))</f>
        <v>59440.213775053242</v>
      </c>
      <c r="J57" s="8">
        <f>IF(E57="","",IF(emi&gt;(U56*(1+rate/freq)),IF((U56*(1+rate/freq))&lt;0,0,(U56*(1+rate/freq))),emi))</f>
        <v>59440.213775053242</v>
      </c>
      <c r="K57" s="9">
        <f>IF(E57="",NA(),IF(U56&lt;0,0,U56)*H57/freq)</f>
        <v>57721.833416801877</v>
      </c>
      <c r="L57" s="8">
        <f t="shared" si="1"/>
        <v>1718.3803582513647</v>
      </c>
      <c r="M57" s="8">
        <f t="shared" si="2"/>
        <v>54</v>
      </c>
      <c r="N57" s="8"/>
      <c r="O57" s="8"/>
      <c r="P57" s="8"/>
      <c r="Q57" s="8">
        <f>IF($B$23=$M$2,M57,IF($B$23=$N$2,N57,IF($B$23=$O$2,O57,IF($B$23=$P$2,P57,""))))</f>
        <v>0</v>
      </c>
      <c r="R57" s="3">
        <f>IF(Q57&lt;&gt;0,regpay,0)</f>
        <v>0</v>
      </c>
      <c r="S57" s="27"/>
      <c r="T57" s="3">
        <f>IF(U56=0,0,S57)</f>
        <v>0</v>
      </c>
      <c r="U57" s="8">
        <f>IF(E57="","",IF(U56&lt;=0,0,IF(U56+F57-L57-R57-T57&lt;0,0,U56+F57-L57-R57-T57)))</f>
        <v>6924901.6296579726</v>
      </c>
      <c r="W57" s="42"/>
      <c r="X57" s="42"/>
      <c r="Y57" s="42"/>
      <c r="Z57" s="42"/>
      <c r="AA57" s="42"/>
      <c r="AB57" s="11"/>
      <c r="AC57" s="11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</row>
    <row r="58" spans="1:48">
      <c r="A58" s="28"/>
      <c r="B58" s="28"/>
      <c r="D58" s="34">
        <f>IF(SUM($D$2:D57)&lt;&gt;0,0,IF(U57=L58,E58,0))</f>
        <v>0</v>
      </c>
      <c r="E58" s="3">
        <f t="shared" si="4"/>
        <v>55</v>
      </c>
      <c r="F58" s="3">
        <f>IF(E58="","",IF(ISERROR(INDEX($A$11:$B$20,MATCH(E58,$A$11:$A$20,0),2)),0,INDEX($A$11:$B$20,MATCH(E58,$A$11:$A$20,0),2)))</f>
        <v>0</v>
      </c>
      <c r="G58" s="47">
        <v>0.1</v>
      </c>
      <c r="H58" s="46">
        <f>IF($B$5="fixed",rate,G58)</f>
        <v>0.1</v>
      </c>
      <c r="I58" s="9">
        <f>IF(E58="",NA(),IF(PMT(H58/freq,(term*freq),-$B$2)&gt;(U57*(1+rate/freq)),IF((U57*(1+rate/freq))&lt;0,0,(U57*(1+rate/freq))),PMT(H58/freq,(term*freq),-$B$2)))</f>
        <v>59440.213775053242</v>
      </c>
      <c r="J58" s="8">
        <f>IF(E58="","",IF(emi&gt;(U57*(1+rate/freq)),IF((U57*(1+rate/freq))&lt;0,0,(U57*(1+rate/freq))),emi))</f>
        <v>59440.213775053242</v>
      </c>
      <c r="K58" s="9">
        <f>IF(E58="",NA(),IF(U57&lt;0,0,U57)*H58/freq)</f>
        <v>57707.513580483115</v>
      </c>
      <c r="L58" s="8">
        <f t="shared" si="1"/>
        <v>1732.7001945701268</v>
      </c>
      <c r="M58" s="8">
        <f t="shared" si="2"/>
        <v>55</v>
      </c>
      <c r="N58" s="8">
        <f>N55+3</f>
        <v>55</v>
      </c>
      <c r="O58" s="8">
        <f>O52+6</f>
        <v>55</v>
      </c>
      <c r="P58" s="8"/>
      <c r="Q58" s="8">
        <f>IF($B$23=$M$2,M58,IF($B$23=$N$2,N58,IF($B$23=$O$2,O58,IF($B$23=$P$2,P58,""))))</f>
        <v>55</v>
      </c>
      <c r="R58" s="3">
        <f>IF(Q58&lt;&gt;0,regpay,0)</f>
        <v>0</v>
      </c>
      <c r="S58" s="27"/>
      <c r="T58" s="3">
        <f>IF(U57=0,0,S58)</f>
        <v>0</v>
      </c>
      <c r="U58" s="8">
        <f>IF(E58="","",IF(U57&lt;=0,0,IF(U57+F58-L58-R58-T58&lt;0,0,U57+F58-L58-R58-T58)))</f>
        <v>6923168.9294634024</v>
      </c>
      <c r="W58" s="42"/>
      <c r="X58" s="42"/>
      <c r="Y58" s="42"/>
      <c r="Z58" s="42"/>
      <c r="AA58" s="42"/>
      <c r="AB58" s="11"/>
      <c r="AC58" s="11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1:48">
      <c r="A59" s="28"/>
      <c r="B59" s="28"/>
      <c r="D59" s="34">
        <f>IF(SUM($D$2:D58)&lt;&gt;0,0,IF(U58=L59,E59,0))</f>
        <v>0</v>
      </c>
      <c r="E59" s="3">
        <f t="shared" si="4"/>
        <v>56</v>
      </c>
      <c r="F59" s="3">
        <f>IF(E59="","",IF(ISERROR(INDEX($A$11:$B$20,MATCH(E59,$A$11:$A$20,0),2)),0,INDEX($A$11:$B$20,MATCH(E59,$A$11:$A$20,0),2)))</f>
        <v>0</v>
      </c>
      <c r="G59" s="47">
        <v>0.1</v>
      </c>
      <c r="H59" s="46">
        <f>IF($B$5="fixed",rate,G59)</f>
        <v>0.1</v>
      </c>
      <c r="I59" s="9">
        <f>IF(E59="",NA(),IF(PMT(H59/freq,(term*freq),-$B$2)&gt;(U58*(1+rate/freq)),IF((U58*(1+rate/freq))&lt;0,0,(U58*(1+rate/freq))),PMT(H59/freq,(term*freq),-$B$2)))</f>
        <v>59440.213775053242</v>
      </c>
      <c r="J59" s="8">
        <f>IF(E59="","",IF(emi&gt;(U58*(1+rate/freq)),IF((U58*(1+rate/freq))&lt;0,0,(U58*(1+rate/freq))),emi))</f>
        <v>59440.213775053242</v>
      </c>
      <c r="K59" s="9">
        <f>IF(E59="",NA(),IF(U58&lt;0,0,U58)*H59/freq)</f>
        <v>57693.074412195019</v>
      </c>
      <c r="L59" s="8">
        <f t="shared" si="1"/>
        <v>1747.1393628582227</v>
      </c>
      <c r="M59" s="8">
        <f t="shared" si="2"/>
        <v>56</v>
      </c>
      <c r="N59" s="8"/>
      <c r="O59" s="8"/>
      <c r="P59" s="8"/>
      <c r="Q59" s="8">
        <f>IF($B$23=$M$2,M59,IF($B$23=$N$2,N59,IF($B$23=$O$2,O59,IF($B$23=$P$2,P59,""))))</f>
        <v>0</v>
      </c>
      <c r="R59" s="3">
        <f>IF(Q59&lt;&gt;0,regpay,0)</f>
        <v>0</v>
      </c>
      <c r="S59" s="27"/>
      <c r="T59" s="3">
        <f>IF(U58=0,0,S59)</f>
        <v>0</v>
      </c>
      <c r="U59" s="8">
        <f>IF(E59="","",IF(U58&lt;=0,0,IF(U58+F59-L59-R59-T59&lt;0,0,U58+F59-L59-R59-T59)))</f>
        <v>6921421.7901005438</v>
      </c>
      <c r="W59" s="42"/>
      <c r="X59" s="42"/>
      <c r="Y59" s="42"/>
      <c r="Z59" s="42"/>
      <c r="AA59" s="42"/>
      <c r="AB59" s="11"/>
      <c r="AC59" s="11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>
      <c r="A60" s="28"/>
      <c r="B60" s="28"/>
      <c r="D60" s="34">
        <f>IF(SUM($D$2:D59)&lt;&gt;0,0,IF(U59=L60,E60,0))</f>
        <v>0</v>
      </c>
      <c r="E60" s="3">
        <f t="shared" si="4"/>
        <v>57</v>
      </c>
      <c r="F60" s="3">
        <f>IF(E60="","",IF(ISERROR(INDEX($A$11:$B$20,MATCH(E60,$A$11:$A$20,0),2)),0,INDEX($A$11:$B$20,MATCH(E60,$A$11:$A$20,0),2)))</f>
        <v>0</v>
      </c>
      <c r="G60" s="47">
        <v>0.1</v>
      </c>
      <c r="H60" s="46">
        <f>IF($B$5="fixed",rate,G60)</f>
        <v>0.1</v>
      </c>
      <c r="I60" s="9">
        <f>IF(E60="",NA(),IF(PMT(H60/freq,(term*freq),-$B$2)&gt;(U59*(1+rate/freq)),IF((U59*(1+rate/freq))&lt;0,0,(U59*(1+rate/freq))),PMT(H60/freq,(term*freq),-$B$2)))</f>
        <v>59440.213775053242</v>
      </c>
      <c r="J60" s="8">
        <f>IF(E60="","",IF(emi&gt;(U59*(1+rate/freq)),IF((U59*(1+rate/freq))&lt;0,0,(U59*(1+rate/freq))),emi))</f>
        <v>59440.213775053242</v>
      </c>
      <c r="K60" s="9">
        <f>IF(E60="",NA(),IF(U59&lt;0,0,U59)*H60/freq)</f>
        <v>57678.514917504537</v>
      </c>
      <c r="L60" s="8">
        <f t="shared" si="1"/>
        <v>1761.6988575487048</v>
      </c>
      <c r="M60" s="8">
        <f t="shared" si="2"/>
        <v>57</v>
      </c>
      <c r="N60" s="8"/>
      <c r="O60" s="8"/>
      <c r="P60" s="8"/>
      <c r="Q60" s="8">
        <f>IF($B$23=$M$2,M60,IF($B$23=$N$2,N60,IF($B$23=$O$2,O60,IF($B$23=$P$2,P60,""))))</f>
        <v>0</v>
      </c>
      <c r="R60" s="3">
        <f>IF(Q60&lt;&gt;0,regpay,0)</f>
        <v>0</v>
      </c>
      <c r="S60" s="27"/>
      <c r="T60" s="3">
        <f>IF(U59=0,0,S60)</f>
        <v>0</v>
      </c>
      <c r="U60" s="8">
        <f>IF(E60="","",IF(U59&lt;=0,0,IF(U59+F60-L60-R60-T60&lt;0,0,U59+F60-L60-R60-T60)))</f>
        <v>6919660.0912429951</v>
      </c>
      <c r="W60" s="42"/>
      <c r="X60" s="42"/>
      <c r="Y60" s="42"/>
      <c r="Z60" s="42"/>
      <c r="AA60" s="42"/>
      <c r="AB60" s="11"/>
      <c r="AC60" s="11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>
      <c r="A61" s="28"/>
      <c r="B61" s="28"/>
      <c r="D61" s="34">
        <f>IF(SUM($D$2:D60)&lt;&gt;0,0,IF(U60=L61,E61,0))</f>
        <v>0</v>
      </c>
      <c r="E61" s="3">
        <f t="shared" si="4"/>
        <v>58</v>
      </c>
      <c r="F61" s="3">
        <f>IF(E61="","",IF(ISERROR(INDEX($A$11:$B$20,MATCH(E61,$A$11:$A$20,0),2)),0,INDEX($A$11:$B$20,MATCH(E61,$A$11:$A$20,0),2)))</f>
        <v>0</v>
      </c>
      <c r="G61" s="47">
        <v>0.1</v>
      </c>
      <c r="H61" s="46">
        <f>IF($B$5="fixed",rate,G61)</f>
        <v>0.1</v>
      </c>
      <c r="I61" s="9">
        <f>IF(E61="",NA(),IF(PMT(H61/freq,(term*freq),-$B$2)&gt;(U60*(1+rate/freq)),IF((U60*(1+rate/freq))&lt;0,0,(U60*(1+rate/freq))),PMT(H61/freq,(term*freq),-$B$2)))</f>
        <v>59440.213775053242</v>
      </c>
      <c r="J61" s="8">
        <f>IF(E61="","",IF(emi&gt;(U60*(1+rate/freq)),IF((U60*(1+rate/freq))&lt;0,0,(U60*(1+rate/freq))),emi))</f>
        <v>59440.213775053242</v>
      </c>
      <c r="K61" s="9">
        <f>IF(E61="",NA(),IF(U60&lt;0,0,U60)*H61/freq)</f>
        <v>57663.834093691628</v>
      </c>
      <c r="L61" s="8">
        <f t="shared" si="1"/>
        <v>1776.3796813616136</v>
      </c>
      <c r="M61" s="8">
        <f t="shared" si="2"/>
        <v>58</v>
      </c>
      <c r="N61" s="8">
        <f>N58+3</f>
        <v>58</v>
      </c>
      <c r="O61" s="8"/>
      <c r="P61" s="8"/>
      <c r="Q61" s="8">
        <f>IF($B$23=$M$2,M61,IF($B$23=$N$2,N61,IF($B$23=$O$2,O61,IF($B$23=$P$2,P61,""))))</f>
        <v>58</v>
      </c>
      <c r="R61" s="3">
        <f>IF(Q61&lt;&gt;0,regpay,0)</f>
        <v>0</v>
      </c>
      <c r="S61" s="27"/>
      <c r="T61" s="3">
        <f>IF(U60=0,0,S61)</f>
        <v>0</v>
      </c>
      <c r="U61" s="8">
        <f>IF(E61="","",IF(U60&lt;=0,0,IF(U60+F61-L61-R61-T61&lt;0,0,U60+F61-L61-R61-T61)))</f>
        <v>6917883.7115616333</v>
      </c>
      <c r="W61" s="42"/>
      <c r="X61" s="42"/>
      <c r="Y61" s="42"/>
      <c r="Z61" s="42"/>
      <c r="AA61" s="42"/>
      <c r="AB61" s="11"/>
      <c r="AC61" s="11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</row>
    <row r="62" spans="1:48">
      <c r="A62" s="28"/>
      <c r="B62" s="28"/>
      <c r="D62" s="34">
        <f>IF(SUM($D$2:D61)&lt;&gt;0,0,IF(U61=L62,E62,0))</f>
        <v>0</v>
      </c>
      <c r="E62" s="3">
        <f t="shared" si="4"/>
        <v>59</v>
      </c>
      <c r="F62" s="3">
        <f>IF(E62="","",IF(ISERROR(INDEX($A$11:$B$20,MATCH(E62,$A$11:$A$20,0),2)),0,INDEX($A$11:$B$20,MATCH(E62,$A$11:$A$20,0),2)))</f>
        <v>0</v>
      </c>
      <c r="G62" s="47">
        <v>0.1</v>
      </c>
      <c r="H62" s="46">
        <f>IF($B$5="fixed",rate,G62)</f>
        <v>0.1</v>
      </c>
      <c r="I62" s="9">
        <f>IF(E62="",NA(),IF(PMT(H62/freq,(term*freq),-$B$2)&gt;(U61*(1+rate/freq)),IF((U61*(1+rate/freq))&lt;0,0,(U61*(1+rate/freq))),PMT(H62/freq,(term*freq),-$B$2)))</f>
        <v>59440.213775053242</v>
      </c>
      <c r="J62" s="8">
        <f>IF(E62="","",IF(emi&gt;(U61*(1+rate/freq)),IF((U61*(1+rate/freq))&lt;0,0,(U61*(1+rate/freq))),emi))</f>
        <v>59440.213775053242</v>
      </c>
      <c r="K62" s="9">
        <f>IF(E62="",NA(),IF(U61&lt;0,0,U61)*H62/freq)</f>
        <v>57649.030929680281</v>
      </c>
      <c r="L62" s="8">
        <f t="shared" si="1"/>
        <v>1791.1828453729613</v>
      </c>
      <c r="M62" s="8">
        <f t="shared" si="2"/>
        <v>59</v>
      </c>
      <c r="N62" s="8"/>
      <c r="O62" s="8"/>
      <c r="P62" s="8"/>
      <c r="Q62" s="8">
        <f>IF($B$23=$M$2,M62,IF($B$23=$N$2,N62,IF($B$23=$O$2,O62,IF($B$23=$P$2,P62,""))))</f>
        <v>0</v>
      </c>
      <c r="R62" s="3">
        <f>IF(Q62&lt;&gt;0,regpay,0)</f>
        <v>0</v>
      </c>
      <c r="S62" s="27"/>
      <c r="T62" s="3">
        <f>IF(U61=0,0,S62)</f>
        <v>0</v>
      </c>
      <c r="U62" s="8">
        <f>IF(E62="","",IF(U61&lt;=0,0,IF(U61+F62-L62-R62-T62&lt;0,0,U61+F62-L62-R62-T62)))</f>
        <v>6916092.5287162606</v>
      </c>
      <c r="W62" s="42"/>
      <c r="X62" s="42"/>
      <c r="Y62" s="42"/>
      <c r="Z62" s="42"/>
      <c r="AA62" s="42"/>
      <c r="AB62" s="11"/>
      <c r="AC62" s="11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</row>
    <row r="63" spans="1:48">
      <c r="A63" s="28"/>
      <c r="B63" s="28"/>
      <c r="D63" s="34">
        <f>IF(SUM($D$2:D62)&lt;&gt;0,0,IF(U62=L63,E63,0))</f>
        <v>0</v>
      </c>
      <c r="E63" s="3">
        <f t="shared" si="4"/>
        <v>60</v>
      </c>
      <c r="F63" s="3">
        <f>IF(E63="","",IF(ISERROR(INDEX($A$11:$B$20,MATCH(E63,$A$11:$A$20,0),2)),0,INDEX($A$11:$B$20,MATCH(E63,$A$11:$A$20,0),2)))</f>
        <v>0</v>
      </c>
      <c r="G63" s="47">
        <v>0.1</v>
      </c>
      <c r="H63" s="46">
        <f>IF($B$5="fixed",rate,G63)</f>
        <v>0.1</v>
      </c>
      <c r="I63" s="9">
        <f>IF(E63="",NA(),IF(PMT(H63/freq,(term*freq),-$B$2)&gt;(U62*(1+rate/freq)),IF((U62*(1+rate/freq))&lt;0,0,(U62*(1+rate/freq))),PMT(H63/freq,(term*freq),-$B$2)))</f>
        <v>59440.213775053242</v>
      </c>
      <c r="J63" s="8">
        <f>IF(E63="","",IF(emi&gt;(U62*(1+rate/freq)),IF((U62*(1+rate/freq))&lt;0,0,(U62*(1+rate/freq))),emi))</f>
        <v>59440.213775053242</v>
      </c>
      <c r="K63" s="9">
        <f>IF(E63="",NA(),IF(U62&lt;0,0,U62)*H63/freq)</f>
        <v>57634.104405968836</v>
      </c>
      <c r="L63" s="8">
        <f t="shared" si="1"/>
        <v>1806.1093690844064</v>
      </c>
      <c r="M63" s="8">
        <f t="shared" si="2"/>
        <v>60</v>
      </c>
      <c r="N63" s="8"/>
      <c r="O63" s="8"/>
      <c r="P63" s="8"/>
      <c r="Q63" s="8">
        <f>IF($B$23=$M$2,M63,IF($B$23=$N$2,N63,IF($B$23=$O$2,O63,IF($B$23=$P$2,P63,""))))</f>
        <v>0</v>
      </c>
      <c r="R63" s="3">
        <f>IF(Q63&lt;&gt;0,regpay,0)</f>
        <v>0</v>
      </c>
      <c r="S63" s="27"/>
      <c r="T63" s="3">
        <f>IF(U62=0,0,S63)</f>
        <v>0</v>
      </c>
      <c r="U63" s="8">
        <f>IF(E63="","",IF(U62&lt;=0,0,IF(U62+F63-L63-R63-T63&lt;0,0,U62+F63-L63-R63-T63)))</f>
        <v>6914286.4193471763</v>
      </c>
      <c r="W63" s="42"/>
      <c r="X63" s="42"/>
      <c r="Y63" s="42"/>
      <c r="Z63" s="42"/>
      <c r="AA63" s="42"/>
      <c r="AB63" s="11"/>
      <c r="AC63" s="11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</row>
    <row r="64" spans="1:48">
      <c r="A64" s="28"/>
      <c r="B64" s="28"/>
      <c r="D64" s="34">
        <f>IF(SUM($D$2:D63)&lt;&gt;0,0,IF(U63=L64,E64,0))</f>
        <v>0</v>
      </c>
      <c r="E64" s="3">
        <f t="shared" si="4"/>
        <v>61</v>
      </c>
      <c r="F64" s="3">
        <f>IF(E64="","",IF(ISERROR(INDEX($A$11:$B$20,MATCH(E64,$A$11:$A$20,0),2)),0,INDEX($A$11:$B$20,MATCH(E64,$A$11:$A$20,0),2)))</f>
        <v>0</v>
      </c>
      <c r="G64" s="47">
        <v>0.1</v>
      </c>
      <c r="H64" s="46">
        <f>IF($B$5="fixed",rate,G64)</f>
        <v>0.1</v>
      </c>
      <c r="I64" s="9">
        <f>IF(E64="",NA(),IF(PMT(H64/freq,(term*freq),-$B$2)&gt;(U63*(1+rate/freq)),IF((U63*(1+rate/freq))&lt;0,0,(U63*(1+rate/freq))),PMT(H64/freq,(term*freq),-$B$2)))</f>
        <v>59440.213775053242</v>
      </c>
      <c r="J64" s="8">
        <f>IF(E64="","",IF(emi&gt;(U63*(1+rate/freq)),IF((U63*(1+rate/freq))&lt;0,0,(U63*(1+rate/freq))),emi))</f>
        <v>59440.213775053242</v>
      </c>
      <c r="K64" s="9">
        <f>IF(E64="",NA(),IF(U63&lt;0,0,U63)*H64/freq)</f>
        <v>57619.053494559805</v>
      </c>
      <c r="L64" s="8">
        <f t="shared" si="1"/>
        <v>1821.1602804934373</v>
      </c>
      <c r="M64" s="8">
        <f t="shared" si="2"/>
        <v>61</v>
      </c>
      <c r="N64" s="8">
        <f>N61+3</f>
        <v>61</v>
      </c>
      <c r="O64" s="8">
        <f>O58+6</f>
        <v>61</v>
      </c>
      <c r="P64" s="8">
        <f>P52+12</f>
        <v>61</v>
      </c>
      <c r="Q64" s="8">
        <f>IF($B$23=$M$2,M64,IF($B$23=$N$2,N64,IF($B$23=$O$2,O64,IF($B$23=$P$2,P64,""))))</f>
        <v>61</v>
      </c>
      <c r="R64" s="3">
        <f>IF(Q64&lt;&gt;0,regpay,0)</f>
        <v>0</v>
      </c>
      <c r="S64" s="27"/>
      <c r="T64" s="3">
        <f>IF(U63=0,0,S64)</f>
        <v>0</v>
      </c>
      <c r="U64" s="8">
        <f>IF(E64="","",IF(U63&lt;=0,0,IF(U63+F64-L64-R64-T64&lt;0,0,U63+F64-L64-R64-T64)))</f>
        <v>6912465.2590666832</v>
      </c>
      <c r="W64" s="42"/>
      <c r="X64" s="42"/>
      <c r="Y64" s="42"/>
      <c r="Z64" s="42"/>
      <c r="AA64" s="42"/>
      <c r="AB64" s="11"/>
      <c r="AC64" s="11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</row>
    <row r="65" spans="1:48">
      <c r="A65" s="28"/>
      <c r="B65" s="28"/>
      <c r="D65" s="34">
        <f>IF(SUM($D$2:D64)&lt;&gt;0,0,IF(U64=L65,E65,0))</f>
        <v>0</v>
      </c>
      <c r="E65" s="3">
        <f t="shared" si="4"/>
        <v>62</v>
      </c>
      <c r="F65" s="3">
        <f>IF(E65="","",IF(ISERROR(INDEX($A$11:$B$20,MATCH(E65,$A$11:$A$20,0),2)),0,INDEX($A$11:$B$20,MATCH(E65,$A$11:$A$20,0),2)))</f>
        <v>0</v>
      </c>
      <c r="G65" s="47">
        <v>0.1</v>
      </c>
      <c r="H65" s="46">
        <f>IF($B$5="fixed",rate,G65)</f>
        <v>0.1</v>
      </c>
      <c r="I65" s="9">
        <f>IF(E65="",NA(),IF(PMT(H65/freq,(term*freq),-$B$2)&gt;(U64*(1+rate/freq)),IF((U64*(1+rate/freq))&lt;0,0,(U64*(1+rate/freq))),PMT(H65/freq,(term*freq),-$B$2)))</f>
        <v>59440.213775053242</v>
      </c>
      <c r="J65" s="8">
        <f>IF(E65="","",IF(emi&gt;(U64*(1+rate/freq)),IF((U64*(1+rate/freq))&lt;0,0,(U64*(1+rate/freq))),emi))</f>
        <v>59440.213775053242</v>
      </c>
      <c r="K65" s="9">
        <f>IF(E65="",NA(),IF(U64&lt;0,0,U64)*H65/freq)</f>
        <v>57603.87715888903</v>
      </c>
      <c r="L65" s="8">
        <f t="shared" si="1"/>
        <v>1836.3366161642116</v>
      </c>
      <c r="M65" s="8">
        <f t="shared" si="2"/>
        <v>62</v>
      </c>
      <c r="N65" s="8"/>
      <c r="O65" s="8"/>
      <c r="P65" s="8"/>
      <c r="Q65" s="8">
        <f>IF($B$23=$M$2,M65,IF($B$23=$N$2,N65,IF($B$23=$O$2,O65,IF($B$23=$P$2,P65,""))))</f>
        <v>0</v>
      </c>
      <c r="R65" s="3">
        <f>IF(Q65&lt;&gt;0,regpay,0)</f>
        <v>0</v>
      </c>
      <c r="S65" s="27"/>
      <c r="T65" s="3">
        <f>IF(U64=0,0,S65)</f>
        <v>0</v>
      </c>
      <c r="U65" s="8">
        <f>IF(E65="","",IF(U64&lt;=0,0,IF(U64+F65-L65-R65-T65&lt;0,0,U64+F65-L65-R65-T65)))</f>
        <v>6910628.9224505192</v>
      </c>
      <c r="W65" s="42"/>
      <c r="X65" s="42"/>
      <c r="Y65" s="42"/>
      <c r="Z65" s="42"/>
      <c r="AA65" s="42"/>
      <c r="AB65" s="11"/>
      <c r="AC65" s="11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</row>
    <row r="66" spans="1:48">
      <c r="A66" s="28"/>
      <c r="B66" s="28"/>
      <c r="D66" s="34">
        <f>IF(SUM($D$2:D65)&lt;&gt;0,0,IF(U65=L66,E66,0))</f>
        <v>0</v>
      </c>
      <c r="E66" s="3">
        <f t="shared" si="4"/>
        <v>63</v>
      </c>
      <c r="F66" s="3">
        <f>IF(E66="","",IF(ISERROR(INDEX($A$11:$B$20,MATCH(E66,$A$11:$A$20,0),2)),0,INDEX($A$11:$B$20,MATCH(E66,$A$11:$A$20,0),2)))</f>
        <v>0</v>
      </c>
      <c r="G66" s="47">
        <v>0.1</v>
      </c>
      <c r="H66" s="46">
        <f>IF($B$5="fixed",rate,G66)</f>
        <v>0.1</v>
      </c>
      <c r="I66" s="9">
        <f>IF(E66="",NA(),IF(PMT(H66/freq,(term*freq),-$B$2)&gt;(U65*(1+rate/freq)),IF((U65*(1+rate/freq))&lt;0,0,(U65*(1+rate/freq))),PMT(H66/freq,(term*freq),-$B$2)))</f>
        <v>59440.213775053242</v>
      </c>
      <c r="J66" s="8">
        <f>IF(E66="","",IF(emi&gt;(U65*(1+rate/freq)),IF((U65*(1+rate/freq))&lt;0,0,(U65*(1+rate/freq))),emi))</f>
        <v>59440.213775053242</v>
      </c>
      <c r="K66" s="9">
        <f>IF(E66="",NA(),IF(U65&lt;0,0,U65)*H66/freq)</f>
        <v>57588.574353754324</v>
      </c>
      <c r="L66" s="8">
        <f t="shared" si="1"/>
        <v>1851.639421298918</v>
      </c>
      <c r="M66" s="8">
        <f t="shared" si="2"/>
        <v>63</v>
      </c>
      <c r="N66" s="8"/>
      <c r="O66" s="8"/>
      <c r="P66" s="8"/>
      <c r="Q66" s="8">
        <f>IF($B$23=$M$2,M66,IF($B$23=$N$2,N66,IF($B$23=$O$2,O66,IF($B$23=$P$2,P66,""))))</f>
        <v>0</v>
      </c>
      <c r="R66" s="3">
        <f>IF(Q66&lt;&gt;0,regpay,0)</f>
        <v>0</v>
      </c>
      <c r="S66" s="27"/>
      <c r="T66" s="3">
        <f>IF(U65=0,0,S66)</f>
        <v>0</v>
      </c>
      <c r="U66" s="8">
        <f>IF(E66="","",IF(U65&lt;=0,0,IF(U65+F66-L66-R66-T66&lt;0,0,U65+F66-L66-R66-T66)))</f>
        <v>6908777.2830292201</v>
      </c>
      <c r="W66" s="42"/>
      <c r="X66" s="42"/>
      <c r="Y66" s="42"/>
      <c r="Z66" s="42"/>
      <c r="AA66" s="42"/>
      <c r="AB66" s="11"/>
      <c r="AC66" s="11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</row>
    <row r="67" spans="1:48">
      <c r="A67" s="28"/>
      <c r="B67" s="28"/>
      <c r="D67" s="34">
        <f>IF(SUM($D$2:D66)&lt;&gt;0,0,IF(U66=L67,E67,0))</f>
        <v>0</v>
      </c>
      <c r="E67" s="3">
        <f t="shared" si="4"/>
        <v>64</v>
      </c>
      <c r="F67" s="3">
        <f>IF(E67="","",IF(ISERROR(INDEX($A$11:$B$20,MATCH(E67,$A$11:$A$20,0),2)),0,INDEX($A$11:$B$20,MATCH(E67,$A$11:$A$20,0),2)))</f>
        <v>0</v>
      </c>
      <c r="G67" s="47">
        <v>0.1</v>
      </c>
      <c r="H67" s="46">
        <f>IF($B$5="fixed",rate,G67)</f>
        <v>0.1</v>
      </c>
      <c r="I67" s="9">
        <f>IF(E67="",NA(),IF(PMT(H67/freq,(term*freq),-$B$2)&gt;(U66*(1+rate/freq)),IF((U66*(1+rate/freq))&lt;0,0,(U66*(1+rate/freq))),PMT(H67/freq,(term*freq),-$B$2)))</f>
        <v>59440.213775053242</v>
      </c>
      <c r="J67" s="8">
        <f>IF(E67="","",IF(emi&gt;(U66*(1+rate/freq)),IF((U66*(1+rate/freq))&lt;0,0,(U66*(1+rate/freq))),emi))</f>
        <v>59440.213775053242</v>
      </c>
      <c r="K67" s="9">
        <f>IF(E67="",NA(),IF(U66&lt;0,0,U66)*H67/freq)</f>
        <v>57573.144025243506</v>
      </c>
      <c r="L67" s="8">
        <f t="shared" si="1"/>
        <v>1867.0697498097361</v>
      </c>
      <c r="M67" s="8">
        <f t="shared" si="2"/>
        <v>64</v>
      </c>
      <c r="N67" s="8">
        <f>N64+3</f>
        <v>64</v>
      </c>
      <c r="O67" s="8"/>
      <c r="P67" s="8"/>
      <c r="Q67" s="8">
        <f>IF($B$23=$M$2,M67,IF($B$23=$N$2,N67,IF($B$23=$O$2,O67,IF($B$23=$P$2,P67,""))))</f>
        <v>64</v>
      </c>
      <c r="R67" s="3">
        <f>IF(Q67&lt;&gt;0,regpay,0)</f>
        <v>0</v>
      </c>
      <c r="S67" s="27"/>
      <c r="T67" s="3">
        <f>IF(U66=0,0,S67)</f>
        <v>0</v>
      </c>
      <c r="U67" s="8">
        <f>IF(E67="","",IF(U66&lt;=0,0,IF(U66+F67-L67-R67-T67&lt;0,0,U66+F67-L67-R67-T67)))</f>
        <v>6906910.2132794103</v>
      </c>
      <c r="W67" s="42"/>
      <c r="X67" s="42"/>
      <c r="Y67" s="42"/>
      <c r="Z67" s="42"/>
      <c r="AA67" s="42"/>
      <c r="AB67" s="11"/>
      <c r="AC67" s="11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</row>
    <row r="68" spans="1:48">
      <c r="A68" s="28"/>
      <c r="B68" s="28"/>
      <c r="D68" s="34">
        <f>IF(SUM($D$2:D67)&lt;&gt;0,0,IF(U67=L68,E68,0))</f>
        <v>0</v>
      </c>
      <c r="E68" s="3">
        <f t="shared" si="4"/>
        <v>65</v>
      </c>
      <c r="F68" s="3">
        <f>IF(E68="","",IF(ISERROR(INDEX($A$11:$B$20,MATCH(E68,$A$11:$A$20,0),2)),0,INDEX($A$11:$B$20,MATCH(E68,$A$11:$A$20,0),2)))</f>
        <v>0</v>
      </c>
      <c r="G68" s="47">
        <v>0.1</v>
      </c>
      <c r="H68" s="46">
        <f>IF($B$5="fixed",rate,G68)</f>
        <v>0.1</v>
      </c>
      <c r="I68" s="9">
        <f>IF(E68="",NA(),IF(PMT(H68/freq,(term*freq),-$B$2)&gt;(U67*(1+rate/freq)),IF((U67*(1+rate/freq))&lt;0,0,(U67*(1+rate/freq))),PMT(H68/freq,(term*freq),-$B$2)))</f>
        <v>59440.213775053242</v>
      </c>
      <c r="J68" s="8">
        <f>IF(E68="","",IF(emi&gt;(U67*(1+rate/freq)),IF((U67*(1+rate/freq))&lt;0,0,(U67*(1+rate/freq))),emi))</f>
        <v>59440.213775053242</v>
      </c>
      <c r="K68" s="9">
        <f>IF(E68="",NA(),IF(U67&lt;0,0,U67)*H68/freq)</f>
        <v>57557.585110661756</v>
      </c>
      <c r="L68" s="8">
        <f t="shared" si="1"/>
        <v>1882.6286643914864</v>
      </c>
      <c r="M68" s="8">
        <f t="shared" si="2"/>
        <v>65</v>
      </c>
      <c r="N68" s="8"/>
      <c r="O68" s="8"/>
      <c r="P68" s="8"/>
      <c r="Q68" s="8">
        <f>IF($B$23=$M$2,M68,IF($B$23=$N$2,N68,IF($B$23=$O$2,O68,IF($B$23=$P$2,P68,""))))</f>
        <v>0</v>
      </c>
      <c r="R68" s="3">
        <f>IF(Q68&lt;&gt;0,regpay,0)</f>
        <v>0</v>
      </c>
      <c r="S68" s="27"/>
      <c r="T68" s="3">
        <f>IF(U67=0,0,S68)</f>
        <v>0</v>
      </c>
      <c r="U68" s="8">
        <f>IF(E68="","",IF(U67&lt;=0,0,IF(U67+F68-L68-R68-T68&lt;0,0,U67+F68-L68-R68-T68)))</f>
        <v>6905027.5846150192</v>
      </c>
      <c r="W68" s="42"/>
      <c r="X68" s="42"/>
      <c r="Y68" s="42"/>
      <c r="Z68" s="42"/>
      <c r="AA68" s="42"/>
      <c r="AB68" s="11"/>
      <c r="AC68" s="11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</row>
    <row r="69" spans="1:48">
      <c r="A69" s="28"/>
      <c r="B69" s="28"/>
      <c r="D69" s="34">
        <f>IF(SUM($D$2:D68)&lt;&gt;0,0,IF(U68=L69,E69,0))</f>
        <v>0</v>
      </c>
      <c r="E69" s="3">
        <f t="shared" si="4"/>
        <v>66</v>
      </c>
      <c r="F69" s="3">
        <f>IF(E69="","",IF(ISERROR(INDEX($A$11:$B$20,MATCH(E69,$A$11:$A$20,0),2)),0,INDEX($A$11:$B$20,MATCH(E69,$A$11:$A$20,0),2)))</f>
        <v>0</v>
      </c>
      <c r="G69" s="47">
        <v>0.1</v>
      </c>
      <c r="H69" s="46">
        <f>IF($B$5="fixed",rate,G69)</f>
        <v>0.1</v>
      </c>
      <c r="I69" s="9">
        <f>IF(E69="",NA(),IF(PMT(H69/freq,(term*freq),-$B$2)&gt;(U68*(1+rate/freq)),IF((U68*(1+rate/freq))&lt;0,0,(U68*(1+rate/freq))),PMT(H69/freq,(term*freq),-$B$2)))</f>
        <v>59440.213775053242</v>
      </c>
      <c r="J69" s="8">
        <f>IF(E69="","",IF(emi&gt;(U68*(1+rate/freq)),IF((U68*(1+rate/freq))&lt;0,0,(U68*(1+rate/freq))),emi))</f>
        <v>59440.213775053242</v>
      </c>
      <c r="K69" s="9">
        <f>IF(E69="",NA(),IF(U68&lt;0,0,U68)*H69/freq)</f>
        <v>57541.896538458495</v>
      </c>
      <c r="L69" s="8">
        <f t="shared" ref="L69:L132" si="5">IF(E69="","",I69-K69)</f>
        <v>1898.3172365947466</v>
      </c>
      <c r="M69" s="8">
        <f t="shared" ref="M69:M132" si="6">E69</f>
        <v>66</v>
      </c>
      <c r="N69" s="8"/>
      <c r="O69" s="8"/>
      <c r="P69" s="8"/>
      <c r="Q69" s="8">
        <f>IF($B$23=$M$2,M69,IF($B$23=$N$2,N69,IF($B$23=$O$2,O69,IF($B$23=$P$2,P69,""))))</f>
        <v>0</v>
      </c>
      <c r="R69" s="3">
        <f>IF(Q69&lt;&gt;0,regpay,0)</f>
        <v>0</v>
      </c>
      <c r="S69" s="27"/>
      <c r="T69" s="3">
        <f>IF(U68=0,0,S69)</f>
        <v>0</v>
      </c>
      <c r="U69" s="8">
        <f>IF(E69="","",IF(U68&lt;=0,0,IF(U68+F69-L69-R69-T69&lt;0,0,U68+F69-L69-R69-T69)))</f>
        <v>6903129.2673784243</v>
      </c>
      <c r="W69" s="42"/>
      <c r="X69" s="42"/>
      <c r="Y69" s="42"/>
      <c r="Z69" s="42"/>
      <c r="AA69" s="42"/>
      <c r="AB69" s="11"/>
      <c r="AC69" s="11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</row>
    <row r="70" spans="1:48">
      <c r="A70" s="28"/>
      <c r="B70" s="28"/>
      <c r="D70" s="34">
        <f>IF(SUM($D$2:D69)&lt;&gt;0,0,IF(U69=L70,E70,0))</f>
        <v>0</v>
      </c>
      <c r="E70" s="3">
        <f t="shared" si="4"/>
        <v>67</v>
      </c>
      <c r="F70" s="3">
        <f>IF(E70="","",IF(ISERROR(INDEX($A$11:$B$20,MATCH(E70,$A$11:$A$20,0),2)),0,INDEX($A$11:$B$20,MATCH(E70,$A$11:$A$20,0),2)))</f>
        <v>0</v>
      </c>
      <c r="G70" s="47">
        <v>0.1</v>
      </c>
      <c r="H70" s="46">
        <f>IF($B$5="fixed",rate,G70)</f>
        <v>0.1</v>
      </c>
      <c r="I70" s="9">
        <f>IF(E70="",NA(),IF(PMT(H70/freq,(term*freq),-$B$2)&gt;(U69*(1+rate/freq)),IF((U69*(1+rate/freq))&lt;0,0,(U69*(1+rate/freq))),PMT(H70/freq,(term*freq),-$B$2)))</f>
        <v>59440.213775053242</v>
      </c>
      <c r="J70" s="8">
        <f>IF(E70="","",IF(emi&gt;(U69*(1+rate/freq)),IF((U69*(1+rate/freq))&lt;0,0,(U69*(1+rate/freq))),emi))</f>
        <v>59440.213775053242</v>
      </c>
      <c r="K70" s="9">
        <f>IF(E70="",NA(),IF(U69&lt;0,0,U69)*H70/freq)</f>
        <v>57526.077228153539</v>
      </c>
      <c r="L70" s="8">
        <f t="shared" si="5"/>
        <v>1914.1365468997028</v>
      </c>
      <c r="M70" s="8">
        <f t="shared" si="6"/>
        <v>67</v>
      </c>
      <c r="N70" s="8">
        <f>N67+3</f>
        <v>67</v>
      </c>
      <c r="O70" s="8">
        <f>O64+6</f>
        <v>67</v>
      </c>
      <c r="P70" s="8"/>
      <c r="Q70" s="8">
        <f>IF($B$23=$M$2,M70,IF($B$23=$N$2,N70,IF($B$23=$O$2,O70,IF($B$23=$P$2,P70,""))))</f>
        <v>67</v>
      </c>
      <c r="R70" s="3">
        <f>IF(Q70&lt;&gt;0,regpay,0)</f>
        <v>0</v>
      </c>
      <c r="S70" s="27"/>
      <c r="T70" s="3">
        <f>IF(U69=0,0,S70)</f>
        <v>0</v>
      </c>
      <c r="U70" s="8">
        <f>IF(E70="","",IF(U69&lt;=0,0,IF(U69+F70-L70-R70-T70&lt;0,0,U69+F70-L70-R70-T70)))</f>
        <v>6901215.1308315247</v>
      </c>
      <c r="W70" s="42"/>
      <c r="X70" s="42"/>
      <c r="Y70" s="42"/>
      <c r="Z70" s="42"/>
      <c r="AA70" s="42"/>
      <c r="AB70" s="11"/>
      <c r="AC70" s="11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</row>
    <row r="71" spans="1:48">
      <c r="A71" s="28"/>
      <c r="B71" s="28"/>
      <c r="D71" s="34">
        <f>IF(SUM($D$2:D70)&lt;&gt;0,0,IF(U70=L71,E71,0))</f>
        <v>0</v>
      </c>
      <c r="E71" s="3">
        <f t="shared" si="4"/>
        <v>68</v>
      </c>
      <c r="F71" s="3">
        <f>IF(E71="","",IF(ISERROR(INDEX($A$11:$B$20,MATCH(E71,$A$11:$A$20,0),2)),0,INDEX($A$11:$B$20,MATCH(E71,$A$11:$A$20,0),2)))</f>
        <v>0</v>
      </c>
      <c r="G71" s="47">
        <v>0.1</v>
      </c>
      <c r="H71" s="46">
        <f>IF($B$5="fixed",rate,G71)</f>
        <v>0.1</v>
      </c>
      <c r="I71" s="9">
        <f>IF(E71="",NA(),IF(PMT(H71/freq,(term*freq),-$B$2)&gt;(U70*(1+rate/freq)),IF((U70*(1+rate/freq))&lt;0,0,(U70*(1+rate/freq))),PMT(H71/freq,(term*freq),-$B$2)))</f>
        <v>59440.213775053242</v>
      </c>
      <c r="J71" s="8">
        <f>IF(E71="","",IF(emi&gt;(U70*(1+rate/freq)),IF((U70*(1+rate/freq))&lt;0,0,(U70*(1+rate/freq))),emi))</f>
        <v>59440.213775053242</v>
      </c>
      <c r="K71" s="9">
        <f>IF(E71="",NA(),IF(U70&lt;0,0,U70)*H71/freq)</f>
        <v>57510.126090262704</v>
      </c>
      <c r="L71" s="8">
        <f t="shared" si="5"/>
        <v>1930.0876847905383</v>
      </c>
      <c r="M71" s="8">
        <f t="shared" si="6"/>
        <v>68</v>
      </c>
      <c r="N71" s="8"/>
      <c r="O71" s="8"/>
      <c r="P71" s="8"/>
      <c r="Q71" s="8">
        <f>IF($B$23=$M$2,M71,IF($B$23=$N$2,N71,IF($B$23=$O$2,O71,IF($B$23=$P$2,P71,""))))</f>
        <v>0</v>
      </c>
      <c r="R71" s="3">
        <f>IF(Q71&lt;&gt;0,regpay,0)</f>
        <v>0</v>
      </c>
      <c r="S71" s="27"/>
      <c r="T71" s="3">
        <f>IF(U70=0,0,S71)</f>
        <v>0</v>
      </c>
      <c r="U71" s="8">
        <f>IF(E71="","",IF(U70&lt;=0,0,IF(U70+F71-L71-R71-T71&lt;0,0,U70+F71-L71-R71-T71)))</f>
        <v>6899285.0431467341</v>
      </c>
      <c r="W71" s="42"/>
      <c r="X71" s="42"/>
      <c r="Y71" s="42"/>
      <c r="Z71" s="42"/>
      <c r="AA71" s="42"/>
      <c r="AB71" s="11"/>
      <c r="AC71" s="11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</row>
    <row r="72" spans="1:48">
      <c r="A72" s="28"/>
      <c r="B72" s="28"/>
      <c r="D72" s="34">
        <f>IF(SUM($D$2:D71)&lt;&gt;0,0,IF(U71=L72,E72,0))</f>
        <v>0</v>
      </c>
      <c r="E72" s="3">
        <f t="shared" si="4"/>
        <v>69</v>
      </c>
      <c r="F72" s="3">
        <f>IF(E72="","",IF(ISERROR(INDEX($A$11:$B$20,MATCH(E72,$A$11:$A$20,0),2)),0,INDEX($A$11:$B$20,MATCH(E72,$A$11:$A$20,0),2)))</f>
        <v>0</v>
      </c>
      <c r="G72" s="47">
        <v>0.1</v>
      </c>
      <c r="H72" s="46">
        <f>IF($B$5="fixed",rate,G72)</f>
        <v>0.1</v>
      </c>
      <c r="I72" s="9">
        <f>IF(E72="",NA(),IF(PMT(H72/freq,(term*freq),-$B$2)&gt;(U71*(1+rate/freq)),IF((U71*(1+rate/freq))&lt;0,0,(U71*(1+rate/freq))),PMT(H72/freq,(term*freq),-$B$2)))</f>
        <v>59440.213775053242</v>
      </c>
      <c r="J72" s="8">
        <f>IF(E72="","",IF(emi&gt;(U71*(1+rate/freq)),IF((U71*(1+rate/freq))&lt;0,0,(U71*(1+rate/freq))),emi))</f>
        <v>59440.213775053242</v>
      </c>
      <c r="K72" s="9">
        <f>IF(E72="",NA(),IF(U71&lt;0,0,U71)*H72/freq)</f>
        <v>57494.042026222793</v>
      </c>
      <c r="L72" s="8">
        <f t="shared" si="5"/>
        <v>1946.1717488304494</v>
      </c>
      <c r="M72" s="8">
        <f t="shared" si="6"/>
        <v>69</v>
      </c>
      <c r="N72" s="8"/>
      <c r="O72" s="8"/>
      <c r="P72" s="8"/>
      <c r="Q72" s="8">
        <f>IF($B$23=$M$2,M72,IF($B$23=$N$2,N72,IF($B$23=$O$2,O72,IF($B$23=$P$2,P72,""))))</f>
        <v>0</v>
      </c>
      <c r="R72" s="3">
        <f>IF(Q72&lt;&gt;0,regpay,0)</f>
        <v>0</v>
      </c>
      <c r="S72" s="27"/>
      <c r="T72" s="3">
        <f>IF(U71=0,0,S72)</f>
        <v>0</v>
      </c>
      <c r="U72" s="8">
        <f>IF(E72="","",IF(U71&lt;=0,0,IF(U71+F72-L72-R72-T72&lt;0,0,U71+F72-L72-R72-T72)))</f>
        <v>6897338.8713979041</v>
      </c>
      <c r="W72" s="42"/>
      <c r="X72" s="42"/>
      <c r="Y72" s="42"/>
      <c r="Z72" s="42"/>
      <c r="AA72" s="42"/>
      <c r="AB72" s="11"/>
      <c r="AC72" s="11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</row>
    <row r="73" spans="1:48">
      <c r="A73" s="28"/>
      <c r="B73" s="28"/>
      <c r="D73" s="34">
        <f>IF(SUM($D$2:D72)&lt;&gt;0,0,IF(U72=L73,E73,0))</f>
        <v>0</v>
      </c>
      <c r="E73" s="3">
        <f t="shared" si="4"/>
        <v>70</v>
      </c>
      <c r="F73" s="3">
        <f>IF(E73="","",IF(ISERROR(INDEX($A$11:$B$20,MATCH(E73,$A$11:$A$20,0),2)),0,INDEX($A$11:$B$20,MATCH(E73,$A$11:$A$20,0),2)))</f>
        <v>0</v>
      </c>
      <c r="G73" s="47">
        <v>0.1</v>
      </c>
      <c r="H73" s="46">
        <f>IF($B$5="fixed",rate,G73)</f>
        <v>0.1</v>
      </c>
      <c r="I73" s="9">
        <f>IF(E73="",NA(),IF(PMT(H73/freq,(term*freq),-$B$2)&gt;(U72*(1+rate/freq)),IF((U72*(1+rate/freq))&lt;0,0,(U72*(1+rate/freq))),PMT(H73/freq,(term*freq),-$B$2)))</f>
        <v>59440.213775053242</v>
      </c>
      <c r="J73" s="8">
        <f>IF(E73="","",IF(emi&gt;(U72*(1+rate/freq)),IF((U72*(1+rate/freq))&lt;0,0,(U72*(1+rate/freq))),emi))</f>
        <v>59440.213775053242</v>
      </c>
      <c r="K73" s="9">
        <f>IF(E73="",NA(),IF(U72&lt;0,0,U72)*H73/freq)</f>
        <v>57477.823928315869</v>
      </c>
      <c r="L73" s="8">
        <f t="shared" si="5"/>
        <v>1962.3898467373729</v>
      </c>
      <c r="M73" s="8">
        <f t="shared" si="6"/>
        <v>70</v>
      </c>
      <c r="N73" s="8">
        <f>N70+3</f>
        <v>70</v>
      </c>
      <c r="O73" s="8"/>
      <c r="P73" s="8"/>
      <c r="Q73" s="8">
        <f>IF($B$23=$M$2,M73,IF($B$23=$N$2,N73,IF($B$23=$O$2,O73,IF($B$23=$P$2,P73,""))))</f>
        <v>70</v>
      </c>
      <c r="R73" s="3">
        <f>IF(Q73&lt;&gt;0,regpay,0)</f>
        <v>0</v>
      </c>
      <c r="S73" s="27"/>
      <c r="T73" s="3">
        <f>IF(U72=0,0,S73)</f>
        <v>0</v>
      </c>
      <c r="U73" s="8">
        <f>IF(E73="","",IF(U72&lt;=0,0,IF(U72+F73-L73-R73-T73&lt;0,0,U72+F73-L73-R73-T73)))</f>
        <v>6895376.4815511666</v>
      </c>
      <c r="W73" s="42"/>
      <c r="X73" s="42"/>
      <c r="Y73" s="42"/>
      <c r="Z73" s="42"/>
      <c r="AA73" s="42"/>
      <c r="AB73" s="11"/>
      <c r="AC73" s="11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</row>
    <row r="74" spans="1:48">
      <c r="A74" s="28"/>
      <c r="B74" s="28"/>
      <c r="D74" s="34">
        <f>IF(SUM($D$2:D73)&lt;&gt;0,0,IF(U73=L74,E74,0))</f>
        <v>0</v>
      </c>
      <c r="E74" s="3">
        <f t="shared" si="4"/>
        <v>71</v>
      </c>
      <c r="F74" s="3">
        <f>IF(E74="","",IF(ISERROR(INDEX($A$11:$B$20,MATCH(E74,$A$11:$A$20,0),2)),0,INDEX($A$11:$B$20,MATCH(E74,$A$11:$A$20,0),2)))</f>
        <v>0</v>
      </c>
      <c r="G74" s="47">
        <v>0.1</v>
      </c>
      <c r="H74" s="46">
        <f>IF($B$5="fixed",rate,G74)</f>
        <v>0.1</v>
      </c>
      <c r="I74" s="9">
        <f>IF(E74="",NA(),IF(PMT(H74/freq,(term*freq),-$B$2)&gt;(U73*(1+rate/freq)),IF((U73*(1+rate/freq))&lt;0,0,(U73*(1+rate/freq))),PMT(H74/freq,(term*freq),-$B$2)))</f>
        <v>59440.213775053242</v>
      </c>
      <c r="J74" s="8">
        <f>IF(E74="","",IF(emi&gt;(U73*(1+rate/freq)),IF((U73*(1+rate/freq))&lt;0,0,(U73*(1+rate/freq))),emi))</f>
        <v>59440.213775053242</v>
      </c>
      <c r="K74" s="9">
        <f>IF(E74="",NA(),IF(U73&lt;0,0,U73)*H74/freq)</f>
        <v>57461.470679593062</v>
      </c>
      <c r="L74" s="8">
        <f t="shared" si="5"/>
        <v>1978.7430954601805</v>
      </c>
      <c r="M74" s="8">
        <f t="shared" si="6"/>
        <v>71</v>
      </c>
      <c r="N74" s="8"/>
      <c r="O74" s="8"/>
      <c r="P74" s="8"/>
      <c r="Q74" s="8">
        <f>IF($B$23=$M$2,M74,IF($B$23=$N$2,N74,IF($B$23=$O$2,O74,IF($B$23=$P$2,P74,""))))</f>
        <v>0</v>
      </c>
      <c r="R74" s="3">
        <f>IF(Q74&lt;&gt;0,regpay,0)</f>
        <v>0</v>
      </c>
      <c r="S74" s="27"/>
      <c r="T74" s="3">
        <f>IF(U73=0,0,S74)</f>
        <v>0</v>
      </c>
      <c r="U74" s="8">
        <f>IF(E74="","",IF(U73&lt;=0,0,IF(U73+F74-L74-R74-T74&lt;0,0,U73+F74-L74-R74-T74)))</f>
        <v>6893397.7384557063</v>
      </c>
      <c r="W74" s="42"/>
      <c r="X74" s="42"/>
      <c r="Y74" s="42"/>
      <c r="Z74" s="42"/>
      <c r="AA74" s="42"/>
      <c r="AB74" s="11"/>
      <c r="AC74" s="11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</row>
    <row r="75" spans="1:48">
      <c r="A75" s="28"/>
      <c r="B75" s="28"/>
      <c r="D75" s="34">
        <f>IF(SUM($D$2:D74)&lt;&gt;0,0,IF(U74=L75,E75,0))</f>
        <v>0</v>
      </c>
      <c r="E75" s="3">
        <f t="shared" si="4"/>
        <v>72</v>
      </c>
      <c r="F75" s="3">
        <f>IF(E75="","",IF(ISERROR(INDEX($A$11:$B$20,MATCH(E75,$A$11:$A$20,0),2)),0,INDEX($A$11:$B$20,MATCH(E75,$A$11:$A$20,0),2)))</f>
        <v>0</v>
      </c>
      <c r="G75" s="47">
        <v>0.1</v>
      </c>
      <c r="H75" s="46">
        <f>IF($B$5="fixed",rate,G75)</f>
        <v>0.1</v>
      </c>
      <c r="I75" s="9">
        <f>IF(E75="",NA(),IF(PMT(H75/freq,(term*freq),-$B$2)&gt;(U74*(1+rate/freq)),IF((U74*(1+rate/freq))&lt;0,0,(U74*(1+rate/freq))),PMT(H75/freq,(term*freq),-$B$2)))</f>
        <v>59440.213775053242</v>
      </c>
      <c r="J75" s="8">
        <f>IF(E75="","",IF(emi&gt;(U74*(1+rate/freq)),IF((U74*(1+rate/freq))&lt;0,0,(U74*(1+rate/freq))),emi))</f>
        <v>59440.213775053242</v>
      </c>
      <c r="K75" s="9">
        <f>IF(E75="",NA(),IF(U74&lt;0,0,U74)*H75/freq)</f>
        <v>57444.981153797555</v>
      </c>
      <c r="L75" s="8">
        <f t="shared" si="5"/>
        <v>1995.2326212556873</v>
      </c>
      <c r="M75" s="8">
        <f t="shared" si="6"/>
        <v>72</v>
      </c>
      <c r="N75" s="8"/>
      <c r="O75" s="8"/>
      <c r="P75" s="8"/>
      <c r="Q75" s="8">
        <f>IF($B$23=$M$2,M75,IF($B$23=$N$2,N75,IF($B$23=$O$2,O75,IF($B$23=$P$2,P75,""))))</f>
        <v>0</v>
      </c>
      <c r="R75" s="3">
        <f>IF(Q75&lt;&gt;0,regpay,0)</f>
        <v>0</v>
      </c>
      <c r="S75" s="27"/>
      <c r="T75" s="3">
        <f>IF(U74=0,0,S75)</f>
        <v>0</v>
      </c>
      <c r="U75" s="8">
        <f>IF(E75="","",IF(U74&lt;=0,0,IF(U74+F75-L75-R75-T75&lt;0,0,U74+F75-L75-R75-T75)))</f>
        <v>6891402.5058344509</v>
      </c>
      <c r="W75" s="42"/>
      <c r="X75" s="42"/>
      <c r="Y75" s="42"/>
      <c r="Z75" s="42"/>
      <c r="AA75" s="42"/>
      <c r="AB75" s="11"/>
      <c r="AC75" s="11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</row>
    <row r="76" spans="1:48">
      <c r="A76" s="28"/>
      <c r="B76" s="28"/>
      <c r="D76" s="34">
        <f>IF(SUM($D$2:D75)&lt;&gt;0,0,IF(U75=L76,E76,0))</f>
        <v>0</v>
      </c>
      <c r="E76" s="3">
        <f t="shared" si="4"/>
        <v>73</v>
      </c>
      <c r="F76" s="3">
        <f>IF(E76="","",IF(ISERROR(INDEX($A$11:$B$20,MATCH(E76,$A$11:$A$20,0),2)),0,INDEX($A$11:$B$20,MATCH(E76,$A$11:$A$20,0),2)))</f>
        <v>0</v>
      </c>
      <c r="G76" s="47">
        <v>0.1</v>
      </c>
      <c r="H76" s="46">
        <f>IF($B$5="fixed",rate,G76)</f>
        <v>0.1</v>
      </c>
      <c r="I76" s="9">
        <f>IF(E76="",NA(),IF(PMT(H76/freq,(term*freq),-$B$2)&gt;(U75*(1+rate/freq)),IF((U75*(1+rate/freq))&lt;0,0,(U75*(1+rate/freq))),PMT(H76/freq,(term*freq),-$B$2)))</f>
        <v>59440.213775053242</v>
      </c>
      <c r="J76" s="8">
        <f>IF(E76="","",IF(emi&gt;(U75*(1+rate/freq)),IF((U75*(1+rate/freq))&lt;0,0,(U75*(1+rate/freq))),emi))</f>
        <v>59440.213775053242</v>
      </c>
      <c r="K76" s="9">
        <f>IF(E76="",NA(),IF(U75&lt;0,0,U75)*H76/freq)</f>
        <v>57428.354215287101</v>
      </c>
      <c r="L76" s="8">
        <f t="shared" si="5"/>
        <v>2011.8595597661406</v>
      </c>
      <c r="M76" s="8">
        <f t="shared" si="6"/>
        <v>73</v>
      </c>
      <c r="N76" s="8">
        <f>N73+3</f>
        <v>73</v>
      </c>
      <c r="O76" s="8">
        <f>O70+6</f>
        <v>73</v>
      </c>
      <c r="P76" s="8">
        <f>P64+12</f>
        <v>73</v>
      </c>
      <c r="Q76" s="8">
        <f>IF($B$23=$M$2,M76,IF($B$23=$N$2,N76,IF($B$23=$O$2,O76,IF($B$23=$P$2,P76,""))))</f>
        <v>73</v>
      </c>
      <c r="R76" s="3">
        <f>IF(Q76&lt;&gt;0,regpay,0)</f>
        <v>0</v>
      </c>
      <c r="S76" s="27"/>
      <c r="T76" s="3">
        <f>IF(U75=0,0,S76)</f>
        <v>0</v>
      </c>
      <c r="U76" s="8">
        <f>IF(E76="","",IF(U75&lt;=0,0,IF(U75+F76-L76-R76-T76&lt;0,0,U75+F76-L76-R76-T76)))</f>
        <v>6889390.6462746849</v>
      </c>
      <c r="W76" s="42"/>
      <c r="X76" s="42"/>
      <c r="Y76" s="42"/>
      <c r="Z76" s="42"/>
      <c r="AA76" s="42"/>
      <c r="AB76" s="11"/>
      <c r="AC76" s="11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</row>
    <row r="77" spans="1:48">
      <c r="A77" s="28"/>
      <c r="B77" s="28"/>
      <c r="D77" s="34">
        <f>IF(SUM($D$2:D76)&lt;&gt;0,0,IF(U76=L77,E77,0))</f>
        <v>0</v>
      </c>
      <c r="E77" s="3">
        <f t="shared" si="4"/>
        <v>74</v>
      </c>
      <c r="F77" s="3">
        <f>IF(E77="","",IF(ISERROR(INDEX($A$11:$B$20,MATCH(E77,$A$11:$A$20,0),2)),0,INDEX($A$11:$B$20,MATCH(E77,$A$11:$A$20,0),2)))</f>
        <v>0</v>
      </c>
      <c r="G77" s="47">
        <v>0.1</v>
      </c>
      <c r="H77" s="46">
        <f>IF($B$5="fixed",rate,G77)</f>
        <v>0.1</v>
      </c>
      <c r="I77" s="9">
        <f>IF(E77="",NA(),IF(PMT(H77/freq,(term*freq),-$B$2)&gt;(U76*(1+rate/freq)),IF((U76*(1+rate/freq))&lt;0,0,(U76*(1+rate/freq))),PMT(H77/freq,(term*freq),-$B$2)))</f>
        <v>59440.213775053242</v>
      </c>
      <c r="J77" s="8">
        <f>IF(E77="","",IF(emi&gt;(U76*(1+rate/freq)),IF((U76*(1+rate/freq))&lt;0,0,(U76*(1+rate/freq))),emi))</f>
        <v>59440.213775053242</v>
      </c>
      <c r="K77" s="9">
        <f>IF(E77="",NA(),IF(U76&lt;0,0,U76)*H77/freq)</f>
        <v>57411.588718955718</v>
      </c>
      <c r="L77" s="8">
        <f t="shared" si="5"/>
        <v>2028.6250560975241</v>
      </c>
      <c r="M77" s="8">
        <f t="shared" si="6"/>
        <v>74</v>
      </c>
      <c r="N77" s="8"/>
      <c r="O77" s="8"/>
      <c r="P77" s="8"/>
      <c r="Q77" s="8">
        <f>IF($B$23=$M$2,M77,IF($B$23=$N$2,N77,IF($B$23=$O$2,O77,IF($B$23=$P$2,P77,""))))</f>
        <v>0</v>
      </c>
      <c r="R77" s="3">
        <f>IF(Q77&lt;&gt;0,regpay,0)</f>
        <v>0</v>
      </c>
      <c r="S77" s="27"/>
      <c r="T77" s="3">
        <f>IF(U76=0,0,S77)</f>
        <v>0</v>
      </c>
      <c r="U77" s="8">
        <f>IF(E77="","",IF(U76&lt;=0,0,IF(U76+F77-L77-R77-T77&lt;0,0,U76+F77-L77-R77-T77)))</f>
        <v>6887362.0212185876</v>
      </c>
      <c r="W77" s="42"/>
      <c r="X77" s="42"/>
      <c r="Y77" s="42"/>
      <c r="Z77" s="42"/>
      <c r="AA77" s="42"/>
      <c r="AB77" s="11"/>
      <c r="AC77" s="11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78" spans="1:48">
      <c r="A78" s="28"/>
      <c r="B78" s="28"/>
      <c r="D78" s="34">
        <f>IF(SUM($D$2:D77)&lt;&gt;0,0,IF(U77=L78,E78,0))</f>
        <v>0</v>
      </c>
      <c r="E78" s="3">
        <f t="shared" si="4"/>
        <v>75</v>
      </c>
      <c r="F78" s="3">
        <f>IF(E78="","",IF(ISERROR(INDEX($A$11:$B$20,MATCH(E78,$A$11:$A$20,0),2)),0,INDEX($A$11:$B$20,MATCH(E78,$A$11:$A$20,0),2)))</f>
        <v>0</v>
      </c>
      <c r="G78" s="47">
        <v>0.1</v>
      </c>
      <c r="H78" s="46">
        <f>IF($B$5="fixed",rate,G78)</f>
        <v>0.1</v>
      </c>
      <c r="I78" s="9">
        <f>IF(E78="",NA(),IF(PMT(H78/freq,(term*freq),-$B$2)&gt;(U77*(1+rate/freq)),IF((U77*(1+rate/freq))&lt;0,0,(U77*(1+rate/freq))),PMT(H78/freq,(term*freq),-$B$2)))</f>
        <v>59440.213775053242</v>
      </c>
      <c r="J78" s="8">
        <f>IF(E78="","",IF(emi&gt;(U77*(1+rate/freq)),IF((U77*(1+rate/freq))&lt;0,0,(U77*(1+rate/freq))),emi))</f>
        <v>59440.213775053242</v>
      </c>
      <c r="K78" s="9">
        <f>IF(E78="",NA(),IF(U77&lt;0,0,U77)*H78/freq)</f>
        <v>57394.6835101549</v>
      </c>
      <c r="L78" s="8">
        <f t="shared" si="5"/>
        <v>2045.5302648983416</v>
      </c>
      <c r="M78" s="8">
        <f t="shared" si="6"/>
        <v>75</v>
      </c>
      <c r="N78" s="8"/>
      <c r="O78" s="8"/>
      <c r="P78" s="8"/>
      <c r="Q78" s="8">
        <f>IF($B$23=$M$2,M78,IF($B$23=$N$2,N78,IF($B$23=$O$2,O78,IF($B$23=$P$2,P78,""))))</f>
        <v>0</v>
      </c>
      <c r="R78" s="3">
        <f>IF(Q78&lt;&gt;0,regpay,0)</f>
        <v>0</v>
      </c>
      <c r="S78" s="27"/>
      <c r="T78" s="3">
        <f>IF(U77=0,0,S78)</f>
        <v>0</v>
      </c>
      <c r="U78" s="8">
        <f>IF(E78="","",IF(U77&lt;=0,0,IF(U77+F78-L78-R78-T78&lt;0,0,U77+F78-L78-R78-T78)))</f>
        <v>6885316.4909536894</v>
      </c>
      <c r="W78" s="42"/>
      <c r="X78" s="42"/>
      <c r="Y78" s="42"/>
      <c r="Z78" s="42"/>
      <c r="AA78" s="42"/>
      <c r="AB78" s="11"/>
      <c r="AC78" s="11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</row>
    <row r="79" spans="1:48">
      <c r="A79" s="28"/>
      <c r="B79" s="28"/>
      <c r="D79" s="34">
        <f>IF(SUM($D$2:D78)&lt;&gt;0,0,IF(U78=L79,E79,0))</f>
        <v>0</v>
      </c>
      <c r="E79" s="3">
        <f t="shared" si="4"/>
        <v>76</v>
      </c>
      <c r="F79" s="3">
        <f>IF(E79="","",IF(ISERROR(INDEX($A$11:$B$20,MATCH(E79,$A$11:$A$20,0),2)),0,INDEX($A$11:$B$20,MATCH(E79,$A$11:$A$20,0),2)))</f>
        <v>0</v>
      </c>
      <c r="G79" s="47">
        <v>0.1</v>
      </c>
      <c r="H79" s="46">
        <f>IF($B$5="fixed",rate,G79)</f>
        <v>0.1</v>
      </c>
      <c r="I79" s="9">
        <f>IF(E79="",NA(),IF(PMT(H79/freq,(term*freq),-$B$2)&gt;(U78*(1+rate/freq)),IF((U78*(1+rate/freq))&lt;0,0,(U78*(1+rate/freq))),PMT(H79/freq,(term*freq),-$B$2)))</f>
        <v>59440.213775053242</v>
      </c>
      <c r="J79" s="8">
        <f>IF(E79="","",IF(emi&gt;(U78*(1+rate/freq)),IF((U78*(1+rate/freq))&lt;0,0,(U78*(1+rate/freq))),emi))</f>
        <v>59440.213775053242</v>
      </c>
      <c r="K79" s="9">
        <f>IF(E79="",NA(),IF(U78&lt;0,0,U78)*H79/freq)</f>
        <v>57377.637424614084</v>
      </c>
      <c r="L79" s="8">
        <f t="shared" si="5"/>
        <v>2062.576350439158</v>
      </c>
      <c r="M79" s="8">
        <f t="shared" si="6"/>
        <v>76</v>
      </c>
      <c r="N79" s="8">
        <f>N76+3</f>
        <v>76</v>
      </c>
      <c r="O79" s="8"/>
      <c r="P79" s="8"/>
      <c r="Q79" s="8">
        <f>IF($B$23=$M$2,M79,IF($B$23=$N$2,N79,IF($B$23=$O$2,O79,IF($B$23=$P$2,P79,""))))</f>
        <v>76</v>
      </c>
      <c r="R79" s="3">
        <f>IF(Q79&lt;&gt;0,regpay,0)</f>
        <v>0</v>
      </c>
      <c r="S79" s="27"/>
      <c r="T79" s="3">
        <f>IF(U78=0,0,S79)</f>
        <v>0</v>
      </c>
      <c r="U79" s="8">
        <f>IF(E79="","",IF(U78&lt;=0,0,IF(U78+F79-L79-R79-T79&lt;0,0,U78+F79-L79-R79-T79)))</f>
        <v>6883253.9146032501</v>
      </c>
      <c r="W79" s="42"/>
      <c r="X79" s="42"/>
      <c r="Y79" s="42"/>
      <c r="Z79" s="42"/>
      <c r="AA79" s="42"/>
      <c r="AB79" s="11"/>
      <c r="AC79" s="11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</row>
    <row r="80" spans="1:48">
      <c r="A80" s="28"/>
      <c r="B80" s="28"/>
      <c r="D80" s="34">
        <f>IF(SUM($D$2:D79)&lt;&gt;0,0,IF(U79=L80,E80,0))</f>
        <v>0</v>
      </c>
      <c r="E80" s="3">
        <f t="shared" si="4"/>
        <v>77</v>
      </c>
      <c r="F80" s="3">
        <f>IF(E80="","",IF(ISERROR(INDEX($A$11:$B$20,MATCH(E80,$A$11:$A$20,0),2)),0,INDEX($A$11:$B$20,MATCH(E80,$A$11:$A$20,0),2)))</f>
        <v>0</v>
      </c>
      <c r="G80" s="47">
        <v>0.1</v>
      </c>
      <c r="H80" s="46">
        <f>IF($B$5="fixed",rate,G80)</f>
        <v>0.1</v>
      </c>
      <c r="I80" s="9">
        <f>IF(E80="",NA(),IF(PMT(H80/freq,(term*freq),-$B$2)&gt;(U79*(1+rate/freq)),IF((U79*(1+rate/freq))&lt;0,0,(U79*(1+rate/freq))),PMT(H80/freq,(term*freq),-$B$2)))</f>
        <v>59440.213775053242</v>
      </c>
      <c r="J80" s="8">
        <f>IF(E80="","",IF(emi&gt;(U79*(1+rate/freq)),IF((U79*(1+rate/freq))&lt;0,0,(U79*(1+rate/freq))),emi))</f>
        <v>59440.213775053242</v>
      </c>
      <c r="K80" s="9">
        <f>IF(E80="",NA(),IF(U79&lt;0,0,U79)*H80/freq)</f>
        <v>57360.449288360425</v>
      </c>
      <c r="L80" s="8">
        <f t="shared" si="5"/>
        <v>2079.7644866928167</v>
      </c>
      <c r="M80" s="8">
        <f t="shared" si="6"/>
        <v>77</v>
      </c>
      <c r="N80" s="8"/>
      <c r="O80" s="8"/>
      <c r="P80" s="8"/>
      <c r="Q80" s="8">
        <f>IF($B$23=$M$2,M80,IF($B$23=$N$2,N80,IF($B$23=$O$2,O80,IF($B$23=$P$2,P80,""))))</f>
        <v>0</v>
      </c>
      <c r="R80" s="3">
        <f>IF(Q80&lt;&gt;0,regpay,0)</f>
        <v>0</v>
      </c>
      <c r="S80" s="27"/>
      <c r="T80" s="3">
        <f>IF(U79=0,0,S80)</f>
        <v>0</v>
      </c>
      <c r="U80" s="8">
        <f>IF(E80="","",IF(U79&lt;=0,0,IF(U79+F80-L80-R80-T80&lt;0,0,U79+F80-L80-R80-T80)))</f>
        <v>6881174.1501165573</v>
      </c>
      <c r="W80" s="42"/>
      <c r="X80" s="42"/>
      <c r="Y80" s="42"/>
      <c r="Z80" s="42"/>
      <c r="AA80" s="42"/>
      <c r="AB80" s="11"/>
      <c r="AC80" s="11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</row>
    <row r="81" spans="1:48">
      <c r="A81" s="28"/>
      <c r="B81" s="28"/>
      <c r="D81" s="34">
        <f>IF(SUM($D$2:D80)&lt;&gt;0,0,IF(U80=L81,E81,0))</f>
        <v>0</v>
      </c>
      <c r="E81" s="3">
        <f t="shared" si="4"/>
        <v>78</v>
      </c>
      <c r="F81" s="3">
        <f>IF(E81="","",IF(ISERROR(INDEX($A$11:$B$20,MATCH(E81,$A$11:$A$20,0),2)),0,INDEX($A$11:$B$20,MATCH(E81,$A$11:$A$20,0),2)))</f>
        <v>0</v>
      </c>
      <c r="G81" s="47">
        <v>0.1</v>
      </c>
      <c r="H81" s="46">
        <f>IF($B$5="fixed",rate,G81)</f>
        <v>0.1</v>
      </c>
      <c r="I81" s="9">
        <f>IF(E81="",NA(),IF(PMT(H81/freq,(term*freq),-$B$2)&gt;(U80*(1+rate/freq)),IF((U80*(1+rate/freq))&lt;0,0,(U80*(1+rate/freq))),PMT(H81/freq,(term*freq),-$B$2)))</f>
        <v>59440.213775053242</v>
      </c>
      <c r="J81" s="8">
        <f>IF(E81="","",IF(emi&gt;(U80*(1+rate/freq)),IF((U80*(1+rate/freq))&lt;0,0,(U80*(1+rate/freq))),emi))</f>
        <v>59440.213775053242</v>
      </c>
      <c r="K81" s="9">
        <f>IF(E81="",NA(),IF(U80&lt;0,0,U80)*H81/freq)</f>
        <v>57343.117917637981</v>
      </c>
      <c r="L81" s="8">
        <f t="shared" si="5"/>
        <v>2097.095857415261</v>
      </c>
      <c r="M81" s="8">
        <f t="shared" si="6"/>
        <v>78</v>
      </c>
      <c r="N81" s="8"/>
      <c r="O81" s="8"/>
      <c r="P81" s="8"/>
      <c r="Q81" s="8">
        <f>IF($B$23=$M$2,M81,IF($B$23=$N$2,N81,IF($B$23=$O$2,O81,IF($B$23=$P$2,P81,""))))</f>
        <v>0</v>
      </c>
      <c r="R81" s="3">
        <f>IF(Q81&lt;&gt;0,regpay,0)</f>
        <v>0</v>
      </c>
      <c r="S81" s="27"/>
      <c r="T81" s="3">
        <f>IF(U80=0,0,S81)</f>
        <v>0</v>
      </c>
      <c r="U81" s="8">
        <f>IF(E81="","",IF(U80&lt;=0,0,IF(U80+F81-L81-R81-T81&lt;0,0,U80+F81-L81-R81-T81)))</f>
        <v>6879077.0542591419</v>
      </c>
      <c r="W81" s="42"/>
      <c r="X81" s="42"/>
      <c r="Y81" s="42"/>
      <c r="Z81" s="42"/>
      <c r="AA81" s="42"/>
      <c r="AB81" s="11"/>
      <c r="AC81" s="11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</row>
    <row r="82" spans="1:48">
      <c r="A82" s="28"/>
      <c r="B82" s="28"/>
      <c r="D82" s="34">
        <f>IF(SUM($D$2:D81)&lt;&gt;0,0,IF(U81=L82,E82,0))</f>
        <v>0</v>
      </c>
      <c r="E82" s="3">
        <f t="shared" si="4"/>
        <v>79</v>
      </c>
      <c r="F82" s="3">
        <f>IF(E82="","",IF(ISERROR(INDEX($A$11:$B$20,MATCH(E82,$A$11:$A$20,0),2)),0,INDEX($A$11:$B$20,MATCH(E82,$A$11:$A$20,0),2)))</f>
        <v>0</v>
      </c>
      <c r="G82" s="47">
        <v>0.1</v>
      </c>
      <c r="H82" s="46">
        <f>IF($B$5="fixed",rate,G82)</f>
        <v>0.1</v>
      </c>
      <c r="I82" s="9">
        <f>IF(E82="",NA(),IF(PMT(H82/freq,(term*freq),-$B$2)&gt;(U81*(1+rate/freq)),IF((U81*(1+rate/freq))&lt;0,0,(U81*(1+rate/freq))),PMT(H82/freq,(term*freq),-$B$2)))</f>
        <v>59440.213775053242</v>
      </c>
      <c r="J82" s="8">
        <f>IF(E82="","",IF(emi&gt;(U81*(1+rate/freq)),IF((U81*(1+rate/freq))&lt;0,0,(U81*(1+rate/freq))),emi))</f>
        <v>59440.213775053242</v>
      </c>
      <c r="K82" s="9">
        <f>IF(E82="",NA(),IF(U81&lt;0,0,U81)*H82/freq)</f>
        <v>57325.642118826188</v>
      </c>
      <c r="L82" s="8">
        <f t="shared" si="5"/>
        <v>2114.5716562270536</v>
      </c>
      <c r="M82" s="8">
        <f t="shared" si="6"/>
        <v>79</v>
      </c>
      <c r="N82" s="8">
        <f>N79+3</f>
        <v>79</v>
      </c>
      <c r="O82" s="8">
        <f>O76+6</f>
        <v>79</v>
      </c>
      <c r="P82" s="8"/>
      <c r="Q82" s="8">
        <f>IF($B$23=$M$2,M82,IF($B$23=$N$2,N82,IF($B$23=$O$2,O82,IF($B$23=$P$2,P82,""))))</f>
        <v>79</v>
      </c>
      <c r="R82" s="3">
        <f>IF(Q82&lt;&gt;0,regpay,0)</f>
        <v>0</v>
      </c>
      <c r="S82" s="27"/>
      <c r="T82" s="3">
        <f>IF(U81=0,0,S82)</f>
        <v>0</v>
      </c>
      <c r="U82" s="8">
        <f>IF(E82="","",IF(U81&lt;=0,0,IF(U81+F82-L82-R82-T82&lt;0,0,U81+F82-L82-R82-T82)))</f>
        <v>6876962.4826029148</v>
      </c>
      <c r="W82" s="42"/>
      <c r="X82" s="42"/>
      <c r="Y82" s="42"/>
      <c r="Z82" s="42"/>
      <c r="AA82" s="42"/>
      <c r="AB82" s="11"/>
      <c r="AC82" s="11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</row>
    <row r="83" spans="1:48">
      <c r="A83" s="28"/>
      <c r="B83" s="28"/>
      <c r="D83" s="34">
        <f>IF(SUM($D$2:D82)&lt;&gt;0,0,IF(U82=L83,E83,0))</f>
        <v>0</v>
      </c>
      <c r="E83" s="3">
        <f t="shared" si="4"/>
        <v>80</v>
      </c>
      <c r="F83" s="3">
        <f>IF(E83="","",IF(ISERROR(INDEX($A$11:$B$20,MATCH(E83,$A$11:$A$20,0),2)),0,INDEX($A$11:$B$20,MATCH(E83,$A$11:$A$20,0),2)))</f>
        <v>0</v>
      </c>
      <c r="G83" s="47">
        <v>0.1</v>
      </c>
      <c r="H83" s="46">
        <f>IF($B$5="fixed",rate,G83)</f>
        <v>0.1</v>
      </c>
      <c r="I83" s="9">
        <f>IF(E83="",NA(),IF(PMT(H83/freq,(term*freq),-$B$2)&gt;(U82*(1+rate/freq)),IF((U82*(1+rate/freq))&lt;0,0,(U82*(1+rate/freq))),PMT(H83/freq,(term*freq),-$B$2)))</f>
        <v>59440.213775053242</v>
      </c>
      <c r="J83" s="8">
        <f>IF(E83="","",IF(emi&gt;(U82*(1+rate/freq)),IF((U82*(1+rate/freq))&lt;0,0,(U82*(1+rate/freq))),emi))</f>
        <v>59440.213775053242</v>
      </c>
      <c r="K83" s="9">
        <f>IF(E83="",NA(),IF(U82&lt;0,0,U82)*H83/freq)</f>
        <v>57308.020688357625</v>
      </c>
      <c r="L83" s="8">
        <f t="shared" si="5"/>
        <v>2132.1930866956172</v>
      </c>
      <c r="M83" s="8">
        <f t="shared" si="6"/>
        <v>80</v>
      </c>
      <c r="N83" s="8"/>
      <c r="O83" s="8"/>
      <c r="P83" s="8"/>
      <c r="Q83" s="8">
        <f>IF($B$23=$M$2,M83,IF($B$23=$N$2,N83,IF($B$23=$O$2,O83,IF($B$23=$P$2,P83,""))))</f>
        <v>0</v>
      </c>
      <c r="R83" s="3">
        <f>IF(Q83&lt;&gt;0,regpay,0)</f>
        <v>0</v>
      </c>
      <c r="S83" s="27"/>
      <c r="T83" s="3">
        <f>IF(U82=0,0,S83)</f>
        <v>0</v>
      </c>
      <c r="U83" s="8">
        <f>IF(E83="","",IF(U82&lt;=0,0,IF(U82+F83-L83-R83-T83&lt;0,0,U82+F83-L83-R83-T83)))</f>
        <v>6874830.2895162189</v>
      </c>
      <c r="W83" s="42"/>
      <c r="X83" s="42"/>
      <c r="Y83" s="42"/>
      <c r="Z83" s="42"/>
      <c r="AA83" s="42"/>
      <c r="AB83" s="11"/>
      <c r="AC83" s="11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</row>
    <row r="84" spans="1:48">
      <c r="A84" s="28"/>
      <c r="B84" s="28"/>
      <c r="D84" s="34">
        <f>IF(SUM($D$2:D83)&lt;&gt;0,0,IF(U83=L84,E84,0))</f>
        <v>0</v>
      </c>
      <c r="E84" s="3">
        <f t="shared" si="4"/>
        <v>81</v>
      </c>
      <c r="F84" s="3">
        <f>IF(E84="","",IF(ISERROR(INDEX($A$11:$B$20,MATCH(E84,$A$11:$A$20,0),2)),0,INDEX($A$11:$B$20,MATCH(E84,$A$11:$A$20,0),2)))</f>
        <v>0</v>
      </c>
      <c r="G84" s="47">
        <v>0.1</v>
      </c>
      <c r="H84" s="46">
        <f>IF($B$5="fixed",rate,G84)</f>
        <v>0.1</v>
      </c>
      <c r="I84" s="9">
        <f>IF(E84="",NA(),IF(PMT(H84/freq,(term*freq),-$B$2)&gt;(U83*(1+rate/freq)),IF((U83*(1+rate/freq))&lt;0,0,(U83*(1+rate/freq))),PMT(H84/freq,(term*freq),-$B$2)))</f>
        <v>59440.213775053242</v>
      </c>
      <c r="J84" s="8">
        <f>IF(E84="","",IF(emi&gt;(U83*(1+rate/freq)),IF((U83*(1+rate/freq))&lt;0,0,(U83*(1+rate/freq))),emi))</f>
        <v>59440.213775053242</v>
      </c>
      <c r="K84" s="9">
        <f>IF(E84="",NA(),IF(U83&lt;0,0,U83)*H84/freq)</f>
        <v>57290.252412635164</v>
      </c>
      <c r="L84" s="8">
        <f t="shared" si="5"/>
        <v>2149.9613624180784</v>
      </c>
      <c r="M84" s="8">
        <f t="shared" si="6"/>
        <v>81</v>
      </c>
      <c r="N84" s="8"/>
      <c r="O84" s="8"/>
      <c r="P84" s="8"/>
      <c r="Q84" s="8">
        <f>IF($B$23=$M$2,M84,IF($B$23=$N$2,N84,IF($B$23=$O$2,O84,IF($B$23=$P$2,P84,""))))</f>
        <v>0</v>
      </c>
      <c r="R84" s="3">
        <f>IF(Q84&lt;&gt;0,regpay,0)</f>
        <v>0</v>
      </c>
      <c r="S84" s="27"/>
      <c r="T84" s="3">
        <f>IF(U83=0,0,S84)</f>
        <v>0</v>
      </c>
      <c r="U84" s="8">
        <f>IF(E84="","",IF(U83&lt;=0,0,IF(U83+F84-L84-R84-T84&lt;0,0,U83+F84-L84-R84-T84)))</f>
        <v>6872680.3281538012</v>
      </c>
      <c r="W84" s="42"/>
      <c r="X84" s="42"/>
      <c r="Y84" s="42"/>
      <c r="Z84" s="42"/>
      <c r="AA84" s="42"/>
      <c r="AB84" s="11"/>
      <c r="AC84" s="11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</row>
    <row r="85" spans="1:48">
      <c r="A85" s="28"/>
      <c r="B85" s="28"/>
      <c r="D85" s="34">
        <f>IF(SUM($D$2:D84)&lt;&gt;0,0,IF(U84=L85,E85,0))</f>
        <v>0</v>
      </c>
      <c r="E85" s="3">
        <f t="shared" si="4"/>
        <v>82</v>
      </c>
      <c r="F85" s="3">
        <f>IF(E85="","",IF(ISERROR(INDEX($A$11:$B$20,MATCH(E85,$A$11:$A$20,0),2)),0,INDEX($A$11:$B$20,MATCH(E85,$A$11:$A$20,0),2)))</f>
        <v>0</v>
      </c>
      <c r="G85" s="47">
        <v>0.1</v>
      </c>
      <c r="H85" s="46">
        <f>IF($B$5="fixed",rate,G85)</f>
        <v>0.1</v>
      </c>
      <c r="I85" s="9">
        <f>IF(E85="",NA(),IF(PMT(H85/freq,(term*freq),-$B$2)&gt;(U84*(1+rate/freq)),IF((U84*(1+rate/freq))&lt;0,0,(U84*(1+rate/freq))),PMT(H85/freq,(term*freq),-$B$2)))</f>
        <v>59440.213775053242</v>
      </c>
      <c r="J85" s="8">
        <f>IF(E85="","",IF(emi&gt;(U84*(1+rate/freq)),IF((U84*(1+rate/freq))&lt;0,0,(U84*(1+rate/freq))),emi))</f>
        <v>59440.213775053242</v>
      </c>
      <c r="K85" s="9">
        <f>IF(E85="",NA(),IF(U84&lt;0,0,U84)*H85/freq)</f>
        <v>57272.336067948345</v>
      </c>
      <c r="L85" s="8">
        <f t="shared" si="5"/>
        <v>2167.8777071048971</v>
      </c>
      <c r="M85" s="8">
        <f t="shared" si="6"/>
        <v>82</v>
      </c>
      <c r="N85" s="8">
        <f>N82+3</f>
        <v>82</v>
      </c>
      <c r="O85" s="8"/>
      <c r="P85" s="8"/>
      <c r="Q85" s="8">
        <f>IF($B$23=$M$2,M85,IF($B$23=$N$2,N85,IF($B$23=$O$2,O85,IF($B$23=$P$2,P85,""))))</f>
        <v>82</v>
      </c>
      <c r="R85" s="3">
        <f>IF(Q85&lt;&gt;0,regpay,0)</f>
        <v>0</v>
      </c>
      <c r="S85" s="27"/>
      <c r="T85" s="3">
        <f>IF(U84=0,0,S85)</f>
        <v>0</v>
      </c>
      <c r="U85" s="8">
        <f>IF(E85="","",IF(U84&lt;=0,0,IF(U84+F85-L85-R85-T85&lt;0,0,U84+F85-L85-R85-T85)))</f>
        <v>6870512.450446696</v>
      </c>
      <c r="W85" s="42"/>
      <c r="X85" s="42"/>
      <c r="Y85" s="42"/>
      <c r="Z85" s="42"/>
      <c r="AA85" s="42"/>
      <c r="AB85" s="11"/>
      <c r="AC85" s="11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</row>
    <row r="86" spans="1:48">
      <c r="A86" s="28"/>
      <c r="B86" s="28"/>
      <c r="D86" s="34">
        <f>IF(SUM($D$2:D85)&lt;&gt;0,0,IF(U85=L86,E86,0))</f>
        <v>0</v>
      </c>
      <c r="E86" s="3">
        <f t="shared" si="4"/>
        <v>83</v>
      </c>
      <c r="F86" s="3">
        <f>IF(E86="","",IF(ISERROR(INDEX($A$11:$B$20,MATCH(E86,$A$11:$A$20,0),2)),0,INDEX($A$11:$B$20,MATCH(E86,$A$11:$A$20,0),2)))</f>
        <v>0</v>
      </c>
      <c r="G86" s="47">
        <v>0.1</v>
      </c>
      <c r="H86" s="46">
        <f>IF($B$5="fixed",rate,G86)</f>
        <v>0.1</v>
      </c>
      <c r="I86" s="9">
        <f>IF(E86="",NA(),IF(PMT(H86/freq,(term*freq),-$B$2)&gt;(U85*(1+rate/freq)),IF((U85*(1+rate/freq))&lt;0,0,(U85*(1+rate/freq))),PMT(H86/freq,(term*freq),-$B$2)))</f>
        <v>59440.213775053242</v>
      </c>
      <c r="J86" s="8">
        <f>IF(E86="","",IF(emi&gt;(U85*(1+rate/freq)),IF((U85*(1+rate/freq))&lt;0,0,(U85*(1+rate/freq))),emi))</f>
        <v>59440.213775053242</v>
      </c>
      <c r="K86" s="9">
        <f>IF(E86="",NA(),IF(U85&lt;0,0,U85)*H86/freq)</f>
        <v>57254.270420389134</v>
      </c>
      <c r="L86" s="8">
        <f t="shared" si="5"/>
        <v>2185.9433546641085</v>
      </c>
      <c r="M86" s="8">
        <f t="shared" si="6"/>
        <v>83</v>
      </c>
      <c r="N86" s="8"/>
      <c r="O86" s="8"/>
      <c r="P86" s="8"/>
      <c r="Q86" s="8">
        <f>IF($B$23=$M$2,M86,IF($B$23=$N$2,N86,IF($B$23=$O$2,O86,IF($B$23=$P$2,P86,""))))</f>
        <v>0</v>
      </c>
      <c r="R86" s="3">
        <f>IF(Q86&lt;&gt;0,regpay,0)</f>
        <v>0</v>
      </c>
      <c r="S86" s="27"/>
      <c r="T86" s="3">
        <f>IF(U85=0,0,S86)</f>
        <v>0</v>
      </c>
      <c r="U86" s="8">
        <f>IF(E86="","",IF(U85&lt;=0,0,IF(U85+F86-L86-R86-T86&lt;0,0,U85+F86-L86-R86-T86)))</f>
        <v>6868326.5070920317</v>
      </c>
      <c r="W86" s="42"/>
      <c r="X86" s="42"/>
      <c r="Y86" s="42"/>
      <c r="Z86" s="42"/>
      <c r="AA86" s="42"/>
      <c r="AB86" s="11"/>
      <c r="AC86" s="11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</row>
    <row r="87" spans="1:48">
      <c r="A87" s="28"/>
      <c r="B87" s="28"/>
      <c r="D87" s="34">
        <f>IF(SUM($D$2:D86)&lt;&gt;0,0,IF(U86=L87,E87,0))</f>
        <v>0</v>
      </c>
      <c r="E87" s="3">
        <f t="shared" si="4"/>
        <v>84</v>
      </c>
      <c r="F87" s="3">
        <f>IF(E87="","",IF(ISERROR(INDEX($A$11:$B$20,MATCH(E87,$A$11:$A$20,0),2)),0,INDEX($A$11:$B$20,MATCH(E87,$A$11:$A$20,0),2)))</f>
        <v>0</v>
      </c>
      <c r="G87" s="47">
        <v>0.1</v>
      </c>
      <c r="H87" s="46">
        <f>IF($B$5="fixed",rate,G87)</f>
        <v>0.1</v>
      </c>
      <c r="I87" s="9">
        <f>IF(E87="",NA(),IF(PMT(H87/freq,(term*freq),-$B$2)&gt;(U86*(1+rate/freq)),IF((U86*(1+rate/freq))&lt;0,0,(U86*(1+rate/freq))),PMT(H87/freq,(term*freq),-$B$2)))</f>
        <v>59440.213775053242</v>
      </c>
      <c r="J87" s="8">
        <f>IF(E87="","",IF(emi&gt;(U86*(1+rate/freq)),IF((U86*(1+rate/freq))&lt;0,0,(U86*(1+rate/freq))),emi))</f>
        <v>59440.213775053242</v>
      </c>
      <c r="K87" s="9">
        <f>IF(E87="",NA(),IF(U86&lt;0,0,U86)*H87/freq)</f>
        <v>57236.054225766937</v>
      </c>
      <c r="L87" s="8">
        <f t="shared" si="5"/>
        <v>2204.1595492863053</v>
      </c>
      <c r="M87" s="8">
        <f t="shared" si="6"/>
        <v>84</v>
      </c>
      <c r="N87" s="8"/>
      <c r="O87" s="8"/>
      <c r="P87" s="8"/>
      <c r="Q87" s="8">
        <f>IF($B$23=$M$2,M87,IF($B$23=$N$2,N87,IF($B$23=$O$2,O87,IF($B$23=$P$2,P87,""))))</f>
        <v>0</v>
      </c>
      <c r="R87" s="3">
        <f>IF(Q87&lt;&gt;0,regpay,0)</f>
        <v>0</v>
      </c>
      <c r="S87" s="27"/>
      <c r="T87" s="3">
        <f>IF(U86=0,0,S87)</f>
        <v>0</v>
      </c>
      <c r="U87" s="8">
        <f>IF(E87="","",IF(U86&lt;=0,0,IF(U86+F87-L87-R87-T87&lt;0,0,U86+F87-L87-R87-T87)))</f>
        <v>6866122.3475427451</v>
      </c>
      <c r="W87" s="42"/>
      <c r="X87" s="42"/>
      <c r="Y87" s="42"/>
      <c r="Z87" s="42"/>
      <c r="AA87" s="42"/>
      <c r="AB87" s="11"/>
      <c r="AC87" s="11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</row>
    <row r="88" spans="1:48">
      <c r="A88" s="28"/>
      <c r="B88" s="28"/>
      <c r="D88" s="34">
        <f>IF(SUM($D$2:D87)&lt;&gt;0,0,IF(U87=L88,E88,0))</f>
        <v>0</v>
      </c>
      <c r="E88" s="3">
        <f t="shared" si="4"/>
        <v>85</v>
      </c>
      <c r="F88" s="3">
        <f>IF(E88="","",IF(ISERROR(INDEX($A$11:$B$20,MATCH(E88,$A$11:$A$20,0),2)),0,INDEX($A$11:$B$20,MATCH(E88,$A$11:$A$20,0),2)))</f>
        <v>0</v>
      </c>
      <c r="G88" s="47">
        <v>0.1</v>
      </c>
      <c r="H88" s="46">
        <f>IF($B$5="fixed",rate,G88)</f>
        <v>0.1</v>
      </c>
      <c r="I88" s="9">
        <f>IF(E88="",NA(),IF(PMT(H88/freq,(term*freq),-$B$2)&gt;(U87*(1+rate/freq)),IF((U87*(1+rate/freq))&lt;0,0,(U87*(1+rate/freq))),PMT(H88/freq,(term*freq),-$B$2)))</f>
        <v>59440.213775053242</v>
      </c>
      <c r="J88" s="8">
        <f>IF(E88="","",IF(emi&gt;(U87*(1+rate/freq)),IF((U87*(1+rate/freq))&lt;0,0,(U87*(1+rate/freq))),emi))</f>
        <v>59440.213775053242</v>
      </c>
      <c r="K88" s="9">
        <f>IF(E88="",NA(),IF(U87&lt;0,0,U87)*H88/freq)</f>
        <v>57217.686229522886</v>
      </c>
      <c r="L88" s="8">
        <f t="shared" si="5"/>
        <v>2222.5275455303563</v>
      </c>
      <c r="M88" s="8">
        <f t="shared" si="6"/>
        <v>85</v>
      </c>
      <c r="N88" s="8">
        <f>N85+3</f>
        <v>85</v>
      </c>
      <c r="O88" s="8">
        <f>O82+6</f>
        <v>85</v>
      </c>
      <c r="P88" s="8">
        <f>P76+12</f>
        <v>85</v>
      </c>
      <c r="Q88" s="8">
        <f>IF($B$23=$M$2,M88,IF($B$23=$N$2,N88,IF($B$23=$O$2,O88,IF($B$23=$P$2,P88,""))))</f>
        <v>85</v>
      </c>
      <c r="R88" s="3">
        <f>IF(Q88&lt;&gt;0,regpay,0)</f>
        <v>0</v>
      </c>
      <c r="S88" s="27"/>
      <c r="T88" s="3">
        <f>IF(U87=0,0,S88)</f>
        <v>0</v>
      </c>
      <c r="U88" s="8">
        <f>IF(E88="","",IF(U87&lt;=0,0,IF(U87+F88-L88-R88-T88&lt;0,0,U87+F88-L88-R88-T88)))</f>
        <v>6863899.8199972147</v>
      </c>
      <c r="W88" s="42"/>
      <c r="X88" s="42"/>
      <c r="Y88" s="42"/>
      <c r="Z88" s="42"/>
      <c r="AA88" s="42"/>
      <c r="AB88" s="11"/>
      <c r="AC88" s="11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</row>
    <row r="89" spans="1:48">
      <c r="A89" s="28"/>
      <c r="B89" s="28"/>
      <c r="D89" s="34">
        <f>IF(SUM($D$2:D88)&lt;&gt;0,0,IF(U88=L89,E89,0))</f>
        <v>0</v>
      </c>
      <c r="E89" s="3">
        <f t="shared" si="4"/>
        <v>86</v>
      </c>
      <c r="F89" s="3">
        <f>IF(E89="","",IF(ISERROR(INDEX($A$11:$B$20,MATCH(E89,$A$11:$A$20,0),2)),0,INDEX($A$11:$B$20,MATCH(E89,$A$11:$A$20,0),2)))</f>
        <v>0</v>
      </c>
      <c r="G89" s="47">
        <v>0.1</v>
      </c>
      <c r="H89" s="46">
        <f>IF($B$5="fixed",rate,G89)</f>
        <v>0.1</v>
      </c>
      <c r="I89" s="9">
        <f>IF(E89="",NA(),IF(PMT(H89/freq,(term*freq),-$B$2)&gt;(U88*(1+rate/freq)),IF((U88*(1+rate/freq))&lt;0,0,(U88*(1+rate/freq))),PMT(H89/freq,(term*freq),-$B$2)))</f>
        <v>59440.213775053242</v>
      </c>
      <c r="J89" s="8">
        <f>IF(E89="","",IF(emi&gt;(U88*(1+rate/freq)),IF((U88*(1+rate/freq))&lt;0,0,(U88*(1+rate/freq))),emi))</f>
        <v>59440.213775053242</v>
      </c>
      <c r="K89" s="9">
        <f>IF(E89="",NA(),IF(U88&lt;0,0,U88)*H89/freq)</f>
        <v>57199.165166643455</v>
      </c>
      <c r="L89" s="8">
        <f t="shared" si="5"/>
        <v>2241.0486084097865</v>
      </c>
      <c r="M89" s="8">
        <f t="shared" si="6"/>
        <v>86</v>
      </c>
      <c r="N89" s="8"/>
      <c r="O89" s="8"/>
      <c r="P89" s="8"/>
      <c r="Q89" s="8">
        <f>IF($B$23=$M$2,M89,IF($B$23=$N$2,N89,IF($B$23=$O$2,O89,IF($B$23=$P$2,P89,""))))</f>
        <v>0</v>
      </c>
      <c r="R89" s="3">
        <f>IF(Q89&lt;&gt;0,regpay,0)</f>
        <v>0</v>
      </c>
      <c r="S89" s="27"/>
      <c r="T89" s="3">
        <f>IF(U88=0,0,S89)</f>
        <v>0</v>
      </c>
      <c r="U89" s="8">
        <f>IF(E89="","",IF(U88&lt;=0,0,IF(U88+F89-L89-R89-T89&lt;0,0,U88+F89-L89-R89-T89)))</f>
        <v>6861658.7713888045</v>
      </c>
      <c r="W89" s="42"/>
      <c r="X89" s="42"/>
      <c r="Y89" s="42"/>
      <c r="Z89" s="42"/>
      <c r="AA89" s="42"/>
      <c r="AB89" s="11"/>
      <c r="AC89" s="11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</row>
    <row r="90" spans="1:48">
      <c r="A90" s="28"/>
      <c r="B90" s="28"/>
      <c r="D90" s="34">
        <f>IF(SUM($D$2:D89)&lt;&gt;0,0,IF(U89=L90,E90,0))</f>
        <v>0</v>
      </c>
      <c r="E90" s="3">
        <f t="shared" si="4"/>
        <v>87</v>
      </c>
      <c r="F90" s="3">
        <f>IF(E90="","",IF(ISERROR(INDEX($A$11:$B$20,MATCH(E90,$A$11:$A$20,0),2)),0,INDEX($A$11:$B$20,MATCH(E90,$A$11:$A$20,0),2)))</f>
        <v>0</v>
      </c>
      <c r="G90" s="47">
        <v>0.1</v>
      </c>
      <c r="H90" s="46">
        <f>IF($B$5="fixed",rate,G90)</f>
        <v>0.1</v>
      </c>
      <c r="I90" s="9">
        <f>IF(E90="",NA(),IF(PMT(H90/freq,(term*freq),-$B$2)&gt;(U89*(1+rate/freq)),IF((U89*(1+rate/freq))&lt;0,0,(U89*(1+rate/freq))),PMT(H90/freq,(term*freq),-$B$2)))</f>
        <v>59440.213775053242</v>
      </c>
      <c r="J90" s="8">
        <f>IF(E90="","",IF(emi&gt;(U89*(1+rate/freq)),IF((U89*(1+rate/freq))&lt;0,0,(U89*(1+rate/freq))),emi))</f>
        <v>59440.213775053242</v>
      </c>
      <c r="K90" s="9">
        <f>IF(E90="",NA(),IF(U89&lt;0,0,U89)*H90/freq)</f>
        <v>57180.489761573379</v>
      </c>
      <c r="L90" s="8">
        <f t="shared" si="5"/>
        <v>2259.7240134798631</v>
      </c>
      <c r="M90" s="8">
        <f t="shared" si="6"/>
        <v>87</v>
      </c>
      <c r="N90" s="8"/>
      <c r="O90" s="8"/>
      <c r="P90" s="8"/>
      <c r="Q90" s="8">
        <f>IF($B$23=$M$2,M90,IF($B$23=$N$2,N90,IF($B$23=$O$2,O90,IF($B$23=$P$2,P90,""))))</f>
        <v>0</v>
      </c>
      <c r="R90" s="3">
        <f>IF(Q90&lt;&gt;0,regpay,0)</f>
        <v>0</v>
      </c>
      <c r="S90" s="27"/>
      <c r="T90" s="3">
        <f>IF(U89=0,0,S90)</f>
        <v>0</v>
      </c>
      <c r="U90" s="8">
        <f>IF(E90="","",IF(U89&lt;=0,0,IF(U89+F90-L90-R90-T90&lt;0,0,U89+F90-L90-R90-T90)))</f>
        <v>6859399.0473753251</v>
      </c>
      <c r="W90" s="42"/>
      <c r="X90" s="42"/>
      <c r="Y90" s="42"/>
      <c r="Z90" s="42"/>
      <c r="AA90" s="42"/>
      <c r="AB90" s="11"/>
      <c r="AC90" s="11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</row>
    <row r="91" spans="1:48">
      <c r="A91" s="28"/>
      <c r="B91" s="28"/>
      <c r="D91" s="34">
        <f>IF(SUM($D$2:D90)&lt;&gt;0,0,IF(U90=L91,E91,0))</f>
        <v>0</v>
      </c>
      <c r="E91" s="3">
        <f t="shared" si="4"/>
        <v>88</v>
      </c>
      <c r="F91" s="3">
        <f>IF(E91="","",IF(ISERROR(INDEX($A$11:$B$20,MATCH(E91,$A$11:$A$20,0),2)),0,INDEX($A$11:$B$20,MATCH(E91,$A$11:$A$20,0),2)))</f>
        <v>0</v>
      </c>
      <c r="G91" s="47">
        <v>0.1</v>
      </c>
      <c r="H91" s="46">
        <f>IF($B$5="fixed",rate,G91)</f>
        <v>0.1</v>
      </c>
      <c r="I91" s="9">
        <f>IF(E91="",NA(),IF(PMT(H91/freq,(term*freq),-$B$2)&gt;(U90*(1+rate/freq)),IF((U90*(1+rate/freq))&lt;0,0,(U90*(1+rate/freq))),PMT(H91/freq,(term*freq),-$B$2)))</f>
        <v>59440.213775053242</v>
      </c>
      <c r="J91" s="8">
        <f>IF(E91="","",IF(emi&gt;(U90*(1+rate/freq)),IF((U90*(1+rate/freq))&lt;0,0,(U90*(1+rate/freq))),emi))</f>
        <v>59440.213775053242</v>
      </c>
      <c r="K91" s="9">
        <f>IF(E91="",NA(),IF(U90&lt;0,0,U90)*H91/freq)</f>
        <v>57161.658728127717</v>
      </c>
      <c r="L91" s="8">
        <f t="shared" si="5"/>
        <v>2278.5550469255249</v>
      </c>
      <c r="M91" s="8">
        <f t="shared" si="6"/>
        <v>88</v>
      </c>
      <c r="N91" s="8">
        <f>N88+3</f>
        <v>88</v>
      </c>
      <c r="O91" s="8"/>
      <c r="P91" s="8"/>
      <c r="Q91" s="8">
        <f>IF($B$23=$M$2,M91,IF($B$23=$N$2,N91,IF($B$23=$O$2,O91,IF($B$23=$P$2,P91,""))))</f>
        <v>88</v>
      </c>
      <c r="R91" s="3">
        <f>IF(Q91&lt;&gt;0,regpay,0)</f>
        <v>0</v>
      </c>
      <c r="S91" s="27"/>
      <c r="T91" s="3">
        <f>IF(U90=0,0,S91)</f>
        <v>0</v>
      </c>
      <c r="U91" s="8">
        <f>IF(E91="","",IF(U90&lt;=0,0,IF(U90+F91-L91-R91-T91&lt;0,0,U90+F91-L91-R91-T91)))</f>
        <v>6857120.4923283998</v>
      </c>
      <c r="W91" s="42"/>
      <c r="X91" s="42"/>
      <c r="Y91" s="42"/>
      <c r="Z91" s="42"/>
      <c r="AA91" s="42"/>
      <c r="AB91" s="11"/>
      <c r="AC91" s="11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</row>
    <row r="92" spans="1:48">
      <c r="A92" s="28"/>
      <c r="B92" s="28"/>
      <c r="D92" s="34">
        <f>IF(SUM($D$2:D91)&lt;&gt;0,0,IF(U91=L92,E92,0))</f>
        <v>0</v>
      </c>
      <c r="E92" s="3">
        <f t="shared" si="4"/>
        <v>89</v>
      </c>
      <c r="F92" s="3">
        <f>IF(E92="","",IF(ISERROR(INDEX($A$11:$B$20,MATCH(E92,$A$11:$A$20,0),2)),0,INDEX($A$11:$B$20,MATCH(E92,$A$11:$A$20,0),2)))</f>
        <v>0</v>
      </c>
      <c r="G92" s="47">
        <v>0.1</v>
      </c>
      <c r="H92" s="46">
        <f>IF($B$5="fixed",rate,G92)</f>
        <v>0.1</v>
      </c>
      <c r="I92" s="9">
        <f>IF(E92="",NA(),IF(PMT(H92/freq,(term*freq),-$B$2)&gt;(U91*(1+rate/freq)),IF((U91*(1+rate/freq))&lt;0,0,(U91*(1+rate/freq))),PMT(H92/freq,(term*freq),-$B$2)))</f>
        <v>59440.213775053242</v>
      </c>
      <c r="J92" s="8">
        <f>IF(E92="","",IF(emi&gt;(U91*(1+rate/freq)),IF((U91*(1+rate/freq))&lt;0,0,(U91*(1+rate/freq))),emi))</f>
        <v>59440.213775053242</v>
      </c>
      <c r="K92" s="9">
        <f>IF(E92="",NA(),IF(U91&lt;0,0,U91)*H92/freq)</f>
        <v>57142.670769403339</v>
      </c>
      <c r="L92" s="8">
        <f t="shared" si="5"/>
        <v>2297.5430056499026</v>
      </c>
      <c r="M92" s="8">
        <f t="shared" si="6"/>
        <v>89</v>
      </c>
      <c r="N92" s="8"/>
      <c r="O92" s="8"/>
      <c r="P92" s="8"/>
      <c r="Q92" s="8">
        <f>IF($B$23=$M$2,M92,IF($B$23=$N$2,N92,IF($B$23=$O$2,O92,IF($B$23=$P$2,P92,""))))</f>
        <v>0</v>
      </c>
      <c r="R92" s="3">
        <f>IF(Q92&lt;&gt;0,regpay,0)</f>
        <v>0</v>
      </c>
      <c r="S92" s="27"/>
      <c r="T92" s="3">
        <f>IF(U91=0,0,S92)</f>
        <v>0</v>
      </c>
      <c r="U92" s="8">
        <f>IF(E92="","",IF(U91&lt;=0,0,IF(U91+F92-L92-R92-T92&lt;0,0,U91+F92-L92-R92-T92)))</f>
        <v>6854822.9493227499</v>
      </c>
      <c r="W92" s="42"/>
      <c r="X92" s="42"/>
      <c r="Y92" s="42"/>
      <c r="Z92" s="42"/>
      <c r="AA92" s="42"/>
      <c r="AB92" s="11"/>
      <c r="AC92" s="11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</row>
    <row r="93" spans="1:48">
      <c r="A93" s="28"/>
      <c r="B93" s="28"/>
      <c r="D93" s="34">
        <f>IF(SUM($D$2:D92)&lt;&gt;0,0,IF(U92=L93,E93,0))</f>
        <v>0</v>
      </c>
      <c r="E93" s="3">
        <f t="shared" si="4"/>
        <v>90</v>
      </c>
      <c r="F93" s="3">
        <f>IF(E93="","",IF(ISERROR(INDEX($A$11:$B$20,MATCH(E93,$A$11:$A$20,0),2)),0,INDEX($A$11:$B$20,MATCH(E93,$A$11:$A$20,0),2)))</f>
        <v>0</v>
      </c>
      <c r="G93" s="47">
        <v>0.1</v>
      </c>
      <c r="H93" s="46">
        <f>IF($B$5="fixed",rate,G93)</f>
        <v>0.1</v>
      </c>
      <c r="I93" s="9">
        <f>IF(E93="",NA(),IF(PMT(H93/freq,(term*freq),-$B$2)&gt;(U92*(1+rate/freq)),IF((U92*(1+rate/freq))&lt;0,0,(U92*(1+rate/freq))),PMT(H93/freq,(term*freq),-$B$2)))</f>
        <v>59440.213775053242</v>
      </c>
      <c r="J93" s="8">
        <f>IF(E93="","",IF(emi&gt;(U92*(1+rate/freq)),IF((U92*(1+rate/freq))&lt;0,0,(U92*(1+rate/freq))),emi))</f>
        <v>59440.213775053242</v>
      </c>
      <c r="K93" s="9">
        <f>IF(E93="",NA(),IF(U92&lt;0,0,U92)*H93/freq)</f>
        <v>57123.52457768959</v>
      </c>
      <c r="L93" s="8">
        <f t="shared" si="5"/>
        <v>2316.6891973636521</v>
      </c>
      <c r="M93" s="8">
        <f t="shared" si="6"/>
        <v>90</v>
      </c>
      <c r="N93" s="8"/>
      <c r="O93" s="8"/>
      <c r="P93" s="8"/>
      <c r="Q93" s="8">
        <f>IF($B$23=$M$2,M93,IF($B$23=$N$2,N93,IF($B$23=$O$2,O93,IF($B$23=$P$2,P93,""))))</f>
        <v>0</v>
      </c>
      <c r="R93" s="3">
        <f>IF(Q93&lt;&gt;0,regpay,0)</f>
        <v>0</v>
      </c>
      <c r="S93" s="27"/>
      <c r="T93" s="3">
        <f>IF(U92=0,0,S93)</f>
        <v>0</v>
      </c>
      <c r="U93" s="8">
        <f>IF(E93="","",IF(U92&lt;=0,0,IF(U92+F93-L93-R93-T93&lt;0,0,U92+F93-L93-R93-T93)))</f>
        <v>6852506.2601253865</v>
      </c>
      <c r="W93" s="42"/>
      <c r="X93" s="42"/>
      <c r="Y93" s="42"/>
      <c r="Z93" s="42"/>
      <c r="AA93" s="42"/>
      <c r="AB93" s="11"/>
      <c r="AC93" s="11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</row>
    <row r="94" spans="1:48">
      <c r="A94" s="28"/>
      <c r="B94" s="28"/>
      <c r="D94" s="34">
        <f>IF(SUM($D$2:D93)&lt;&gt;0,0,IF(U93=L94,E94,0))</f>
        <v>0</v>
      </c>
      <c r="E94" s="3">
        <f t="shared" si="4"/>
        <v>91</v>
      </c>
      <c r="F94" s="3">
        <f>IF(E94="","",IF(ISERROR(INDEX($A$11:$B$20,MATCH(E94,$A$11:$A$20,0),2)),0,INDEX($A$11:$B$20,MATCH(E94,$A$11:$A$20,0),2)))</f>
        <v>0</v>
      </c>
      <c r="G94" s="47">
        <v>0.1</v>
      </c>
      <c r="H94" s="46">
        <f>IF($B$5="fixed",rate,G94)</f>
        <v>0.1</v>
      </c>
      <c r="I94" s="9">
        <f>IF(E94="",NA(),IF(PMT(H94/freq,(term*freq),-$B$2)&gt;(U93*(1+rate/freq)),IF((U93*(1+rate/freq))&lt;0,0,(U93*(1+rate/freq))),PMT(H94/freq,(term*freq),-$B$2)))</f>
        <v>59440.213775053242</v>
      </c>
      <c r="J94" s="8">
        <f>IF(E94="","",IF(emi&gt;(U93*(1+rate/freq)),IF((U93*(1+rate/freq))&lt;0,0,(U93*(1+rate/freq))),emi))</f>
        <v>59440.213775053242</v>
      </c>
      <c r="K94" s="9">
        <f>IF(E94="",NA(),IF(U93&lt;0,0,U93)*H94/freq)</f>
        <v>57104.218834378225</v>
      </c>
      <c r="L94" s="8">
        <f t="shared" si="5"/>
        <v>2335.9949406750166</v>
      </c>
      <c r="M94" s="8">
        <f t="shared" si="6"/>
        <v>91</v>
      </c>
      <c r="N94" s="8">
        <f>N91+3</f>
        <v>91</v>
      </c>
      <c r="O94" s="8">
        <f>O88+6</f>
        <v>91</v>
      </c>
      <c r="P94" s="8"/>
      <c r="Q94" s="8">
        <f>IF($B$23=$M$2,M94,IF($B$23=$N$2,N94,IF($B$23=$O$2,O94,IF($B$23=$P$2,P94,""))))</f>
        <v>91</v>
      </c>
      <c r="R94" s="3">
        <f>IF(Q94&lt;&gt;0,regpay,0)</f>
        <v>0</v>
      </c>
      <c r="S94" s="27"/>
      <c r="T94" s="3">
        <f>IF(U93=0,0,S94)</f>
        <v>0</v>
      </c>
      <c r="U94" s="8">
        <f>IF(E94="","",IF(U93&lt;=0,0,IF(U93+F94-L94-R94-T94&lt;0,0,U93+F94-L94-R94-T94)))</f>
        <v>6850170.2651847117</v>
      </c>
      <c r="W94" s="42"/>
      <c r="X94" s="42"/>
      <c r="Y94" s="42"/>
      <c r="Z94" s="42"/>
      <c r="AA94" s="42"/>
      <c r="AB94" s="11"/>
      <c r="AC94" s="11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</row>
    <row r="95" spans="1:48">
      <c r="A95" s="28"/>
      <c r="B95" s="28"/>
      <c r="D95" s="34">
        <f>IF(SUM($D$2:D94)&lt;&gt;0,0,IF(U94=L95,E95,0))</f>
        <v>0</v>
      </c>
      <c r="E95" s="3">
        <f t="shared" si="4"/>
        <v>92</v>
      </c>
      <c r="F95" s="3">
        <f>IF(E95="","",IF(ISERROR(INDEX($A$11:$B$20,MATCH(E95,$A$11:$A$20,0),2)),0,INDEX($A$11:$B$20,MATCH(E95,$A$11:$A$20,0),2)))</f>
        <v>0</v>
      </c>
      <c r="G95" s="47">
        <v>0.1</v>
      </c>
      <c r="H95" s="46">
        <f>IF($B$5="fixed",rate,G95)</f>
        <v>0.1</v>
      </c>
      <c r="I95" s="9">
        <f>IF(E95="",NA(),IF(PMT(H95/freq,(term*freq),-$B$2)&gt;(U94*(1+rate/freq)),IF((U94*(1+rate/freq))&lt;0,0,(U94*(1+rate/freq))),PMT(H95/freq,(term*freq),-$B$2)))</f>
        <v>59440.213775053242</v>
      </c>
      <c r="J95" s="8">
        <f>IF(E95="","",IF(emi&gt;(U94*(1+rate/freq)),IF((U94*(1+rate/freq))&lt;0,0,(U94*(1+rate/freq))),emi))</f>
        <v>59440.213775053242</v>
      </c>
      <c r="K95" s="9">
        <f>IF(E95="",NA(),IF(U94&lt;0,0,U94)*H95/freq)</f>
        <v>57084.752209872597</v>
      </c>
      <c r="L95" s="8">
        <f t="shared" si="5"/>
        <v>2355.4615651806453</v>
      </c>
      <c r="M95" s="8">
        <f t="shared" si="6"/>
        <v>92</v>
      </c>
      <c r="N95" s="8"/>
      <c r="O95" s="8"/>
      <c r="P95" s="8"/>
      <c r="Q95" s="8">
        <f>IF($B$23=$M$2,M95,IF($B$23=$N$2,N95,IF($B$23=$O$2,O95,IF($B$23=$P$2,P95,""))))</f>
        <v>0</v>
      </c>
      <c r="R95" s="3">
        <f>IF(Q95&lt;&gt;0,regpay,0)</f>
        <v>0</v>
      </c>
      <c r="S95" s="27"/>
      <c r="T95" s="3">
        <f>IF(U94=0,0,S95)</f>
        <v>0</v>
      </c>
      <c r="U95" s="8">
        <f>IF(E95="","",IF(U94&lt;=0,0,IF(U94+F95-L95-R95-T95&lt;0,0,U94+F95-L95-R95-T95)))</f>
        <v>6847814.803619531</v>
      </c>
      <c r="W95" s="42"/>
      <c r="X95" s="42"/>
      <c r="Y95" s="42"/>
      <c r="Z95" s="42"/>
      <c r="AA95" s="42"/>
      <c r="AB95" s="11"/>
      <c r="AC95" s="11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</row>
    <row r="96" spans="1:48">
      <c r="A96" s="28"/>
      <c r="B96" s="28"/>
      <c r="D96" s="34">
        <f>IF(SUM($D$2:D95)&lt;&gt;0,0,IF(U95=L96,E96,0))</f>
        <v>0</v>
      </c>
      <c r="E96" s="3">
        <f t="shared" si="4"/>
        <v>93</v>
      </c>
      <c r="F96" s="3">
        <f>IF(E96="","",IF(ISERROR(INDEX($A$11:$B$20,MATCH(E96,$A$11:$A$20,0),2)),0,INDEX($A$11:$B$20,MATCH(E96,$A$11:$A$20,0),2)))</f>
        <v>0</v>
      </c>
      <c r="G96" s="47">
        <v>0.1</v>
      </c>
      <c r="H96" s="46">
        <f>IF($B$5="fixed",rate,G96)</f>
        <v>0.1</v>
      </c>
      <c r="I96" s="9">
        <f>IF(E96="",NA(),IF(PMT(H96/freq,(term*freq),-$B$2)&gt;(U95*(1+rate/freq)),IF((U95*(1+rate/freq))&lt;0,0,(U95*(1+rate/freq))),PMT(H96/freq,(term*freq),-$B$2)))</f>
        <v>59440.213775053242</v>
      </c>
      <c r="J96" s="8">
        <f>IF(E96="","",IF(emi&gt;(U95*(1+rate/freq)),IF((U95*(1+rate/freq))&lt;0,0,(U95*(1+rate/freq))),emi))</f>
        <v>59440.213775053242</v>
      </c>
      <c r="K96" s="9">
        <f>IF(E96="",NA(),IF(U95&lt;0,0,U95)*H96/freq)</f>
        <v>57065.123363496095</v>
      </c>
      <c r="L96" s="8">
        <f t="shared" si="5"/>
        <v>2375.0904115571466</v>
      </c>
      <c r="M96" s="8">
        <f t="shared" si="6"/>
        <v>93</v>
      </c>
      <c r="N96" s="8"/>
      <c r="O96" s="8"/>
      <c r="P96" s="8"/>
      <c r="Q96" s="8">
        <f>IF($B$23=$M$2,M96,IF($B$23=$N$2,N96,IF($B$23=$O$2,O96,IF($B$23=$P$2,P96,""))))</f>
        <v>0</v>
      </c>
      <c r="R96" s="3">
        <f>IF(Q96&lt;&gt;0,regpay,0)</f>
        <v>0</v>
      </c>
      <c r="S96" s="27"/>
      <c r="T96" s="3">
        <f>IF(U95=0,0,S96)</f>
        <v>0</v>
      </c>
      <c r="U96" s="8">
        <f>IF(E96="","",IF(U95&lt;=0,0,IF(U95+F96-L96-R96-T96&lt;0,0,U95+F96-L96-R96-T96)))</f>
        <v>6845439.7132079741</v>
      </c>
      <c r="W96" s="42"/>
      <c r="X96" s="42"/>
      <c r="Y96" s="42"/>
      <c r="Z96" s="42"/>
      <c r="AA96" s="42"/>
      <c r="AB96" s="11"/>
      <c r="AC96" s="11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</row>
    <row r="97" spans="1:48">
      <c r="A97" s="28"/>
      <c r="B97" s="28"/>
      <c r="D97" s="34">
        <f>IF(SUM($D$2:D96)&lt;&gt;0,0,IF(U96=L97,E97,0))</f>
        <v>0</v>
      </c>
      <c r="E97" s="3">
        <f t="shared" si="4"/>
        <v>94</v>
      </c>
      <c r="F97" s="3">
        <f>IF(E97="","",IF(ISERROR(INDEX($A$11:$B$20,MATCH(E97,$A$11:$A$20,0),2)),0,INDEX($A$11:$B$20,MATCH(E97,$A$11:$A$20,0),2)))</f>
        <v>0</v>
      </c>
      <c r="G97" s="47">
        <v>0.1</v>
      </c>
      <c r="H97" s="46">
        <f>IF($B$5="fixed",rate,G97)</f>
        <v>0.1</v>
      </c>
      <c r="I97" s="9">
        <f>IF(E97="",NA(),IF(PMT(H97/freq,(term*freq),-$B$2)&gt;(U96*(1+rate/freq)),IF((U96*(1+rate/freq))&lt;0,0,(U96*(1+rate/freq))),PMT(H97/freq,(term*freq),-$B$2)))</f>
        <v>59440.213775053242</v>
      </c>
      <c r="J97" s="8">
        <f>IF(E97="","",IF(emi&gt;(U96*(1+rate/freq)),IF((U96*(1+rate/freq))&lt;0,0,(U96*(1+rate/freq))),emi))</f>
        <v>59440.213775053242</v>
      </c>
      <c r="K97" s="9">
        <f>IF(E97="",NA(),IF(U96&lt;0,0,U96)*H97/freq)</f>
        <v>57045.330943399786</v>
      </c>
      <c r="L97" s="8">
        <f t="shared" si="5"/>
        <v>2394.8828316534564</v>
      </c>
      <c r="M97" s="8">
        <f t="shared" si="6"/>
        <v>94</v>
      </c>
      <c r="N97" s="8">
        <f>N94+3</f>
        <v>94</v>
      </c>
      <c r="O97" s="8"/>
      <c r="P97" s="8"/>
      <c r="Q97" s="8">
        <f>IF($B$23=$M$2,M97,IF($B$23=$N$2,N97,IF($B$23=$O$2,O97,IF($B$23=$P$2,P97,""))))</f>
        <v>94</v>
      </c>
      <c r="R97" s="3">
        <f>IF(Q97&lt;&gt;0,regpay,0)</f>
        <v>0</v>
      </c>
      <c r="S97" s="27"/>
      <c r="T97" s="3">
        <f>IF(U96=0,0,S97)</f>
        <v>0</v>
      </c>
      <c r="U97" s="8">
        <f>IF(E97="","",IF(U96&lt;=0,0,IF(U96+F97-L97-R97-T97&lt;0,0,U96+F97-L97-R97-T97)))</f>
        <v>6843044.8303763205</v>
      </c>
      <c r="W97" s="42"/>
      <c r="X97" s="42"/>
      <c r="Y97" s="42"/>
      <c r="Z97" s="42"/>
      <c r="AA97" s="42"/>
      <c r="AB97" s="11"/>
      <c r="AC97" s="11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</row>
    <row r="98" spans="1:48">
      <c r="A98" s="28"/>
      <c r="B98" s="28"/>
      <c r="D98" s="34">
        <f>IF(SUM($D$2:D97)&lt;&gt;0,0,IF(U97=L98,E98,0))</f>
        <v>0</v>
      </c>
      <c r="E98" s="3">
        <f t="shared" si="4"/>
        <v>95</v>
      </c>
      <c r="F98" s="3">
        <f>IF(E98="","",IF(ISERROR(INDEX($A$11:$B$20,MATCH(E98,$A$11:$A$20,0),2)),0,INDEX($A$11:$B$20,MATCH(E98,$A$11:$A$20,0),2)))</f>
        <v>0</v>
      </c>
      <c r="G98" s="47">
        <v>0.1</v>
      </c>
      <c r="H98" s="46">
        <f>IF($B$5="fixed",rate,G98)</f>
        <v>0.1</v>
      </c>
      <c r="I98" s="9">
        <f>IF(E98="",NA(),IF(PMT(H98/freq,(term*freq),-$B$2)&gt;(U97*(1+rate/freq)),IF((U97*(1+rate/freq))&lt;0,0,(U97*(1+rate/freq))),PMT(H98/freq,(term*freq),-$B$2)))</f>
        <v>59440.213775053242</v>
      </c>
      <c r="J98" s="8">
        <f>IF(E98="","",IF(emi&gt;(U97*(1+rate/freq)),IF((U97*(1+rate/freq))&lt;0,0,(U97*(1+rate/freq))),emi))</f>
        <v>59440.213775053242</v>
      </c>
      <c r="K98" s="9">
        <f>IF(E98="",NA(),IF(U97&lt;0,0,U97)*H98/freq)</f>
        <v>57025.373586469337</v>
      </c>
      <c r="L98" s="8">
        <f t="shared" si="5"/>
        <v>2414.8401885839048</v>
      </c>
      <c r="M98" s="8">
        <f t="shared" si="6"/>
        <v>95</v>
      </c>
      <c r="N98" s="8"/>
      <c r="O98" s="8"/>
      <c r="P98" s="8"/>
      <c r="Q98" s="8">
        <f>IF($B$23=$M$2,M98,IF($B$23=$N$2,N98,IF($B$23=$O$2,O98,IF($B$23=$P$2,P98,""))))</f>
        <v>0</v>
      </c>
      <c r="R98" s="3">
        <f>IF(Q98&lt;&gt;0,regpay,0)</f>
        <v>0</v>
      </c>
      <c r="S98" s="27"/>
      <c r="T98" s="3">
        <f>IF(U97=0,0,S98)</f>
        <v>0</v>
      </c>
      <c r="U98" s="8">
        <f>IF(E98="","",IF(U97&lt;=0,0,IF(U97+F98-L98-R98-T98&lt;0,0,U97+F98-L98-R98-T98)))</f>
        <v>6840629.9901877362</v>
      </c>
      <c r="W98" s="42"/>
      <c r="X98" s="42"/>
      <c r="Y98" s="42"/>
      <c r="Z98" s="42"/>
      <c r="AA98" s="42"/>
      <c r="AB98" s="11"/>
      <c r="AC98" s="11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</row>
    <row r="99" spans="1:48">
      <c r="A99" s="28"/>
      <c r="B99" s="28"/>
      <c r="D99" s="34">
        <f>IF(SUM($D$2:D98)&lt;&gt;0,0,IF(U98=L99,E99,0))</f>
        <v>0</v>
      </c>
      <c r="E99" s="3">
        <f t="shared" si="4"/>
        <v>96</v>
      </c>
      <c r="F99" s="3">
        <f>IF(E99="","",IF(ISERROR(INDEX($A$11:$B$20,MATCH(E99,$A$11:$A$20,0),2)),0,INDEX($A$11:$B$20,MATCH(E99,$A$11:$A$20,0),2)))</f>
        <v>0</v>
      </c>
      <c r="G99" s="47">
        <v>0.1</v>
      </c>
      <c r="H99" s="46">
        <f>IF($B$5="fixed",rate,G99)</f>
        <v>0.1</v>
      </c>
      <c r="I99" s="9">
        <f>IF(E99="",NA(),IF(PMT(H99/freq,(term*freq),-$B$2)&gt;(U98*(1+rate/freq)),IF((U98*(1+rate/freq))&lt;0,0,(U98*(1+rate/freq))),PMT(H99/freq,(term*freq),-$B$2)))</f>
        <v>59440.213775053242</v>
      </c>
      <c r="J99" s="8">
        <f>IF(E99="","",IF(emi&gt;(U98*(1+rate/freq)),IF((U98*(1+rate/freq))&lt;0,0,(U98*(1+rate/freq))),emi))</f>
        <v>59440.213775053242</v>
      </c>
      <c r="K99" s="9">
        <f>IF(E99="",NA(),IF(U98&lt;0,0,U98)*H99/freq)</f>
        <v>57005.249918231137</v>
      </c>
      <c r="L99" s="8">
        <f t="shared" si="5"/>
        <v>2434.9638568221053</v>
      </c>
      <c r="M99" s="8">
        <f t="shared" si="6"/>
        <v>96</v>
      </c>
      <c r="N99" s="8"/>
      <c r="O99" s="8"/>
      <c r="P99" s="8"/>
      <c r="Q99" s="8">
        <f>IF($B$23=$M$2,M99,IF($B$23=$N$2,N99,IF($B$23=$O$2,O99,IF($B$23=$P$2,P99,""))))</f>
        <v>0</v>
      </c>
      <c r="R99" s="3">
        <f>IF(Q99&lt;&gt;0,regpay,0)</f>
        <v>0</v>
      </c>
      <c r="S99" s="27"/>
      <c r="T99" s="3">
        <f>IF(U98=0,0,S99)</f>
        <v>0</v>
      </c>
      <c r="U99" s="8">
        <f>IF(E99="","",IF(U98&lt;=0,0,IF(U98+F99-L99-R99-T99&lt;0,0,U98+F99-L99-R99-T99)))</f>
        <v>6838195.0263309143</v>
      </c>
      <c r="W99" s="42"/>
      <c r="X99" s="42"/>
      <c r="Y99" s="42"/>
      <c r="Z99" s="42"/>
      <c r="AA99" s="42"/>
      <c r="AB99" s="11"/>
      <c r="AC99" s="11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</row>
    <row r="100" spans="1:48">
      <c r="A100" s="28"/>
      <c r="B100" s="28"/>
      <c r="D100" s="34">
        <f>IF(SUM($D$2:D99)&lt;&gt;0,0,IF(U99=L100,E100,0))</f>
        <v>0</v>
      </c>
      <c r="E100" s="3">
        <f t="shared" si="4"/>
        <v>97</v>
      </c>
      <c r="F100" s="3">
        <f>IF(E100="","",IF(ISERROR(INDEX($A$11:$B$20,MATCH(E100,$A$11:$A$20,0),2)),0,INDEX($A$11:$B$20,MATCH(E100,$A$11:$A$20,0),2)))</f>
        <v>0</v>
      </c>
      <c r="G100" s="47">
        <v>0.1</v>
      </c>
      <c r="H100" s="46">
        <f>IF($B$5="fixed",rate,G100)</f>
        <v>0.1</v>
      </c>
      <c r="I100" s="9">
        <f>IF(E100="",NA(),IF(PMT(H100/freq,(term*freq),-$B$2)&gt;(U99*(1+rate/freq)),IF((U99*(1+rate/freq))&lt;0,0,(U99*(1+rate/freq))),PMT(H100/freq,(term*freq),-$B$2)))</f>
        <v>59440.213775053242</v>
      </c>
      <c r="J100" s="8">
        <f>IF(E100="","",IF(emi&gt;(U99*(1+rate/freq)),IF((U99*(1+rate/freq))&lt;0,0,(U99*(1+rate/freq))),emi))</f>
        <v>59440.213775053242</v>
      </c>
      <c r="K100" s="9">
        <f>IF(E100="",NA(),IF(U99&lt;0,0,U99)*H100/freq)</f>
        <v>56984.958552757627</v>
      </c>
      <c r="L100" s="8">
        <f t="shared" si="5"/>
        <v>2455.2552222956147</v>
      </c>
      <c r="M100" s="8">
        <f t="shared" si="6"/>
        <v>97</v>
      </c>
      <c r="N100" s="8">
        <f>N97+3</f>
        <v>97</v>
      </c>
      <c r="O100" s="8">
        <f>O94+6</f>
        <v>97</v>
      </c>
      <c r="P100" s="8">
        <f>P88+12</f>
        <v>97</v>
      </c>
      <c r="Q100" s="8">
        <f>IF($B$23=$M$2,M100,IF($B$23=$N$2,N100,IF($B$23=$O$2,O100,IF($B$23=$P$2,P100,""))))</f>
        <v>97</v>
      </c>
      <c r="R100" s="3">
        <f>IF(Q100&lt;&gt;0,regpay,0)</f>
        <v>0</v>
      </c>
      <c r="S100" s="27"/>
      <c r="T100" s="3">
        <f>IF(U99=0,0,S100)</f>
        <v>0</v>
      </c>
      <c r="U100" s="8">
        <f>IF(E100="","",IF(U99&lt;=0,0,IF(U99+F100-L100-R100-T100&lt;0,0,U99+F100-L100-R100-T100)))</f>
        <v>6835739.7711086189</v>
      </c>
      <c r="W100" s="42"/>
      <c r="X100" s="42"/>
      <c r="Y100" s="42"/>
      <c r="Z100" s="42"/>
      <c r="AA100" s="42"/>
      <c r="AB100" s="11"/>
      <c r="AC100" s="11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</row>
    <row r="101" spans="1:48">
      <c r="A101" s="28"/>
      <c r="B101" s="28"/>
      <c r="D101" s="34">
        <f>IF(SUM($D$2:D100)&lt;&gt;0,0,IF(U100=L101,E101,0))</f>
        <v>0</v>
      </c>
      <c r="E101" s="3">
        <f t="shared" ref="E101:E164" si="7">IF(E100&lt;term*freq,E100+1,"")</f>
        <v>98</v>
      </c>
      <c r="F101" s="3">
        <f>IF(E101="","",IF(ISERROR(INDEX($A$11:$B$20,MATCH(E101,$A$11:$A$20,0),2)),0,INDEX($A$11:$B$20,MATCH(E101,$A$11:$A$20,0),2)))</f>
        <v>0</v>
      </c>
      <c r="G101" s="47">
        <v>0.1</v>
      </c>
      <c r="H101" s="46">
        <f>IF($B$5="fixed",rate,G101)</f>
        <v>0.1</v>
      </c>
      <c r="I101" s="9">
        <f>IF(E101="",NA(),IF(PMT(H101/freq,(term*freq),-$B$2)&gt;(U100*(1+rate/freq)),IF((U100*(1+rate/freq))&lt;0,0,(U100*(1+rate/freq))),PMT(H101/freq,(term*freq),-$B$2)))</f>
        <v>59440.213775053242</v>
      </c>
      <c r="J101" s="8">
        <f>IF(E101="","",IF(emi&gt;(U100*(1+rate/freq)),IF((U100*(1+rate/freq))&lt;0,0,(U100*(1+rate/freq))),emi))</f>
        <v>59440.213775053242</v>
      </c>
      <c r="K101" s="9">
        <f>IF(E101="",NA(),IF(U100&lt;0,0,U100)*H101/freq)</f>
        <v>56964.498092571826</v>
      </c>
      <c r="L101" s="8">
        <f t="shared" si="5"/>
        <v>2475.7156824814156</v>
      </c>
      <c r="M101" s="8">
        <f t="shared" si="6"/>
        <v>98</v>
      </c>
      <c r="N101" s="8"/>
      <c r="O101" s="8"/>
      <c r="P101" s="8"/>
      <c r="Q101" s="8">
        <f>IF($B$23=$M$2,M101,IF($B$23=$N$2,N101,IF($B$23=$O$2,O101,IF($B$23=$P$2,P101,""))))</f>
        <v>0</v>
      </c>
      <c r="R101" s="3">
        <f>IF(Q101&lt;&gt;0,regpay,0)</f>
        <v>0</v>
      </c>
      <c r="S101" s="27"/>
      <c r="T101" s="3">
        <f>IF(U100=0,0,S101)</f>
        <v>0</v>
      </c>
      <c r="U101" s="8">
        <f>IF(E101="","",IF(U100&lt;=0,0,IF(U100+F101-L101-R101-T101&lt;0,0,U100+F101-L101-R101-T101)))</f>
        <v>6833264.0554261375</v>
      </c>
      <c r="W101" s="42"/>
      <c r="X101" s="42"/>
      <c r="Y101" s="42"/>
      <c r="Z101" s="42"/>
      <c r="AA101" s="42"/>
      <c r="AB101" s="11"/>
      <c r="AC101" s="11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</row>
    <row r="102" spans="1:48">
      <c r="A102" s="28"/>
      <c r="B102" s="28"/>
      <c r="D102" s="34">
        <f>IF(SUM($D$2:D101)&lt;&gt;0,0,IF(U101=L102,E102,0))</f>
        <v>0</v>
      </c>
      <c r="E102" s="3">
        <f t="shared" si="7"/>
        <v>99</v>
      </c>
      <c r="F102" s="3">
        <f>IF(E102="","",IF(ISERROR(INDEX($A$11:$B$20,MATCH(E102,$A$11:$A$20,0),2)),0,INDEX($A$11:$B$20,MATCH(E102,$A$11:$A$20,0),2)))</f>
        <v>0</v>
      </c>
      <c r="G102" s="47">
        <v>0.1</v>
      </c>
      <c r="H102" s="46">
        <f>IF($B$5="fixed",rate,G102)</f>
        <v>0.1</v>
      </c>
      <c r="I102" s="9">
        <f>IF(E102="",NA(),IF(PMT(H102/freq,(term*freq),-$B$2)&gt;(U101*(1+rate/freq)),IF((U101*(1+rate/freq))&lt;0,0,(U101*(1+rate/freq))),PMT(H102/freq,(term*freq),-$B$2)))</f>
        <v>59440.213775053242</v>
      </c>
      <c r="J102" s="8">
        <f>IF(E102="","",IF(emi&gt;(U101*(1+rate/freq)),IF((U101*(1+rate/freq))&lt;0,0,(U101*(1+rate/freq))),emi))</f>
        <v>59440.213775053242</v>
      </c>
      <c r="K102" s="9">
        <f>IF(E102="",NA(),IF(U101&lt;0,0,U101)*H102/freq)</f>
        <v>56943.867128551152</v>
      </c>
      <c r="L102" s="8">
        <f t="shared" si="5"/>
        <v>2496.3466465020902</v>
      </c>
      <c r="M102" s="8">
        <f t="shared" si="6"/>
        <v>99</v>
      </c>
      <c r="N102" s="8"/>
      <c r="O102" s="8"/>
      <c r="P102" s="8"/>
      <c r="Q102" s="8">
        <f>IF($B$23=$M$2,M102,IF($B$23=$N$2,N102,IF($B$23=$O$2,O102,IF($B$23=$P$2,P102,""))))</f>
        <v>0</v>
      </c>
      <c r="R102" s="3">
        <f>IF(Q102&lt;&gt;0,regpay,0)</f>
        <v>0</v>
      </c>
      <c r="S102" s="27"/>
      <c r="T102" s="3">
        <f>IF(U101=0,0,S102)</f>
        <v>0</v>
      </c>
      <c r="U102" s="8">
        <f>IF(E102="","",IF(U101&lt;=0,0,IF(U101+F102-L102-R102-T102&lt;0,0,U101+F102-L102-R102-T102)))</f>
        <v>6830767.7087796358</v>
      </c>
      <c r="W102" s="42"/>
      <c r="X102" s="42"/>
      <c r="Y102" s="42"/>
      <c r="Z102" s="42"/>
      <c r="AA102" s="42"/>
      <c r="AB102" s="11"/>
      <c r="AC102" s="11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</row>
    <row r="103" spans="1:48">
      <c r="A103" s="28"/>
      <c r="B103" s="28"/>
      <c r="D103" s="34">
        <f>IF(SUM($D$2:D102)&lt;&gt;0,0,IF(U102=L103,E103,0))</f>
        <v>0</v>
      </c>
      <c r="E103" s="3">
        <f t="shared" si="7"/>
        <v>100</v>
      </c>
      <c r="F103" s="3">
        <f>IF(E103="","",IF(ISERROR(INDEX($A$11:$B$20,MATCH(E103,$A$11:$A$20,0),2)),0,INDEX($A$11:$B$20,MATCH(E103,$A$11:$A$20,0),2)))</f>
        <v>0</v>
      </c>
      <c r="G103" s="47">
        <v>0.1</v>
      </c>
      <c r="H103" s="46">
        <f>IF($B$5="fixed",rate,G103)</f>
        <v>0.1</v>
      </c>
      <c r="I103" s="9">
        <f>IF(E103="",NA(),IF(PMT(H103/freq,(term*freq),-$B$2)&gt;(U102*(1+rate/freq)),IF((U102*(1+rate/freq))&lt;0,0,(U102*(1+rate/freq))),PMT(H103/freq,(term*freq),-$B$2)))</f>
        <v>59440.213775053242</v>
      </c>
      <c r="J103" s="8">
        <f>IF(E103="","",IF(emi&gt;(U102*(1+rate/freq)),IF((U102*(1+rate/freq))&lt;0,0,(U102*(1+rate/freq))),emi))</f>
        <v>59440.213775053242</v>
      </c>
      <c r="K103" s="9">
        <f>IF(E103="",NA(),IF(U102&lt;0,0,U102)*H103/freq)</f>
        <v>56923.064239830303</v>
      </c>
      <c r="L103" s="8">
        <f t="shared" si="5"/>
        <v>2517.1495352229394</v>
      </c>
      <c r="M103" s="8">
        <f t="shared" si="6"/>
        <v>100</v>
      </c>
      <c r="N103" s="8">
        <f>N100+3</f>
        <v>100</v>
      </c>
      <c r="O103" s="8"/>
      <c r="P103" s="8"/>
      <c r="Q103" s="8">
        <f>IF($B$23=$M$2,M103,IF($B$23=$N$2,N103,IF($B$23=$O$2,O103,IF($B$23=$P$2,P103,""))))</f>
        <v>100</v>
      </c>
      <c r="R103" s="3">
        <f>IF(Q103&lt;&gt;0,regpay,0)</f>
        <v>0</v>
      </c>
      <c r="S103" s="27"/>
      <c r="T103" s="3">
        <f>IF(U102=0,0,S103)</f>
        <v>0</v>
      </c>
      <c r="U103" s="8">
        <f>IF(E103="","",IF(U102&lt;=0,0,IF(U102+F103-L103-R103-T103&lt;0,0,U102+F103-L103-R103-T103)))</f>
        <v>6828250.5592444129</v>
      </c>
      <c r="W103" s="42"/>
      <c r="X103" s="42"/>
      <c r="Y103" s="42"/>
      <c r="Z103" s="42"/>
      <c r="AA103" s="42"/>
      <c r="AB103" s="11"/>
      <c r="AC103" s="11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</row>
    <row r="104" spans="1:48">
      <c r="A104" s="28"/>
      <c r="B104" s="28"/>
      <c r="D104" s="34">
        <f>IF(SUM($D$2:D103)&lt;&gt;0,0,IF(U103=L104,E104,0))</f>
        <v>0</v>
      </c>
      <c r="E104" s="3">
        <f t="shared" si="7"/>
        <v>101</v>
      </c>
      <c r="F104" s="3">
        <f>IF(E104="","",IF(ISERROR(INDEX($A$11:$B$20,MATCH(E104,$A$11:$A$20,0),2)),0,INDEX($A$11:$B$20,MATCH(E104,$A$11:$A$20,0),2)))</f>
        <v>0</v>
      </c>
      <c r="G104" s="47">
        <v>0.1</v>
      </c>
      <c r="H104" s="46">
        <f>IF($B$5="fixed",rate,G104)</f>
        <v>0.1</v>
      </c>
      <c r="I104" s="9">
        <f>IF(E104="",NA(),IF(PMT(H104/freq,(term*freq),-$B$2)&gt;(U103*(1+rate/freq)),IF((U103*(1+rate/freq))&lt;0,0,(U103*(1+rate/freq))),PMT(H104/freq,(term*freq),-$B$2)))</f>
        <v>59440.213775053242</v>
      </c>
      <c r="J104" s="8">
        <f>IF(E104="","",IF(emi&gt;(U103*(1+rate/freq)),IF((U103*(1+rate/freq))&lt;0,0,(U103*(1+rate/freq))),emi))</f>
        <v>59440.213775053242</v>
      </c>
      <c r="K104" s="9">
        <f>IF(E104="",NA(),IF(U103&lt;0,0,U103)*H104/freq)</f>
        <v>56902.087993703441</v>
      </c>
      <c r="L104" s="8">
        <f t="shared" si="5"/>
        <v>2538.1257813498014</v>
      </c>
      <c r="M104" s="8">
        <f t="shared" si="6"/>
        <v>101</v>
      </c>
      <c r="N104" s="8"/>
      <c r="O104" s="8"/>
      <c r="P104" s="8"/>
      <c r="Q104" s="8">
        <f>IF($B$23=$M$2,M104,IF($B$23=$N$2,N104,IF($B$23=$O$2,O104,IF($B$23=$P$2,P104,""))))</f>
        <v>0</v>
      </c>
      <c r="R104" s="3">
        <f>IF(Q104&lt;&gt;0,regpay,0)</f>
        <v>0</v>
      </c>
      <c r="S104" s="27"/>
      <c r="T104" s="3">
        <f>IF(U103=0,0,S104)</f>
        <v>0</v>
      </c>
      <c r="U104" s="8">
        <f>IF(E104="","",IF(U103&lt;=0,0,IF(U103+F104-L104-R104-T104&lt;0,0,U103+F104-L104-R104-T104)))</f>
        <v>6825712.4334630631</v>
      </c>
      <c r="W104" s="42"/>
      <c r="X104" s="42"/>
      <c r="Y104" s="42"/>
      <c r="Z104" s="42"/>
      <c r="AA104" s="42"/>
      <c r="AB104" s="11"/>
      <c r="AC104" s="11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</row>
    <row r="105" spans="1:48">
      <c r="A105" s="28"/>
      <c r="B105" s="28"/>
      <c r="D105" s="34">
        <f>IF(SUM($D$2:D104)&lt;&gt;0,0,IF(U104=L105,E105,0))</f>
        <v>0</v>
      </c>
      <c r="E105" s="3">
        <f t="shared" si="7"/>
        <v>102</v>
      </c>
      <c r="F105" s="3">
        <f>IF(E105="","",IF(ISERROR(INDEX($A$11:$B$20,MATCH(E105,$A$11:$A$20,0),2)),0,INDEX($A$11:$B$20,MATCH(E105,$A$11:$A$20,0),2)))</f>
        <v>0</v>
      </c>
      <c r="G105" s="47">
        <v>0.1</v>
      </c>
      <c r="H105" s="46">
        <f>IF($B$5="fixed",rate,G105)</f>
        <v>0.1</v>
      </c>
      <c r="I105" s="9">
        <f>IF(E105="",NA(),IF(PMT(H105/freq,(term*freq),-$B$2)&gt;(U104*(1+rate/freq)),IF((U104*(1+rate/freq))&lt;0,0,(U104*(1+rate/freq))),PMT(H105/freq,(term*freq),-$B$2)))</f>
        <v>59440.213775053242</v>
      </c>
      <c r="J105" s="8">
        <f>IF(E105="","",IF(emi&gt;(U104*(1+rate/freq)),IF((U104*(1+rate/freq))&lt;0,0,(U104*(1+rate/freq))),emi))</f>
        <v>59440.213775053242</v>
      </c>
      <c r="K105" s="9">
        <f>IF(E105="",NA(),IF(U104&lt;0,0,U104)*H105/freq)</f>
        <v>56880.936945525529</v>
      </c>
      <c r="L105" s="8">
        <f t="shared" si="5"/>
        <v>2559.2768295277128</v>
      </c>
      <c r="M105" s="8">
        <f t="shared" si="6"/>
        <v>102</v>
      </c>
      <c r="N105" s="8"/>
      <c r="O105" s="8"/>
      <c r="P105" s="8"/>
      <c r="Q105" s="8">
        <f>IF($B$23=$M$2,M105,IF($B$23=$N$2,N105,IF($B$23=$O$2,O105,IF($B$23=$P$2,P105,""))))</f>
        <v>0</v>
      </c>
      <c r="R105" s="3">
        <f>IF(Q105&lt;&gt;0,regpay,0)</f>
        <v>0</v>
      </c>
      <c r="S105" s="27"/>
      <c r="T105" s="3">
        <f>IF(U104=0,0,S105)</f>
        <v>0</v>
      </c>
      <c r="U105" s="8">
        <f>IF(E105="","",IF(U104&lt;=0,0,IF(U104+F105-L105-R105-T105&lt;0,0,U104+F105-L105-R105-T105)))</f>
        <v>6823153.1566335354</v>
      </c>
      <c r="W105" s="42"/>
      <c r="X105" s="42"/>
      <c r="Y105" s="42"/>
      <c r="Z105" s="42"/>
      <c r="AA105" s="42"/>
      <c r="AB105" s="11"/>
      <c r="AC105" s="11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</row>
    <row r="106" spans="1:48">
      <c r="A106" s="28"/>
      <c r="B106" s="28"/>
      <c r="D106" s="34">
        <f>IF(SUM($D$2:D105)&lt;&gt;0,0,IF(U105=L106,E106,0))</f>
        <v>0</v>
      </c>
      <c r="E106" s="3">
        <f t="shared" si="7"/>
        <v>103</v>
      </c>
      <c r="F106" s="3">
        <f>IF(E106="","",IF(ISERROR(INDEX($A$11:$B$20,MATCH(E106,$A$11:$A$20,0),2)),0,INDEX($A$11:$B$20,MATCH(E106,$A$11:$A$20,0),2)))</f>
        <v>0</v>
      </c>
      <c r="G106" s="47">
        <v>0.1</v>
      </c>
      <c r="H106" s="46">
        <f>IF($B$5="fixed",rate,G106)</f>
        <v>0.1</v>
      </c>
      <c r="I106" s="9">
        <f>IF(E106="",NA(),IF(PMT(H106/freq,(term*freq),-$B$2)&gt;(U105*(1+rate/freq)),IF((U105*(1+rate/freq))&lt;0,0,(U105*(1+rate/freq))),PMT(H106/freq,(term*freq),-$B$2)))</f>
        <v>59440.213775053242</v>
      </c>
      <c r="J106" s="8">
        <f>IF(E106="","",IF(emi&gt;(U105*(1+rate/freq)),IF((U105*(1+rate/freq))&lt;0,0,(U105*(1+rate/freq))),emi))</f>
        <v>59440.213775053242</v>
      </c>
      <c r="K106" s="9">
        <f>IF(E106="",NA(),IF(U105&lt;0,0,U105)*H106/freq)</f>
        <v>56859.609638612797</v>
      </c>
      <c r="L106" s="8">
        <f t="shared" si="5"/>
        <v>2580.6041364404446</v>
      </c>
      <c r="M106" s="8">
        <f t="shared" si="6"/>
        <v>103</v>
      </c>
      <c r="N106" s="8">
        <f>N103+3</f>
        <v>103</v>
      </c>
      <c r="O106" s="8">
        <f>O100+6</f>
        <v>103</v>
      </c>
      <c r="P106" s="8"/>
      <c r="Q106" s="8">
        <f>IF($B$23=$M$2,M106,IF($B$23=$N$2,N106,IF($B$23=$O$2,O106,IF($B$23=$P$2,P106,""))))</f>
        <v>103</v>
      </c>
      <c r="R106" s="3">
        <f>IF(Q106&lt;&gt;0,regpay,0)</f>
        <v>0</v>
      </c>
      <c r="S106" s="27"/>
      <c r="T106" s="3">
        <f>IF(U105=0,0,S106)</f>
        <v>0</v>
      </c>
      <c r="U106" s="8">
        <f>IF(E106="","",IF(U105&lt;=0,0,IF(U105+F106-L106-R106-T106&lt;0,0,U105+F106-L106-R106-T106)))</f>
        <v>6820572.5524970945</v>
      </c>
      <c r="W106" s="42"/>
      <c r="X106" s="42"/>
      <c r="Y106" s="42"/>
      <c r="Z106" s="42"/>
      <c r="AA106" s="42"/>
      <c r="AB106" s="11"/>
      <c r="AC106" s="11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</row>
    <row r="107" spans="1:48">
      <c r="A107" s="28"/>
      <c r="B107" s="28"/>
      <c r="D107" s="34">
        <f>IF(SUM($D$2:D106)&lt;&gt;0,0,IF(U106=L107,E107,0))</f>
        <v>0</v>
      </c>
      <c r="E107" s="3">
        <f t="shared" si="7"/>
        <v>104</v>
      </c>
      <c r="F107" s="3">
        <f>IF(E107="","",IF(ISERROR(INDEX($A$11:$B$20,MATCH(E107,$A$11:$A$20,0),2)),0,INDEX($A$11:$B$20,MATCH(E107,$A$11:$A$20,0),2)))</f>
        <v>0</v>
      </c>
      <c r="G107" s="47">
        <v>0.1</v>
      </c>
      <c r="H107" s="46">
        <f>IF($B$5="fixed",rate,G107)</f>
        <v>0.1</v>
      </c>
      <c r="I107" s="9">
        <f>IF(E107="",NA(),IF(PMT(H107/freq,(term*freq),-$B$2)&gt;(U106*(1+rate/freq)),IF((U106*(1+rate/freq))&lt;0,0,(U106*(1+rate/freq))),PMT(H107/freq,(term*freq),-$B$2)))</f>
        <v>59440.213775053242</v>
      </c>
      <c r="J107" s="8">
        <f>IF(E107="","",IF(emi&gt;(U106*(1+rate/freq)),IF((U106*(1+rate/freq))&lt;0,0,(U106*(1+rate/freq))),emi))</f>
        <v>59440.213775053242</v>
      </c>
      <c r="K107" s="9">
        <f>IF(E107="",NA(),IF(U106&lt;0,0,U106)*H107/freq)</f>
        <v>56838.104604142456</v>
      </c>
      <c r="L107" s="8">
        <f t="shared" si="5"/>
        <v>2602.1091709107859</v>
      </c>
      <c r="M107" s="8">
        <f t="shared" si="6"/>
        <v>104</v>
      </c>
      <c r="N107" s="8"/>
      <c r="O107" s="8"/>
      <c r="P107" s="8"/>
      <c r="Q107" s="8">
        <f>IF($B$23=$M$2,M107,IF($B$23=$N$2,N107,IF($B$23=$O$2,O107,IF($B$23=$P$2,P107,""))))</f>
        <v>0</v>
      </c>
      <c r="R107" s="3">
        <f>IF(Q107&lt;&gt;0,regpay,0)</f>
        <v>0</v>
      </c>
      <c r="S107" s="27"/>
      <c r="T107" s="3">
        <f>IF(U106=0,0,S107)</f>
        <v>0</v>
      </c>
      <c r="U107" s="8">
        <f>IF(E107="","",IF(U106&lt;=0,0,IF(U106+F107-L107-R107-T107&lt;0,0,U106+F107-L107-R107-T107)))</f>
        <v>6817970.4433261836</v>
      </c>
      <c r="W107" s="42"/>
      <c r="X107" s="42"/>
      <c r="Y107" s="42"/>
      <c r="Z107" s="42"/>
      <c r="AA107" s="42"/>
      <c r="AB107" s="11"/>
      <c r="AC107" s="11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</row>
    <row r="108" spans="1:48">
      <c r="A108" s="28"/>
      <c r="B108" s="28"/>
      <c r="D108" s="34">
        <f>IF(SUM($D$2:D107)&lt;&gt;0,0,IF(U107=L108,E108,0))</f>
        <v>0</v>
      </c>
      <c r="E108" s="3">
        <f t="shared" si="7"/>
        <v>105</v>
      </c>
      <c r="F108" s="3">
        <f>IF(E108="","",IF(ISERROR(INDEX($A$11:$B$20,MATCH(E108,$A$11:$A$20,0),2)),0,INDEX($A$11:$B$20,MATCH(E108,$A$11:$A$20,0),2)))</f>
        <v>0</v>
      </c>
      <c r="G108" s="47">
        <v>0.1</v>
      </c>
      <c r="H108" s="46">
        <f>IF($B$5="fixed",rate,G108)</f>
        <v>0.1</v>
      </c>
      <c r="I108" s="9">
        <f>IF(E108="",NA(),IF(PMT(H108/freq,(term*freq),-$B$2)&gt;(U107*(1+rate/freq)),IF((U107*(1+rate/freq))&lt;0,0,(U107*(1+rate/freq))),PMT(H108/freq,(term*freq),-$B$2)))</f>
        <v>59440.213775053242</v>
      </c>
      <c r="J108" s="8">
        <f>IF(E108="","",IF(emi&gt;(U107*(1+rate/freq)),IF((U107*(1+rate/freq))&lt;0,0,(U107*(1+rate/freq))),emi))</f>
        <v>59440.213775053242</v>
      </c>
      <c r="K108" s="9">
        <f>IF(E108="",NA(),IF(U107&lt;0,0,U107)*H108/freq)</f>
        <v>56816.420361051532</v>
      </c>
      <c r="L108" s="8">
        <f t="shared" si="5"/>
        <v>2623.7934140017096</v>
      </c>
      <c r="M108" s="8">
        <f t="shared" si="6"/>
        <v>105</v>
      </c>
      <c r="N108" s="8"/>
      <c r="O108" s="8"/>
      <c r="P108" s="8"/>
      <c r="Q108" s="8">
        <f>IF($B$23=$M$2,M108,IF($B$23=$N$2,N108,IF($B$23=$O$2,O108,IF($B$23=$P$2,P108,""))))</f>
        <v>0</v>
      </c>
      <c r="R108" s="3">
        <f>IF(Q108&lt;&gt;0,regpay,0)</f>
        <v>0</v>
      </c>
      <c r="S108" s="27"/>
      <c r="T108" s="3">
        <f>IF(U107=0,0,S108)</f>
        <v>0</v>
      </c>
      <c r="U108" s="8">
        <f>IF(E108="","",IF(U107&lt;=0,0,IF(U107+F108-L108-R108-T108&lt;0,0,U107+F108-L108-R108-T108)))</f>
        <v>6815346.6499121822</v>
      </c>
      <c r="W108" s="42"/>
      <c r="X108" s="42"/>
      <c r="Y108" s="42"/>
      <c r="Z108" s="42"/>
      <c r="AA108" s="42"/>
      <c r="AB108" s="11"/>
      <c r="AC108" s="11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</row>
    <row r="109" spans="1:48">
      <c r="A109" s="28"/>
      <c r="B109" s="28"/>
      <c r="D109" s="34">
        <f>IF(SUM($D$2:D108)&lt;&gt;0,0,IF(U108=L109,E109,0))</f>
        <v>0</v>
      </c>
      <c r="E109" s="3">
        <f t="shared" si="7"/>
        <v>106</v>
      </c>
      <c r="F109" s="3">
        <f>IF(E109="","",IF(ISERROR(INDEX($A$11:$B$20,MATCH(E109,$A$11:$A$20,0),2)),0,INDEX($A$11:$B$20,MATCH(E109,$A$11:$A$20,0),2)))</f>
        <v>0</v>
      </c>
      <c r="G109" s="47">
        <v>0.1</v>
      </c>
      <c r="H109" s="46">
        <f>IF($B$5="fixed",rate,G109)</f>
        <v>0.1</v>
      </c>
      <c r="I109" s="9">
        <f>IF(E109="",NA(),IF(PMT(H109/freq,(term*freq),-$B$2)&gt;(U108*(1+rate/freq)),IF((U108*(1+rate/freq))&lt;0,0,(U108*(1+rate/freq))),PMT(H109/freq,(term*freq),-$B$2)))</f>
        <v>59440.213775053242</v>
      </c>
      <c r="J109" s="8">
        <f>IF(E109="","",IF(emi&gt;(U108*(1+rate/freq)),IF((U108*(1+rate/freq))&lt;0,0,(U108*(1+rate/freq))),emi))</f>
        <v>59440.213775053242</v>
      </c>
      <c r="K109" s="9">
        <f>IF(E109="",NA(),IF(U108&lt;0,0,U108)*H109/freq)</f>
        <v>56794.555415934854</v>
      </c>
      <c r="L109" s="8">
        <f t="shared" si="5"/>
        <v>2645.658359118388</v>
      </c>
      <c r="M109" s="8">
        <f t="shared" si="6"/>
        <v>106</v>
      </c>
      <c r="N109" s="8">
        <f>N106+3</f>
        <v>106</v>
      </c>
      <c r="O109" s="8"/>
      <c r="P109" s="8"/>
      <c r="Q109" s="8">
        <f>IF($B$23=$M$2,M109,IF($B$23=$N$2,N109,IF($B$23=$O$2,O109,IF($B$23=$P$2,P109,""))))</f>
        <v>106</v>
      </c>
      <c r="R109" s="3">
        <f>IF(Q109&lt;&gt;0,regpay,0)</f>
        <v>0</v>
      </c>
      <c r="S109" s="27"/>
      <c r="T109" s="3">
        <f>IF(U108=0,0,S109)</f>
        <v>0</v>
      </c>
      <c r="U109" s="8">
        <f>IF(E109="","",IF(U108&lt;=0,0,IF(U108+F109-L109-R109-T109&lt;0,0,U108+F109-L109-R109-T109)))</f>
        <v>6812700.9915530635</v>
      </c>
      <c r="W109" s="42"/>
      <c r="X109" s="42"/>
      <c r="Y109" s="42"/>
      <c r="Z109" s="42"/>
      <c r="AA109" s="42"/>
      <c r="AB109" s="11"/>
      <c r="AC109" s="11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</row>
    <row r="110" spans="1:48">
      <c r="A110" s="28"/>
      <c r="B110" s="28"/>
      <c r="D110" s="34">
        <f>IF(SUM($D$2:D109)&lt;&gt;0,0,IF(U109=L110,E110,0))</f>
        <v>0</v>
      </c>
      <c r="E110" s="3">
        <f t="shared" si="7"/>
        <v>107</v>
      </c>
      <c r="F110" s="3">
        <f>IF(E110="","",IF(ISERROR(INDEX($A$11:$B$20,MATCH(E110,$A$11:$A$20,0),2)),0,INDEX($A$11:$B$20,MATCH(E110,$A$11:$A$20,0),2)))</f>
        <v>0</v>
      </c>
      <c r="G110" s="47">
        <v>0.1</v>
      </c>
      <c r="H110" s="46">
        <f>IF($B$5="fixed",rate,G110)</f>
        <v>0.1</v>
      </c>
      <c r="I110" s="9">
        <f>IF(E110="",NA(),IF(PMT(H110/freq,(term*freq),-$B$2)&gt;(U109*(1+rate/freq)),IF((U109*(1+rate/freq))&lt;0,0,(U109*(1+rate/freq))),PMT(H110/freq,(term*freq),-$B$2)))</f>
        <v>59440.213775053242</v>
      </c>
      <c r="J110" s="8">
        <f>IF(E110="","",IF(emi&gt;(U109*(1+rate/freq)),IF((U109*(1+rate/freq))&lt;0,0,(U109*(1+rate/freq))),emi))</f>
        <v>59440.213775053242</v>
      </c>
      <c r="K110" s="9">
        <f>IF(E110="",NA(),IF(U109&lt;0,0,U109)*H110/freq)</f>
        <v>56772.508262942196</v>
      </c>
      <c r="L110" s="8">
        <f t="shared" si="5"/>
        <v>2667.7055121110461</v>
      </c>
      <c r="M110" s="8">
        <f t="shared" si="6"/>
        <v>107</v>
      </c>
      <c r="N110" s="8"/>
      <c r="O110" s="8"/>
      <c r="P110" s="8"/>
      <c r="Q110" s="8">
        <f>IF($B$23=$M$2,M110,IF($B$23=$N$2,N110,IF($B$23=$O$2,O110,IF($B$23=$P$2,P110,""))))</f>
        <v>0</v>
      </c>
      <c r="R110" s="3">
        <f>IF(Q110&lt;&gt;0,regpay,0)</f>
        <v>0</v>
      </c>
      <c r="S110" s="27"/>
      <c r="T110" s="3">
        <f>IF(U109=0,0,S110)</f>
        <v>0</v>
      </c>
      <c r="U110" s="8">
        <f>IF(E110="","",IF(U109&lt;=0,0,IF(U109+F110-L110-R110-T110&lt;0,0,U109+F110-L110-R110-T110)))</f>
        <v>6810033.2860409524</v>
      </c>
      <c r="W110" s="42"/>
      <c r="X110" s="42"/>
      <c r="Y110" s="42"/>
      <c r="Z110" s="42"/>
      <c r="AA110" s="42"/>
      <c r="AB110" s="11"/>
      <c r="AC110" s="11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</row>
    <row r="111" spans="1:48">
      <c r="A111" s="28"/>
      <c r="B111" s="28"/>
      <c r="D111" s="34">
        <f>IF(SUM($D$2:D110)&lt;&gt;0,0,IF(U110=L111,E111,0))</f>
        <v>0</v>
      </c>
      <c r="E111" s="3">
        <f t="shared" si="7"/>
        <v>108</v>
      </c>
      <c r="F111" s="3">
        <f>IF(E111="","",IF(ISERROR(INDEX($A$11:$B$20,MATCH(E111,$A$11:$A$20,0),2)),0,INDEX($A$11:$B$20,MATCH(E111,$A$11:$A$20,0),2)))</f>
        <v>0</v>
      </c>
      <c r="G111" s="47">
        <v>0.1</v>
      </c>
      <c r="H111" s="46">
        <f>IF($B$5="fixed",rate,G111)</f>
        <v>0.1</v>
      </c>
      <c r="I111" s="9">
        <f>IF(E111="",NA(),IF(PMT(H111/freq,(term*freq),-$B$2)&gt;(U110*(1+rate/freq)),IF((U110*(1+rate/freq))&lt;0,0,(U110*(1+rate/freq))),PMT(H111/freq,(term*freq),-$B$2)))</f>
        <v>59440.213775053242</v>
      </c>
      <c r="J111" s="8">
        <f>IF(E111="","",IF(emi&gt;(U110*(1+rate/freq)),IF((U110*(1+rate/freq))&lt;0,0,(U110*(1+rate/freq))),emi))</f>
        <v>59440.213775053242</v>
      </c>
      <c r="K111" s="9">
        <f>IF(E111="",NA(),IF(U110&lt;0,0,U110)*H111/freq)</f>
        <v>56750.277383674606</v>
      </c>
      <c r="L111" s="8">
        <f t="shared" si="5"/>
        <v>2689.9363913786365</v>
      </c>
      <c r="M111" s="8">
        <f t="shared" si="6"/>
        <v>108</v>
      </c>
      <c r="N111" s="8"/>
      <c r="O111" s="8"/>
      <c r="P111" s="8"/>
      <c r="Q111" s="8">
        <f>IF($B$23=$M$2,M111,IF($B$23=$N$2,N111,IF($B$23=$O$2,O111,IF($B$23=$P$2,P111,""))))</f>
        <v>0</v>
      </c>
      <c r="R111" s="3">
        <f>IF(Q111&lt;&gt;0,regpay,0)</f>
        <v>0</v>
      </c>
      <c r="S111" s="27"/>
      <c r="T111" s="3">
        <f>IF(U110=0,0,S111)</f>
        <v>0</v>
      </c>
      <c r="U111" s="8">
        <f>IF(E111="","",IF(U110&lt;=0,0,IF(U110+F111-L111-R111-T111&lt;0,0,U110+F111-L111-R111-T111)))</f>
        <v>6807343.3496495737</v>
      </c>
      <c r="W111" s="42"/>
      <c r="X111" s="42"/>
      <c r="Y111" s="42"/>
      <c r="Z111" s="42"/>
      <c r="AA111" s="42"/>
      <c r="AB111" s="11"/>
      <c r="AC111" s="11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</row>
    <row r="112" spans="1:48">
      <c r="A112" s="28"/>
      <c r="B112" s="28"/>
      <c r="D112" s="34">
        <f>IF(SUM($D$2:D111)&lt;&gt;0,0,IF(U111=L112,E112,0))</f>
        <v>0</v>
      </c>
      <c r="E112" s="3">
        <f t="shared" si="7"/>
        <v>109</v>
      </c>
      <c r="F112" s="3">
        <f>IF(E112="","",IF(ISERROR(INDEX($A$11:$B$20,MATCH(E112,$A$11:$A$20,0),2)),0,INDEX($A$11:$B$20,MATCH(E112,$A$11:$A$20,0),2)))</f>
        <v>0</v>
      </c>
      <c r="G112" s="47">
        <v>0.1</v>
      </c>
      <c r="H112" s="46">
        <f>IF($B$5="fixed",rate,G112)</f>
        <v>0.1</v>
      </c>
      <c r="I112" s="9">
        <f>IF(E112="",NA(),IF(PMT(H112/freq,(term*freq),-$B$2)&gt;(U111*(1+rate/freq)),IF((U111*(1+rate/freq))&lt;0,0,(U111*(1+rate/freq))),PMT(H112/freq,(term*freq),-$B$2)))</f>
        <v>59440.213775053242</v>
      </c>
      <c r="J112" s="8">
        <f>IF(E112="","",IF(emi&gt;(U111*(1+rate/freq)),IF((U111*(1+rate/freq))&lt;0,0,(U111*(1+rate/freq))),emi))</f>
        <v>59440.213775053242</v>
      </c>
      <c r="K112" s="9">
        <f>IF(E112="",NA(),IF(U111&lt;0,0,U111)*H112/freq)</f>
        <v>56727.861247079789</v>
      </c>
      <c r="L112" s="8">
        <f t="shared" si="5"/>
        <v>2712.3525279734531</v>
      </c>
      <c r="M112" s="8">
        <f t="shared" si="6"/>
        <v>109</v>
      </c>
      <c r="N112" s="8">
        <f>N109+3</f>
        <v>109</v>
      </c>
      <c r="O112" s="8">
        <f>O106+6</f>
        <v>109</v>
      </c>
      <c r="P112" s="8">
        <f>P100+12</f>
        <v>109</v>
      </c>
      <c r="Q112" s="8">
        <f>IF($B$23=$M$2,M112,IF($B$23=$N$2,N112,IF($B$23=$O$2,O112,IF($B$23=$P$2,P112,""))))</f>
        <v>109</v>
      </c>
      <c r="R112" s="3">
        <f>IF(Q112&lt;&gt;0,regpay,0)</f>
        <v>0</v>
      </c>
      <c r="S112" s="27"/>
      <c r="T112" s="3">
        <f>IF(U111=0,0,S112)</f>
        <v>0</v>
      </c>
      <c r="U112" s="8">
        <f>IF(E112="","",IF(U111&lt;=0,0,IF(U111+F112-L112-R112-T112&lt;0,0,U111+F112-L112-R112-T112)))</f>
        <v>6804630.9971216004</v>
      </c>
      <c r="W112" s="42"/>
      <c r="X112" s="42"/>
      <c r="Y112" s="42"/>
      <c r="Z112" s="42"/>
      <c r="AA112" s="42"/>
      <c r="AB112" s="11"/>
      <c r="AC112" s="11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</row>
    <row r="113" spans="1:48">
      <c r="A113" s="28"/>
      <c r="B113" s="28"/>
      <c r="D113" s="34">
        <f>IF(SUM($D$2:D112)&lt;&gt;0,0,IF(U112=L113,E113,0))</f>
        <v>0</v>
      </c>
      <c r="E113" s="3">
        <f t="shared" si="7"/>
        <v>110</v>
      </c>
      <c r="F113" s="3">
        <f>IF(E113="","",IF(ISERROR(INDEX($A$11:$B$20,MATCH(E113,$A$11:$A$20,0),2)),0,INDEX($A$11:$B$20,MATCH(E113,$A$11:$A$20,0),2)))</f>
        <v>0</v>
      </c>
      <c r="G113" s="47">
        <v>0.1</v>
      </c>
      <c r="H113" s="46">
        <f>IF($B$5="fixed",rate,G113)</f>
        <v>0.1</v>
      </c>
      <c r="I113" s="9">
        <f>IF(E113="",NA(),IF(PMT(H113/freq,(term*freq),-$B$2)&gt;(U112*(1+rate/freq)),IF((U112*(1+rate/freq))&lt;0,0,(U112*(1+rate/freq))),PMT(H113/freq,(term*freq),-$B$2)))</f>
        <v>59440.213775053242</v>
      </c>
      <c r="J113" s="8">
        <f>IF(E113="","",IF(emi&gt;(U112*(1+rate/freq)),IF((U112*(1+rate/freq))&lt;0,0,(U112*(1+rate/freq))),emi))</f>
        <v>59440.213775053242</v>
      </c>
      <c r="K113" s="9">
        <f>IF(E113="",NA(),IF(U112&lt;0,0,U112)*H113/freq)</f>
        <v>56705.258309346675</v>
      </c>
      <c r="L113" s="8">
        <f t="shared" si="5"/>
        <v>2734.9554657065673</v>
      </c>
      <c r="M113" s="8">
        <f t="shared" si="6"/>
        <v>110</v>
      </c>
      <c r="N113" s="8"/>
      <c r="O113" s="8"/>
      <c r="P113" s="8"/>
      <c r="Q113" s="8">
        <f>IF($B$23=$M$2,M113,IF($B$23=$N$2,N113,IF($B$23=$O$2,O113,IF($B$23=$P$2,P113,""))))</f>
        <v>0</v>
      </c>
      <c r="R113" s="3">
        <f>IF(Q113&lt;&gt;0,regpay,0)</f>
        <v>0</v>
      </c>
      <c r="S113" s="27"/>
      <c r="T113" s="3">
        <f>IF(U112=0,0,S113)</f>
        <v>0</v>
      </c>
      <c r="U113" s="8">
        <f>IF(E113="","",IF(U112&lt;=0,0,IF(U112+F113-L113-R113-T113&lt;0,0,U112+F113-L113-R113-T113)))</f>
        <v>6801896.0416558934</v>
      </c>
      <c r="W113" s="42"/>
      <c r="X113" s="42"/>
      <c r="Y113" s="42"/>
      <c r="Z113" s="42"/>
      <c r="AA113" s="42"/>
      <c r="AB113" s="11"/>
      <c r="AC113" s="11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</row>
    <row r="114" spans="1:48">
      <c r="A114" s="28"/>
      <c r="B114" s="28"/>
      <c r="D114" s="34">
        <f>IF(SUM($D$2:D113)&lt;&gt;0,0,IF(U113=L114,E114,0))</f>
        <v>0</v>
      </c>
      <c r="E114" s="3">
        <f t="shared" si="7"/>
        <v>111</v>
      </c>
      <c r="F114" s="3">
        <f>IF(E114="","",IF(ISERROR(INDEX($A$11:$B$20,MATCH(E114,$A$11:$A$20,0),2)),0,INDEX($A$11:$B$20,MATCH(E114,$A$11:$A$20,0),2)))</f>
        <v>0</v>
      </c>
      <c r="G114" s="47">
        <v>0.1</v>
      </c>
      <c r="H114" s="46">
        <f>IF($B$5="fixed",rate,G114)</f>
        <v>0.1</v>
      </c>
      <c r="I114" s="9">
        <f>IF(E114="",NA(),IF(PMT(H114/freq,(term*freq),-$B$2)&gt;(U113*(1+rate/freq)),IF((U113*(1+rate/freq))&lt;0,0,(U113*(1+rate/freq))),PMT(H114/freq,(term*freq),-$B$2)))</f>
        <v>59440.213775053242</v>
      </c>
      <c r="J114" s="8">
        <f>IF(E114="","",IF(emi&gt;(U113*(1+rate/freq)),IF((U113*(1+rate/freq))&lt;0,0,(U113*(1+rate/freq))),emi))</f>
        <v>59440.213775053242</v>
      </c>
      <c r="K114" s="9">
        <f>IF(E114="",NA(),IF(U113&lt;0,0,U113)*H114/freq)</f>
        <v>56682.46701379912</v>
      </c>
      <c r="L114" s="8">
        <f t="shared" si="5"/>
        <v>2757.7467612541222</v>
      </c>
      <c r="M114" s="8">
        <f t="shared" si="6"/>
        <v>111</v>
      </c>
      <c r="N114" s="8"/>
      <c r="O114" s="8"/>
      <c r="P114" s="8"/>
      <c r="Q114" s="8">
        <f>IF($B$23=$M$2,M114,IF($B$23=$N$2,N114,IF($B$23=$O$2,O114,IF($B$23=$P$2,P114,""))))</f>
        <v>0</v>
      </c>
      <c r="R114" s="3">
        <f>IF(Q114&lt;&gt;0,regpay,0)</f>
        <v>0</v>
      </c>
      <c r="S114" s="27"/>
      <c r="T114" s="3">
        <f>IF(U113=0,0,S114)</f>
        <v>0</v>
      </c>
      <c r="U114" s="8">
        <f>IF(E114="","",IF(U113&lt;=0,0,IF(U113+F114-L114-R114-T114&lt;0,0,U113+F114-L114-R114-T114)))</f>
        <v>6799138.2948946394</v>
      </c>
      <c r="W114" s="42"/>
      <c r="X114" s="42"/>
      <c r="Y114" s="42"/>
      <c r="Z114" s="42"/>
      <c r="AA114" s="42"/>
      <c r="AB114" s="11"/>
      <c r="AC114" s="11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</row>
    <row r="115" spans="1:48">
      <c r="A115" s="28"/>
      <c r="B115" s="28"/>
      <c r="D115" s="34">
        <f>IF(SUM($D$2:D114)&lt;&gt;0,0,IF(U114=L115,E115,0))</f>
        <v>0</v>
      </c>
      <c r="E115" s="3">
        <f t="shared" si="7"/>
        <v>112</v>
      </c>
      <c r="F115" s="3">
        <f>IF(E115="","",IF(ISERROR(INDEX($A$11:$B$20,MATCH(E115,$A$11:$A$20,0),2)),0,INDEX($A$11:$B$20,MATCH(E115,$A$11:$A$20,0),2)))</f>
        <v>0</v>
      </c>
      <c r="G115" s="47">
        <v>0.1</v>
      </c>
      <c r="H115" s="46">
        <f>IF($B$5="fixed",rate,G115)</f>
        <v>0.1</v>
      </c>
      <c r="I115" s="9">
        <f>IF(E115="",NA(),IF(PMT(H115/freq,(term*freq),-$B$2)&gt;(U114*(1+rate/freq)),IF((U114*(1+rate/freq))&lt;0,0,(U114*(1+rate/freq))),PMT(H115/freq,(term*freq),-$B$2)))</f>
        <v>59440.213775053242</v>
      </c>
      <c r="J115" s="8">
        <f>IF(E115="","",IF(emi&gt;(U114*(1+rate/freq)),IF((U114*(1+rate/freq))&lt;0,0,(U114*(1+rate/freq))),emi))</f>
        <v>59440.213775053242</v>
      </c>
      <c r="K115" s="9">
        <f>IF(E115="",NA(),IF(U114&lt;0,0,U114)*H115/freq)</f>
        <v>56659.485790788662</v>
      </c>
      <c r="L115" s="8">
        <f t="shared" si="5"/>
        <v>2780.7279842645803</v>
      </c>
      <c r="M115" s="8">
        <f t="shared" si="6"/>
        <v>112</v>
      </c>
      <c r="N115" s="8">
        <f>N112+3</f>
        <v>112</v>
      </c>
      <c r="O115" s="8"/>
      <c r="P115" s="8"/>
      <c r="Q115" s="8">
        <f>IF($B$23=$M$2,M115,IF($B$23=$N$2,N115,IF($B$23=$O$2,O115,IF($B$23=$P$2,P115,""))))</f>
        <v>112</v>
      </c>
      <c r="R115" s="3">
        <f>IF(Q115&lt;&gt;0,regpay,0)</f>
        <v>0</v>
      </c>
      <c r="S115" s="27"/>
      <c r="T115" s="3">
        <f>IF(U114=0,0,S115)</f>
        <v>0</v>
      </c>
      <c r="U115" s="8">
        <f>IF(E115="","",IF(U114&lt;=0,0,IF(U114+F115-L115-R115-T115&lt;0,0,U114+F115-L115-R115-T115)))</f>
        <v>6796357.5669103749</v>
      </c>
      <c r="W115" s="42"/>
      <c r="X115" s="42"/>
      <c r="Y115" s="42"/>
      <c r="Z115" s="42"/>
      <c r="AA115" s="42"/>
      <c r="AB115" s="11"/>
      <c r="AC115" s="11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</row>
    <row r="116" spans="1:48">
      <c r="A116" s="28"/>
      <c r="B116" s="28"/>
      <c r="D116" s="34">
        <f>IF(SUM($D$2:D115)&lt;&gt;0,0,IF(U115=L116,E116,0))</f>
        <v>0</v>
      </c>
      <c r="E116" s="3">
        <f t="shared" si="7"/>
        <v>113</v>
      </c>
      <c r="F116" s="3">
        <f>IF(E116="","",IF(ISERROR(INDEX($A$11:$B$20,MATCH(E116,$A$11:$A$20,0),2)),0,INDEX($A$11:$B$20,MATCH(E116,$A$11:$A$20,0),2)))</f>
        <v>0</v>
      </c>
      <c r="G116" s="47">
        <v>0.1</v>
      </c>
      <c r="H116" s="46">
        <f>IF($B$5="fixed",rate,G116)</f>
        <v>0.1</v>
      </c>
      <c r="I116" s="9">
        <f>IF(E116="",NA(),IF(PMT(H116/freq,(term*freq),-$B$2)&gt;(U115*(1+rate/freq)),IF((U115*(1+rate/freq))&lt;0,0,(U115*(1+rate/freq))),PMT(H116/freq,(term*freq),-$B$2)))</f>
        <v>59440.213775053242</v>
      </c>
      <c r="J116" s="8">
        <f>IF(E116="","",IF(emi&gt;(U115*(1+rate/freq)),IF((U115*(1+rate/freq))&lt;0,0,(U115*(1+rate/freq))),emi))</f>
        <v>59440.213775053242</v>
      </c>
      <c r="K116" s="9">
        <f>IF(E116="",NA(),IF(U115&lt;0,0,U115)*H116/freq)</f>
        <v>56636.313057586463</v>
      </c>
      <c r="L116" s="8">
        <f t="shared" si="5"/>
        <v>2803.9007174667786</v>
      </c>
      <c r="M116" s="8">
        <f t="shared" si="6"/>
        <v>113</v>
      </c>
      <c r="N116" s="8"/>
      <c r="O116" s="8"/>
      <c r="P116" s="8"/>
      <c r="Q116" s="8">
        <f>IF($B$23=$M$2,M116,IF($B$23=$N$2,N116,IF($B$23=$O$2,O116,IF($B$23=$P$2,P116,""))))</f>
        <v>0</v>
      </c>
      <c r="R116" s="3">
        <f>IF(Q116&lt;&gt;0,regpay,0)</f>
        <v>0</v>
      </c>
      <c r="S116" s="27"/>
      <c r="T116" s="3">
        <f>IF(U115=0,0,S116)</f>
        <v>0</v>
      </c>
      <c r="U116" s="8">
        <f>IF(E116="","",IF(U115&lt;=0,0,IF(U115+F116-L116-R116-T116&lt;0,0,U115+F116-L116-R116-T116)))</f>
        <v>6793553.6661929078</v>
      </c>
      <c r="W116" s="42"/>
      <c r="X116" s="42"/>
      <c r="Y116" s="42"/>
      <c r="Z116" s="42"/>
      <c r="AA116" s="42"/>
      <c r="AB116" s="11"/>
      <c r="AC116" s="11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</row>
    <row r="117" spans="1:48">
      <c r="A117" s="28"/>
      <c r="B117" s="28"/>
      <c r="D117" s="34">
        <f>IF(SUM($D$2:D116)&lt;&gt;0,0,IF(U116=L117,E117,0))</f>
        <v>0</v>
      </c>
      <c r="E117" s="3">
        <f t="shared" si="7"/>
        <v>114</v>
      </c>
      <c r="F117" s="3">
        <f>IF(E117="","",IF(ISERROR(INDEX($A$11:$B$20,MATCH(E117,$A$11:$A$20,0),2)),0,INDEX($A$11:$B$20,MATCH(E117,$A$11:$A$20,0),2)))</f>
        <v>0</v>
      </c>
      <c r="G117" s="47">
        <v>0.1</v>
      </c>
      <c r="H117" s="46">
        <f>IF($B$5="fixed",rate,G117)</f>
        <v>0.1</v>
      </c>
      <c r="I117" s="9">
        <f>IF(E117="",NA(),IF(PMT(H117/freq,(term*freq),-$B$2)&gt;(U116*(1+rate/freq)),IF((U116*(1+rate/freq))&lt;0,0,(U116*(1+rate/freq))),PMT(H117/freq,(term*freq),-$B$2)))</f>
        <v>59440.213775053242</v>
      </c>
      <c r="J117" s="8">
        <f>IF(E117="","",IF(emi&gt;(U116*(1+rate/freq)),IF((U116*(1+rate/freq))&lt;0,0,(U116*(1+rate/freq))),emi))</f>
        <v>59440.213775053242</v>
      </c>
      <c r="K117" s="9">
        <f>IF(E117="",NA(),IF(U116&lt;0,0,U116)*H117/freq)</f>
        <v>56612.947218274232</v>
      </c>
      <c r="L117" s="8">
        <f t="shared" si="5"/>
        <v>2827.26655677901</v>
      </c>
      <c r="M117" s="8">
        <f t="shared" si="6"/>
        <v>114</v>
      </c>
      <c r="N117" s="8"/>
      <c r="O117" s="8"/>
      <c r="P117" s="8"/>
      <c r="Q117" s="8">
        <f>IF($B$23=$M$2,M117,IF($B$23=$N$2,N117,IF($B$23=$O$2,O117,IF($B$23=$P$2,P117,""))))</f>
        <v>0</v>
      </c>
      <c r="R117" s="3">
        <f>IF(Q117&lt;&gt;0,regpay,0)</f>
        <v>0</v>
      </c>
      <c r="S117" s="27"/>
      <c r="T117" s="3">
        <f>IF(U116=0,0,S117)</f>
        <v>0</v>
      </c>
      <c r="U117" s="8">
        <f>IF(E117="","",IF(U116&lt;=0,0,IF(U116+F117-L117-R117-T117&lt;0,0,U116+F117-L117-R117-T117)))</f>
        <v>6790726.3996361289</v>
      </c>
      <c r="W117" s="42"/>
      <c r="X117" s="42"/>
      <c r="Y117" s="42"/>
      <c r="Z117" s="42"/>
      <c r="AA117" s="42"/>
      <c r="AB117" s="11"/>
      <c r="AC117" s="11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</row>
    <row r="118" spans="1:48">
      <c r="A118" s="28"/>
      <c r="B118" s="28"/>
      <c r="D118" s="34">
        <f>IF(SUM($D$2:D117)&lt;&gt;0,0,IF(U117=L118,E118,0))</f>
        <v>0</v>
      </c>
      <c r="E118" s="3">
        <f t="shared" si="7"/>
        <v>115</v>
      </c>
      <c r="F118" s="3">
        <f>IF(E118="","",IF(ISERROR(INDEX($A$11:$B$20,MATCH(E118,$A$11:$A$20,0),2)),0,INDEX($A$11:$B$20,MATCH(E118,$A$11:$A$20,0),2)))</f>
        <v>0</v>
      </c>
      <c r="G118" s="47">
        <v>0.1</v>
      </c>
      <c r="H118" s="46">
        <f>IF($B$5="fixed",rate,G118)</f>
        <v>0.1</v>
      </c>
      <c r="I118" s="9">
        <f>IF(E118="",NA(),IF(PMT(H118/freq,(term*freq),-$B$2)&gt;(U117*(1+rate/freq)),IF((U117*(1+rate/freq))&lt;0,0,(U117*(1+rate/freq))),PMT(H118/freq,(term*freq),-$B$2)))</f>
        <v>59440.213775053242</v>
      </c>
      <c r="J118" s="8">
        <f>IF(E118="","",IF(emi&gt;(U117*(1+rate/freq)),IF((U117*(1+rate/freq))&lt;0,0,(U117*(1+rate/freq))),emi))</f>
        <v>59440.213775053242</v>
      </c>
      <c r="K118" s="9">
        <f>IF(E118="",NA(),IF(U117&lt;0,0,U117)*H118/freq)</f>
        <v>56589.38666363441</v>
      </c>
      <c r="L118" s="8">
        <f t="shared" si="5"/>
        <v>2850.8271114188319</v>
      </c>
      <c r="M118" s="8">
        <f t="shared" si="6"/>
        <v>115</v>
      </c>
      <c r="N118" s="8">
        <f>N115+3</f>
        <v>115</v>
      </c>
      <c r="O118" s="8">
        <f>O112+6</f>
        <v>115</v>
      </c>
      <c r="P118" s="8"/>
      <c r="Q118" s="8">
        <f>IF($B$23=$M$2,M118,IF($B$23=$N$2,N118,IF($B$23=$O$2,O118,IF($B$23=$P$2,P118,""))))</f>
        <v>115</v>
      </c>
      <c r="R118" s="3">
        <f>IF(Q118&lt;&gt;0,regpay,0)</f>
        <v>0</v>
      </c>
      <c r="S118" s="27"/>
      <c r="T118" s="3">
        <f>IF(U117=0,0,S118)</f>
        <v>0</v>
      </c>
      <c r="U118" s="8">
        <f>IF(E118="","",IF(U117&lt;=0,0,IF(U117+F118-L118-R118-T118&lt;0,0,U117+F118-L118-R118-T118)))</f>
        <v>6787875.5725247096</v>
      </c>
      <c r="W118" s="42"/>
      <c r="X118" s="42"/>
      <c r="Y118" s="42"/>
      <c r="Z118" s="42"/>
      <c r="AA118" s="42"/>
      <c r="AB118" s="11"/>
      <c r="AC118" s="11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</row>
    <row r="119" spans="1:48">
      <c r="A119" s="28"/>
      <c r="B119" s="28"/>
      <c r="D119" s="34">
        <f>IF(SUM($D$2:D118)&lt;&gt;0,0,IF(U118=L119,E119,0))</f>
        <v>0</v>
      </c>
      <c r="E119" s="3">
        <f t="shared" si="7"/>
        <v>116</v>
      </c>
      <c r="F119" s="3">
        <f>IF(E119="","",IF(ISERROR(INDEX($A$11:$B$20,MATCH(E119,$A$11:$A$20,0),2)),0,INDEX($A$11:$B$20,MATCH(E119,$A$11:$A$20,0),2)))</f>
        <v>0</v>
      </c>
      <c r="G119" s="47">
        <v>0.1</v>
      </c>
      <c r="H119" s="46">
        <f>IF($B$5="fixed",rate,G119)</f>
        <v>0.1</v>
      </c>
      <c r="I119" s="9">
        <f>IF(E119="",NA(),IF(PMT(H119/freq,(term*freq),-$B$2)&gt;(U118*(1+rate/freq)),IF((U118*(1+rate/freq))&lt;0,0,(U118*(1+rate/freq))),PMT(H119/freq,(term*freq),-$B$2)))</f>
        <v>59440.213775053242</v>
      </c>
      <c r="J119" s="8">
        <f>IF(E119="","",IF(emi&gt;(U118*(1+rate/freq)),IF((U118*(1+rate/freq))&lt;0,0,(U118*(1+rate/freq))),emi))</f>
        <v>59440.213775053242</v>
      </c>
      <c r="K119" s="9">
        <f>IF(E119="",NA(),IF(U118&lt;0,0,U118)*H119/freq)</f>
        <v>56565.629771039246</v>
      </c>
      <c r="L119" s="8">
        <f t="shared" si="5"/>
        <v>2874.5840040139956</v>
      </c>
      <c r="M119" s="8">
        <f t="shared" si="6"/>
        <v>116</v>
      </c>
      <c r="N119" s="8"/>
      <c r="O119" s="8"/>
      <c r="P119" s="8"/>
      <c r="Q119" s="8">
        <f>IF($B$23=$M$2,M119,IF($B$23=$N$2,N119,IF($B$23=$O$2,O119,IF($B$23=$P$2,P119,""))))</f>
        <v>0</v>
      </c>
      <c r="R119" s="3">
        <f>IF(Q119&lt;&gt;0,regpay,0)</f>
        <v>0</v>
      </c>
      <c r="S119" s="27"/>
      <c r="T119" s="3">
        <f>IF(U118=0,0,S119)</f>
        <v>0</v>
      </c>
      <c r="U119" s="8">
        <f>IF(E119="","",IF(U118&lt;=0,0,IF(U118+F119-L119-R119-T119&lt;0,0,U118+F119-L119-R119-T119)))</f>
        <v>6785000.9885206958</v>
      </c>
      <c r="W119" s="42"/>
      <c r="X119" s="42"/>
      <c r="Y119" s="42"/>
      <c r="Z119" s="42"/>
      <c r="AA119" s="42"/>
      <c r="AB119" s="11"/>
      <c r="AC119" s="11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</row>
    <row r="120" spans="1:48">
      <c r="A120" s="28"/>
      <c r="B120" s="28"/>
      <c r="D120" s="34">
        <f>IF(SUM($D$2:D119)&lt;&gt;0,0,IF(U119=L120,E120,0))</f>
        <v>0</v>
      </c>
      <c r="E120" s="3">
        <f t="shared" si="7"/>
        <v>117</v>
      </c>
      <c r="F120" s="3">
        <f>IF(E120="","",IF(ISERROR(INDEX($A$11:$B$20,MATCH(E120,$A$11:$A$20,0),2)),0,INDEX($A$11:$B$20,MATCH(E120,$A$11:$A$20,0),2)))</f>
        <v>0</v>
      </c>
      <c r="G120" s="47">
        <v>0.1</v>
      </c>
      <c r="H120" s="46">
        <f>IF($B$5="fixed",rate,G120)</f>
        <v>0.1</v>
      </c>
      <c r="I120" s="9">
        <f>IF(E120="",NA(),IF(PMT(H120/freq,(term*freq),-$B$2)&gt;(U119*(1+rate/freq)),IF((U119*(1+rate/freq))&lt;0,0,(U119*(1+rate/freq))),PMT(H120/freq,(term*freq),-$B$2)))</f>
        <v>59440.213775053242</v>
      </c>
      <c r="J120" s="8">
        <f>IF(E120="","",IF(emi&gt;(U119*(1+rate/freq)),IF((U119*(1+rate/freq))&lt;0,0,(U119*(1+rate/freq))),emi))</f>
        <v>59440.213775053242</v>
      </c>
      <c r="K120" s="9">
        <f>IF(E120="",NA(),IF(U119&lt;0,0,U119)*H120/freq)</f>
        <v>56541.674904339132</v>
      </c>
      <c r="L120" s="8">
        <f t="shared" si="5"/>
        <v>2898.5388707141101</v>
      </c>
      <c r="M120" s="8">
        <f t="shared" si="6"/>
        <v>117</v>
      </c>
      <c r="N120" s="8"/>
      <c r="O120" s="8"/>
      <c r="P120" s="8"/>
      <c r="Q120" s="8">
        <f>IF($B$23=$M$2,M120,IF($B$23=$N$2,N120,IF($B$23=$O$2,O120,IF($B$23=$P$2,P120,""))))</f>
        <v>0</v>
      </c>
      <c r="R120" s="3">
        <f>IF(Q120&lt;&gt;0,regpay,0)</f>
        <v>0</v>
      </c>
      <c r="S120" s="27"/>
      <c r="T120" s="3">
        <f>IF(U119=0,0,S120)</f>
        <v>0</v>
      </c>
      <c r="U120" s="8">
        <f>IF(E120="","",IF(U119&lt;=0,0,IF(U119+F120-L120-R120-T120&lt;0,0,U119+F120-L120-R120-T120)))</f>
        <v>6782102.4496499822</v>
      </c>
      <c r="W120" s="42"/>
      <c r="X120" s="42"/>
      <c r="Y120" s="42"/>
      <c r="Z120" s="42"/>
      <c r="AA120" s="42"/>
      <c r="AB120" s="11"/>
      <c r="AC120" s="11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</row>
    <row r="121" spans="1:48">
      <c r="A121" s="28"/>
      <c r="B121" s="28"/>
      <c r="D121" s="34">
        <f>IF(SUM($D$2:D120)&lt;&gt;0,0,IF(U120=L121,E121,0))</f>
        <v>0</v>
      </c>
      <c r="E121" s="3">
        <f t="shared" si="7"/>
        <v>118</v>
      </c>
      <c r="F121" s="3">
        <f>IF(E121="","",IF(ISERROR(INDEX($A$11:$B$20,MATCH(E121,$A$11:$A$20,0),2)),0,INDEX($A$11:$B$20,MATCH(E121,$A$11:$A$20,0),2)))</f>
        <v>0</v>
      </c>
      <c r="G121" s="47">
        <v>0.1</v>
      </c>
      <c r="H121" s="46">
        <f>IF($B$5="fixed",rate,G121)</f>
        <v>0.1</v>
      </c>
      <c r="I121" s="9">
        <f>IF(E121="",NA(),IF(PMT(H121/freq,(term*freq),-$B$2)&gt;(U120*(1+rate/freq)),IF((U120*(1+rate/freq))&lt;0,0,(U120*(1+rate/freq))),PMT(H121/freq,(term*freq),-$B$2)))</f>
        <v>59440.213775053242</v>
      </c>
      <c r="J121" s="8">
        <f>IF(E121="","",IF(emi&gt;(U120*(1+rate/freq)),IF((U120*(1+rate/freq))&lt;0,0,(U120*(1+rate/freq))),emi))</f>
        <v>59440.213775053242</v>
      </c>
      <c r="K121" s="9">
        <f>IF(E121="",NA(),IF(U120&lt;0,0,U120)*H121/freq)</f>
        <v>56517.520413749851</v>
      </c>
      <c r="L121" s="8">
        <f t="shared" si="5"/>
        <v>2922.6933613033907</v>
      </c>
      <c r="M121" s="8">
        <f t="shared" si="6"/>
        <v>118</v>
      </c>
      <c r="N121" s="8">
        <f>N118+3</f>
        <v>118</v>
      </c>
      <c r="O121" s="8"/>
      <c r="P121" s="8"/>
      <c r="Q121" s="8">
        <f>IF($B$23=$M$2,M121,IF($B$23=$N$2,N121,IF($B$23=$O$2,O121,IF($B$23=$P$2,P121,""))))</f>
        <v>118</v>
      </c>
      <c r="R121" s="3">
        <f>IF(Q121&lt;&gt;0,regpay,0)</f>
        <v>0</v>
      </c>
      <c r="S121" s="27"/>
      <c r="T121" s="3">
        <f>IF(U120=0,0,S121)</f>
        <v>0</v>
      </c>
      <c r="U121" s="8">
        <f>IF(E121="","",IF(U120&lt;=0,0,IF(U120+F121-L121-R121-T121&lt;0,0,U120+F121-L121-R121-T121)))</f>
        <v>6779179.7562886784</v>
      </c>
      <c r="W121" s="42"/>
      <c r="X121" s="42"/>
      <c r="Y121" s="42"/>
      <c r="Z121" s="42"/>
      <c r="AA121" s="42"/>
      <c r="AB121" s="11"/>
      <c r="AC121" s="11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</row>
    <row r="122" spans="1:48">
      <c r="A122" s="28"/>
      <c r="B122" s="28"/>
      <c r="D122" s="34">
        <f>IF(SUM($D$2:D121)&lt;&gt;0,0,IF(U121=L122,E122,0))</f>
        <v>0</v>
      </c>
      <c r="E122" s="3">
        <f t="shared" si="7"/>
        <v>119</v>
      </c>
      <c r="F122" s="3">
        <f>IF(E122="","",IF(ISERROR(INDEX($A$11:$B$20,MATCH(E122,$A$11:$A$20,0),2)),0,INDEX($A$11:$B$20,MATCH(E122,$A$11:$A$20,0),2)))</f>
        <v>0</v>
      </c>
      <c r="G122" s="47">
        <v>0.1</v>
      </c>
      <c r="H122" s="46">
        <f>IF($B$5="fixed",rate,G122)</f>
        <v>0.1</v>
      </c>
      <c r="I122" s="9">
        <f>IF(E122="",NA(),IF(PMT(H122/freq,(term*freq),-$B$2)&gt;(U121*(1+rate/freq)),IF((U121*(1+rate/freq))&lt;0,0,(U121*(1+rate/freq))),PMT(H122/freq,(term*freq),-$B$2)))</f>
        <v>59440.213775053242</v>
      </c>
      <c r="J122" s="8">
        <f>IF(E122="","",IF(emi&gt;(U121*(1+rate/freq)),IF((U121*(1+rate/freq))&lt;0,0,(U121*(1+rate/freq))),emi))</f>
        <v>59440.213775053242</v>
      </c>
      <c r="K122" s="9">
        <f>IF(E122="",NA(),IF(U121&lt;0,0,U121)*H122/freq)</f>
        <v>56493.164635738991</v>
      </c>
      <c r="L122" s="8">
        <f t="shared" si="5"/>
        <v>2947.0491393142511</v>
      </c>
      <c r="M122" s="8">
        <f t="shared" si="6"/>
        <v>119</v>
      </c>
      <c r="N122" s="8"/>
      <c r="O122" s="8"/>
      <c r="P122" s="8"/>
      <c r="Q122" s="8">
        <f>IF($B$23=$M$2,M122,IF($B$23=$N$2,N122,IF($B$23=$O$2,O122,IF($B$23=$P$2,P122,""))))</f>
        <v>0</v>
      </c>
      <c r="R122" s="3">
        <f>IF(Q122&lt;&gt;0,regpay,0)</f>
        <v>0</v>
      </c>
      <c r="S122" s="27"/>
      <c r="T122" s="3">
        <f>IF(U121=0,0,S122)</f>
        <v>0</v>
      </c>
      <c r="U122" s="8">
        <f>IF(E122="","",IF(U121&lt;=0,0,IF(U121+F122-L122-R122-T122&lt;0,0,U121+F122-L122-R122-T122)))</f>
        <v>6776232.7071493641</v>
      </c>
      <c r="W122" s="42"/>
      <c r="X122" s="42"/>
      <c r="Y122" s="42"/>
      <c r="Z122" s="42"/>
      <c r="AA122" s="42"/>
      <c r="AB122" s="11"/>
      <c r="AC122" s="11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</row>
    <row r="123" spans="1:48">
      <c r="A123" s="28"/>
      <c r="B123" s="28"/>
      <c r="D123" s="34">
        <f>IF(SUM($D$2:D122)&lt;&gt;0,0,IF(U122=L123,E123,0))</f>
        <v>0</v>
      </c>
      <c r="E123" s="3">
        <f t="shared" si="7"/>
        <v>120</v>
      </c>
      <c r="F123" s="3">
        <f>IF(E123="","",IF(ISERROR(INDEX($A$11:$B$20,MATCH(E123,$A$11:$A$20,0),2)),0,INDEX($A$11:$B$20,MATCH(E123,$A$11:$A$20,0),2)))</f>
        <v>0</v>
      </c>
      <c r="G123" s="47">
        <v>0.1</v>
      </c>
      <c r="H123" s="46">
        <f>IF($B$5="fixed",rate,G123)</f>
        <v>0.1</v>
      </c>
      <c r="I123" s="9">
        <f>IF(E123="",NA(),IF(PMT(H123/freq,(term*freq),-$B$2)&gt;(U122*(1+rate/freq)),IF((U122*(1+rate/freq))&lt;0,0,(U122*(1+rate/freq))),PMT(H123/freq,(term*freq),-$B$2)))</f>
        <v>59440.213775053242</v>
      </c>
      <c r="J123" s="8">
        <f>IF(E123="","",IF(emi&gt;(U122*(1+rate/freq)),IF((U122*(1+rate/freq))&lt;0,0,(U122*(1+rate/freq))),emi))</f>
        <v>59440.213775053242</v>
      </c>
      <c r="K123" s="9">
        <f>IF(E123="",NA(),IF(U122&lt;0,0,U122)*H123/freq)</f>
        <v>56468.605892911371</v>
      </c>
      <c r="L123" s="8">
        <f t="shared" si="5"/>
        <v>2971.6078821418705</v>
      </c>
      <c r="M123" s="8">
        <f t="shared" si="6"/>
        <v>120</v>
      </c>
      <c r="N123" s="8"/>
      <c r="O123" s="8"/>
      <c r="P123" s="8"/>
      <c r="Q123" s="8">
        <f>IF($B$23=$M$2,M123,IF($B$23=$N$2,N123,IF($B$23=$O$2,O123,IF($B$23=$P$2,P123,""))))</f>
        <v>0</v>
      </c>
      <c r="R123" s="3">
        <f>IF(Q123&lt;&gt;0,regpay,0)</f>
        <v>0</v>
      </c>
      <c r="S123" s="27"/>
      <c r="T123" s="3">
        <f>IF(U122=0,0,S123)</f>
        <v>0</v>
      </c>
      <c r="U123" s="8">
        <f>IF(E123="","",IF(U122&lt;=0,0,IF(U122+F123-L123-R123-T123&lt;0,0,U122+F123-L123-R123-T123)))</f>
        <v>6773261.099267222</v>
      </c>
      <c r="W123" s="42"/>
      <c r="X123" s="42"/>
      <c r="Y123" s="42"/>
      <c r="Z123" s="42"/>
      <c r="AA123" s="42"/>
      <c r="AB123" s="11"/>
      <c r="AC123" s="11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</row>
    <row r="124" spans="1:48">
      <c r="A124" s="28"/>
      <c r="B124" s="28"/>
      <c r="D124" s="34">
        <f>IF(SUM($D$2:D123)&lt;&gt;0,0,IF(U123=L124,E124,0))</f>
        <v>0</v>
      </c>
      <c r="E124" s="3">
        <f t="shared" si="7"/>
        <v>121</v>
      </c>
      <c r="F124" s="3">
        <f>IF(E124="","",IF(ISERROR(INDEX($A$11:$B$20,MATCH(E124,$A$11:$A$20,0),2)),0,INDEX($A$11:$B$20,MATCH(E124,$A$11:$A$20,0),2)))</f>
        <v>0</v>
      </c>
      <c r="G124" s="47">
        <v>0.1</v>
      </c>
      <c r="H124" s="46">
        <f>IF($B$5="fixed",rate,G124)</f>
        <v>0.1</v>
      </c>
      <c r="I124" s="9">
        <f>IF(E124="",NA(),IF(PMT(H124/freq,(term*freq),-$B$2)&gt;(U123*(1+rate/freq)),IF((U123*(1+rate/freq))&lt;0,0,(U123*(1+rate/freq))),PMT(H124/freq,(term*freq),-$B$2)))</f>
        <v>59440.213775053242</v>
      </c>
      <c r="J124" s="8">
        <f>IF(E124="","",IF(emi&gt;(U123*(1+rate/freq)),IF((U123*(1+rate/freq))&lt;0,0,(U123*(1+rate/freq))),emi))</f>
        <v>59440.213775053242</v>
      </c>
      <c r="K124" s="9">
        <f>IF(E124="",NA(),IF(U123&lt;0,0,U123)*H124/freq)</f>
        <v>56443.84249389352</v>
      </c>
      <c r="L124" s="8">
        <f t="shared" si="5"/>
        <v>2996.3712811597215</v>
      </c>
      <c r="M124" s="8">
        <f t="shared" si="6"/>
        <v>121</v>
      </c>
      <c r="N124" s="8">
        <f>N121+3</f>
        <v>121</v>
      </c>
      <c r="O124" s="8">
        <f>O118+6</f>
        <v>121</v>
      </c>
      <c r="P124" s="8">
        <f>P112+12</f>
        <v>121</v>
      </c>
      <c r="Q124" s="8">
        <f>IF($B$23=$M$2,M124,IF($B$23=$N$2,N124,IF($B$23=$O$2,O124,IF($B$23=$P$2,P124,""))))</f>
        <v>121</v>
      </c>
      <c r="R124" s="3">
        <f>IF(Q124&lt;&gt;0,regpay,0)</f>
        <v>0</v>
      </c>
      <c r="S124" s="27"/>
      <c r="T124" s="3">
        <f>IF(U123=0,0,S124)</f>
        <v>0</v>
      </c>
      <c r="U124" s="8">
        <f>IF(E124="","",IF(U123&lt;=0,0,IF(U123+F124-L124-R124-T124&lt;0,0,U123+F124-L124-R124-T124)))</f>
        <v>6770264.7279860619</v>
      </c>
      <c r="W124" s="42"/>
      <c r="X124" s="42"/>
      <c r="Y124" s="42"/>
      <c r="Z124" s="42"/>
      <c r="AA124" s="42"/>
      <c r="AB124" s="11"/>
      <c r="AC124" s="11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</row>
    <row r="125" spans="1:48">
      <c r="A125" s="28"/>
      <c r="B125" s="28"/>
      <c r="D125" s="34">
        <f>IF(SUM($D$2:D124)&lt;&gt;0,0,IF(U124=L125,E125,0))</f>
        <v>0</v>
      </c>
      <c r="E125" s="3">
        <f t="shared" si="7"/>
        <v>122</v>
      </c>
      <c r="F125" s="3">
        <f>IF(E125="","",IF(ISERROR(INDEX($A$11:$B$20,MATCH(E125,$A$11:$A$20,0),2)),0,INDEX($A$11:$B$20,MATCH(E125,$A$11:$A$20,0),2)))</f>
        <v>0</v>
      </c>
      <c r="G125" s="47">
        <v>0.1</v>
      </c>
      <c r="H125" s="46">
        <f>IF($B$5="fixed",rate,G125)</f>
        <v>0.1</v>
      </c>
      <c r="I125" s="9">
        <f>IF(E125="",NA(),IF(PMT(H125/freq,(term*freq),-$B$2)&gt;(U124*(1+rate/freq)),IF((U124*(1+rate/freq))&lt;0,0,(U124*(1+rate/freq))),PMT(H125/freq,(term*freq),-$B$2)))</f>
        <v>59440.213775053242</v>
      </c>
      <c r="J125" s="8">
        <f>IF(E125="","",IF(emi&gt;(U124*(1+rate/freq)),IF((U124*(1+rate/freq))&lt;0,0,(U124*(1+rate/freq))),emi))</f>
        <v>59440.213775053242</v>
      </c>
      <c r="K125" s="9">
        <f>IF(E125="",NA(),IF(U124&lt;0,0,U124)*H125/freq)</f>
        <v>56418.872733217191</v>
      </c>
      <c r="L125" s="8">
        <f t="shared" si="5"/>
        <v>3021.3410418360509</v>
      </c>
      <c r="M125" s="8">
        <f t="shared" si="6"/>
        <v>122</v>
      </c>
      <c r="N125" s="8"/>
      <c r="O125" s="8"/>
      <c r="P125" s="8"/>
      <c r="Q125" s="8">
        <f>IF($B$23=$M$2,M125,IF($B$23=$N$2,N125,IF($B$23=$O$2,O125,IF($B$23=$P$2,P125,""))))</f>
        <v>0</v>
      </c>
      <c r="R125" s="3">
        <f>IF(Q125&lt;&gt;0,regpay,0)</f>
        <v>0</v>
      </c>
      <c r="S125" s="27"/>
      <c r="T125" s="3">
        <f>IF(U124=0,0,S125)</f>
        <v>0</v>
      </c>
      <c r="U125" s="8">
        <f>IF(E125="","",IF(U124&lt;=0,0,IF(U124+F125-L125-R125-T125&lt;0,0,U124+F125-L125-R125-T125)))</f>
        <v>6767243.386944226</v>
      </c>
      <c r="W125" s="42"/>
      <c r="X125" s="42"/>
      <c r="Y125" s="42"/>
      <c r="Z125" s="42"/>
      <c r="AA125" s="42"/>
      <c r="AB125" s="11"/>
      <c r="AC125" s="11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</row>
    <row r="126" spans="1:48">
      <c r="A126" s="28"/>
      <c r="B126" s="28"/>
      <c r="D126" s="34">
        <f>IF(SUM($D$2:D125)&lt;&gt;0,0,IF(U125=L126,E126,0))</f>
        <v>0</v>
      </c>
      <c r="E126" s="3">
        <f t="shared" si="7"/>
        <v>123</v>
      </c>
      <c r="F126" s="3">
        <f>IF(E126="","",IF(ISERROR(INDEX($A$11:$B$20,MATCH(E126,$A$11:$A$20,0),2)),0,INDEX($A$11:$B$20,MATCH(E126,$A$11:$A$20,0),2)))</f>
        <v>0</v>
      </c>
      <c r="G126" s="47">
        <v>0.1</v>
      </c>
      <c r="H126" s="46">
        <f>IF($B$5="fixed",rate,G126)</f>
        <v>0.1</v>
      </c>
      <c r="I126" s="9">
        <f>IF(E126="",NA(),IF(PMT(H126/freq,(term*freq),-$B$2)&gt;(U125*(1+rate/freq)),IF((U125*(1+rate/freq))&lt;0,0,(U125*(1+rate/freq))),PMT(H126/freq,(term*freq),-$B$2)))</f>
        <v>59440.213775053242</v>
      </c>
      <c r="J126" s="8">
        <f>IF(E126="","",IF(emi&gt;(U125*(1+rate/freq)),IF((U125*(1+rate/freq))&lt;0,0,(U125*(1+rate/freq))),emi))</f>
        <v>59440.213775053242</v>
      </c>
      <c r="K126" s="9">
        <f>IF(E126="",NA(),IF(U125&lt;0,0,U125)*H126/freq)</f>
        <v>56393.694891201885</v>
      </c>
      <c r="L126" s="8">
        <f t="shared" si="5"/>
        <v>3046.5188838513568</v>
      </c>
      <c r="M126" s="8">
        <f t="shared" si="6"/>
        <v>123</v>
      </c>
      <c r="N126" s="8"/>
      <c r="O126" s="8"/>
      <c r="P126" s="8"/>
      <c r="Q126" s="8">
        <f>IF($B$23=$M$2,M126,IF($B$23=$N$2,N126,IF($B$23=$O$2,O126,IF($B$23=$P$2,P126,""))))</f>
        <v>0</v>
      </c>
      <c r="R126" s="3">
        <f>IF(Q126&lt;&gt;0,regpay,0)</f>
        <v>0</v>
      </c>
      <c r="S126" s="27"/>
      <c r="T126" s="3">
        <f>IF(U125=0,0,S126)</f>
        <v>0</v>
      </c>
      <c r="U126" s="8">
        <f>IF(E126="","",IF(U125&lt;=0,0,IF(U125+F126-L126-R126-T126&lt;0,0,U125+F126-L126-R126-T126)))</f>
        <v>6764196.8680603746</v>
      </c>
      <c r="W126" s="42"/>
      <c r="X126" s="42"/>
      <c r="Y126" s="42"/>
      <c r="Z126" s="42"/>
      <c r="AA126" s="42"/>
      <c r="AB126" s="11"/>
      <c r="AC126" s="11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</row>
    <row r="127" spans="1:48">
      <c r="A127" s="28"/>
      <c r="B127" s="28"/>
      <c r="D127" s="34">
        <f>IF(SUM($D$2:D126)&lt;&gt;0,0,IF(U126=L127,E127,0))</f>
        <v>0</v>
      </c>
      <c r="E127" s="3">
        <f t="shared" si="7"/>
        <v>124</v>
      </c>
      <c r="F127" s="3">
        <f>IF(E127="","",IF(ISERROR(INDEX($A$11:$B$20,MATCH(E127,$A$11:$A$20,0),2)),0,INDEX($A$11:$B$20,MATCH(E127,$A$11:$A$20,0),2)))</f>
        <v>0</v>
      </c>
      <c r="G127" s="47">
        <v>0.1</v>
      </c>
      <c r="H127" s="46">
        <f>IF($B$5="fixed",rate,G127)</f>
        <v>0.1</v>
      </c>
      <c r="I127" s="9">
        <f>IF(E127="",NA(),IF(PMT(H127/freq,(term*freq),-$B$2)&gt;(U126*(1+rate/freq)),IF((U126*(1+rate/freq))&lt;0,0,(U126*(1+rate/freq))),PMT(H127/freq,(term*freq),-$B$2)))</f>
        <v>59440.213775053242</v>
      </c>
      <c r="J127" s="8">
        <f>IF(E127="","",IF(emi&gt;(U126*(1+rate/freq)),IF((U126*(1+rate/freq))&lt;0,0,(U126*(1+rate/freq))),emi))</f>
        <v>59440.213775053242</v>
      </c>
      <c r="K127" s="9">
        <f>IF(E127="",NA(),IF(U126&lt;0,0,U126)*H127/freq)</f>
        <v>56368.307233836465</v>
      </c>
      <c r="L127" s="8">
        <f t="shared" si="5"/>
        <v>3071.9065412167765</v>
      </c>
      <c r="M127" s="8">
        <f t="shared" si="6"/>
        <v>124</v>
      </c>
      <c r="N127" s="8">
        <f>N124+3</f>
        <v>124</v>
      </c>
      <c r="O127" s="8"/>
      <c r="P127" s="8"/>
      <c r="Q127" s="8">
        <f>IF($B$23=$M$2,M127,IF($B$23=$N$2,N127,IF($B$23=$O$2,O127,IF($B$23=$P$2,P127,""))))</f>
        <v>124</v>
      </c>
      <c r="R127" s="3">
        <f>IF(Q127&lt;&gt;0,regpay,0)</f>
        <v>0</v>
      </c>
      <c r="S127" s="27"/>
      <c r="T127" s="3">
        <f>IF(U126=0,0,S127)</f>
        <v>0</v>
      </c>
      <c r="U127" s="8">
        <f>IF(E127="","",IF(U126&lt;=0,0,IF(U126+F127-L127-R127-T127&lt;0,0,U126+F127-L127-R127-T127)))</f>
        <v>6761124.9615191575</v>
      </c>
      <c r="W127" s="42"/>
      <c r="X127" s="42"/>
      <c r="Y127" s="42"/>
      <c r="Z127" s="42"/>
      <c r="AA127" s="42"/>
      <c r="AB127" s="11"/>
      <c r="AC127" s="11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</row>
    <row r="128" spans="1:48">
      <c r="A128" s="28"/>
      <c r="B128" s="28"/>
      <c r="D128" s="34">
        <f>IF(SUM($D$2:D127)&lt;&gt;0,0,IF(U127=L128,E128,0))</f>
        <v>0</v>
      </c>
      <c r="E128" s="3">
        <f t="shared" si="7"/>
        <v>125</v>
      </c>
      <c r="F128" s="3">
        <f>IF(E128="","",IF(ISERROR(INDEX($A$11:$B$20,MATCH(E128,$A$11:$A$20,0),2)),0,INDEX($A$11:$B$20,MATCH(E128,$A$11:$A$20,0),2)))</f>
        <v>0</v>
      </c>
      <c r="G128" s="47">
        <v>0.1</v>
      </c>
      <c r="H128" s="46">
        <f>IF($B$5="fixed",rate,G128)</f>
        <v>0.1</v>
      </c>
      <c r="I128" s="9">
        <f>IF(E128="",NA(),IF(PMT(H128/freq,(term*freq),-$B$2)&gt;(U127*(1+rate/freq)),IF((U127*(1+rate/freq))&lt;0,0,(U127*(1+rate/freq))),PMT(H128/freq,(term*freq),-$B$2)))</f>
        <v>59440.213775053242</v>
      </c>
      <c r="J128" s="8">
        <f>IF(E128="","",IF(emi&gt;(U127*(1+rate/freq)),IF((U127*(1+rate/freq))&lt;0,0,(U127*(1+rate/freq))),emi))</f>
        <v>59440.213775053242</v>
      </c>
      <c r="K128" s="9">
        <f>IF(E128="",NA(),IF(U127&lt;0,0,U127)*H128/freq)</f>
        <v>56342.708012659648</v>
      </c>
      <c r="L128" s="8">
        <f t="shared" si="5"/>
        <v>3097.5057623935936</v>
      </c>
      <c r="M128" s="8">
        <f t="shared" si="6"/>
        <v>125</v>
      </c>
      <c r="N128" s="8"/>
      <c r="O128" s="8"/>
      <c r="P128" s="8"/>
      <c r="Q128" s="8">
        <f>IF($B$23=$M$2,M128,IF($B$23=$N$2,N128,IF($B$23=$O$2,O128,IF($B$23=$P$2,P128,""))))</f>
        <v>0</v>
      </c>
      <c r="R128" s="3">
        <f>IF(Q128&lt;&gt;0,regpay,0)</f>
        <v>0</v>
      </c>
      <c r="S128" s="27"/>
      <c r="T128" s="3">
        <f>IF(U127=0,0,S128)</f>
        <v>0</v>
      </c>
      <c r="U128" s="8">
        <f>IF(E128="","",IF(U127&lt;=0,0,IF(U127+F128-L128-R128-T128&lt;0,0,U127+F128-L128-R128-T128)))</f>
        <v>6758027.4557567639</v>
      </c>
      <c r="W128" s="42"/>
      <c r="X128" s="42"/>
      <c r="Y128" s="42"/>
      <c r="Z128" s="42"/>
      <c r="AA128" s="42"/>
      <c r="AB128" s="11"/>
      <c r="AC128" s="11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</row>
    <row r="129" spans="1:48">
      <c r="A129" s="28"/>
      <c r="B129" s="28"/>
      <c r="D129" s="34">
        <f>IF(SUM($D$2:D128)&lt;&gt;0,0,IF(U128=L129,E129,0))</f>
        <v>0</v>
      </c>
      <c r="E129" s="3">
        <f t="shared" si="7"/>
        <v>126</v>
      </c>
      <c r="F129" s="3">
        <f>IF(E129="","",IF(ISERROR(INDEX($A$11:$B$20,MATCH(E129,$A$11:$A$20,0),2)),0,INDEX($A$11:$B$20,MATCH(E129,$A$11:$A$20,0),2)))</f>
        <v>0</v>
      </c>
      <c r="G129" s="47">
        <v>0.1</v>
      </c>
      <c r="H129" s="46">
        <f>IF($B$5="fixed",rate,G129)</f>
        <v>0.1</v>
      </c>
      <c r="I129" s="9">
        <f>IF(E129="",NA(),IF(PMT(H129/freq,(term*freq),-$B$2)&gt;(U128*(1+rate/freq)),IF((U128*(1+rate/freq))&lt;0,0,(U128*(1+rate/freq))),PMT(H129/freq,(term*freq),-$B$2)))</f>
        <v>59440.213775053242</v>
      </c>
      <c r="J129" s="8">
        <f>IF(E129="","",IF(emi&gt;(U128*(1+rate/freq)),IF((U128*(1+rate/freq))&lt;0,0,(U128*(1+rate/freq))),emi))</f>
        <v>59440.213775053242</v>
      </c>
      <c r="K129" s="9">
        <f>IF(E129="",NA(),IF(U128&lt;0,0,U128)*H129/freq)</f>
        <v>56316.895464639703</v>
      </c>
      <c r="L129" s="8">
        <f t="shared" si="5"/>
        <v>3123.3183104135387</v>
      </c>
      <c r="M129" s="8">
        <f t="shared" si="6"/>
        <v>126</v>
      </c>
      <c r="N129" s="8"/>
      <c r="O129" s="8"/>
      <c r="P129" s="8"/>
      <c r="Q129" s="8">
        <f>IF($B$23=$M$2,M129,IF($B$23=$N$2,N129,IF($B$23=$O$2,O129,IF($B$23=$P$2,P129,""))))</f>
        <v>0</v>
      </c>
      <c r="R129" s="3">
        <f>IF(Q129&lt;&gt;0,regpay,0)</f>
        <v>0</v>
      </c>
      <c r="S129" s="27"/>
      <c r="T129" s="3">
        <f>IF(U128=0,0,S129)</f>
        <v>0</v>
      </c>
      <c r="U129" s="8">
        <f>IF(E129="","",IF(U128&lt;=0,0,IF(U128+F129-L129-R129-T129&lt;0,0,U128+F129-L129-R129-T129)))</f>
        <v>6754904.1374463504</v>
      </c>
      <c r="W129" s="42"/>
      <c r="X129" s="42"/>
      <c r="Y129" s="42"/>
      <c r="Z129" s="42"/>
      <c r="AA129" s="42"/>
      <c r="AB129" s="11"/>
      <c r="AC129" s="11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</row>
    <row r="130" spans="1:48">
      <c r="A130" s="28"/>
      <c r="B130" s="28"/>
      <c r="D130" s="34">
        <f>IF(SUM($D$2:D129)&lt;&gt;0,0,IF(U129=L130,E130,0))</f>
        <v>0</v>
      </c>
      <c r="E130" s="3">
        <f t="shared" si="7"/>
        <v>127</v>
      </c>
      <c r="F130" s="3">
        <f>IF(E130="","",IF(ISERROR(INDEX($A$11:$B$20,MATCH(E130,$A$11:$A$20,0),2)),0,INDEX($A$11:$B$20,MATCH(E130,$A$11:$A$20,0),2)))</f>
        <v>0</v>
      </c>
      <c r="G130" s="47">
        <v>0.1</v>
      </c>
      <c r="H130" s="46">
        <f>IF($B$5="fixed",rate,G130)</f>
        <v>0.1</v>
      </c>
      <c r="I130" s="9">
        <f>IF(E130="",NA(),IF(PMT(H130/freq,(term*freq),-$B$2)&gt;(U129*(1+rate/freq)),IF((U129*(1+rate/freq))&lt;0,0,(U129*(1+rate/freq))),PMT(H130/freq,(term*freq),-$B$2)))</f>
        <v>59440.213775053242</v>
      </c>
      <c r="J130" s="8">
        <f>IF(E130="","",IF(emi&gt;(U129*(1+rate/freq)),IF((U129*(1+rate/freq))&lt;0,0,(U129*(1+rate/freq))),emi))</f>
        <v>59440.213775053242</v>
      </c>
      <c r="K130" s="9">
        <f>IF(E130="",NA(),IF(U129&lt;0,0,U129)*H130/freq)</f>
        <v>56290.867812052922</v>
      </c>
      <c r="L130" s="8">
        <f t="shared" si="5"/>
        <v>3149.3459630003199</v>
      </c>
      <c r="M130" s="8">
        <f t="shared" si="6"/>
        <v>127</v>
      </c>
      <c r="N130" s="8">
        <f>N127+3</f>
        <v>127</v>
      </c>
      <c r="O130" s="8">
        <f>O124+6</f>
        <v>127</v>
      </c>
      <c r="P130" s="8"/>
      <c r="Q130" s="8">
        <f>IF($B$23=$M$2,M130,IF($B$23=$N$2,N130,IF($B$23=$O$2,O130,IF($B$23=$P$2,P130,""))))</f>
        <v>127</v>
      </c>
      <c r="R130" s="3">
        <f>IF(Q130&lt;&gt;0,regpay,0)</f>
        <v>0</v>
      </c>
      <c r="S130" s="27"/>
      <c r="T130" s="3">
        <f>IF(U129=0,0,S130)</f>
        <v>0</v>
      </c>
      <c r="U130" s="8">
        <f>IF(E130="","",IF(U129&lt;=0,0,IF(U129+F130-L130-R130-T130&lt;0,0,U129+F130-L130-R130-T130)))</f>
        <v>6751754.7914833501</v>
      </c>
      <c r="W130" s="42"/>
      <c r="X130" s="42"/>
      <c r="Y130" s="42"/>
      <c r="Z130" s="42"/>
      <c r="AA130" s="42"/>
      <c r="AB130" s="11"/>
      <c r="AC130" s="11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</row>
    <row r="131" spans="1:48">
      <c r="A131" s="28"/>
      <c r="B131" s="28"/>
      <c r="D131" s="34">
        <f>IF(SUM($D$2:D130)&lt;&gt;0,0,IF(U130=L131,E131,0))</f>
        <v>0</v>
      </c>
      <c r="E131" s="3">
        <f t="shared" si="7"/>
        <v>128</v>
      </c>
      <c r="F131" s="3">
        <f>IF(E131="","",IF(ISERROR(INDEX($A$11:$B$20,MATCH(E131,$A$11:$A$20,0),2)),0,INDEX($A$11:$B$20,MATCH(E131,$A$11:$A$20,0),2)))</f>
        <v>0</v>
      </c>
      <c r="G131" s="47">
        <v>0.1</v>
      </c>
      <c r="H131" s="46">
        <f>IF($B$5="fixed",rate,G131)</f>
        <v>0.1</v>
      </c>
      <c r="I131" s="9">
        <f>IF(E131="",NA(),IF(PMT(H131/freq,(term*freq),-$B$2)&gt;(U130*(1+rate/freq)),IF((U130*(1+rate/freq))&lt;0,0,(U130*(1+rate/freq))),PMT(H131/freq,(term*freq),-$B$2)))</f>
        <v>59440.213775053242</v>
      </c>
      <c r="J131" s="8">
        <f>IF(E131="","",IF(emi&gt;(U130*(1+rate/freq)),IF((U130*(1+rate/freq))&lt;0,0,(U130*(1+rate/freq))),emi))</f>
        <v>59440.213775053242</v>
      </c>
      <c r="K131" s="9">
        <f>IF(E131="",NA(),IF(U130&lt;0,0,U130)*H131/freq)</f>
        <v>56264.623262361252</v>
      </c>
      <c r="L131" s="8">
        <f t="shared" si="5"/>
        <v>3175.5905126919897</v>
      </c>
      <c r="M131" s="8">
        <f t="shared" si="6"/>
        <v>128</v>
      </c>
      <c r="N131" s="8"/>
      <c r="O131" s="8"/>
      <c r="P131" s="8"/>
      <c r="Q131" s="8">
        <f>IF($B$23=$M$2,M131,IF($B$23=$N$2,N131,IF($B$23=$O$2,O131,IF($B$23=$P$2,P131,""))))</f>
        <v>0</v>
      </c>
      <c r="R131" s="3">
        <f>IF(Q131&lt;&gt;0,regpay,0)</f>
        <v>0</v>
      </c>
      <c r="S131" s="27"/>
      <c r="T131" s="3">
        <f>IF(U130=0,0,S131)</f>
        <v>0</v>
      </c>
      <c r="U131" s="8">
        <f>IF(E131="","",IF(U130&lt;=0,0,IF(U130+F131-L131-R131-T131&lt;0,0,U130+F131-L131-R131-T131)))</f>
        <v>6748579.2009706581</v>
      </c>
      <c r="W131" s="42"/>
      <c r="X131" s="42"/>
      <c r="Y131" s="42"/>
      <c r="Z131" s="42"/>
      <c r="AA131" s="42"/>
      <c r="AB131" s="11"/>
      <c r="AC131" s="11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</row>
    <row r="132" spans="1:48">
      <c r="A132" s="28"/>
      <c r="B132" s="28"/>
      <c r="D132" s="34">
        <f>IF(SUM($D$2:D131)&lt;&gt;0,0,IF(U131=L132,E132,0))</f>
        <v>0</v>
      </c>
      <c r="E132" s="3">
        <f t="shared" si="7"/>
        <v>129</v>
      </c>
      <c r="F132" s="3">
        <f>IF(E132="","",IF(ISERROR(INDEX($A$11:$B$20,MATCH(E132,$A$11:$A$20,0),2)),0,INDEX($A$11:$B$20,MATCH(E132,$A$11:$A$20,0),2)))</f>
        <v>0</v>
      </c>
      <c r="G132" s="47">
        <v>0.1</v>
      </c>
      <c r="H132" s="46">
        <f>IF($B$5="fixed",rate,G132)</f>
        <v>0.1</v>
      </c>
      <c r="I132" s="9">
        <f>IF(E132="",NA(),IF(PMT(H132/freq,(term*freq),-$B$2)&gt;(U131*(1+rate/freq)),IF((U131*(1+rate/freq))&lt;0,0,(U131*(1+rate/freq))),PMT(H132/freq,(term*freq),-$B$2)))</f>
        <v>59440.213775053242</v>
      </c>
      <c r="J132" s="8">
        <f>IF(E132="","",IF(emi&gt;(U131*(1+rate/freq)),IF((U131*(1+rate/freq))&lt;0,0,(U131*(1+rate/freq))),emi))</f>
        <v>59440.213775053242</v>
      </c>
      <c r="K132" s="9">
        <f>IF(E132="",NA(),IF(U131&lt;0,0,U131)*H132/freq)</f>
        <v>56238.160008088824</v>
      </c>
      <c r="L132" s="8">
        <f t="shared" si="5"/>
        <v>3202.0537669644182</v>
      </c>
      <c r="M132" s="8">
        <f t="shared" si="6"/>
        <v>129</v>
      </c>
      <c r="N132" s="8"/>
      <c r="O132" s="8"/>
      <c r="P132" s="8"/>
      <c r="Q132" s="8">
        <f>IF($B$23=$M$2,M132,IF($B$23=$N$2,N132,IF($B$23=$O$2,O132,IF($B$23=$P$2,P132,""))))</f>
        <v>0</v>
      </c>
      <c r="R132" s="3">
        <f>IF(Q132&lt;&gt;0,regpay,0)</f>
        <v>0</v>
      </c>
      <c r="S132" s="27"/>
      <c r="T132" s="3">
        <f>IF(U131=0,0,S132)</f>
        <v>0</v>
      </c>
      <c r="U132" s="8">
        <f>IF(E132="","",IF(U131&lt;=0,0,IF(U131+F132-L132-R132-T132&lt;0,0,U131+F132-L132-R132-T132)))</f>
        <v>6745377.1472036941</v>
      </c>
      <c r="W132" s="42"/>
      <c r="X132" s="42"/>
      <c r="Y132" s="42"/>
      <c r="Z132" s="42"/>
      <c r="AA132" s="42"/>
      <c r="AB132" s="11"/>
      <c r="AC132" s="11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</row>
    <row r="133" spans="1:48">
      <c r="A133" s="28"/>
      <c r="B133" s="28"/>
      <c r="D133" s="34">
        <f>IF(SUM($D$2:D132)&lt;&gt;0,0,IF(U132=L133,E133,0))</f>
        <v>0</v>
      </c>
      <c r="E133" s="3">
        <f t="shared" si="7"/>
        <v>130</v>
      </c>
      <c r="F133" s="3">
        <f>IF(E133="","",IF(ISERROR(INDEX($A$11:$B$20,MATCH(E133,$A$11:$A$20,0),2)),0,INDEX($A$11:$B$20,MATCH(E133,$A$11:$A$20,0),2)))</f>
        <v>0</v>
      </c>
      <c r="G133" s="47">
        <v>0.1</v>
      </c>
      <c r="H133" s="46">
        <f>IF($B$5="fixed",rate,G133)</f>
        <v>0.1</v>
      </c>
      <c r="I133" s="9">
        <f>IF(E133="",NA(),IF(PMT(H133/freq,(term*freq),-$B$2)&gt;(U132*(1+rate/freq)),IF((U132*(1+rate/freq))&lt;0,0,(U132*(1+rate/freq))),PMT(H133/freq,(term*freq),-$B$2)))</f>
        <v>59440.213775053242</v>
      </c>
      <c r="J133" s="8">
        <f>IF(E133="","",IF(emi&gt;(U132*(1+rate/freq)),IF((U132*(1+rate/freq))&lt;0,0,(U132*(1+rate/freq))),emi))</f>
        <v>59440.213775053242</v>
      </c>
      <c r="K133" s="9">
        <f>IF(E133="",NA(),IF(U132&lt;0,0,U132)*H133/freq)</f>
        <v>56211.47622669745</v>
      </c>
      <c r="L133" s="8">
        <f t="shared" ref="L133:L196" si="8">IF(E133="","",I133-K133)</f>
        <v>3228.7375483557917</v>
      </c>
      <c r="M133" s="8">
        <f t="shared" ref="M133:M196" si="9">E133</f>
        <v>130</v>
      </c>
      <c r="N133" s="8">
        <f>N130+3</f>
        <v>130</v>
      </c>
      <c r="O133" s="8"/>
      <c r="P133" s="8"/>
      <c r="Q133" s="8">
        <f>IF($B$23=$M$2,M133,IF($B$23=$N$2,N133,IF($B$23=$O$2,O133,IF($B$23=$P$2,P133,""))))</f>
        <v>130</v>
      </c>
      <c r="R133" s="3">
        <f>IF(Q133&lt;&gt;0,regpay,0)</f>
        <v>0</v>
      </c>
      <c r="S133" s="27"/>
      <c r="T133" s="3">
        <f>IF(U132=0,0,S133)</f>
        <v>0</v>
      </c>
      <c r="U133" s="8">
        <f>IF(E133="","",IF(U132&lt;=0,0,IF(U132+F133-L133-R133-T133&lt;0,0,U132+F133-L133-R133-T133)))</f>
        <v>6742148.4096553382</v>
      </c>
      <c r="W133" s="42"/>
      <c r="X133" s="42"/>
      <c r="Y133" s="42"/>
      <c r="Z133" s="42"/>
      <c r="AA133" s="42"/>
      <c r="AB133" s="11"/>
      <c r="AC133" s="11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</row>
    <row r="134" spans="1:48">
      <c r="A134" s="28"/>
      <c r="B134" s="28"/>
      <c r="D134" s="34">
        <f>IF(SUM($D$2:D133)&lt;&gt;0,0,IF(U133=L134,E134,0))</f>
        <v>0</v>
      </c>
      <c r="E134" s="3">
        <f t="shared" si="7"/>
        <v>131</v>
      </c>
      <c r="F134" s="3">
        <f>IF(E134="","",IF(ISERROR(INDEX($A$11:$B$20,MATCH(E134,$A$11:$A$20,0),2)),0,INDEX($A$11:$B$20,MATCH(E134,$A$11:$A$20,0),2)))</f>
        <v>0</v>
      </c>
      <c r="G134" s="47">
        <v>0.1</v>
      </c>
      <c r="H134" s="46">
        <f>IF($B$5="fixed",rate,G134)</f>
        <v>0.1</v>
      </c>
      <c r="I134" s="9">
        <f>IF(E134="",NA(),IF(PMT(H134/freq,(term*freq),-$B$2)&gt;(U133*(1+rate/freq)),IF((U133*(1+rate/freq))&lt;0,0,(U133*(1+rate/freq))),PMT(H134/freq,(term*freq),-$B$2)))</f>
        <v>59440.213775053242</v>
      </c>
      <c r="J134" s="8">
        <f>IF(E134="","",IF(emi&gt;(U133*(1+rate/freq)),IF((U133*(1+rate/freq))&lt;0,0,(U133*(1+rate/freq))),emi))</f>
        <v>59440.213775053242</v>
      </c>
      <c r="K134" s="9">
        <f>IF(E134="",NA(),IF(U133&lt;0,0,U133)*H134/freq)</f>
        <v>56184.570080461155</v>
      </c>
      <c r="L134" s="8">
        <f t="shared" si="8"/>
        <v>3255.6436945920868</v>
      </c>
      <c r="M134" s="8">
        <f t="shared" si="9"/>
        <v>131</v>
      </c>
      <c r="N134" s="8"/>
      <c r="O134" s="8"/>
      <c r="P134" s="8"/>
      <c r="Q134" s="8">
        <f>IF($B$23=$M$2,M134,IF($B$23=$N$2,N134,IF($B$23=$O$2,O134,IF($B$23=$P$2,P134,""))))</f>
        <v>0</v>
      </c>
      <c r="R134" s="3">
        <f>IF(Q134&lt;&gt;0,regpay,0)</f>
        <v>0</v>
      </c>
      <c r="S134" s="27"/>
      <c r="T134" s="3">
        <f>IF(U133=0,0,S134)</f>
        <v>0</v>
      </c>
      <c r="U134" s="8">
        <f>IF(E134="","",IF(U133&lt;=0,0,IF(U133+F134-L134-R134-T134&lt;0,0,U133+F134-L134-R134-T134)))</f>
        <v>6738892.7659607464</v>
      </c>
      <c r="W134" s="42"/>
      <c r="X134" s="42"/>
      <c r="Y134" s="42"/>
      <c r="Z134" s="42"/>
      <c r="AA134" s="42"/>
      <c r="AB134" s="11"/>
      <c r="AC134" s="11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</row>
    <row r="135" spans="1:48">
      <c r="A135" s="28"/>
      <c r="B135" s="28"/>
      <c r="D135" s="34">
        <f>IF(SUM($D$2:D134)&lt;&gt;0,0,IF(U134=L135,E135,0))</f>
        <v>0</v>
      </c>
      <c r="E135" s="3">
        <f t="shared" si="7"/>
        <v>132</v>
      </c>
      <c r="F135" s="3">
        <f>IF(E135="","",IF(ISERROR(INDEX($A$11:$B$20,MATCH(E135,$A$11:$A$20,0),2)),0,INDEX($A$11:$B$20,MATCH(E135,$A$11:$A$20,0),2)))</f>
        <v>0</v>
      </c>
      <c r="G135" s="47">
        <v>0.1</v>
      </c>
      <c r="H135" s="46">
        <f>IF($B$5="fixed",rate,G135)</f>
        <v>0.1</v>
      </c>
      <c r="I135" s="9">
        <f>IF(E135="",NA(),IF(PMT(H135/freq,(term*freq),-$B$2)&gt;(U134*(1+rate/freq)),IF((U134*(1+rate/freq))&lt;0,0,(U134*(1+rate/freq))),PMT(H135/freq,(term*freq),-$B$2)))</f>
        <v>59440.213775053242</v>
      </c>
      <c r="J135" s="8">
        <f>IF(E135="","",IF(emi&gt;(U134*(1+rate/freq)),IF((U134*(1+rate/freq))&lt;0,0,(U134*(1+rate/freq))),emi))</f>
        <v>59440.213775053242</v>
      </c>
      <c r="K135" s="9">
        <f>IF(E135="",NA(),IF(U134&lt;0,0,U134)*H135/freq)</f>
        <v>56157.439716339555</v>
      </c>
      <c r="L135" s="8">
        <f t="shared" si="8"/>
        <v>3282.7740587136868</v>
      </c>
      <c r="M135" s="8">
        <f t="shared" si="9"/>
        <v>132</v>
      </c>
      <c r="N135" s="8"/>
      <c r="O135" s="8"/>
      <c r="P135" s="8"/>
      <c r="Q135" s="8">
        <f>IF($B$23=$M$2,M135,IF($B$23=$N$2,N135,IF($B$23=$O$2,O135,IF($B$23=$P$2,P135,""))))</f>
        <v>0</v>
      </c>
      <c r="R135" s="3">
        <f>IF(Q135&lt;&gt;0,regpay,0)</f>
        <v>0</v>
      </c>
      <c r="S135" s="27"/>
      <c r="T135" s="3">
        <f>IF(U134=0,0,S135)</f>
        <v>0</v>
      </c>
      <c r="U135" s="8">
        <f>IF(E135="","",IF(U134&lt;=0,0,IF(U134+F135-L135-R135-T135&lt;0,0,U134+F135-L135-R135-T135)))</f>
        <v>6735609.9919020329</v>
      </c>
      <c r="W135" s="42"/>
      <c r="X135" s="42"/>
      <c r="Y135" s="42"/>
      <c r="Z135" s="42"/>
      <c r="AA135" s="42"/>
      <c r="AB135" s="11"/>
      <c r="AC135" s="11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</row>
    <row r="136" spans="1:48">
      <c r="A136" s="28"/>
      <c r="B136" s="28"/>
      <c r="D136" s="34">
        <f>IF(SUM($D$2:D135)&lt;&gt;0,0,IF(U135=L136,E136,0))</f>
        <v>0</v>
      </c>
      <c r="E136" s="3">
        <f t="shared" si="7"/>
        <v>133</v>
      </c>
      <c r="F136" s="3">
        <f>IF(E136="","",IF(ISERROR(INDEX($A$11:$B$20,MATCH(E136,$A$11:$A$20,0),2)),0,INDEX($A$11:$B$20,MATCH(E136,$A$11:$A$20,0),2)))</f>
        <v>0</v>
      </c>
      <c r="G136" s="47">
        <v>0.1</v>
      </c>
      <c r="H136" s="46">
        <f>IF($B$5="fixed",rate,G136)</f>
        <v>0.1</v>
      </c>
      <c r="I136" s="9">
        <f>IF(E136="",NA(),IF(PMT(H136/freq,(term*freq),-$B$2)&gt;(U135*(1+rate/freq)),IF((U135*(1+rate/freq))&lt;0,0,(U135*(1+rate/freq))),PMT(H136/freq,(term*freq),-$B$2)))</f>
        <v>59440.213775053242</v>
      </c>
      <c r="J136" s="8">
        <f>IF(E136="","",IF(emi&gt;(U135*(1+rate/freq)),IF((U135*(1+rate/freq))&lt;0,0,(U135*(1+rate/freq))),emi))</f>
        <v>59440.213775053242</v>
      </c>
      <c r="K136" s="9">
        <f>IF(E136="",NA(),IF(U135&lt;0,0,U135)*H136/freq)</f>
        <v>56130.083265850284</v>
      </c>
      <c r="L136" s="8">
        <f t="shared" si="8"/>
        <v>3310.1305092029579</v>
      </c>
      <c r="M136" s="8">
        <f t="shared" si="9"/>
        <v>133</v>
      </c>
      <c r="N136" s="8">
        <f>N133+3</f>
        <v>133</v>
      </c>
      <c r="O136" s="8">
        <f>O130+6</f>
        <v>133</v>
      </c>
      <c r="P136" s="8">
        <f>P124+12</f>
        <v>133</v>
      </c>
      <c r="Q136" s="8">
        <f>IF($B$23=$M$2,M136,IF($B$23=$N$2,N136,IF($B$23=$O$2,O136,IF($B$23=$P$2,P136,""))))</f>
        <v>133</v>
      </c>
      <c r="R136" s="3">
        <f>IF(Q136&lt;&gt;0,regpay,0)</f>
        <v>0</v>
      </c>
      <c r="S136" s="27"/>
      <c r="T136" s="3">
        <f>IF(U135=0,0,S136)</f>
        <v>0</v>
      </c>
      <c r="U136" s="8">
        <f>IF(E136="","",IF(U135&lt;=0,0,IF(U135+F136-L136-R136-T136&lt;0,0,U135+F136-L136-R136-T136)))</f>
        <v>6732299.8613928296</v>
      </c>
      <c r="W136" s="42"/>
      <c r="X136" s="42"/>
      <c r="Y136" s="42"/>
      <c r="Z136" s="42"/>
      <c r="AA136" s="42"/>
      <c r="AB136" s="11"/>
      <c r="AC136" s="11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</row>
    <row r="137" spans="1:48">
      <c r="A137" s="28"/>
      <c r="B137" s="28"/>
      <c r="D137" s="34">
        <f>IF(SUM($D$2:D136)&lt;&gt;0,0,IF(U136=L137,E137,0))</f>
        <v>0</v>
      </c>
      <c r="E137" s="3">
        <f t="shared" si="7"/>
        <v>134</v>
      </c>
      <c r="F137" s="3">
        <f>IF(E137="","",IF(ISERROR(INDEX($A$11:$B$20,MATCH(E137,$A$11:$A$20,0),2)),0,INDEX($A$11:$B$20,MATCH(E137,$A$11:$A$20,0),2)))</f>
        <v>0</v>
      </c>
      <c r="G137" s="47">
        <v>0.1</v>
      </c>
      <c r="H137" s="46">
        <f>IF($B$5="fixed",rate,G137)</f>
        <v>0.1</v>
      </c>
      <c r="I137" s="9">
        <f>IF(E137="",NA(),IF(PMT(H137/freq,(term*freq),-$B$2)&gt;(U136*(1+rate/freq)),IF((U136*(1+rate/freq))&lt;0,0,(U136*(1+rate/freq))),PMT(H137/freq,(term*freq),-$B$2)))</f>
        <v>59440.213775053242</v>
      </c>
      <c r="J137" s="8">
        <f>IF(E137="","",IF(emi&gt;(U136*(1+rate/freq)),IF((U136*(1+rate/freq))&lt;0,0,(U136*(1+rate/freq))),emi))</f>
        <v>59440.213775053242</v>
      </c>
      <c r="K137" s="9">
        <f>IF(E137="",NA(),IF(U136&lt;0,0,U136)*H137/freq)</f>
        <v>56102.498844940252</v>
      </c>
      <c r="L137" s="8">
        <f t="shared" si="8"/>
        <v>3337.7149301129903</v>
      </c>
      <c r="M137" s="8">
        <f t="shared" si="9"/>
        <v>134</v>
      </c>
      <c r="N137" s="8"/>
      <c r="O137" s="8"/>
      <c r="P137" s="8"/>
      <c r="Q137" s="8">
        <f>IF($B$23=$M$2,M137,IF($B$23=$N$2,N137,IF($B$23=$O$2,O137,IF($B$23=$P$2,P137,""))))</f>
        <v>0</v>
      </c>
      <c r="R137" s="3">
        <f>IF(Q137&lt;&gt;0,regpay,0)</f>
        <v>0</v>
      </c>
      <c r="S137" s="27"/>
      <c r="T137" s="3">
        <f>IF(U136=0,0,S137)</f>
        <v>0</v>
      </c>
      <c r="U137" s="8">
        <f>IF(E137="","",IF(U136&lt;=0,0,IF(U136+F137-L137-R137-T137&lt;0,0,U136+F137-L137-R137-T137)))</f>
        <v>6728962.1464627162</v>
      </c>
      <c r="W137" s="42"/>
      <c r="X137" s="42"/>
      <c r="Y137" s="42"/>
      <c r="Z137" s="42"/>
      <c r="AA137" s="42"/>
      <c r="AB137" s="11"/>
      <c r="AC137" s="11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</row>
    <row r="138" spans="1:48">
      <c r="A138" s="28"/>
      <c r="B138" s="28"/>
      <c r="D138" s="34">
        <f>IF(SUM($D$2:D137)&lt;&gt;0,0,IF(U137=L138,E138,0))</f>
        <v>0</v>
      </c>
      <c r="E138" s="3">
        <f t="shared" si="7"/>
        <v>135</v>
      </c>
      <c r="F138" s="3">
        <f>IF(E138="","",IF(ISERROR(INDEX($A$11:$B$20,MATCH(E138,$A$11:$A$20,0),2)),0,INDEX($A$11:$B$20,MATCH(E138,$A$11:$A$20,0),2)))</f>
        <v>0</v>
      </c>
      <c r="G138" s="47">
        <v>0.1</v>
      </c>
      <c r="H138" s="46">
        <f>IF($B$5="fixed",rate,G138)</f>
        <v>0.1</v>
      </c>
      <c r="I138" s="9">
        <f>IF(E138="",NA(),IF(PMT(H138/freq,(term*freq),-$B$2)&gt;(U137*(1+rate/freq)),IF((U137*(1+rate/freq))&lt;0,0,(U137*(1+rate/freq))),PMT(H138/freq,(term*freq),-$B$2)))</f>
        <v>59440.213775053242</v>
      </c>
      <c r="J138" s="8">
        <f>IF(E138="","",IF(emi&gt;(U137*(1+rate/freq)),IF((U137*(1+rate/freq))&lt;0,0,(U137*(1+rate/freq))),emi))</f>
        <v>59440.213775053242</v>
      </c>
      <c r="K138" s="9">
        <f>IF(E138="",NA(),IF(U137&lt;0,0,U137)*H138/freq)</f>
        <v>56074.684553855972</v>
      </c>
      <c r="L138" s="8">
        <f t="shared" si="8"/>
        <v>3365.5292211972701</v>
      </c>
      <c r="M138" s="8">
        <f t="shared" si="9"/>
        <v>135</v>
      </c>
      <c r="N138" s="8"/>
      <c r="O138" s="8"/>
      <c r="P138" s="8"/>
      <c r="Q138" s="8">
        <f>IF($B$23=$M$2,M138,IF($B$23=$N$2,N138,IF($B$23=$O$2,O138,IF($B$23=$P$2,P138,""))))</f>
        <v>0</v>
      </c>
      <c r="R138" s="3">
        <f>IF(Q138&lt;&gt;0,regpay,0)</f>
        <v>0</v>
      </c>
      <c r="S138" s="27"/>
      <c r="T138" s="3">
        <f>IF(U137=0,0,S138)</f>
        <v>0</v>
      </c>
      <c r="U138" s="8">
        <f>IF(E138="","",IF(U137&lt;=0,0,IF(U137+F138-L138-R138-T138&lt;0,0,U137+F138-L138-R138-T138)))</f>
        <v>6725596.6172415186</v>
      </c>
      <c r="W138" s="42"/>
      <c r="X138" s="42"/>
      <c r="Y138" s="42"/>
      <c r="Z138" s="42"/>
      <c r="AA138" s="42"/>
      <c r="AB138" s="11"/>
      <c r="AC138" s="11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</row>
    <row r="139" spans="1:48">
      <c r="A139" s="28"/>
      <c r="B139" s="28"/>
      <c r="D139" s="34">
        <f>IF(SUM($D$2:D138)&lt;&gt;0,0,IF(U138=L139,E139,0))</f>
        <v>0</v>
      </c>
      <c r="E139" s="3">
        <f t="shared" si="7"/>
        <v>136</v>
      </c>
      <c r="F139" s="3">
        <f>IF(E139="","",IF(ISERROR(INDEX($A$11:$B$20,MATCH(E139,$A$11:$A$20,0),2)),0,INDEX($A$11:$B$20,MATCH(E139,$A$11:$A$20,0),2)))</f>
        <v>0</v>
      </c>
      <c r="G139" s="47">
        <v>0.1</v>
      </c>
      <c r="H139" s="46">
        <f>IF($B$5="fixed",rate,G139)</f>
        <v>0.1</v>
      </c>
      <c r="I139" s="9">
        <f>IF(E139="",NA(),IF(PMT(H139/freq,(term*freq),-$B$2)&gt;(U138*(1+rate/freq)),IF((U138*(1+rate/freq))&lt;0,0,(U138*(1+rate/freq))),PMT(H139/freq,(term*freq),-$B$2)))</f>
        <v>59440.213775053242</v>
      </c>
      <c r="J139" s="8">
        <f>IF(E139="","",IF(emi&gt;(U138*(1+rate/freq)),IF((U138*(1+rate/freq))&lt;0,0,(U138*(1+rate/freq))),emi))</f>
        <v>59440.213775053242</v>
      </c>
      <c r="K139" s="9">
        <f>IF(E139="",NA(),IF(U138&lt;0,0,U138)*H139/freq)</f>
        <v>56046.638477012661</v>
      </c>
      <c r="L139" s="8">
        <f t="shared" si="8"/>
        <v>3393.5752980405814</v>
      </c>
      <c r="M139" s="8">
        <f t="shared" si="9"/>
        <v>136</v>
      </c>
      <c r="N139" s="8">
        <f>N136+3</f>
        <v>136</v>
      </c>
      <c r="O139" s="8"/>
      <c r="P139" s="8"/>
      <c r="Q139" s="8">
        <f>IF($B$23=$M$2,M139,IF($B$23=$N$2,N139,IF($B$23=$O$2,O139,IF($B$23=$P$2,P139,""))))</f>
        <v>136</v>
      </c>
      <c r="R139" s="3">
        <f>IF(Q139&lt;&gt;0,regpay,0)</f>
        <v>0</v>
      </c>
      <c r="S139" s="27"/>
      <c r="T139" s="3">
        <f>IF(U138=0,0,S139)</f>
        <v>0</v>
      </c>
      <c r="U139" s="8">
        <f>IF(E139="","",IF(U138&lt;=0,0,IF(U138+F139-L139-R139-T139&lt;0,0,U138+F139-L139-R139-T139)))</f>
        <v>6722203.0419434784</v>
      </c>
      <c r="W139" s="42"/>
      <c r="X139" s="42"/>
      <c r="Y139" s="42"/>
      <c r="Z139" s="42"/>
      <c r="AA139" s="42"/>
      <c r="AB139" s="11"/>
      <c r="AC139" s="11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</row>
    <row r="140" spans="1:48">
      <c r="A140" s="28"/>
      <c r="B140" s="28"/>
      <c r="D140" s="34">
        <f>IF(SUM($D$2:D139)&lt;&gt;0,0,IF(U139=L140,E140,0))</f>
        <v>0</v>
      </c>
      <c r="E140" s="3">
        <f t="shared" si="7"/>
        <v>137</v>
      </c>
      <c r="F140" s="3">
        <f>IF(E140="","",IF(ISERROR(INDEX($A$11:$B$20,MATCH(E140,$A$11:$A$20,0),2)),0,INDEX($A$11:$B$20,MATCH(E140,$A$11:$A$20,0),2)))</f>
        <v>0</v>
      </c>
      <c r="G140" s="47">
        <v>0.1</v>
      </c>
      <c r="H140" s="46">
        <f>IF($B$5="fixed",rate,G140)</f>
        <v>0.1</v>
      </c>
      <c r="I140" s="9">
        <f>IF(E140="",NA(),IF(PMT(H140/freq,(term*freq),-$B$2)&gt;(U139*(1+rate/freq)),IF((U139*(1+rate/freq))&lt;0,0,(U139*(1+rate/freq))),PMT(H140/freq,(term*freq),-$B$2)))</f>
        <v>59440.213775053242</v>
      </c>
      <c r="J140" s="8">
        <f>IF(E140="","",IF(emi&gt;(U139*(1+rate/freq)),IF((U139*(1+rate/freq))&lt;0,0,(U139*(1+rate/freq))),emi))</f>
        <v>59440.213775053242</v>
      </c>
      <c r="K140" s="9">
        <f>IF(E140="",NA(),IF(U139&lt;0,0,U139)*H140/freq)</f>
        <v>56018.35868286233</v>
      </c>
      <c r="L140" s="8">
        <f t="shared" si="8"/>
        <v>3421.8550921909118</v>
      </c>
      <c r="M140" s="8">
        <f t="shared" si="9"/>
        <v>137</v>
      </c>
      <c r="N140" s="8"/>
      <c r="O140" s="8"/>
      <c r="P140" s="8"/>
      <c r="Q140" s="8">
        <f>IF($B$23=$M$2,M140,IF($B$23=$N$2,N140,IF($B$23=$O$2,O140,IF($B$23=$P$2,P140,""))))</f>
        <v>0</v>
      </c>
      <c r="R140" s="3">
        <f>IF(Q140&lt;&gt;0,regpay,0)</f>
        <v>0</v>
      </c>
      <c r="S140" s="27"/>
      <c r="T140" s="3">
        <f>IF(U139=0,0,S140)</f>
        <v>0</v>
      </c>
      <c r="U140" s="8">
        <f>IF(E140="","",IF(U139&lt;=0,0,IF(U139+F140-L140-R140-T140&lt;0,0,U139+F140-L140-R140-T140)))</f>
        <v>6718781.1868512873</v>
      </c>
      <c r="W140" s="42"/>
      <c r="X140" s="42"/>
      <c r="Y140" s="42"/>
      <c r="Z140" s="42"/>
      <c r="AA140" s="42"/>
      <c r="AB140" s="11"/>
      <c r="AC140" s="11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</row>
    <row r="141" spans="1:48">
      <c r="A141" s="28"/>
      <c r="B141" s="28"/>
      <c r="D141" s="34">
        <f>IF(SUM($D$2:D140)&lt;&gt;0,0,IF(U140=L141,E141,0))</f>
        <v>0</v>
      </c>
      <c r="E141" s="3">
        <f t="shared" si="7"/>
        <v>138</v>
      </c>
      <c r="F141" s="3">
        <f>IF(E141="","",IF(ISERROR(INDEX($A$11:$B$20,MATCH(E141,$A$11:$A$20,0),2)),0,INDEX($A$11:$B$20,MATCH(E141,$A$11:$A$20,0),2)))</f>
        <v>0</v>
      </c>
      <c r="G141" s="47">
        <v>0.1</v>
      </c>
      <c r="H141" s="46">
        <f>IF($B$5="fixed",rate,G141)</f>
        <v>0.1</v>
      </c>
      <c r="I141" s="9">
        <f>IF(E141="",NA(),IF(PMT(H141/freq,(term*freq),-$B$2)&gt;(U140*(1+rate/freq)),IF((U140*(1+rate/freq))&lt;0,0,(U140*(1+rate/freq))),PMT(H141/freq,(term*freq),-$B$2)))</f>
        <v>59440.213775053242</v>
      </c>
      <c r="J141" s="8">
        <f>IF(E141="","",IF(emi&gt;(U140*(1+rate/freq)),IF((U140*(1+rate/freq))&lt;0,0,(U140*(1+rate/freq))),emi))</f>
        <v>59440.213775053242</v>
      </c>
      <c r="K141" s="9">
        <f>IF(E141="",NA(),IF(U140&lt;0,0,U140)*H141/freq)</f>
        <v>55989.843223760727</v>
      </c>
      <c r="L141" s="8">
        <f t="shared" si="8"/>
        <v>3450.3705512925153</v>
      </c>
      <c r="M141" s="8">
        <f t="shared" si="9"/>
        <v>138</v>
      </c>
      <c r="N141" s="8"/>
      <c r="O141" s="8"/>
      <c r="P141" s="8"/>
      <c r="Q141" s="8">
        <f>IF($B$23=$M$2,M141,IF($B$23=$N$2,N141,IF($B$23=$O$2,O141,IF($B$23=$P$2,P141,""))))</f>
        <v>0</v>
      </c>
      <c r="R141" s="3">
        <f>IF(Q141&lt;&gt;0,regpay,0)</f>
        <v>0</v>
      </c>
      <c r="S141" s="27"/>
      <c r="T141" s="3">
        <f>IF(U140=0,0,S141)</f>
        <v>0</v>
      </c>
      <c r="U141" s="8">
        <f>IF(E141="","",IF(U140&lt;=0,0,IF(U140+F141-L141-R141-T141&lt;0,0,U140+F141-L141-R141-T141)))</f>
        <v>6715330.8162999945</v>
      </c>
      <c r="W141" s="42"/>
      <c r="X141" s="42"/>
      <c r="Y141" s="42"/>
      <c r="Z141" s="42"/>
      <c r="AA141" s="42"/>
      <c r="AB141" s="11"/>
      <c r="AC141" s="11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</row>
    <row r="142" spans="1:48">
      <c r="A142" s="28"/>
      <c r="B142" s="28"/>
      <c r="D142" s="34">
        <f>IF(SUM($D$2:D141)&lt;&gt;0,0,IF(U141=L142,E142,0))</f>
        <v>0</v>
      </c>
      <c r="E142" s="3">
        <f t="shared" si="7"/>
        <v>139</v>
      </c>
      <c r="F142" s="3">
        <f>IF(E142="","",IF(ISERROR(INDEX($A$11:$B$20,MATCH(E142,$A$11:$A$20,0),2)),0,INDEX($A$11:$B$20,MATCH(E142,$A$11:$A$20,0),2)))</f>
        <v>0</v>
      </c>
      <c r="G142" s="47">
        <v>0.1</v>
      </c>
      <c r="H142" s="46">
        <f>IF($B$5="fixed",rate,G142)</f>
        <v>0.1</v>
      </c>
      <c r="I142" s="9">
        <f>IF(E142="",NA(),IF(PMT(H142/freq,(term*freq),-$B$2)&gt;(U141*(1+rate/freq)),IF((U141*(1+rate/freq))&lt;0,0,(U141*(1+rate/freq))),PMT(H142/freq,(term*freq),-$B$2)))</f>
        <v>59440.213775053242</v>
      </c>
      <c r="J142" s="8">
        <f>IF(E142="","",IF(emi&gt;(U141*(1+rate/freq)),IF((U141*(1+rate/freq))&lt;0,0,(U141*(1+rate/freq))),emi))</f>
        <v>59440.213775053242</v>
      </c>
      <c r="K142" s="9">
        <f>IF(E142="",NA(),IF(U141&lt;0,0,U141)*H142/freq)</f>
        <v>55961.090135833285</v>
      </c>
      <c r="L142" s="8">
        <f t="shared" si="8"/>
        <v>3479.1236392199571</v>
      </c>
      <c r="M142" s="8">
        <f t="shared" si="9"/>
        <v>139</v>
      </c>
      <c r="N142" s="8">
        <f>N139+3</f>
        <v>139</v>
      </c>
      <c r="O142" s="8">
        <f>O136+6</f>
        <v>139</v>
      </c>
      <c r="P142" s="8"/>
      <c r="Q142" s="8">
        <f>IF($B$23=$M$2,M142,IF($B$23=$N$2,N142,IF($B$23=$O$2,O142,IF($B$23=$P$2,P142,""))))</f>
        <v>139</v>
      </c>
      <c r="R142" s="3">
        <f>IF(Q142&lt;&gt;0,regpay,0)</f>
        <v>0</v>
      </c>
      <c r="S142" s="27"/>
      <c r="T142" s="3">
        <f>IF(U141=0,0,S142)</f>
        <v>0</v>
      </c>
      <c r="U142" s="8">
        <f>IF(E142="","",IF(U141&lt;=0,0,IF(U141+F142-L142-R142-T142&lt;0,0,U141+F142-L142-R142-T142)))</f>
        <v>6711851.6926607741</v>
      </c>
      <c r="W142" s="42"/>
      <c r="X142" s="42"/>
      <c r="Y142" s="42"/>
      <c r="Z142" s="42"/>
      <c r="AA142" s="42"/>
      <c r="AB142" s="11"/>
      <c r="AC142" s="11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</row>
    <row r="143" spans="1:48">
      <c r="A143" s="28"/>
      <c r="B143" s="28"/>
      <c r="D143" s="34">
        <f>IF(SUM($D$2:D142)&lt;&gt;0,0,IF(U142=L143,E143,0))</f>
        <v>0</v>
      </c>
      <c r="E143" s="3">
        <f t="shared" si="7"/>
        <v>140</v>
      </c>
      <c r="F143" s="3">
        <f>IF(E143="","",IF(ISERROR(INDEX($A$11:$B$20,MATCH(E143,$A$11:$A$20,0),2)),0,INDEX($A$11:$B$20,MATCH(E143,$A$11:$A$20,0),2)))</f>
        <v>0</v>
      </c>
      <c r="G143" s="47">
        <v>0.1</v>
      </c>
      <c r="H143" s="46">
        <f>IF($B$5="fixed",rate,G143)</f>
        <v>0.1</v>
      </c>
      <c r="I143" s="9">
        <f>IF(E143="",NA(),IF(PMT(H143/freq,(term*freq),-$B$2)&gt;(U142*(1+rate/freq)),IF((U142*(1+rate/freq))&lt;0,0,(U142*(1+rate/freq))),PMT(H143/freq,(term*freq),-$B$2)))</f>
        <v>59440.213775053242</v>
      </c>
      <c r="J143" s="8">
        <f>IF(E143="","",IF(emi&gt;(U142*(1+rate/freq)),IF((U142*(1+rate/freq))&lt;0,0,(U142*(1+rate/freq))),emi))</f>
        <v>59440.213775053242</v>
      </c>
      <c r="K143" s="9">
        <f>IF(E143="",NA(),IF(U142&lt;0,0,U142)*H143/freq)</f>
        <v>55932.097438839788</v>
      </c>
      <c r="L143" s="8">
        <f t="shared" si="8"/>
        <v>3508.1163362134539</v>
      </c>
      <c r="M143" s="8">
        <f t="shared" si="9"/>
        <v>140</v>
      </c>
      <c r="N143" s="8"/>
      <c r="O143" s="8"/>
      <c r="P143" s="8"/>
      <c r="Q143" s="8">
        <f>IF($B$23=$M$2,M143,IF($B$23=$N$2,N143,IF($B$23=$O$2,O143,IF($B$23=$P$2,P143,""))))</f>
        <v>0</v>
      </c>
      <c r="R143" s="3">
        <f>IF(Q143&lt;&gt;0,regpay,0)</f>
        <v>0</v>
      </c>
      <c r="S143" s="27"/>
      <c r="T143" s="3">
        <f>IF(U142=0,0,S143)</f>
        <v>0</v>
      </c>
      <c r="U143" s="8">
        <f>IF(E143="","",IF(U142&lt;=0,0,IF(U142+F143-L143-R143-T143&lt;0,0,U142+F143-L143-R143-T143)))</f>
        <v>6708343.5763245607</v>
      </c>
      <c r="W143" s="42"/>
      <c r="X143" s="42"/>
      <c r="Y143" s="42"/>
      <c r="Z143" s="42"/>
      <c r="AA143" s="42"/>
      <c r="AB143" s="11"/>
      <c r="AC143" s="11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</row>
    <row r="144" spans="1:48">
      <c r="A144" s="28"/>
      <c r="B144" s="28"/>
      <c r="D144" s="34">
        <f>IF(SUM($D$2:D143)&lt;&gt;0,0,IF(U143=L144,E144,0))</f>
        <v>0</v>
      </c>
      <c r="E144" s="3">
        <f t="shared" si="7"/>
        <v>141</v>
      </c>
      <c r="F144" s="3">
        <f>IF(E144="","",IF(ISERROR(INDEX($A$11:$B$20,MATCH(E144,$A$11:$A$20,0),2)),0,INDEX($A$11:$B$20,MATCH(E144,$A$11:$A$20,0),2)))</f>
        <v>0</v>
      </c>
      <c r="G144" s="47">
        <v>0.1</v>
      </c>
      <c r="H144" s="46">
        <f>IF($B$5="fixed",rate,G144)</f>
        <v>0.1</v>
      </c>
      <c r="I144" s="9">
        <f>IF(E144="",NA(),IF(PMT(H144/freq,(term*freq),-$B$2)&gt;(U143*(1+rate/freq)),IF((U143*(1+rate/freq))&lt;0,0,(U143*(1+rate/freq))),PMT(H144/freq,(term*freq),-$B$2)))</f>
        <v>59440.213775053242</v>
      </c>
      <c r="J144" s="8">
        <f>IF(E144="","",IF(emi&gt;(U143*(1+rate/freq)),IF((U143*(1+rate/freq))&lt;0,0,(U143*(1+rate/freq))),emi))</f>
        <v>59440.213775053242</v>
      </c>
      <c r="K144" s="9">
        <f>IF(E144="",NA(),IF(U143&lt;0,0,U143)*H144/freq)</f>
        <v>55902.86313603801</v>
      </c>
      <c r="L144" s="8">
        <f t="shared" si="8"/>
        <v>3537.3506390152324</v>
      </c>
      <c r="M144" s="8">
        <f t="shared" si="9"/>
        <v>141</v>
      </c>
      <c r="N144" s="8"/>
      <c r="O144" s="8"/>
      <c r="P144" s="8"/>
      <c r="Q144" s="8">
        <f>IF($B$23=$M$2,M144,IF($B$23=$N$2,N144,IF($B$23=$O$2,O144,IF($B$23=$P$2,P144,""))))</f>
        <v>0</v>
      </c>
      <c r="R144" s="3">
        <f>IF(Q144&lt;&gt;0,regpay,0)</f>
        <v>0</v>
      </c>
      <c r="S144" s="27"/>
      <c r="T144" s="3">
        <f>IF(U143=0,0,S144)</f>
        <v>0</v>
      </c>
      <c r="U144" s="8">
        <f>IF(E144="","",IF(U143&lt;=0,0,IF(U143+F144-L144-R144-T144&lt;0,0,U143+F144-L144-R144-T144)))</f>
        <v>6704806.2256855452</v>
      </c>
      <c r="W144" s="42"/>
      <c r="X144" s="42"/>
      <c r="Y144" s="42"/>
      <c r="Z144" s="42"/>
      <c r="AA144" s="42"/>
      <c r="AB144" s="11"/>
      <c r="AC144" s="11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</row>
    <row r="145" spans="1:48">
      <c r="A145" s="28"/>
      <c r="B145" s="28"/>
      <c r="D145" s="34">
        <f>IF(SUM($D$2:D144)&lt;&gt;0,0,IF(U144=L145,E145,0))</f>
        <v>0</v>
      </c>
      <c r="E145" s="3">
        <f t="shared" si="7"/>
        <v>142</v>
      </c>
      <c r="F145" s="3">
        <f>IF(E145="","",IF(ISERROR(INDEX($A$11:$B$20,MATCH(E145,$A$11:$A$20,0),2)),0,INDEX($A$11:$B$20,MATCH(E145,$A$11:$A$20,0),2)))</f>
        <v>0</v>
      </c>
      <c r="G145" s="47">
        <v>0.1</v>
      </c>
      <c r="H145" s="46">
        <f>IF($B$5="fixed",rate,G145)</f>
        <v>0.1</v>
      </c>
      <c r="I145" s="9">
        <f>IF(E145="",NA(),IF(PMT(H145/freq,(term*freq),-$B$2)&gt;(U144*(1+rate/freq)),IF((U144*(1+rate/freq))&lt;0,0,(U144*(1+rate/freq))),PMT(H145/freq,(term*freq),-$B$2)))</f>
        <v>59440.213775053242</v>
      </c>
      <c r="J145" s="8">
        <f>IF(E145="","",IF(emi&gt;(U144*(1+rate/freq)),IF((U144*(1+rate/freq))&lt;0,0,(U144*(1+rate/freq))),emi))</f>
        <v>59440.213775053242</v>
      </c>
      <c r="K145" s="9">
        <f>IF(E145="",NA(),IF(U144&lt;0,0,U144)*H145/freq)</f>
        <v>55873.385214046219</v>
      </c>
      <c r="L145" s="8">
        <f t="shared" si="8"/>
        <v>3566.8285610070234</v>
      </c>
      <c r="M145" s="8">
        <f t="shared" si="9"/>
        <v>142</v>
      </c>
      <c r="N145" s="8">
        <f>N142+3</f>
        <v>142</v>
      </c>
      <c r="O145" s="8"/>
      <c r="P145" s="8"/>
      <c r="Q145" s="8">
        <f>IF($B$23=$M$2,M145,IF($B$23=$N$2,N145,IF($B$23=$O$2,O145,IF($B$23=$P$2,P145,""))))</f>
        <v>142</v>
      </c>
      <c r="R145" s="3">
        <f>IF(Q145&lt;&gt;0,regpay,0)</f>
        <v>0</v>
      </c>
      <c r="S145" s="27"/>
      <c r="T145" s="3">
        <f>IF(U144=0,0,S145)</f>
        <v>0</v>
      </c>
      <c r="U145" s="8">
        <f>IF(E145="","",IF(U144&lt;=0,0,IF(U144+F145-L145-R145-T145&lt;0,0,U144+F145-L145-R145-T145)))</f>
        <v>6701239.3971245382</v>
      </c>
      <c r="W145" s="42"/>
      <c r="X145" s="42"/>
      <c r="Y145" s="42"/>
      <c r="Z145" s="42"/>
      <c r="AA145" s="42"/>
      <c r="AB145" s="11"/>
      <c r="AC145" s="11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</row>
    <row r="146" spans="1:48">
      <c r="A146" s="28"/>
      <c r="B146" s="28"/>
      <c r="D146" s="34">
        <f>IF(SUM($D$2:D145)&lt;&gt;0,0,IF(U145=L146,E146,0))</f>
        <v>0</v>
      </c>
      <c r="E146" s="3">
        <f t="shared" si="7"/>
        <v>143</v>
      </c>
      <c r="F146" s="3">
        <f>IF(E146="","",IF(ISERROR(INDEX($A$11:$B$20,MATCH(E146,$A$11:$A$20,0),2)),0,INDEX($A$11:$B$20,MATCH(E146,$A$11:$A$20,0),2)))</f>
        <v>0</v>
      </c>
      <c r="G146" s="47">
        <v>0.1</v>
      </c>
      <c r="H146" s="46">
        <f>IF($B$5="fixed",rate,G146)</f>
        <v>0.1</v>
      </c>
      <c r="I146" s="9">
        <f>IF(E146="",NA(),IF(PMT(H146/freq,(term*freq),-$B$2)&gt;(U145*(1+rate/freq)),IF((U145*(1+rate/freq))&lt;0,0,(U145*(1+rate/freq))),PMT(H146/freq,(term*freq),-$B$2)))</f>
        <v>59440.213775053242</v>
      </c>
      <c r="J146" s="8">
        <f>IF(E146="","",IF(emi&gt;(U145*(1+rate/freq)),IF((U145*(1+rate/freq))&lt;0,0,(U145*(1+rate/freq))),emi))</f>
        <v>59440.213775053242</v>
      </c>
      <c r="K146" s="9">
        <f>IF(E146="",NA(),IF(U145&lt;0,0,U145)*H146/freq)</f>
        <v>55843.661642704486</v>
      </c>
      <c r="L146" s="8">
        <f t="shared" si="8"/>
        <v>3596.5521323487555</v>
      </c>
      <c r="M146" s="8">
        <f t="shared" si="9"/>
        <v>143</v>
      </c>
      <c r="N146" s="8"/>
      <c r="O146" s="8"/>
      <c r="P146" s="8"/>
      <c r="Q146" s="8">
        <f>IF($B$23=$M$2,M146,IF($B$23=$N$2,N146,IF($B$23=$O$2,O146,IF($B$23=$P$2,P146,""))))</f>
        <v>0</v>
      </c>
      <c r="R146" s="3">
        <f>IF(Q146&lt;&gt;0,regpay,0)</f>
        <v>0</v>
      </c>
      <c r="S146" s="27"/>
      <c r="T146" s="3">
        <f>IF(U145=0,0,S146)</f>
        <v>0</v>
      </c>
      <c r="U146" s="8">
        <f>IF(E146="","",IF(U145&lt;=0,0,IF(U145+F146-L146-R146-T146&lt;0,0,U145+F146-L146-R146-T146)))</f>
        <v>6697642.8449921897</v>
      </c>
      <c r="W146" s="42"/>
      <c r="X146" s="42"/>
      <c r="Y146" s="42"/>
      <c r="Z146" s="42"/>
      <c r="AA146" s="42"/>
      <c r="AB146" s="11"/>
      <c r="AC146" s="11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</row>
    <row r="147" spans="1:48">
      <c r="A147" s="28"/>
      <c r="B147" s="28"/>
      <c r="D147" s="34">
        <f>IF(SUM($D$2:D146)&lt;&gt;0,0,IF(U146=L147,E147,0))</f>
        <v>0</v>
      </c>
      <c r="E147" s="3">
        <f t="shared" si="7"/>
        <v>144</v>
      </c>
      <c r="F147" s="3">
        <f>IF(E147="","",IF(ISERROR(INDEX($A$11:$B$20,MATCH(E147,$A$11:$A$20,0),2)),0,INDEX($A$11:$B$20,MATCH(E147,$A$11:$A$20,0),2)))</f>
        <v>0</v>
      </c>
      <c r="G147" s="47">
        <v>0.1</v>
      </c>
      <c r="H147" s="46">
        <f>IF($B$5="fixed",rate,G147)</f>
        <v>0.1</v>
      </c>
      <c r="I147" s="9">
        <f>IF(E147="",NA(),IF(PMT(H147/freq,(term*freq),-$B$2)&gt;(U146*(1+rate/freq)),IF((U146*(1+rate/freq))&lt;0,0,(U146*(1+rate/freq))),PMT(H147/freq,(term*freq),-$B$2)))</f>
        <v>59440.213775053242</v>
      </c>
      <c r="J147" s="8">
        <f>IF(E147="","",IF(emi&gt;(U146*(1+rate/freq)),IF((U146*(1+rate/freq))&lt;0,0,(U146*(1+rate/freq))),emi))</f>
        <v>59440.213775053242</v>
      </c>
      <c r="K147" s="9">
        <f>IF(E147="",NA(),IF(U146&lt;0,0,U146)*H147/freq)</f>
        <v>55813.690374934922</v>
      </c>
      <c r="L147" s="8">
        <f t="shared" si="8"/>
        <v>3626.5234001183198</v>
      </c>
      <c r="M147" s="8">
        <f t="shared" si="9"/>
        <v>144</v>
      </c>
      <c r="N147" s="8"/>
      <c r="O147" s="8"/>
      <c r="P147" s="8"/>
      <c r="Q147" s="8">
        <f>IF($B$23=$M$2,M147,IF($B$23=$N$2,N147,IF($B$23=$O$2,O147,IF($B$23=$P$2,P147,""))))</f>
        <v>0</v>
      </c>
      <c r="R147" s="3">
        <f>IF(Q147&lt;&gt;0,regpay,0)</f>
        <v>0</v>
      </c>
      <c r="S147" s="27"/>
      <c r="T147" s="3">
        <f>IF(U146=0,0,S147)</f>
        <v>0</v>
      </c>
      <c r="U147" s="8">
        <f>IF(E147="","",IF(U146&lt;=0,0,IF(U146+F147-L147-R147-T147&lt;0,0,U146+F147-L147-R147-T147)))</f>
        <v>6694016.3215920711</v>
      </c>
      <c r="W147" s="42"/>
      <c r="X147" s="42"/>
      <c r="Y147" s="42"/>
      <c r="Z147" s="42"/>
      <c r="AA147" s="42"/>
      <c r="AB147" s="11"/>
      <c r="AC147" s="11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</row>
    <row r="148" spans="1:48">
      <c r="A148" s="28"/>
      <c r="B148" s="28"/>
      <c r="D148" s="34">
        <f>IF(SUM($D$2:D147)&lt;&gt;0,0,IF(U147=L148,E148,0))</f>
        <v>0</v>
      </c>
      <c r="E148" s="3">
        <f t="shared" si="7"/>
        <v>145</v>
      </c>
      <c r="F148" s="3">
        <f>IF(E148="","",IF(ISERROR(INDEX($A$11:$B$20,MATCH(E148,$A$11:$A$20,0),2)),0,INDEX($A$11:$B$20,MATCH(E148,$A$11:$A$20,0),2)))</f>
        <v>0</v>
      </c>
      <c r="G148" s="47">
        <v>0.1</v>
      </c>
      <c r="H148" s="46">
        <f>IF($B$5="fixed",rate,G148)</f>
        <v>0.1</v>
      </c>
      <c r="I148" s="9">
        <f>IF(E148="",NA(),IF(PMT(H148/freq,(term*freq),-$B$2)&gt;(U147*(1+rate/freq)),IF((U147*(1+rate/freq))&lt;0,0,(U147*(1+rate/freq))),PMT(H148/freq,(term*freq),-$B$2)))</f>
        <v>59440.213775053242</v>
      </c>
      <c r="J148" s="8">
        <f>IF(E148="","",IF(emi&gt;(U147*(1+rate/freq)),IF((U147*(1+rate/freq))&lt;0,0,(U147*(1+rate/freq))),emi))</f>
        <v>59440.213775053242</v>
      </c>
      <c r="K148" s="9">
        <f>IF(E148="",NA(),IF(U147&lt;0,0,U147)*H148/freq)</f>
        <v>55783.469346600592</v>
      </c>
      <c r="L148" s="8">
        <f t="shared" si="8"/>
        <v>3656.74442845265</v>
      </c>
      <c r="M148" s="8">
        <f t="shared" si="9"/>
        <v>145</v>
      </c>
      <c r="N148" s="8">
        <f>N145+3</f>
        <v>145</v>
      </c>
      <c r="O148" s="8">
        <f>O142+6</f>
        <v>145</v>
      </c>
      <c r="P148" s="8">
        <f>P136+12</f>
        <v>145</v>
      </c>
      <c r="Q148" s="8">
        <f>IF($B$23=$M$2,M148,IF($B$23=$N$2,N148,IF($B$23=$O$2,O148,IF($B$23=$P$2,P148,""))))</f>
        <v>145</v>
      </c>
      <c r="R148" s="3">
        <f>IF(Q148&lt;&gt;0,regpay,0)</f>
        <v>0</v>
      </c>
      <c r="S148" s="27"/>
      <c r="T148" s="3">
        <f>IF(U147=0,0,S148)</f>
        <v>0</v>
      </c>
      <c r="U148" s="8">
        <f>IF(E148="","",IF(U147&lt;=0,0,IF(U147+F148-L148-R148-T148&lt;0,0,U147+F148-L148-R148-T148)))</f>
        <v>6690359.5771636181</v>
      </c>
      <c r="W148" s="42"/>
      <c r="X148" s="42"/>
      <c r="Y148" s="42"/>
      <c r="Z148" s="42"/>
      <c r="AA148" s="42"/>
      <c r="AB148" s="11"/>
      <c r="AC148" s="11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</row>
    <row r="149" spans="1:48">
      <c r="A149" s="28"/>
      <c r="B149" s="28"/>
      <c r="D149" s="34">
        <f>IF(SUM($D$2:D148)&lt;&gt;0,0,IF(U148=L149,E149,0))</f>
        <v>0</v>
      </c>
      <c r="E149" s="3">
        <f t="shared" si="7"/>
        <v>146</v>
      </c>
      <c r="F149" s="3">
        <f>IF(E149="","",IF(ISERROR(INDEX($A$11:$B$20,MATCH(E149,$A$11:$A$20,0),2)),0,INDEX($A$11:$B$20,MATCH(E149,$A$11:$A$20,0),2)))</f>
        <v>0</v>
      </c>
      <c r="G149" s="47">
        <v>0.1</v>
      </c>
      <c r="H149" s="46">
        <f>IF($B$5="fixed",rate,G149)</f>
        <v>0.1</v>
      </c>
      <c r="I149" s="9">
        <f>IF(E149="",NA(),IF(PMT(H149/freq,(term*freq),-$B$2)&gt;(U148*(1+rate/freq)),IF((U148*(1+rate/freq))&lt;0,0,(U148*(1+rate/freq))),PMT(H149/freq,(term*freq),-$B$2)))</f>
        <v>59440.213775053242</v>
      </c>
      <c r="J149" s="8">
        <f>IF(E149="","",IF(emi&gt;(U148*(1+rate/freq)),IF((U148*(1+rate/freq))&lt;0,0,(U148*(1+rate/freq))),emi))</f>
        <v>59440.213775053242</v>
      </c>
      <c r="K149" s="9">
        <f>IF(E149="",NA(),IF(U148&lt;0,0,U148)*H149/freq)</f>
        <v>55752.996476363485</v>
      </c>
      <c r="L149" s="8">
        <f t="shared" si="8"/>
        <v>3687.2172986897567</v>
      </c>
      <c r="M149" s="8">
        <f t="shared" si="9"/>
        <v>146</v>
      </c>
      <c r="N149" s="8"/>
      <c r="O149" s="8"/>
      <c r="P149" s="8"/>
      <c r="Q149" s="8">
        <f>IF($B$23=$M$2,M149,IF($B$23=$N$2,N149,IF($B$23=$O$2,O149,IF($B$23=$P$2,P149,""))))</f>
        <v>0</v>
      </c>
      <c r="R149" s="3">
        <f>IF(Q149&lt;&gt;0,regpay,0)</f>
        <v>0</v>
      </c>
      <c r="S149" s="27"/>
      <c r="T149" s="3">
        <f>IF(U148=0,0,S149)</f>
        <v>0</v>
      </c>
      <c r="U149" s="8">
        <f>IF(E149="","",IF(U148&lt;=0,0,IF(U148+F149-L149-R149-T149&lt;0,0,U148+F149-L149-R149-T149)))</f>
        <v>6686672.3598649288</v>
      </c>
      <c r="W149" s="42"/>
      <c r="X149" s="42"/>
      <c r="Y149" s="42"/>
      <c r="Z149" s="42"/>
      <c r="AA149" s="42"/>
      <c r="AB149" s="11"/>
      <c r="AC149" s="11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</row>
    <row r="150" spans="1:48">
      <c r="A150" s="28"/>
      <c r="B150" s="28"/>
      <c r="D150" s="34">
        <f>IF(SUM($D$2:D149)&lt;&gt;0,0,IF(U149=L150,E150,0))</f>
        <v>0</v>
      </c>
      <c r="E150" s="3">
        <f t="shared" si="7"/>
        <v>147</v>
      </c>
      <c r="F150" s="3">
        <f>IF(E150="","",IF(ISERROR(INDEX($A$11:$B$20,MATCH(E150,$A$11:$A$20,0),2)),0,INDEX($A$11:$B$20,MATCH(E150,$A$11:$A$20,0),2)))</f>
        <v>0</v>
      </c>
      <c r="G150" s="47">
        <v>0.1</v>
      </c>
      <c r="H150" s="46">
        <f>IF($B$5="fixed",rate,G150)</f>
        <v>0.1</v>
      </c>
      <c r="I150" s="9">
        <f>IF(E150="",NA(),IF(PMT(H150/freq,(term*freq),-$B$2)&gt;(U149*(1+rate/freq)),IF((U149*(1+rate/freq))&lt;0,0,(U149*(1+rate/freq))),PMT(H150/freq,(term*freq),-$B$2)))</f>
        <v>59440.213775053242</v>
      </c>
      <c r="J150" s="8">
        <f>IF(E150="","",IF(emi&gt;(U149*(1+rate/freq)),IF((U149*(1+rate/freq))&lt;0,0,(U149*(1+rate/freq))),emi))</f>
        <v>59440.213775053242</v>
      </c>
      <c r="K150" s="9">
        <f>IF(E150="",NA(),IF(U149&lt;0,0,U149)*H150/freq)</f>
        <v>55722.269665541076</v>
      </c>
      <c r="L150" s="8">
        <f t="shared" si="8"/>
        <v>3717.9441095121656</v>
      </c>
      <c r="M150" s="8">
        <f t="shared" si="9"/>
        <v>147</v>
      </c>
      <c r="N150" s="8"/>
      <c r="O150" s="8"/>
      <c r="P150" s="8"/>
      <c r="Q150" s="8">
        <f>IF($B$23=$M$2,M150,IF($B$23=$N$2,N150,IF($B$23=$O$2,O150,IF($B$23=$P$2,P150,""))))</f>
        <v>0</v>
      </c>
      <c r="R150" s="3">
        <f>IF(Q150&lt;&gt;0,regpay,0)</f>
        <v>0</v>
      </c>
      <c r="S150" s="27"/>
      <c r="T150" s="3">
        <f>IF(U149=0,0,S150)</f>
        <v>0</v>
      </c>
      <c r="U150" s="8">
        <f>IF(E150="","",IF(U149&lt;=0,0,IF(U149+F150-L150-R150-T150&lt;0,0,U149+F150-L150-R150-T150)))</f>
        <v>6682954.4157554163</v>
      </c>
      <c r="W150" s="42"/>
      <c r="X150" s="42"/>
      <c r="Y150" s="42"/>
      <c r="Z150" s="42"/>
      <c r="AA150" s="42"/>
      <c r="AB150" s="11"/>
      <c r="AC150" s="11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</row>
    <row r="151" spans="1:48">
      <c r="A151" s="28"/>
      <c r="B151" s="28"/>
      <c r="D151" s="34">
        <f>IF(SUM($D$2:D150)&lt;&gt;0,0,IF(U150=L151,E151,0))</f>
        <v>0</v>
      </c>
      <c r="E151" s="3">
        <f t="shared" si="7"/>
        <v>148</v>
      </c>
      <c r="F151" s="3">
        <f>IF(E151="","",IF(ISERROR(INDEX($A$11:$B$20,MATCH(E151,$A$11:$A$20,0),2)),0,INDEX($A$11:$B$20,MATCH(E151,$A$11:$A$20,0),2)))</f>
        <v>0</v>
      </c>
      <c r="G151" s="47">
        <v>0.1</v>
      </c>
      <c r="H151" s="46">
        <f>IF($B$5="fixed",rate,G151)</f>
        <v>0.1</v>
      </c>
      <c r="I151" s="9">
        <f>IF(E151="",NA(),IF(PMT(H151/freq,(term*freq),-$B$2)&gt;(U150*(1+rate/freq)),IF((U150*(1+rate/freq))&lt;0,0,(U150*(1+rate/freq))),PMT(H151/freq,(term*freq),-$B$2)))</f>
        <v>59440.213775053242</v>
      </c>
      <c r="J151" s="8">
        <f>IF(E151="","",IF(emi&gt;(U150*(1+rate/freq)),IF((U150*(1+rate/freq))&lt;0,0,(U150*(1+rate/freq))),emi))</f>
        <v>59440.213775053242</v>
      </c>
      <c r="K151" s="9">
        <f>IF(E151="",NA(),IF(U150&lt;0,0,U150)*H151/freq)</f>
        <v>55691.286797961802</v>
      </c>
      <c r="L151" s="8">
        <f t="shared" si="8"/>
        <v>3748.9269770914398</v>
      </c>
      <c r="M151" s="8">
        <f t="shared" si="9"/>
        <v>148</v>
      </c>
      <c r="N151" s="8">
        <f>N148+3</f>
        <v>148</v>
      </c>
      <c r="O151" s="8"/>
      <c r="P151" s="8"/>
      <c r="Q151" s="8">
        <f>IF($B$23=$M$2,M151,IF($B$23=$N$2,N151,IF($B$23=$O$2,O151,IF($B$23=$P$2,P151,""))))</f>
        <v>148</v>
      </c>
      <c r="R151" s="3">
        <f>IF(Q151&lt;&gt;0,regpay,0)</f>
        <v>0</v>
      </c>
      <c r="S151" s="27"/>
      <c r="T151" s="3">
        <f>IF(U150=0,0,S151)</f>
        <v>0</v>
      </c>
      <c r="U151" s="8">
        <f>IF(E151="","",IF(U150&lt;=0,0,IF(U150+F151-L151-R151-T151&lt;0,0,U150+F151-L151-R151-T151)))</f>
        <v>6679205.4887783248</v>
      </c>
      <c r="W151" s="42"/>
      <c r="X151" s="42"/>
      <c r="Y151" s="42"/>
      <c r="Z151" s="42"/>
      <c r="AA151" s="42"/>
      <c r="AB151" s="11"/>
      <c r="AC151" s="11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</row>
    <row r="152" spans="1:48">
      <c r="A152" s="28"/>
      <c r="B152" s="28"/>
      <c r="D152" s="34">
        <f>IF(SUM($D$2:D151)&lt;&gt;0,0,IF(U151=L152,E152,0))</f>
        <v>0</v>
      </c>
      <c r="E152" s="3">
        <f t="shared" si="7"/>
        <v>149</v>
      </c>
      <c r="F152" s="3">
        <f>IF(E152="","",IF(ISERROR(INDEX($A$11:$B$20,MATCH(E152,$A$11:$A$20,0),2)),0,INDEX($A$11:$B$20,MATCH(E152,$A$11:$A$20,0),2)))</f>
        <v>0</v>
      </c>
      <c r="G152" s="47">
        <v>0.1</v>
      </c>
      <c r="H152" s="46">
        <f>IF($B$5="fixed",rate,G152)</f>
        <v>0.1</v>
      </c>
      <c r="I152" s="9">
        <f>IF(E152="",NA(),IF(PMT(H152/freq,(term*freq),-$B$2)&gt;(U151*(1+rate/freq)),IF((U151*(1+rate/freq))&lt;0,0,(U151*(1+rate/freq))),PMT(H152/freq,(term*freq),-$B$2)))</f>
        <v>59440.213775053242</v>
      </c>
      <c r="J152" s="8">
        <f>IF(E152="","",IF(emi&gt;(U151*(1+rate/freq)),IF((U151*(1+rate/freq))&lt;0,0,(U151*(1+rate/freq))),emi))</f>
        <v>59440.213775053242</v>
      </c>
      <c r="K152" s="9">
        <f>IF(E152="",NA(),IF(U151&lt;0,0,U151)*H152/freq)</f>
        <v>55660.045739819376</v>
      </c>
      <c r="L152" s="8">
        <f t="shared" si="8"/>
        <v>3780.1680352338662</v>
      </c>
      <c r="M152" s="8">
        <f t="shared" si="9"/>
        <v>149</v>
      </c>
      <c r="N152" s="8"/>
      <c r="O152" s="8"/>
      <c r="P152" s="8"/>
      <c r="Q152" s="8">
        <f>IF($B$23=$M$2,M152,IF($B$23=$N$2,N152,IF($B$23=$O$2,O152,IF($B$23=$P$2,P152,""))))</f>
        <v>0</v>
      </c>
      <c r="R152" s="3">
        <f>IF(Q152&lt;&gt;0,regpay,0)</f>
        <v>0</v>
      </c>
      <c r="S152" s="27"/>
      <c r="T152" s="3">
        <f>IF(U151=0,0,S152)</f>
        <v>0</v>
      </c>
      <c r="U152" s="8">
        <f>IF(E152="","",IF(U151&lt;=0,0,IF(U151+F152-L152-R152-T152&lt;0,0,U151+F152-L152-R152-T152)))</f>
        <v>6675425.3207430905</v>
      </c>
      <c r="W152" s="42"/>
      <c r="X152" s="42"/>
      <c r="Y152" s="42"/>
      <c r="Z152" s="42"/>
      <c r="AA152" s="42"/>
      <c r="AB152" s="11"/>
      <c r="AC152" s="11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</row>
    <row r="153" spans="1:48">
      <c r="A153" s="28"/>
      <c r="B153" s="28"/>
      <c r="D153" s="34">
        <f>IF(SUM($D$2:D152)&lt;&gt;0,0,IF(U152=L153,E153,0))</f>
        <v>0</v>
      </c>
      <c r="E153" s="3">
        <f t="shared" si="7"/>
        <v>150</v>
      </c>
      <c r="F153" s="3">
        <f>IF(E153="","",IF(ISERROR(INDEX($A$11:$B$20,MATCH(E153,$A$11:$A$20,0),2)),0,INDEX($A$11:$B$20,MATCH(E153,$A$11:$A$20,0),2)))</f>
        <v>0</v>
      </c>
      <c r="G153" s="47">
        <v>0.1</v>
      </c>
      <c r="H153" s="46">
        <f>IF($B$5="fixed",rate,G153)</f>
        <v>0.1</v>
      </c>
      <c r="I153" s="9">
        <f>IF(E153="",NA(),IF(PMT(H153/freq,(term*freq),-$B$2)&gt;(U152*(1+rate/freq)),IF((U152*(1+rate/freq))&lt;0,0,(U152*(1+rate/freq))),PMT(H153/freq,(term*freq),-$B$2)))</f>
        <v>59440.213775053242</v>
      </c>
      <c r="J153" s="8">
        <f>IF(E153="","",IF(emi&gt;(U152*(1+rate/freq)),IF((U152*(1+rate/freq))&lt;0,0,(U152*(1+rate/freq))),emi))</f>
        <v>59440.213775053242</v>
      </c>
      <c r="K153" s="9">
        <f>IF(E153="",NA(),IF(U152&lt;0,0,U152)*H153/freq)</f>
        <v>55628.544339525753</v>
      </c>
      <c r="L153" s="8">
        <f t="shared" si="8"/>
        <v>3811.6694355274885</v>
      </c>
      <c r="M153" s="8">
        <f t="shared" si="9"/>
        <v>150</v>
      </c>
      <c r="N153" s="8"/>
      <c r="O153" s="8"/>
      <c r="P153" s="8"/>
      <c r="Q153" s="8">
        <f>IF($B$23=$M$2,M153,IF($B$23=$N$2,N153,IF($B$23=$O$2,O153,IF($B$23=$P$2,P153,""))))</f>
        <v>0</v>
      </c>
      <c r="R153" s="3">
        <f>IF(Q153&lt;&gt;0,regpay,0)</f>
        <v>0</v>
      </c>
      <c r="S153" s="27"/>
      <c r="T153" s="3">
        <f>IF(U152=0,0,S153)</f>
        <v>0</v>
      </c>
      <c r="U153" s="8">
        <f>IF(E153="","",IF(U152&lt;=0,0,IF(U152+F153-L153-R153-T153&lt;0,0,U152+F153-L153-R153-T153)))</f>
        <v>6671613.6513075633</v>
      </c>
      <c r="W153" s="42"/>
      <c r="X153" s="42"/>
      <c r="Y153" s="42"/>
      <c r="Z153" s="42"/>
      <c r="AA153" s="42"/>
      <c r="AB153" s="11"/>
      <c r="AC153" s="11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</row>
    <row r="154" spans="1:48">
      <c r="A154" s="28"/>
      <c r="B154" s="28"/>
      <c r="D154" s="34">
        <f>IF(SUM($D$2:D153)&lt;&gt;0,0,IF(U153=L154,E154,0))</f>
        <v>0</v>
      </c>
      <c r="E154" s="3">
        <f t="shared" si="7"/>
        <v>151</v>
      </c>
      <c r="F154" s="3">
        <f>IF(E154="","",IF(ISERROR(INDEX($A$11:$B$20,MATCH(E154,$A$11:$A$20,0),2)),0,INDEX($A$11:$B$20,MATCH(E154,$A$11:$A$20,0),2)))</f>
        <v>0</v>
      </c>
      <c r="G154" s="47">
        <v>0.1</v>
      </c>
      <c r="H154" s="46">
        <f>IF($B$5="fixed",rate,G154)</f>
        <v>0.1</v>
      </c>
      <c r="I154" s="9">
        <f>IF(E154="",NA(),IF(PMT(H154/freq,(term*freq),-$B$2)&gt;(U153*(1+rate/freq)),IF((U153*(1+rate/freq))&lt;0,0,(U153*(1+rate/freq))),PMT(H154/freq,(term*freq),-$B$2)))</f>
        <v>59440.213775053242</v>
      </c>
      <c r="J154" s="8">
        <f>IF(E154="","",IF(emi&gt;(U153*(1+rate/freq)),IF((U153*(1+rate/freq))&lt;0,0,(U153*(1+rate/freq))),emi))</f>
        <v>59440.213775053242</v>
      </c>
      <c r="K154" s="9">
        <f>IF(E154="",NA(),IF(U153&lt;0,0,U153)*H154/freq)</f>
        <v>55596.780427563033</v>
      </c>
      <c r="L154" s="8">
        <f t="shared" si="8"/>
        <v>3843.4333474902087</v>
      </c>
      <c r="M154" s="8">
        <f t="shared" si="9"/>
        <v>151</v>
      </c>
      <c r="N154" s="8">
        <f>N151+3</f>
        <v>151</v>
      </c>
      <c r="O154" s="8">
        <f>O148+6</f>
        <v>151</v>
      </c>
      <c r="P154" s="8"/>
      <c r="Q154" s="8">
        <f>IF($B$23=$M$2,M154,IF($B$23=$N$2,N154,IF($B$23=$O$2,O154,IF($B$23=$P$2,P154,""))))</f>
        <v>151</v>
      </c>
      <c r="R154" s="3">
        <f>IF(Q154&lt;&gt;0,regpay,0)</f>
        <v>0</v>
      </c>
      <c r="S154" s="27"/>
      <c r="T154" s="3">
        <f>IF(U153=0,0,S154)</f>
        <v>0</v>
      </c>
      <c r="U154" s="8">
        <f>IF(E154="","",IF(U153&lt;=0,0,IF(U153+F154-L154-R154-T154&lt;0,0,U153+F154-L154-R154-T154)))</f>
        <v>6667770.2179600727</v>
      </c>
      <c r="W154" s="42"/>
      <c r="X154" s="42"/>
      <c r="Y154" s="42"/>
      <c r="Z154" s="42"/>
      <c r="AA154" s="42"/>
      <c r="AB154" s="11"/>
      <c r="AC154" s="11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</row>
    <row r="155" spans="1:48">
      <c r="A155" s="28"/>
      <c r="B155" s="28"/>
      <c r="D155" s="34">
        <f>IF(SUM($D$2:D154)&lt;&gt;0,0,IF(U154=L155,E155,0))</f>
        <v>0</v>
      </c>
      <c r="E155" s="3">
        <f t="shared" si="7"/>
        <v>152</v>
      </c>
      <c r="F155" s="3">
        <f>IF(E155="","",IF(ISERROR(INDEX($A$11:$B$20,MATCH(E155,$A$11:$A$20,0),2)),0,INDEX($A$11:$B$20,MATCH(E155,$A$11:$A$20,0),2)))</f>
        <v>0</v>
      </c>
      <c r="G155" s="47">
        <v>0.1</v>
      </c>
      <c r="H155" s="46">
        <f>IF($B$5="fixed",rate,G155)</f>
        <v>0.1</v>
      </c>
      <c r="I155" s="9">
        <f>IF(E155="",NA(),IF(PMT(H155/freq,(term*freq),-$B$2)&gt;(U154*(1+rate/freq)),IF((U154*(1+rate/freq))&lt;0,0,(U154*(1+rate/freq))),PMT(H155/freq,(term*freq),-$B$2)))</f>
        <v>59440.213775053242</v>
      </c>
      <c r="J155" s="8">
        <f>IF(E155="","",IF(emi&gt;(U154*(1+rate/freq)),IF((U154*(1+rate/freq))&lt;0,0,(U154*(1+rate/freq))),emi))</f>
        <v>59440.213775053242</v>
      </c>
      <c r="K155" s="9">
        <f>IF(E155="",NA(),IF(U154&lt;0,0,U154)*H155/freq)</f>
        <v>55564.751816333941</v>
      </c>
      <c r="L155" s="8">
        <f t="shared" si="8"/>
        <v>3875.461958719301</v>
      </c>
      <c r="M155" s="8">
        <f t="shared" si="9"/>
        <v>152</v>
      </c>
      <c r="N155" s="8"/>
      <c r="O155" s="8"/>
      <c r="P155" s="8"/>
      <c r="Q155" s="8">
        <f>IF($B$23=$M$2,M155,IF($B$23=$N$2,N155,IF($B$23=$O$2,O155,IF($B$23=$P$2,P155,""))))</f>
        <v>0</v>
      </c>
      <c r="R155" s="3">
        <f>IF(Q155&lt;&gt;0,regpay,0)</f>
        <v>0</v>
      </c>
      <c r="S155" s="27"/>
      <c r="T155" s="3">
        <f>IF(U154=0,0,S155)</f>
        <v>0</v>
      </c>
      <c r="U155" s="8">
        <f>IF(E155="","",IF(U154&lt;=0,0,IF(U154+F155-L155-R155-T155&lt;0,0,U154+F155-L155-R155-T155)))</f>
        <v>6663894.7560013533</v>
      </c>
      <c r="W155" s="42"/>
      <c r="X155" s="42"/>
      <c r="Y155" s="42"/>
      <c r="Z155" s="42"/>
      <c r="AA155" s="42"/>
      <c r="AB155" s="11"/>
      <c r="AC155" s="11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</row>
    <row r="156" spans="1:48">
      <c r="A156" s="28"/>
      <c r="B156" s="28"/>
      <c r="D156" s="34">
        <f>IF(SUM($D$2:D155)&lt;&gt;0,0,IF(U155=L156,E156,0))</f>
        <v>0</v>
      </c>
      <c r="E156" s="3">
        <f t="shared" si="7"/>
        <v>153</v>
      </c>
      <c r="F156" s="3">
        <f>IF(E156="","",IF(ISERROR(INDEX($A$11:$B$20,MATCH(E156,$A$11:$A$20,0),2)),0,INDEX($A$11:$B$20,MATCH(E156,$A$11:$A$20,0),2)))</f>
        <v>0</v>
      </c>
      <c r="G156" s="47">
        <v>0.1</v>
      </c>
      <c r="H156" s="46">
        <f>IF($B$5="fixed",rate,G156)</f>
        <v>0.1</v>
      </c>
      <c r="I156" s="9">
        <f>IF(E156="",NA(),IF(PMT(H156/freq,(term*freq),-$B$2)&gt;(U155*(1+rate/freq)),IF((U155*(1+rate/freq))&lt;0,0,(U155*(1+rate/freq))),PMT(H156/freq,(term*freq),-$B$2)))</f>
        <v>59440.213775053242</v>
      </c>
      <c r="J156" s="8">
        <f>IF(E156="","",IF(emi&gt;(U155*(1+rate/freq)),IF((U155*(1+rate/freq))&lt;0,0,(U155*(1+rate/freq))),emi))</f>
        <v>59440.213775053242</v>
      </c>
      <c r="K156" s="9">
        <f>IF(E156="",NA(),IF(U155&lt;0,0,U155)*H156/freq)</f>
        <v>55532.456300011283</v>
      </c>
      <c r="L156" s="8">
        <f t="shared" si="8"/>
        <v>3907.757475041959</v>
      </c>
      <c r="M156" s="8">
        <f t="shared" si="9"/>
        <v>153</v>
      </c>
      <c r="N156" s="8"/>
      <c r="O156" s="8"/>
      <c r="P156" s="8"/>
      <c r="Q156" s="8">
        <f>IF($B$23=$M$2,M156,IF($B$23=$N$2,N156,IF($B$23=$O$2,O156,IF($B$23=$P$2,P156,""))))</f>
        <v>0</v>
      </c>
      <c r="R156" s="3">
        <f>IF(Q156&lt;&gt;0,regpay,0)</f>
        <v>0</v>
      </c>
      <c r="S156" s="27"/>
      <c r="T156" s="3">
        <f>IF(U155=0,0,S156)</f>
        <v>0</v>
      </c>
      <c r="U156" s="8">
        <f>IF(E156="","",IF(U155&lt;=0,0,IF(U155+F156-L156-R156-T156&lt;0,0,U155+F156-L156-R156-T156)))</f>
        <v>6659986.9985263115</v>
      </c>
      <c r="W156" s="42"/>
      <c r="X156" s="42"/>
      <c r="Y156" s="42"/>
      <c r="Z156" s="42"/>
      <c r="AA156" s="42"/>
      <c r="AB156" s="11"/>
      <c r="AC156" s="11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</row>
    <row r="157" spans="1:48">
      <c r="A157" s="28"/>
      <c r="B157" s="28"/>
      <c r="D157" s="34">
        <f>IF(SUM($D$2:D156)&lt;&gt;0,0,IF(U156=L157,E157,0))</f>
        <v>0</v>
      </c>
      <c r="E157" s="3">
        <f t="shared" si="7"/>
        <v>154</v>
      </c>
      <c r="F157" s="3">
        <f>IF(E157="","",IF(ISERROR(INDEX($A$11:$B$20,MATCH(E157,$A$11:$A$20,0),2)),0,INDEX($A$11:$B$20,MATCH(E157,$A$11:$A$20,0),2)))</f>
        <v>0</v>
      </c>
      <c r="G157" s="47">
        <v>0.1</v>
      </c>
      <c r="H157" s="46">
        <f>IF($B$5="fixed",rate,G157)</f>
        <v>0.1</v>
      </c>
      <c r="I157" s="9">
        <f>IF(E157="",NA(),IF(PMT(H157/freq,(term*freq),-$B$2)&gt;(U156*(1+rate/freq)),IF((U156*(1+rate/freq))&lt;0,0,(U156*(1+rate/freq))),PMT(H157/freq,(term*freq),-$B$2)))</f>
        <v>59440.213775053242</v>
      </c>
      <c r="J157" s="8">
        <f>IF(E157="","",IF(emi&gt;(U156*(1+rate/freq)),IF((U156*(1+rate/freq))&lt;0,0,(U156*(1+rate/freq))),emi))</f>
        <v>59440.213775053242</v>
      </c>
      <c r="K157" s="9">
        <f>IF(E157="",NA(),IF(U156&lt;0,0,U156)*H157/freq)</f>
        <v>55499.89165438593</v>
      </c>
      <c r="L157" s="8">
        <f t="shared" si="8"/>
        <v>3940.3221206673115</v>
      </c>
      <c r="M157" s="8">
        <f t="shared" si="9"/>
        <v>154</v>
      </c>
      <c r="N157" s="8">
        <f>N154+3</f>
        <v>154</v>
      </c>
      <c r="O157" s="8"/>
      <c r="P157" s="8"/>
      <c r="Q157" s="8">
        <f>IF($B$23=$M$2,M157,IF($B$23=$N$2,N157,IF($B$23=$O$2,O157,IF($B$23=$P$2,P157,""))))</f>
        <v>154</v>
      </c>
      <c r="R157" s="3">
        <f>IF(Q157&lt;&gt;0,regpay,0)</f>
        <v>0</v>
      </c>
      <c r="S157" s="27"/>
      <c r="T157" s="3">
        <f>IF(U156=0,0,S157)</f>
        <v>0</v>
      </c>
      <c r="U157" s="8">
        <f>IF(E157="","",IF(U156&lt;=0,0,IF(U156+F157-L157-R157-T157&lt;0,0,U156+F157-L157-R157-T157)))</f>
        <v>6656046.676405644</v>
      </c>
      <c r="W157" s="42"/>
      <c r="X157" s="42"/>
      <c r="Y157" s="42"/>
      <c r="Z157" s="42"/>
      <c r="AA157" s="42"/>
      <c r="AB157" s="11"/>
      <c r="AC157" s="11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</row>
    <row r="158" spans="1:48">
      <c r="A158" s="28"/>
      <c r="B158" s="28"/>
      <c r="D158" s="34">
        <f>IF(SUM($D$2:D157)&lt;&gt;0,0,IF(U157=L158,E158,0))</f>
        <v>0</v>
      </c>
      <c r="E158" s="3">
        <f t="shared" si="7"/>
        <v>155</v>
      </c>
      <c r="F158" s="3">
        <f>IF(E158="","",IF(ISERROR(INDEX($A$11:$B$20,MATCH(E158,$A$11:$A$20,0),2)),0,INDEX($A$11:$B$20,MATCH(E158,$A$11:$A$20,0),2)))</f>
        <v>0</v>
      </c>
      <c r="G158" s="47">
        <v>0.1</v>
      </c>
      <c r="H158" s="46">
        <f>IF($B$5="fixed",rate,G158)</f>
        <v>0.1</v>
      </c>
      <c r="I158" s="9">
        <f>IF(E158="",NA(),IF(PMT(H158/freq,(term*freq),-$B$2)&gt;(U157*(1+rate/freq)),IF((U157*(1+rate/freq))&lt;0,0,(U157*(1+rate/freq))),PMT(H158/freq,(term*freq),-$B$2)))</f>
        <v>59440.213775053242</v>
      </c>
      <c r="J158" s="8">
        <f>IF(E158="","",IF(emi&gt;(U157*(1+rate/freq)),IF((U157*(1+rate/freq))&lt;0,0,(U157*(1+rate/freq))),emi))</f>
        <v>59440.213775053242</v>
      </c>
      <c r="K158" s="9">
        <f>IF(E158="",NA(),IF(U157&lt;0,0,U157)*H158/freq)</f>
        <v>55467.055636713711</v>
      </c>
      <c r="L158" s="8">
        <f t="shared" si="8"/>
        <v>3973.1581383395314</v>
      </c>
      <c r="M158" s="8">
        <f t="shared" si="9"/>
        <v>155</v>
      </c>
      <c r="N158" s="8"/>
      <c r="O158" s="8"/>
      <c r="P158" s="8"/>
      <c r="Q158" s="8">
        <f>IF($B$23=$M$2,M158,IF($B$23=$N$2,N158,IF($B$23=$O$2,O158,IF($B$23=$P$2,P158,""))))</f>
        <v>0</v>
      </c>
      <c r="R158" s="3">
        <f>IF(Q158&lt;&gt;0,regpay,0)</f>
        <v>0</v>
      </c>
      <c r="S158" s="27"/>
      <c r="T158" s="3">
        <f>IF(U157=0,0,S158)</f>
        <v>0</v>
      </c>
      <c r="U158" s="8">
        <f>IF(E158="","",IF(U157&lt;=0,0,IF(U157+F158-L158-R158-T158&lt;0,0,U157+F158-L158-R158-T158)))</f>
        <v>6652073.5182673046</v>
      </c>
      <c r="W158" s="42"/>
      <c r="X158" s="42"/>
      <c r="Y158" s="42"/>
      <c r="Z158" s="42"/>
      <c r="AA158" s="42"/>
      <c r="AB158" s="11"/>
      <c r="AC158" s="11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</row>
    <row r="159" spans="1:48">
      <c r="A159" s="28"/>
      <c r="B159" s="28"/>
      <c r="D159" s="34">
        <f>IF(SUM($D$2:D158)&lt;&gt;0,0,IF(U158=L159,E159,0))</f>
        <v>0</v>
      </c>
      <c r="E159" s="3">
        <f t="shared" si="7"/>
        <v>156</v>
      </c>
      <c r="F159" s="3">
        <f>IF(E159="","",IF(ISERROR(INDEX($A$11:$B$20,MATCH(E159,$A$11:$A$20,0),2)),0,INDEX($A$11:$B$20,MATCH(E159,$A$11:$A$20,0),2)))</f>
        <v>0</v>
      </c>
      <c r="G159" s="47">
        <v>0.1</v>
      </c>
      <c r="H159" s="46">
        <f>IF($B$5="fixed",rate,G159)</f>
        <v>0.1</v>
      </c>
      <c r="I159" s="9">
        <f>IF(E159="",NA(),IF(PMT(H159/freq,(term*freq),-$B$2)&gt;(U158*(1+rate/freq)),IF((U158*(1+rate/freq))&lt;0,0,(U158*(1+rate/freq))),PMT(H159/freq,(term*freq),-$B$2)))</f>
        <v>59440.213775053242</v>
      </c>
      <c r="J159" s="8">
        <f>IF(E159="","",IF(emi&gt;(U158*(1+rate/freq)),IF((U158*(1+rate/freq))&lt;0,0,(U158*(1+rate/freq))),emi))</f>
        <v>59440.213775053242</v>
      </c>
      <c r="K159" s="9">
        <f>IF(E159="",NA(),IF(U158&lt;0,0,U158)*H159/freq)</f>
        <v>55433.94598556088</v>
      </c>
      <c r="L159" s="8">
        <f t="shared" si="8"/>
        <v>4006.2677894923618</v>
      </c>
      <c r="M159" s="8">
        <f t="shared" si="9"/>
        <v>156</v>
      </c>
      <c r="N159" s="8"/>
      <c r="O159" s="8"/>
      <c r="P159" s="8"/>
      <c r="Q159" s="8">
        <f>IF($B$23=$M$2,M159,IF($B$23=$N$2,N159,IF($B$23=$O$2,O159,IF($B$23=$P$2,P159,""))))</f>
        <v>0</v>
      </c>
      <c r="R159" s="3">
        <f>IF(Q159&lt;&gt;0,regpay,0)</f>
        <v>0</v>
      </c>
      <c r="S159" s="27"/>
      <c r="T159" s="3">
        <f>IF(U158=0,0,S159)</f>
        <v>0</v>
      </c>
      <c r="U159" s="8">
        <f>IF(E159="","",IF(U158&lt;=0,0,IF(U158+F159-L159-R159-T159&lt;0,0,U158+F159-L159-R159-T159)))</f>
        <v>6648067.2504778123</v>
      </c>
      <c r="W159" s="42"/>
      <c r="X159" s="42"/>
      <c r="Y159" s="42"/>
      <c r="Z159" s="42"/>
      <c r="AA159" s="42"/>
      <c r="AB159" s="11"/>
      <c r="AC159" s="11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</row>
    <row r="160" spans="1:48">
      <c r="A160" s="28"/>
      <c r="B160" s="28"/>
      <c r="D160" s="34">
        <f>IF(SUM($D$2:D159)&lt;&gt;0,0,IF(U159=L160,E160,0))</f>
        <v>0</v>
      </c>
      <c r="E160" s="3">
        <f t="shared" si="7"/>
        <v>157</v>
      </c>
      <c r="F160" s="3">
        <f>IF(E160="","",IF(ISERROR(INDEX($A$11:$B$20,MATCH(E160,$A$11:$A$20,0),2)),0,INDEX($A$11:$B$20,MATCH(E160,$A$11:$A$20,0),2)))</f>
        <v>0</v>
      </c>
      <c r="G160" s="47">
        <v>0.1</v>
      </c>
      <c r="H160" s="46">
        <f>IF($B$5="fixed",rate,G160)</f>
        <v>0.1</v>
      </c>
      <c r="I160" s="9">
        <f>IF(E160="",NA(),IF(PMT(H160/freq,(term*freq),-$B$2)&gt;(U159*(1+rate/freq)),IF((U159*(1+rate/freq))&lt;0,0,(U159*(1+rate/freq))),PMT(H160/freq,(term*freq),-$B$2)))</f>
        <v>59440.213775053242</v>
      </c>
      <c r="J160" s="8">
        <f>IF(E160="","",IF(emi&gt;(U159*(1+rate/freq)),IF((U159*(1+rate/freq))&lt;0,0,(U159*(1+rate/freq))),emi))</f>
        <v>59440.213775053242</v>
      </c>
      <c r="K160" s="9">
        <f>IF(E160="",NA(),IF(U159&lt;0,0,U159)*H160/freq)</f>
        <v>55400.560420648435</v>
      </c>
      <c r="L160" s="8">
        <f t="shared" si="8"/>
        <v>4039.653354404807</v>
      </c>
      <c r="M160" s="8">
        <f t="shared" si="9"/>
        <v>157</v>
      </c>
      <c r="N160" s="8">
        <f>N157+3</f>
        <v>157</v>
      </c>
      <c r="O160" s="8">
        <f>O154+6</f>
        <v>157</v>
      </c>
      <c r="P160" s="8">
        <f>P148+12</f>
        <v>157</v>
      </c>
      <c r="Q160" s="8">
        <f>IF($B$23=$M$2,M160,IF($B$23=$N$2,N160,IF($B$23=$O$2,O160,IF($B$23=$P$2,P160,""))))</f>
        <v>157</v>
      </c>
      <c r="R160" s="3">
        <f>IF(Q160&lt;&gt;0,regpay,0)</f>
        <v>0</v>
      </c>
      <c r="S160" s="27"/>
      <c r="T160" s="3">
        <f>IF(U159=0,0,S160)</f>
        <v>0</v>
      </c>
      <c r="U160" s="8">
        <f>IF(E160="","",IF(U159&lt;=0,0,IF(U159+F160-L160-R160-T160&lt;0,0,U159+F160-L160-R160-T160)))</f>
        <v>6644027.5971234078</v>
      </c>
      <c r="W160" s="42"/>
      <c r="X160" s="42"/>
      <c r="Y160" s="42"/>
      <c r="Z160" s="42"/>
      <c r="AA160" s="42"/>
      <c r="AB160" s="11"/>
      <c r="AC160" s="11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</row>
    <row r="161" spans="1:48">
      <c r="A161" s="28"/>
      <c r="B161" s="28"/>
      <c r="D161" s="34">
        <f>IF(SUM($D$2:D160)&lt;&gt;0,0,IF(U160=L161,E161,0))</f>
        <v>0</v>
      </c>
      <c r="E161" s="3">
        <f t="shared" si="7"/>
        <v>158</v>
      </c>
      <c r="F161" s="3">
        <f>IF(E161="","",IF(ISERROR(INDEX($A$11:$B$20,MATCH(E161,$A$11:$A$20,0),2)),0,INDEX($A$11:$B$20,MATCH(E161,$A$11:$A$20,0),2)))</f>
        <v>0</v>
      </c>
      <c r="G161" s="47">
        <v>0.1</v>
      </c>
      <c r="H161" s="46">
        <f>IF($B$5="fixed",rate,G161)</f>
        <v>0.1</v>
      </c>
      <c r="I161" s="9">
        <f>IF(E161="",NA(),IF(PMT(H161/freq,(term*freq),-$B$2)&gt;(U160*(1+rate/freq)),IF((U160*(1+rate/freq))&lt;0,0,(U160*(1+rate/freq))),PMT(H161/freq,(term*freq),-$B$2)))</f>
        <v>59440.213775053242</v>
      </c>
      <c r="J161" s="8">
        <f>IF(E161="","",IF(emi&gt;(U160*(1+rate/freq)),IF((U160*(1+rate/freq))&lt;0,0,(U160*(1+rate/freq))),emi))</f>
        <v>59440.213775053242</v>
      </c>
      <c r="K161" s="9">
        <f>IF(E161="",NA(),IF(U160&lt;0,0,U160)*H161/freq)</f>
        <v>55366.896642695065</v>
      </c>
      <c r="L161" s="8">
        <f t="shared" si="8"/>
        <v>4073.3171323581773</v>
      </c>
      <c r="M161" s="8">
        <f t="shared" si="9"/>
        <v>158</v>
      </c>
      <c r="N161" s="8"/>
      <c r="O161" s="8"/>
      <c r="P161" s="8"/>
      <c r="Q161" s="8">
        <f>IF($B$23=$M$2,M161,IF($B$23=$N$2,N161,IF($B$23=$O$2,O161,IF($B$23=$P$2,P161,""))))</f>
        <v>0</v>
      </c>
      <c r="R161" s="3">
        <f>IF(Q161&lt;&gt;0,regpay,0)</f>
        <v>0</v>
      </c>
      <c r="S161" s="27"/>
      <c r="T161" s="3">
        <f>IF(U160=0,0,S161)</f>
        <v>0</v>
      </c>
      <c r="U161" s="8">
        <f>IF(E161="","",IF(U160&lt;=0,0,IF(U160+F161-L161-R161-T161&lt;0,0,U160+F161-L161-R161-T161)))</f>
        <v>6639954.2799910493</v>
      </c>
      <c r="W161" s="42"/>
      <c r="X161" s="42"/>
      <c r="Y161" s="42"/>
      <c r="Z161" s="42"/>
      <c r="AA161" s="42"/>
      <c r="AB161" s="11"/>
      <c r="AC161" s="11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</row>
    <row r="162" spans="1:48">
      <c r="A162" s="28"/>
      <c r="B162" s="28"/>
      <c r="D162" s="34">
        <f>IF(SUM($D$2:D161)&lt;&gt;0,0,IF(U161=L162,E162,0))</f>
        <v>0</v>
      </c>
      <c r="E162" s="3">
        <f t="shared" si="7"/>
        <v>159</v>
      </c>
      <c r="F162" s="3">
        <f>IF(E162="","",IF(ISERROR(INDEX($A$11:$B$20,MATCH(E162,$A$11:$A$20,0),2)),0,INDEX($A$11:$B$20,MATCH(E162,$A$11:$A$20,0),2)))</f>
        <v>0</v>
      </c>
      <c r="G162" s="47">
        <v>0.1</v>
      </c>
      <c r="H162" s="46">
        <f>IF($B$5="fixed",rate,G162)</f>
        <v>0.1</v>
      </c>
      <c r="I162" s="9">
        <f>IF(E162="",NA(),IF(PMT(H162/freq,(term*freq),-$B$2)&gt;(U161*(1+rate/freq)),IF((U161*(1+rate/freq))&lt;0,0,(U161*(1+rate/freq))),PMT(H162/freq,(term*freq),-$B$2)))</f>
        <v>59440.213775053242</v>
      </c>
      <c r="J162" s="8">
        <f>IF(E162="","",IF(emi&gt;(U161*(1+rate/freq)),IF((U161*(1+rate/freq))&lt;0,0,(U161*(1+rate/freq))),emi))</f>
        <v>59440.213775053242</v>
      </c>
      <c r="K162" s="9">
        <f>IF(E162="",NA(),IF(U161&lt;0,0,U161)*H162/freq)</f>
        <v>55332.952333258749</v>
      </c>
      <c r="L162" s="8">
        <f t="shared" si="8"/>
        <v>4107.2614417944933</v>
      </c>
      <c r="M162" s="8">
        <f t="shared" si="9"/>
        <v>159</v>
      </c>
      <c r="N162" s="8"/>
      <c r="O162" s="8"/>
      <c r="P162" s="8"/>
      <c r="Q162" s="8">
        <f>IF($B$23=$M$2,M162,IF($B$23=$N$2,N162,IF($B$23=$O$2,O162,IF($B$23=$P$2,P162,""))))</f>
        <v>0</v>
      </c>
      <c r="R162" s="3">
        <f>IF(Q162&lt;&gt;0,regpay,0)</f>
        <v>0</v>
      </c>
      <c r="S162" s="27"/>
      <c r="T162" s="3">
        <f>IF(U161=0,0,S162)</f>
        <v>0</v>
      </c>
      <c r="U162" s="8">
        <f>IF(E162="","",IF(U161&lt;=0,0,IF(U161+F162-L162-R162-T162&lt;0,0,U161+F162-L162-R162-T162)))</f>
        <v>6635847.0185492551</v>
      </c>
      <c r="W162" s="42"/>
      <c r="X162" s="42"/>
      <c r="Y162" s="42"/>
      <c r="Z162" s="42"/>
      <c r="AA162" s="42"/>
      <c r="AB162" s="11"/>
      <c r="AC162" s="11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</row>
    <row r="163" spans="1:48">
      <c r="A163" s="28"/>
      <c r="B163" s="28"/>
      <c r="D163" s="34">
        <f>IF(SUM($D$2:D162)&lt;&gt;0,0,IF(U162=L163,E163,0))</f>
        <v>0</v>
      </c>
      <c r="E163" s="3">
        <f t="shared" si="7"/>
        <v>160</v>
      </c>
      <c r="F163" s="3">
        <f>IF(E163="","",IF(ISERROR(INDEX($A$11:$B$20,MATCH(E163,$A$11:$A$20,0),2)),0,INDEX($A$11:$B$20,MATCH(E163,$A$11:$A$20,0),2)))</f>
        <v>0</v>
      </c>
      <c r="G163" s="47">
        <v>0.1</v>
      </c>
      <c r="H163" s="46">
        <f>IF($B$5="fixed",rate,G163)</f>
        <v>0.1</v>
      </c>
      <c r="I163" s="9">
        <f>IF(E163="",NA(),IF(PMT(H163/freq,(term*freq),-$B$2)&gt;(U162*(1+rate/freq)),IF((U162*(1+rate/freq))&lt;0,0,(U162*(1+rate/freq))),PMT(H163/freq,(term*freq),-$B$2)))</f>
        <v>59440.213775053242</v>
      </c>
      <c r="J163" s="8">
        <f>IF(E163="","",IF(emi&gt;(U162*(1+rate/freq)),IF((U162*(1+rate/freq))&lt;0,0,(U162*(1+rate/freq))),emi))</f>
        <v>59440.213775053242</v>
      </c>
      <c r="K163" s="9">
        <f>IF(E163="",NA(),IF(U162&lt;0,0,U162)*H163/freq)</f>
        <v>55298.725154577136</v>
      </c>
      <c r="L163" s="8">
        <f t="shared" si="8"/>
        <v>4141.488620476106</v>
      </c>
      <c r="M163" s="8">
        <f t="shared" si="9"/>
        <v>160</v>
      </c>
      <c r="N163" s="8">
        <f>N160+3</f>
        <v>160</v>
      </c>
      <c r="O163" s="8"/>
      <c r="P163" s="8"/>
      <c r="Q163" s="8">
        <f>IF($B$23=$M$2,M163,IF($B$23=$N$2,N163,IF($B$23=$O$2,O163,IF($B$23=$P$2,P163,""))))</f>
        <v>160</v>
      </c>
      <c r="R163" s="3">
        <f>IF(Q163&lt;&gt;0,regpay,0)</f>
        <v>0</v>
      </c>
      <c r="S163" s="27"/>
      <c r="T163" s="3">
        <f>IF(U162=0,0,S163)</f>
        <v>0</v>
      </c>
      <c r="U163" s="8">
        <f>IF(E163="","",IF(U162&lt;=0,0,IF(U162+F163-L163-R163-T163&lt;0,0,U162+F163-L163-R163-T163)))</f>
        <v>6631705.5299287792</v>
      </c>
      <c r="W163" s="42"/>
      <c r="X163" s="42"/>
      <c r="Y163" s="42"/>
      <c r="Z163" s="42"/>
      <c r="AA163" s="42"/>
      <c r="AB163" s="11"/>
      <c r="AC163" s="11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</row>
    <row r="164" spans="1:48">
      <c r="A164" s="28"/>
      <c r="B164" s="28"/>
      <c r="D164" s="34">
        <f>IF(SUM($D$2:D163)&lt;&gt;0,0,IF(U163=L164,E164,0))</f>
        <v>0</v>
      </c>
      <c r="E164" s="3">
        <f t="shared" si="7"/>
        <v>161</v>
      </c>
      <c r="F164" s="3">
        <f>IF(E164="","",IF(ISERROR(INDEX($A$11:$B$20,MATCH(E164,$A$11:$A$20,0),2)),0,INDEX($A$11:$B$20,MATCH(E164,$A$11:$A$20,0),2)))</f>
        <v>0</v>
      </c>
      <c r="G164" s="47">
        <v>0.1</v>
      </c>
      <c r="H164" s="46">
        <f>IF($B$5="fixed",rate,G164)</f>
        <v>0.1</v>
      </c>
      <c r="I164" s="9">
        <f>IF(E164="",NA(),IF(PMT(H164/freq,(term*freq),-$B$2)&gt;(U163*(1+rate/freq)),IF((U163*(1+rate/freq))&lt;0,0,(U163*(1+rate/freq))),PMT(H164/freq,(term*freq),-$B$2)))</f>
        <v>59440.213775053242</v>
      </c>
      <c r="J164" s="8">
        <f>IF(E164="","",IF(emi&gt;(U163*(1+rate/freq)),IF((U163*(1+rate/freq))&lt;0,0,(U163*(1+rate/freq))),emi))</f>
        <v>59440.213775053242</v>
      </c>
      <c r="K164" s="9">
        <f>IF(E164="",NA(),IF(U163&lt;0,0,U163)*H164/freq)</f>
        <v>55264.212749406499</v>
      </c>
      <c r="L164" s="8">
        <f t="shared" si="8"/>
        <v>4176.0010256467431</v>
      </c>
      <c r="M164" s="8">
        <f t="shared" si="9"/>
        <v>161</v>
      </c>
      <c r="N164" s="8"/>
      <c r="O164" s="8"/>
      <c r="P164" s="8"/>
      <c r="Q164" s="8">
        <f>IF($B$23=$M$2,M164,IF($B$23=$N$2,N164,IF($B$23=$O$2,O164,IF($B$23=$P$2,P164,""))))</f>
        <v>0</v>
      </c>
      <c r="R164" s="3">
        <f>IF(Q164&lt;&gt;0,regpay,0)</f>
        <v>0</v>
      </c>
      <c r="S164" s="27"/>
      <c r="T164" s="3">
        <f>IF(U163=0,0,S164)</f>
        <v>0</v>
      </c>
      <c r="U164" s="8">
        <f>IF(E164="","",IF(U163&lt;=0,0,IF(U163+F164-L164-R164-T164&lt;0,0,U163+F164-L164-R164-T164)))</f>
        <v>6627529.5289031323</v>
      </c>
      <c r="W164" s="42"/>
      <c r="X164" s="42"/>
      <c r="Y164" s="42"/>
      <c r="Z164" s="42"/>
      <c r="AA164" s="42"/>
      <c r="AB164" s="11"/>
      <c r="AC164" s="11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</row>
    <row r="165" spans="1:48">
      <c r="A165" s="28"/>
      <c r="B165" s="28"/>
      <c r="D165" s="34">
        <f>IF(SUM($D$2:D164)&lt;&gt;0,0,IF(U164=L165,E165,0))</f>
        <v>0</v>
      </c>
      <c r="E165" s="3">
        <f t="shared" ref="E165:E228" si="10">IF(E164&lt;term*freq,E164+1,"")</f>
        <v>162</v>
      </c>
      <c r="F165" s="3">
        <f>IF(E165="","",IF(ISERROR(INDEX($A$11:$B$20,MATCH(E165,$A$11:$A$20,0),2)),0,INDEX($A$11:$B$20,MATCH(E165,$A$11:$A$20,0),2)))</f>
        <v>0</v>
      </c>
      <c r="G165" s="47">
        <v>0.1</v>
      </c>
      <c r="H165" s="46">
        <f>IF($B$5="fixed",rate,G165)</f>
        <v>0.1</v>
      </c>
      <c r="I165" s="9">
        <f>IF(E165="",NA(),IF(PMT(H165/freq,(term*freq),-$B$2)&gt;(U164*(1+rate/freq)),IF((U164*(1+rate/freq))&lt;0,0,(U164*(1+rate/freq))),PMT(H165/freq,(term*freq),-$B$2)))</f>
        <v>59440.213775053242</v>
      </c>
      <c r="J165" s="8">
        <f>IF(E165="","",IF(emi&gt;(U164*(1+rate/freq)),IF((U164*(1+rate/freq))&lt;0,0,(U164*(1+rate/freq))),emi))</f>
        <v>59440.213775053242</v>
      </c>
      <c r="K165" s="9">
        <f>IF(E165="",NA(),IF(U164&lt;0,0,U164)*H165/freq)</f>
        <v>55229.412740859436</v>
      </c>
      <c r="L165" s="8">
        <f t="shared" si="8"/>
        <v>4210.8010341938061</v>
      </c>
      <c r="M165" s="8">
        <f t="shared" si="9"/>
        <v>162</v>
      </c>
      <c r="N165" s="8"/>
      <c r="O165" s="8"/>
      <c r="P165" s="8"/>
      <c r="Q165" s="8">
        <f>IF($B$23=$M$2,M165,IF($B$23=$N$2,N165,IF($B$23=$O$2,O165,IF($B$23=$P$2,P165,""))))</f>
        <v>0</v>
      </c>
      <c r="R165" s="3">
        <f>IF(Q165&lt;&gt;0,regpay,0)</f>
        <v>0</v>
      </c>
      <c r="S165" s="27"/>
      <c r="T165" s="3">
        <f>IF(U164=0,0,S165)</f>
        <v>0</v>
      </c>
      <c r="U165" s="8">
        <f>IF(E165="","",IF(U164&lt;=0,0,IF(U164+F165-L165-R165-T165&lt;0,0,U164+F165-L165-R165-T165)))</f>
        <v>6623318.7278689388</v>
      </c>
      <c r="W165" s="42"/>
      <c r="X165" s="42"/>
      <c r="Y165" s="42"/>
      <c r="Z165" s="42"/>
      <c r="AA165" s="42"/>
      <c r="AB165" s="11"/>
      <c r="AC165" s="11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</row>
    <row r="166" spans="1:48">
      <c r="A166" s="28"/>
      <c r="B166" s="28"/>
      <c r="D166" s="34">
        <f>IF(SUM($D$2:D165)&lt;&gt;0,0,IF(U165=L166,E166,0))</f>
        <v>0</v>
      </c>
      <c r="E166" s="3">
        <f t="shared" si="10"/>
        <v>163</v>
      </c>
      <c r="F166" s="3">
        <f>IF(E166="","",IF(ISERROR(INDEX($A$11:$B$20,MATCH(E166,$A$11:$A$20,0),2)),0,INDEX($A$11:$B$20,MATCH(E166,$A$11:$A$20,0),2)))</f>
        <v>0</v>
      </c>
      <c r="G166" s="47">
        <v>0.1</v>
      </c>
      <c r="H166" s="46">
        <f>IF($B$5="fixed",rate,G166)</f>
        <v>0.1</v>
      </c>
      <c r="I166" s="9">
        <f>IF(E166="",NA(),IF(PMT(H166/freq,(term*freq),-$B$2)&gt;(U165*(1+rate/freq)),IF((U165*(1+rate/freq))&lt;0,0,(U165*(1+rate/freq))),PMT(H166/freq,(term*freq),-$B$2)))</f>
        <v>59440.213775053242</v>
      </c>
      <c r="J166" s="8">
        <f>IF(E166="","",IF(emi&gt;(U165*(1+rate/freq)),IF((U165*(1+rate/freq))&lt;0,0,(U165*(1+rate/freq))),emi))</f>
        <v>59440.213775053242</v>
      </c>
      <c r="K166" s="9">
        <f>IF(E166="",NA(),IF(U165&lt;0,0,U165)*H166/freq)</f>
        <v>55194.322732241162</v>
      </c>
      <c r="L166" s="8">
        <f t="shared" si="8"/>
        <v>4245.8910428120798</v>
      </c>
      <c r="M166" s="8">
        <f t="shared" si="9"/>
        <v>163</v>
      </c>
      <c r="N166" s="8">
        <f>N163+3</f>
        <v>163</v>
      </c>
      <c r="O166" s="8">
        <f>O160+6</f>
        <v>163</v>
      </c>
      <c r="P166" s="8"/>
      <c r="Q166" s="8">
        <f>IF($B$23=$M$2,M166,IF($B$23=$N$2,N166,IF($B$23=$O$2,O166,IF($B$23=$P$2,P166,""))))</f>
        <v>163</v>
      </c>
      <c r="R166" s="3">
        <f>IF(Q166&lt;&gt;0,regpay,0)</f>
        <v>0</v>
      </c>
      <c r="S166" s="27"/>
      <c r="T166" s="3">
        <f>IF(U165=0,0,S166)</f>
        <v>0</v>
      </c>
      <c r="U166" s="8">
        <f>IF(E166="","",IF(U165&lt;=0,0,IF(U165+F166-L166-R166-T166&lt;0,0,U165+F166-L166-R166-T166)))</f>
        <v>6619072.836826127</v>
      </c>
      <c r="W166" s="42"/>
      <c r="X166" s="42"/>
      <c r="Y166" s="42"/>
      <c r="Z166" s="42"/>
      <c r="AA166" s="42"/>
      <c r="AB166" s="11"/>
      <c r="AC166" s="11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</row>
    <row r="167" spans="1:48">
      <c r="D167" s="34">
        <f>IF(SUM($D$2:D166)&lt;&gt;0,0,IF(U166=L167,E167,0))</f>
        <v>0</v>
      </c>
      <c r="E167" s="3">
        <f t="shared" si="10"/>
        <v>164</v>
      </c>
      <c r="F167" s="3">
        <f>IF(E167="","",IF(ISERROR(INDEX($A$11:$B$20,MATCH(E167,$A$11:$A$20,0),2)),0,INDEX($A$11:$B$20,MATCH(E167,$A$11:$A$20,0),2)))</f>
        <v>0</v>
      </c>
      <c r="G167" s="47">
        <v>0.1</v>
      </c>
      <c r="H167" s="46">
        <f>IF($B$5="fixed",rate,G167)</f>
        <v>0.1</v>
      </c>
      <c r="I167" s="9">
        <f>IF(E167="",NA(),IF(PMT(H167/freq,(term*freq),-$B$2)&gt;(U166*(1+rate/freq)),IF((U166*(1+rate/freq))&lt;0,0,(U166*(1+rate/freq))),PMT(H167/freq,(term*freq),-$B$2)))</f>
        <v>59440.213775053242</v>
      </c>
      <c r="J167" s="8">
        <f>IF(E167="","",IF(emi&gt;(U166*(1+rate/freq)),IF((U166*(1+rate/freq))&lt;0,0,(U166*(1+rate/freq))),emi))</f>
        <v>59440.213775053242</v>
      </c>
      <c r="K167" s="9">
        <f>IF(E167="",NA(),IF(U166&lt;0,0,U166)*H167/freq)</f>
        <v>55158.940306884389</v>
      </c>
      <c r="L167" s="8">
        <f t="shared" si="8"/>
        <v>4281.2734681688526</v>
      </c>
      <c r="M167" s="8">
        <f t="shared" si="9"/>
        <v>164</v>
      </c>
      <c r="N167" s="8"/>
      <c r="O167" s="8"/>
      <c r="P167" s="8"/>
      <c r="Q167" s="8">
        <f>IF($B$23=$M$2,M167,IF($B$23=$N$2,N167,IF($B$23=$O$2,O167,IF($B$23=$P$2,P167,""))))</f>
        <v>0</v>
      </c>
      <c r="R167" s="3">
        <f>IF(Q167&lt;&gt;0,regpay,0)</f>
        <v>0</v>
      </c>
      <c r="S167" s="27"/>
      <c r="T167" s="3">
        <f>IF(U166=0,0,S167)</f>
        <v>0</v>
      </c>
      <c r="U167" s="8">
        <f>IF(E167="","",IF(U166&lt;=0,0,IF(U166+F167-L167-R167-T167&lt;0,0,U166+F167-L167-R167-T167)))</f>
        <v>6614791.5633579586</v>
      </c>
      <c r="W167" s="42"/>
      <c r="X167" s="42"/>
      <c r="Y167" s="42"/>
      <c r="Z167" s="42"/>
      <c r="AA167" s="42"/>
      <c r="AB167" s="11"/>
      <c r="AC167" s="11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</row>
    <row r="168" spans="1:48">
      <c r="D168" s="34">
        <f>IF(SUM($D$2:D167)&lt;&gt;0,0,IF(U167=L168,E168,0))</f>
        <v>0</v>
      </c>
      <c r="E168" s="3">
        <f t="shared" si="10"/>
        <v>165</v>
      </c>
      <c r="F168" s="3">
        <f>IF(E168="","",IF(ISERROR(INDEX($A$11:$B$20,MATCH(E168,$A$11:$A$20,0),2)),0,INDEX($A$11:$B$20,MATCH(E168,$A$11:$A$20,0),2)))</f>
        <v>0</v>
      </c>
      <c r="G168" s="47">
        <v>0.1</v>
      </c>
      <c r="H168" s="46">
        <f>IF($B$5="fixed",rate,G168)</f>
        <v>0.1</v>
      </c>
      <c r="I168" s="9">
        <f>IF(E168="",NA(),IF(PMT(H168/freq,(term*freq),-$B$2)&gt;(U167*(1+rate/freq)),IF((U167*(1+rate/freq))&lt;0,0,(U167*(1+rate/freq))),PMT(H168/freq,(term*freq),-$B$2)))</f>
        <v>59440.213775053242</v>
      </c>
      <c r="J168" s="8">
        <f>IF(E168="","",IF(emi&gt;(U167*(1+rate/freq)),IF((U167*(1+rate/freq))&lt;0,0,(U167*(1+rate/freq))),emi))</f>
        <v>59440.213775053242</v>
      </c>
      <c r="K168" s="9">
        <f>IF(E168="",NA(),IF(U167&lt;0,0,U167)*H168/freq)</f>
        <v>55123.26302798299</v>
      </c>
      <c r="L168" s="8">
        <f t="shared" si="8"/>
        <v>4316.950747070252</v>
      </c>
      <c r="M168" s="8">
        <f t="shared" si="9"/>
        <v>165</v>
      </c>
      <c r="N168" s="8"/>
      <c r="O168" s="8"/>
      <c r="P168" s="8"/>
      <c r="Q168" s="8">
        <f>IF($B$23=$M$2,M168,IF($B$23=$N$2,N168,IF($B$23=$O$2,O168,IF($B$23=$P$2,P168,""))))</f>
        <v>0</v>
      </c>
      <c r="R168" s="3">
        <f>IF(Q168&lt;&gt;0,regpay,0)</f>
        <v>0</v>
      </c>
      <c r="S168" s="27"/>
      <c r="T168" s="3">
        <f>IF(U167=0,0,S168)</f>
        <v>0</v>
      </c>
      <c r="U168" s="8">
        <f>IF(E168="","",IF(U167&lt;=0,0,IF(U167+F168-L168-R168-T168&lt;0,0,U167+F168-L168-R168-T168)))</f>
        <v>6610474.6126108887</v>
      </c>
      <c r="W168" s="42"/>
      <c r="X168" s="42"/>
      <c r="Y168" s="42"/>
      <c r="Z168" s="42"/>
      <c r="AA168" s="42"/>
      <c r="AB168" s="11"/>
      <c r="AC168" s="11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</row>
    <row r="169" spans="1:48">
      <c r="D169" s="34">
        <f>IF(SUM($D$2:D168)&lt;&gt;0,0,IF(U168=L169,E169,0))</f>
        <v>0</v>
      </c>
      <c r="E169" s="3">
        <f t="shared" si="10"/>
        <v>166</v>
      </c>
      <c r="F169" s="3">
        <f>IF(E169="","",IF(ISERROR(INDEX($A$11:$B$20,MATCH(E169,$A$11:$A$20,0),2)),0,INDEX($A$11:$B$20,MATCH(E169,$A$11:$A$20,0),2)))</f>
        <v>0</v>
      </c>
      <c r="G169" s="47">
        <v>0.1</v>
      </c>
      <c r="H169" s="46">
        <f>IF($B$5="fixed",rate,G169)</f>
        <v>0.1</v>
      </c>
      <c r="I169" s="9">
        <f>IF(E169="",NA(),IF(PMT(H169/freq,(term*freq),-$B$2)&gt;(U168*(1+rate/freq)),IF((U168*(1+rate/freq))&lt;0,0,(U168*(1+rate/freq))),PMT(H169/freq,(term*freq),-$B$2)))</f>
        <v>59440.213775053242</v>
      </c>
      <c r="J169" s="8">
        <f>IF(E169="","",IF(emi&gt;(U168*(1+rate/freq)),IF((U168*(1+rate/freq))&lt;0,0,(U168*(1+rate/freq))),emi))</f>
        <v>59440.213775053242</v>
      </c>
      <c r="K169" s="9">
        <f>IF(E169="",NA(),IF(U168&lt;0,0,U168)*H169/freq)</f>
        <v>55087.288438424082</v>
      </c>
      <c r="L169" s="8">
        <f t="shared" si="8"/>
        <v>4352.9253366291596</v>
      </c>
      <c r="M169" s="8">
        <f t="shared" si="9"/>
        <v>166</v>
      </c>
      <c r="N169" s="8">
        <f>N166+3</f>
        <v>166</v>
      </c>
      <c r="O169" s="8"/>
      <c r="P169" s="8"/>
      <c r="Q169" s="8">
        <f>IF($B$23=$M$2,M169,IF($B$23=$N$2,N169,IF($B$23=$O$2,O169,IF($B$23=$P$2,P169,""))))</f>
        <v>166</v>
      </c>
      <c r="R169" s="3">
        <f>IF(Q169&lt;&gt;0,regpay,0)</f>
        <v>0</v>
      </c>
      <c r="S169" s="27"/>
      <c r="T169" s="3">
        <f>IF(U168=0,0,S169)</f>
        <v>0</v>
      </c>
      <c r="U169" s="8">
        <f>IF(E169="","",IF(U168&lt;=0,0,IF(U168+F169-L169-R169-T169&lt;0,0,U168+F169-L169-R169-T169)))</f>
        <v>6606121.6872742595</v>
      </c>
      <c r="W169" s="42"/>
      <c r="X169" s="42"/>
      <c r="Y169" s="42"/>
      <c r="Z169" s="42"/>
      <c r="AA169" s="42"/>
      <c r="AB169" s="11"/>
      <c r="AC169" s="11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</row>
    <row r="170" spans="1:48">
      <c r="D170" s="34">
        <f>IF(SUM($D$2:D169)&lt;&gt;0,0,IF(U169=L170,E170,0))</f>
        <v>0</v>
      </c>
      <c r="E170" s="3">
        <f t="shared" si="10"/>
        <v>167</v>
      </c>
      <c r="F170" s="3">
        <f>IF(E170="","",IF(ISERROR(INDEX($A$11:$B$20,MATCH(E170,$A$11:$A$20,0),2)),0,INDEX($A$11:$B$20,MATCH(E170,$A$11:$A$20,0),2)))</f>
        <v>0</v>
      </c>
      <c r="G170" s="47">
        <v>0.1</v>
      </c>
      <c r="H170" s="46">
        <f>IF($B$5="fixed",rate,G170)</f>
        <v>0.1</v>
      </c>
      <c r="I170" s="9">
        <f>IF(E170="",NA(),IF(PMT(H170/freq,(term*freq),-$B$2)&gt;(U169*(1+rate/freq)),IF((U169*(1+rate/freq))&lt;0,0,(U169*(1+rate/freq))),PMT(H170/freq,(term*freq),-$B$2)))</f>
        <v>59440.213775053242</v>
      </c>
      <c r="J170" s="8">
        <f>IF(E170="","",IF(emi&gt;(U169*(1+rate/freq)),IF((U169*(1+rate/freq))&lt;0,0,(U169*(1+rate/freq))),emi))</f>
        <v>59440.213775053242</v>
      </c>
      <c r="K170" s="9">
        <f>IF(E170="",NA(),IF(U169&lt;0,0,U169)*H170/freq)</f>
        <v>55051.014060618829</v>
      </c>
      <c r="L170" s="8">
        <f t="shared" si="8"/>
        <v>4389.1997144344132</v>
      </c>
      <c r="M170" s="8">
        <f t="shared" si="9"/>
        <v>167</v>
      </c>
      <c r="N170" s="8"/>
      <c r="O170" s="8"/>
      <c r="P170" s="8"/>
      <c r="Q170" s="8">
        <f>IF($B$23=$M$2,M170,IF($B$23=$N$2,N170,IF($B$23=$O$2,O170,IF($B$23=$P$2,P170,""))))</f>
        <v>0</v>
      </c>
      <c r="R170" s="3">
        <f>IF(Q170&lt;&gt;0,regpay,0)</f>
        <v>0</v>
      </c>
      <c r="S170" s="27"/>
      <c r="T170" s="3">
        <f>IF(U169=0,0,S170)</f>
        <v>0</v>
      </c>
      <c r="U170" s="8">
        <f>IF(E170="","",IF(U169&lt;=0,0,IF(U169+F170-L170-R170-T170&lt;0,0,U169+F170-L170-R170-T170)))</f>
        <v>6601732.4875598252</v>
      </c>
      <c r="W170" s="42"/>
      <c r="X170" s="42"/>
      <c r="Y170" s="42"/>
      <c r="Z170" s="42"/>
      <c r="AA170" s="42"/>
      <c r="AB170" s="11"/>
      <c r="AC170" s="11"/>
    </row>
    <row r="171" spans="1:48">
      <c r="D171" s="34">
        <f>IF(SUM($D$2:D170)&lt;&gt;0,0,IF(U170=L171,E171,0))</f>
        <v>0</v>
      </c>
      <c r="E171" s="3">
        <f t="shared" si="10"/>
        <v>168</v>
      </c>
      <c r="F171" s="3">
        <f>IF(E171="","",IF(ISERROR(INDEX($A$11:$B$20,MATCH(E171,$A$11:$A$20,0),2)),0,INDEX($A$11:$B$20,MATCH(E171,$A$11:$A$20,0),2)))</f>
        <v>0</v>
      </c>
      <c r="G171" s="47">
        <v>0.1</v>
      </c>
      <c r="H171" s="46">
        <f>IF($B$5="fixed",rate,G171)</f>
        <v>0.1</v>
      </c>
      <c r="I171" s="9">
        <f>IF(E171="",NA(),IF(PMT(H171/freq,(term*freq),-$B$2)&gt;(U170*(1+rate/freq)),IF((U170*(1+rate/freq))&lt;0,0,(U170*(1+rate/freq))),PMT(H171/freq,(term*freq),-$B$2)))</f>
        <v>59440.213775053242</v>
      </c>
      <c r="J171" s="8">
        <f>IF(E171="","",IF(emi&gt;(U170*(1+rate/freq)),IF((U170*(1+rate/freq))&lt;0,0,(U170*(1+rate/freq))),emi))</f>
        <v>59440.213775053242</v>
      </c>
      <c r="K171" s="9">
        <f>IF(E171="",NA(),IF(U170&lt;0,0,U170)*H171/freq)</f>
        <v>55014.437396331887</v>
      </c>
      <c r="L171" s="8">
        <f t="shared" si="8"/>
        <v>4425.7763787213553</v>
      </c>
      <c r="M171" s="8">
        <f t="shared" si="9"/>
        <v>168</v>
      </c>
      <c r="N171" s="8"/>
      <c r="O171" s="8"/>
      <c r="P171" s="8"/>
      <c r="Q171" s="8">
        <f>IF($B$23=$M$2,M171,IF($B$23=$N$2,N171,IF($B$23=$O$2,O171,IF($B$23=$P$2,P171,""))))</f>
        <v>0</v>
      </c>
      <c r="R171" s="3">
        <f>IF(Q171&lt;&gt;0,regpay,0)</f>
        <v>0</v>
      </c>
      <c r="S171" s="27"/>
      <c r="T171" s="3">
        <f>IF(U170=0,0,S171)</f>
        <v>0</v>
      </c>
      <c r="U171" s="8">
        <f>IF(E171="","",IF(U170&lt;=0,0,IF(U170+F171-L171-R171-T171&lt;0,0,U170+F171-L171-R171-T171)))</f>
        <v>6597306.7111811042</v>
      </c>
      <c r="W171" s="42"/>
      <c r="X171" s="42"/>
      <c r="Y171" s="42"/>
      <c r="Z171" s="42"/>
      <c r="AA171" s="42"/>
      <c r="AB171" s="11"/>
      <c r="AC171" s="11"/>
    </row>
    <row r="172" spans="1:48">
      <c r="D172" s="34">
        <f>IF(SUM($D$2:D171)&lt;&gt;0,0,IF(U171=L172,E172,0))</f>
        <v>0</v>
      </c>
      <c r="E172" s="3">
        <f t="shared" si="10"/>
        <v>169</v>
      </c>
      <c r="F172" s="3">
        <f>IF(E172="","",IF(ISERROR(INDEX($A$11:$B$20,MATCH(E172,$A$11:$A$20,0),2)),0,INDEX($A$11:$B$20,MATCH(E172,$A$11:$A$20,0),2)))</f>
        <v>0</v>
      </c>
      <c r="G172" s="47">
        <v>0.1</v>
      </c>
      <c r="H172" s="46">
        <f>IF($B$5="fixed",rate,G172)</f>
        <v>0.1</v>
      </c>
      <c r="I172" s="9">
        <f>IF(E172="",NA(),IF(PMT(H172/freq,(term*freq),-$B$2)&gt;(U171*(1+rate/freq)),IF((U171*(1+rate/freq))&lt;0,0,(U171*(1+rate/freq))),PMT(H172/freq,(term*freq),-$B$2)))</f>
        <v>59440.213775053242</v>
      </c>
      <c r="J172" s="8">
        <f>IF(E172="","",IF(emi&gt;(U171*(1+rate/freq)),IF((U171*(1+rate/freq))&lt;0,0,(U171*(1+rate/freq))),emi))</f>
        <v>59440.213775053242</v>
      </c>
      <c r="K172" s="9">
        <f>IF(E172="",NA(),IF(U171&lt;0,0,U171)*H172/freq)</f>
        <v>54977.555926509202</v>
      </c>
      <c r="L172" s="8">
        <f t="shared" si="8"/>
        <v>4462.6578485440405</v>
      </c>
      <c r="M172" s="8">
        <f t="shared" si="9"/>
        <v>169</v>
      </c>
      <c r="N172" s="8">
        <f>N169+3</f>
        <v>169</v>
      </c>
      <c r="O172" s="8">
        <f>O166+6</f>
        <v>169</v>
      </c>
      <c r="P172" s="8">
        <f>P160+12</f>
        <v>169</v>
      </c>
      <c r="Q172" s="8">
        <f>IF($B$23=$M$2,M172,IF($B$23=$N$2,N172,IF($B$23=$O$2,O172,IF($B$23=$P$2,P172,""))))</f>
        <v>169</v>
      </c>
      <c r="R172" s="3">
        <f>IF(Q172&lt;&gt;0,regpay,0)</f>
        <v>0</v>
      </c>
      <c r="S172" s="27"/>
      <c r="T172" s="3">
        <f>IF(U171=0,0,S172)</f>
        <v>0</v>
      </c>
      <c r="U172" s="8">
        <f>IF(E172="","",IF(U171&lt;=0,0,IF(U171+F172-L172-R172-T172&lt;0,0,U171+F172-L172-R172-T172)))</f>
        <v>6592844.0533325598</v>
      </c>
      <c r="W172" s="42"/>
      <c r="X172" s="42"/>
      <c r="Y172" s="42"/>
      <c r="Z172" s="42"/>
      <c r="AA172" s="42"/>
      <c r="AB172" s="11"/>
      <c r="AC172" s="11"/>
    </row>
    <row r="173" spans="1:48">
      <c r="D173" s="34">
        <f>IF(SUM($D$2:D172)&lt;&gt;0,0,IF(U172=L173,E173,0))</f>
        <v>0</v>
      </c>
      <c r="E173" s="3">
        <f t="shared" si="10"/>
        <v>170</v>
      </c>
      <c r="F173" s="3">
        <f>IF(E173="","",IF(ISERROR(INDEX($A$11:$B$20,MATCH(E173,$A$11:$A$20,0),2)),0,INDEX($A$11:$B$20,MATCH(E173,$A$11:$A$20,0),2)))</f>
        <v>0</v>
      </c>
      <c r="G173" s="47">
        <v>0.1</v>
      </c>
      <c r="H173" s="46">
        <f>IF($B$5="fixed",rate,G173)</f>
        <v>0.1</v>
      </c>
      <c r="I173" s="9">
        <f>IF(E173="",NA(),IF(PMT(H173/freq,(term*freq),-$B$2)&gt;(U172*(1+rate/freq)),IF((U172*(1+rate/freq))&lt;0,0,(U172*(1+rate/freq))),PMT(H173/freq,(term*freq),-$B$2)))</f>
        <v>59440.213775053242</v>
      </c>
      <c r="J173" s="8">
        <f>IF(E173="","",IF(emi&gt;(U172*(1+rate/freq)),IF((U172*(1+rate/freq))&lt;0,0,(U172*(1+rate/freq))),emi))</f>
        <v>59440.213775053242</v>
      </c>
      <c r="K173" s="9">
        <f>IF(E173="",NA(),IF(U172&lt;0,0,U172)*H173/freq)</f>
        <v>54940.367111104664</v>
      </c>
      <c r="L173" s="8">
        <f t="shared" si="8"/>
        <v>4499.8466639485778</v>
      </c>
      <c r="M173" s="8">
        <f t="shared" si="9"/>
        <v>170</v>
      </c>
      <c r="N173" s="8"/>
      <c r="O173" s="8"/>
      <c r="P173" s="8"/>
      <c r="Q173" s="8">
        <f>IF($B$23=$M$2,M173,IF($B$23=$N$2,N173,IF($B$23=$O$2,O173,IF($B$23=$P$2,P173,""))))</f>
        <v>0</v>
      </c>
      <c r="R173" s="3">
        <f>IF(Q173&lt;&gt;0,regpay,0)</f>
        <v>0</v>
      </c>
      <c r="S173" s="27"/>
      <c r="T173" s="3">
        <f>IF(U172=0,0,S173)</f>
        <v>0</v>
      </c>
      <c r="U173" s="8">
        <f>IF(E173="","",IF(U172&lt;=0,0,IF(U172+F173-L173-R173-T173&lt;0,0,U172+F173-L173-R173-T173)))</f>
        <v>6588344.2066686116</v>
      </c>
      <c r="W173" s="42"/>
      <c r="X173" s="42"/>
      <c r="Y173" s="42"/>
      <c r="Z173" s="42"/>
      <c r="AA173" s="42"/>
      <c r="AB173" s="11"/>
      <c r="AC173" s="11"/>
    </row>
    <row r="174" spans="1:48">
      <c r="D174" s="34">
        <f>IF(SUM($D$2:D173)&lt;&gt;0,0,IF(U173=L174,E174,0))</f>
        <v>0</v>
      </c>
      <c r="E174" s="3">
        <f t="shared" si="10"/>
        <v>171</v>
      </c>
      <c r="F174" s="3">
        <f>IF(E174="","",IF(ISERROR(INDEX($A$11:$B$20,MATCH(E174,$A$11:$A$20,0),2)),0,INDEX($A$11:$B$20,MATCH(E174,$A$11:$A$20,0),2)))</f>
        <v>0</v>
      </c>
      <c r="G174" s="47">
        <v>0.1</v>
      </c>
      <c r="H174" s="46">
        <f>IF($B$5="fixed",rate,G174)</f>
        <v>0.1</v>
      </c>
      <c r="I174" s="9">
        <f>IF(E174="",NA(),IF(PMT(H174/freq,(term*freq),-$B$2)&gt;(U173*(1+rate/freq)),IF((U173*(1+rate/freq))&lt;0,0,(U173*(1+rate/freq))),PMT(H174/freq,(term*freq),-$B$2)))</f>
        <v>59440.213775053242</v>
      </c>
      <c r="J174" s="8">
        <f>IF(E174="","",IF(emi&gt;(U173*(1+rate/freq)),IF((U173*(1+rate/freq))&lt;0,0,(U173*(1+rate/freq))),emi))</f>
        <v>59440.213775053242</v>
      </c>
      <c r="K174" s="9">
        <f>IF(E174="",NA(),IF(U173&lt;0,0,U173)*H174/freq)</f>
        <v>54902.868388905103</v>
      </c>
      <c r="L174" s="8">
        <f t="shared" si="8"/>
        <v>4537.3453861481394</v>
      </c>
      <c r="M174" s="8">
        <f t="shared" si="9"/>
        <v>171</v>
      </c>
      <c r="N174" s="8"/>
      <c r="O174" s="8"/>
      <c r="P174" s="8"/>
      <c r="Q174" s="8">
        <f>IF($B$23=$M$2,M174,IF($B$23=$N$2,N174,IF($B$23=$O$2,O174,IF($B$23=$P$2,P174,""))))</f>
        <v>0</v>
      </c>
      <c r="R174" s="3">
        <f>IF(Q174&lt;&gt;0,regpay,0)</f>
        <v>0</v>
      </c>
      <c r="S174" s="27"/>
      <c r="T174" s="3">
        <f>IF(U173=0,0,S174)</f>
        <v>0</v>
      </c>
      <c r="U174" s="8">
        <f>IF(E174="","",IF(U173&lt;=0,0,IF(U173+F174-L174-R174-T174&lt;0,0,U173+F174-L174-R174-T174)))</f>
        <v>6583806.8612824632</v>
      </c>
      <c r="W174" s="42"/>
      <c r="X174" s="42"/>
      <c r="Y174" s="42"/>
      <c r="Z174" s="42"/>
      <c r="AA174" s="42"/>
      <c r="AB174" s="11"/>
      <c r="AC174" s="11"/>
    </row>
    <row r="175" spans="1:48">
      <c r="D175" s="34">
        <f>IF(SUM($D$2:D174)&lt;&gt;0,0,IF(U174=L175,E175,0))</f>
        <v>0</v>
      </c>
      <c r="E175" s="3">
        <f t="shared" si="10"/>
        <v>172</v>
      </c>
      <c r="F175" s="3">
        <f>IF(E175="","",IF(ISERROR(INDEX($A$11:$B$20,MATCH(E175,$A$11:$A$20,0),2)),0,INDEX($A$11:$B$20,MATCH(E175,$A$11:$A$20,0),2)))</f>
        <v>0</v>
      </c>
      <c r="G175" s="47">
        <v>0.1</v>
      </c>
      <c r="H175" s="46">
        <f>IF($B$5="fixed",rate,G175)</f>
        <v>0.1</v>
      </c>
      <c r="I175" s="9">
        <f>IF(E175="",NA(),IF(PMT(H175/freq,(term*freq),-$B$2)&gt;(U174*(1+rate/freq)),IF((U174*(1+rate/freq))&lt;0,0,(U174*(1+rate/freq))),PMT(H175/freq,(term*freq),-$B$2)))</f>
        <v>59440.213775053242</v>
      </c>
      <c r="J175" s="8">
        <f>IF(E175="","",IF(emi&gt;(U174*(1+rate/freq)),IF((U174*(1+rate/freq))&lt;0,0,(U174*(1+rate/freq))),emi))</f>
        <v>59440.213775053242</v>
      </c>
      <c r="K175" s="9">
        <f>IF(E175="",NA(),IF(U174&lt;0,0,U174)*H175/freq)</f>
        <v>54865.057177353861</v>
      </c>
      <c r="L175" s="8">
        <f t="shared" si="8"/>
        <v>4575.1565976993807</v>
      </c>
      <c r="M175" s="8">
        <f t="shared" si="9"/>
        <v>172</v>
      </c>
      <c r="N175" s="8">
        <f>N172+3</f>
        <v>172</v>
      </c>
      <c r="O175" s="8"/>
      <c r="P175" s="8"/>
      <c r="Q175" s="8">
        <f>IF($B$23=$M$2,M175,IF($B$23=$N$2,N175,IF($B$23=$O$2,O175,IF($B$23=$P$2,P175,""))))</f>
        <v>172</v>
      </c>
      <c r="R175" s="3">
        <f>IF(Q175&lt;&gt;0,regpay,0)</f>
        <v>0</v>
      </c>
      <c r="S175" s="27"/>
      <c r="T175" s="3">
        <f>IF(U174=0,0,S175)</f>
        <v>0</v>
      </c>
      <c r="U175" s="8">
        <f>IF(E175="","",IF(U174&lt;=0,0,IF(U174+F175-L175-R175-T175&lt;0,0,U174+F175-L175-R175-T175)))</f>
        <v>6579231.7046847641</v>
      </c>
      <c r="W175" s="42"/>
      <c r="X175" s="42"/>
      <c r="Y175" s="42"/>
      <c r="Z175" s="42"/>
      <c r="AA175" s="42"/>
      <c r="AB175" s="11"/>
      <c r="AC175" s="11"/>
    </row>
    <row r="176" spans="1:48">
      <c r="D176" s="34">
        <f>IF(SUM($D$2:D175)&lt;&gt;0,0,IF(U175=L176,E176,0))</f>
        <v>0</v>
      </c>
      <c r="E176" s="3">
        <f t="shared" si="10"/>
        <v>173</v>
      </c>
      <c r="F176" s="3">
        <f>IF(E176="","",IF(ISERROR(INDEX($A$11:$B$20,MATCH(E176,$A$11:$A$20,0),2)),0,INDEX($A$11:$B$20,MATCH(E176,$A$11:$A$20,0),2)))</f>
        <v>0</v>
      </c>
      <c r="G176" s="47">
        <v>0.1</v>
      </c>
      <c r="H176" s="46">
        <f>IF($B$5="fixed",rate,G176)</f>
        <v>0.1</v>
      </c>
      <c r="I176" s="9">
        <f>IF(E176="",NA(),IF(PMT(H176/freq,(term*freq),-$B$2)&gt;(U175*(1+rate/freq)),IF((U175*(1+rate/freq))&lt;0,0,(U175*(1+rate/freq))),PMT(H176/freq,(term*freq),-$B$2)))</f>
        <v>59440.213775053242</v>
      </c>
      <c r="J176" s="8">
        <f>IF(E176="","",IF(emi&gt;(U175*(1+rate/freq)),IF((U175*(1+rate/freq))&lt;0,0,(U175*(1+rate/freq))),emi))</f>
        <v>59440.213775053242</v>
      </c>
      <c r="K176" s="9">
        <f>IF(E176="",NA(),IF(U175&lt;0,0,U175)*H176/freq)</f>
        <v>54826.930872373043</v>
      </c>
      <c r="L176" s="8">
        <f t="shared" si="8"/>
        <v>4613.2829026801992</v>
      </c>
      <c r="M176" s="8">
        <f t="shared" si="9"/>
        <v>173</v>
      </c>
      <c r="N176" s="8"/>
      <c r="O176" s="8"/>
      <c r="P176" s="8"/>
      <c r="Q176" s="8">
        <f>IF($B$23=$M$2,M176,IF($B$23=$N$2,N176,IF($B$23=$O$2,O176,IF($B$23=$P$2,P176,""))))</f>
        <v>0</v>
      </c>
      <c r="R176" s="3">
        <f>IF(Q176&lt;&gt;0,regpay,0)</f>
        <v>0</v>
      </c>
      <c r="S176" s="27"/>
      <c r="T176" s="3">
        <f>IF(U175=0,0,S176)</f>
        <v>0</v>
      </c>
      <c r="U176" s="8">
        <f>IF(E176="","",IF(U175&lt;=0,0,IF(U175+F176-L176-R176-T176&lt;0,0,U175+F176-L176-R176-T176)))</f>
        <v>6574618.4217820838</v>
      </c>
      <c r="W176" s="42"/>
      <c r="X176" s="42"/>
      <c r="Y176" s="42"/>
      <c r="Z176" s="42"/>
      <c r="AA176" s="42"/>
      <c r="AB176" s="11"/>
      <c r="AC176" s="11"/>
    </row>
    <row r="177" spans="4:29">
      <c r="D177" s="34">
        <f>IF(SUM($D$2:D176)&lt;&gt;0,0,IF(U176=L177,E177,0))</f>
        <v>0</v>
      </c>
      <c r="E177" s="3">
        <f t="shared" si="10"/>
        <v>174</v>
      </c>
      <c r="F177" s="3">
        <f>IF(E177="","",IF(ISERROR(INDEX($A$11:$B$20,MATCH(E177,$A$11:$A$20,0),2)),0,INDEX($A$11:$B$20,MATCH(E177,$A$11:$A$20,0),2)))</f>
        <v>0</v>
      </c>
      <c r="G177" s="47">
        <v>0.1</v>
      </c>
      <c r="H177" s="46">
        <f>IF($B$5="fixed",rate,G177)</f>
        <v>0.1</v>
      </c>
      <c r="I177" s="9">
        <f>IF(E177="",NA(),IF(PMT(H177/freq,(term*freq),-$B$2)&gt;(U176*(1+rate/freq)),IF((U176*(1+rate/freq))&lt;0,0,(U176*(1+rate/freq))),PMT(H177/freq,(term*freq),-$B$2)))</f>
        <v>59440.213775053242</v>
      </c>
      <c r="J177" s="8">
        <f>IF(E177="","",IF(emi&gt;(U176*(1+rate/freq)),IF((U176*(1+rate/freq))&lt;0,0,(U176*(1+rate/freq))),emi))</f>
        <v>59440.213775053242</v>
      </c>
      <c r="K177" s="9">
        <f>IF(E177="",NA(),IF(U176&lt;0,0,U176)*H177/freq)</f>
        <v>54788.486848184031</v>
      </c>
      <c r="L177" s="8">
        <f t="shared" si="8"/>
        <v>4651.7269268692107</v>
      </c>
      <c r="M177" s="8">
        <f t="shared" si="9"/>
        <v>174</v>
      </c>
      <c r="N177" s="8"/>
      <c r="O177" s="8"/>
      <c r="P177" s="8"/>
      <c r="Q177" s="8">
        <f>IF($B$23=$M$2,M177,IF($B$23=$N$2,N177,IF($B$23=$O$2,O177,IF($B$23=$P$2,P177,""))))</f>
        <v>0</v>
      </c>
      <c r="R177" s="3">
        <f>IF(Q177&lt;&gt;0,regpay,0)</f>
        <v>0</v>
      </c>
      <c r="S177" s="27"/>
      <c r="T177" s="3">
        <f>IF(U176=0,0,S177)</f>
        <v>0</v>
      </c>
      <c r="U177" s="8">
        <f>IF(E177="","",IF(U176&lt;=0,0,IF(U176+F177-L177-R177-T177&lt;0,0,U176+F177-L177-R177-T177)))</f>
        <v>6569966.694855215</v>
      </c>
      <c r="W177" s="42"/>
      <c r="X177" s="42"/>
      <c r="Y177" s="42"/>
      <c r="Z177" s="42"/>
      <c r="AA177" s="42"/>
      <c r="AB177" s="11"/>
      <c r="AC177" s="11"/>
    </row>
    <row r="178" spans="4:29">
      <c r="D178" s="34">
        <f>IF(SUM($D$2:D177)&lt;&gt;0,0,IF(U177=L178,E178,0))</f>
        <v>0</v>
      </c>
      <c r="E178" s="3">
        <f t="shared" si="10"/>
        <v>175</v>
      </c>
      <c r="F178" s="3">
        <f>IF(E178="","",IF(ISERROR(INDEX($A$11:$B$20,MATCH(E178,$A$11:$A$20,0),2)),0,INDEX($A$11:$B$20,MATCH(E178,$A$11:$A$20,0),2)))</f>
        <v>0</v>
      </c>
      <c r="G178" s="47">
        <v>0.1</v>
      </c>
      <c r="H178" s="46">
        <f>IF($B$5="fixed",rate,G178)</f>
        <v>0.1</v>
      </c>
      <c r="I178" s="9">
        <f>IF(E178="",NA(),IF(PMT(H178/freq,(term*freq),-$B$2)&gt;(U177*(1+rate/freq)),IF((U177*(1+rate/freq))&lt;0,0,(U177*(1+rate/freq))),PMT(H178/freq,(term*freq),-$B$2)))</f>
        <v>59440.213775053242</v>
      </c>
      <c r="J178" s="8">
        <f>IF(E178="","",IF(emi&gt;(U177*(1+rate/freq)),IF((U177*(1+rate/freq))&lt;0,0,(U177*(1+rate/freq))),emi))</f>
        <v>59440.213775053242</v>
      </c>
      <c r="K178" s="9">
        <f>IF(E178="",NA(),IF(U177&lt;0,0,U177)*H178/freq)</f>
        <v>54749.722457126794</v>
      </c>
      <c r="L178" s="8">
        <f t="shared" si="8"/>
        <v>4690.4913179264477</v>
      </c>
      <c r="M178" s="8">
        <f t="shared" si="9"/>
        <v>175</v>
      </c>
      <c r="N178" s="8">
        <f>N175+3</f>
        <v>175</v>
      </c>
      <c r="O178" s="8">
        <f>O172+6</f>
        <v>175</v>
      </c>
      <c r="P178" s="8"/>
      <c r="Q178" s="8">
        <f>IF($B$23=$M$2,M178,IF($B$23=$N$2,N178,IF($B$23=$O$2,O178,IF($B$23=$P$2,P178,""))))</f>
        <v>175</v>
      </c>
      <c r="R178" s="3">
        <f>IF(Q178&lt;&gt;0,regpay,0)</f>
        <v>0</v>
      </c>
      <c r="S178" s="27"/>
      <c r="T178" s="3">
        <f>IF(U177=0,0,S178)</f>
        <v>0</v>
      </c>
      <c r="U178" s="8">
        <f>IF(E178="","",IF(U177&lt;=0,0,IF(U177+F178-L178-R178-T178&lt;0,0,U177+F178-L178-R178-T178)))</f>
        <v>6565276.2035372881</v>
      </c>
      <c r="W178" s="42"/>
      <c r="X178" s="42"/>
      <c r="Y178" s="42"/>
      <c r="Z178" s="42"/>
      <c r="AA178" s="42"/>
      <c r="AB178" s="11"/>
      <c r="AC178" s="11"/>
    </row>
    <row r="179" spans="4:29">
      <c r="D179" s="34">
        <f>IF(SUM($D$2:D178)&lt;&gt;0,0,IF(U178=L179,E179,0))</f>
        <v>0</v>
      </c>
      <c r="E179" s="3">
        <f t="shared" si="10"/>
        <v>176</v>
      </c>
      <c r="F179" s="3">
        <f>IF(E179="","",IF(ISERROR(INDEX($A$11:$B$20,MATCH(E179,$A$11:$A$20,0),2)),0,INDEX($A$11:$B$20,MATCH(E179,$A$11:$A$20,0),2)))</f>
        <v>0</v>
      </c>
      <c r="G179" s="47">
        <v>0.1</v>
      </c>
      <c r="H179" s="46">
        <f>IF($B$5="fixed",rate,G179)</f>
        <v>0.1</v>
      </c>
      <c r="I179" s="9">
        <f>IF(E179="",NA(),IF(PMT(H179/freq,(term*freq),-$B$2)&gt;(U178*(1+rate/freq)),IF((U178*(1+rate/freq))&lt;0,0,(U178*(1+rate/freq))),PMT(H179/freq,(term*freq),-$B$2)))</f>
        <v>59440.213775053242</v>
      </c>
      <c r="J179" s="8">
        <f>IF(E179="","",IF(emi&gt;(U178*(1+rate/freq)),IF((U178*(1+rate/freq))&lt;0,0,(U178*(1+rate/freq))),emi))</f>
        <v>59440.213775053242</v>
      </c>
      <c r="K179" s="9">
        <f>IF(E179="",NA(),IF(U178&lt;0,0,U178)*H179/freq)</f>
        <v>54710.635029477409</v>
      </c>
      <c r="L179" s="8">
        <f t="shared" si="8"/>
        <v>4729.5787455758327</v>
      </c>
      <c r="M179" s="8">
        <f t="shared" si="9"/>
        <v>176</v>
      </c>
      <c r="N179" s="8"/>
      <c r="O179" s="8"/>
      <c r="P179" s="8"/>
      <c r="Q179" s="8">
        <f>IF($B$23=$M$2,M179,IF($B$23=$N$2,N179,IF($B$23=$O$2,O179,IF($B$23=$P$2,P179,""))))</f>
        <v>0</v>
      </c>
      <c r="R179" s="3">
        <f>IF(Q179&lt;&gt;0,regpay,0)</f>
        <v>0</v>
      </c>
      <c r="S179" s="27"/>
      <c r="T179" s="3">
        <f>IF(U178=0,0,S179)</f>
        <v>0</v>
      </c>
      <c r="U179" s="8">
        <f>IF(E179="","",IF(U178&lt;=0,0,IF(U178+F179-L179-R179-T179&lt;0,0,U178+F179-L179-R179-T179)))</f>
        <v>6560546.6247917125</v>
      </c>
      <c r="W179" s="42"/>
      <c r="X179" s="42"/>
      <c r="Y179" s="42"/>
      <c r="Z179" s="42"/>
      <c r="AA179" s="42"/>
      <c r="AB179" s="11"/>
      <c r="AC179" s="11"/>
    </row>
    <row r="180" spans="4:29">
      <c r="D180" s="34">
        <f>IF(SUM($D$2:D179)&lt;&gt;0,0,IF(U179=L180,E180,0))</f>
        <v>0</v>
      </c>
      <c r="E180" s="3">
        <f t="shared" si="10"/>
        <v>177</v>
      </c>
      <c r="F180" s="3">
        <f>IF(E180="","",IF(ISERROR(INDEX($A$11:$B$20,MATCH(E180,$A$11:$A$20,0),2)),0,INDEX($A$11:$B$20,MATCH(E180,$A$11:$A$20,0),2)))</f>
        <v>0</v>
      </c>
      <c r="G180" s="47">
        <v>0.1</v>
      </c>
      <c r="H180" s="46">
        <f>IF($B$5="fixed",rate,G180)</f>
        <v>0.1</v>
      </c>
      <c r="I180" s="9">
        <f>IF(E180="",NA(),IF(PMT(H180/freq,(term*freq),-$B$2)&gt;(U179*(1+rate/freq)),IF((U179*(1+rate/freq))&lt;0,0,(U179*(1+rate/freq))),PMT(H180/freq,(term*freq),-$B$2)))</f>
        <v>59440.213775053242</v>
      </c>
      <c r="J180" s="8">
        <f>IF(E180="","",IF(emi&gt;(U179*(1+rate/freq)),IF((U179*(1+rate/freq))&lt;0,0,(U179*(1+rate/freq))),emi))</f>
        <v>59440.213775053242</v>
      </c>
      <c r="K180" s="9">
        <f>IF(E180="",NA(),IF(U179&lt;0,0,U179)*H180/freq)</f>
        <v>54671.221873264272</v>
      </c>
      <c r="L180" s="8">
        <f t="shared" si="8"/>
        <v>4768.9919017889697</v>
      </c>
      <c r="M180" s="8">
        <f t="shared" si="9"/>
        <v>177</v>
      </c>
      <c r="N180" s="8"/>
      <c r="O180" s="8"/>
      <c r="P180" s="8"/>
      <c r="Q180" s="8">
        <f>IF($B$23=$M$2,M180,IF($B$23=$N$2,N180,IF($B$23=$O$2,O180,IF($B$23=$P$2,P180,""))))</f>
        <v>0</v>
      </c>
      <c r="R180" s="3">
        <f>IF(Q180&lt;&gt;0,regpay,0)</f>
        <v>0</v>
      </c>
      <c r="S180" s="27"/>
      <c r="T180" s="3">
        <f>IF(U179=0,0,S180)</f>
        <v>0</v>
      </c>
      <c r="U180" s="8">
        <f>IF(E180="","",IF(U179&lt;=0,0,IF(U179+F180-L180-R180-T180&lt;0,0,U179+F180-L180-R180-T180)))</f>
        <v>6555777.6328899236</v>
      </c>
      <c r="W180" s="42"/>
      <c r="X180" s="42"/>
      <c r="Y180" s="42"/>
      <c r="Z180" s="42"/>
      <c r="AA180" s="42"/>
      <c r="AB180" s="11"/>
      <c r="AC180" s="11"/>
    </row>
    <row r="181" spans="4:29">
      <c r="D181" s="34">
        <f>IF(SUM($D$2:D180)&lt;&gt;0,0,IF(U180=L181,E181,0))</f>
        <v>0</v>
      </c>
      <c r="E181" s="3">
        <f t="shared" si="10"/>
        <v>178</v>
      </c>
      <c r="F181" s="3">
        <f>IF(E181="","",IF(ISERROR(INDEX($A$11:$B$20,MATCH(E181,$A$11:$A$20,0),2)),0,INDEX($A$11:$B$20,MATCH(E181,$A$11:$A$20,0),2)))</f>
        <v>0</v>
      </c>
      <c r="G181" s="47">
        <v>0.1</v>
      </c>
      <c r="H181" s="46">
        <f>IF($B$5="fixed",rate,G181)</f>
        <v>0.1</v>
      </c>
      <c r="I181" s="9">
        <f>IF(E181="",NA(),IF(PMT(H181/freq,(term*freq),-$B$2)&gt;(U180*(1+rate/freq)),IF((U180*(1+rate/freq))&lt;0,0,(U180*(1+rate/freq))),PMT(H181/freq,(term*freq),-$B$2)))</f>
        <v>59440.213775053242</v>
      </c>
      <c r="J181" s="8">
        <f>IF(E181="","",IF(emi&gt;(U180*(1+rate/freq)),IF((U180*(1+rate/freq))&lt;0,0,(U180*(1+rate/freq))),emi))</f>
        <v>59440.213775053242</v>
      </c>
      <c r="K181" s="9">
        <f>IF(E181="",NA(),IF(U180&lt;0,0,U180)*H181/freq)</f>
        <v>54631.480274082707</v>
      </c>
      <c r="L181" s="8">
        <f t="shared" si="8"/>
        <v>4808.7335009705348</v>
      </c>
      <c r="M181" s="8">
        <f t="shared" si="9"/>
        <v>178</v>
      </c>
      <c r="N181" s="8">
        <f>N178+3</f>
        <v>178</v>
      </c>
      <c r="O181" s="8"/>
      <c r="P181" s="8"/>
      <c r="Q181" s="8">
        <f>IF($B$23=$M$2,M181,IF($B$23=$N$2,N181,IF($B$23=$O$2,O181,IF($B$23=$P$2,P181,""))))</f>
        <v>178</v>
      </c>
      <c r="R181" s="3">
        <f>IF(Q181&lt;&gt;0,regpay,0)</f>
        <v>0</v>
      </c>
      <c r="S181" s="27"/>
      <c r="T181" s="3">
        <f>IF(U180=0,0,S181)</f>
        <v>0</v>
      </c>
      <c r="U181" s="8">
        <f>IF(E181="","",IF(U180&lt;=0,0,IF(U180+F181-L181-R181-T181&lt;0,0,U180+F181-L181-R181-T181)))</f>
        <v>6550968.8993889531</v>
      </c>
      <c r="W181" s="42"/>
      <c r="X181" s="42"/>
      <c r="Y181" s="42"/>
      <c r="Z181" s="42"/>
      <c r="AA181" s="42"/>
      <c r="AB181" s="11"/>
      <c r="AC181" s="11"/>
    </row>
    <row r="182" spans="4:29">
      <c r="D182" s="34">
        <f>IF(SUM($D$2:D181)&lt;&gt;0,0,IF(U181=L182,E182,0))</f>
        <v>0</v>
      </c>
      <c r="E182" s="3">
        <f t="shared" si="10"/>
        <v>179</v>
      </c>
      <c r="F182" s="3">
        <f>IF(E182="","",IF(ISERROR(INDEX($A$11:$B$20,MATCH(E182,$A$11:$A$20,0),2)),0,INDEX($A$11:$B$20,MATCH(E182,$A$11:$A$20,0),2)))</f>
        <v>0</v>
      </c>
      <c r="G182" s="47">
        <v>0.1</v>
      </c>
      <c r="H182" s="46">
        <f>IF($B$5="fixed",rate,G182)</f>
        <v>0.1</v>
      </c>
      <c r="I182" s="9">
        <f>IF(E182="",NA(),IF(PMT(H182/freq,(term*freq),-$B$2)&gt;(U181*(1+rate/freq)),IF((U181*(1+rate/freq))&lt;0,0,(U181*(1+rate/freq))),PMT(H182/freq,(term*freq),-$B$2)))</f>
        <v>59440.213775053242</v>
      </c>
      <c r="J182" s="8">
        <f>IF(E182="","",IF(emi&gt;(U181*(1+rate/freq)),IF((U181*(1+rate/freq))&lt;0,0,(U181*(1+rate/freq))),emi))</f>
        <v>59440.213775053242</v>
      </c>
      <c r="K182" s="9">
        <f>IF(E182="",NA(),IF(U181&lt;0,0,U181)*H182/freq)</f>
        <v>54591.407494907944</v>
      </c>
      <c r="L182" s="8">
        <f t="shared" si="8"/>
        <v>4848.8062801452979</v>
      </c>
      <c r="M182" s="8">
        <f t="shared" si="9"/>
        <v>179</v>
      </c>
      <c r="N182" s="8"/>
      <c r="O182" s="8"/>
      <c r="P182" s="8"/>
      <c r="Q182" s="8">
        <f>IF($B$23=$M$2,M182,IF($B$23=$N$2,N182,IF($B$23=$O$2,O182,IF($B$23=$P$2,P182,""))))</f>
        <v>0</v>
      </c>
      <c r="R182" s="3">
        <f>IF(Q182&lt;&gt;0,regpay,0)</f>
        <v>0</v>
      </c>
      <c r="S182" s="27"/>
      <c r="T182" s="3">
        <f>IF(U181=0,0,S182)</f>
        <v>0</v>
      </c>
      <c r="U182" s="8">
        <f>IF(E182="","",IF(U181&lt;=0,0,IF(U181+F182-L182-R182-T182&lt;0,0,U181+F182-L182-R182-T182)))</f>
        <v>6546120.0931088077</v>
      </c>
      <c r="W182" s="42"/>
      <c r="X182" s="42"/>
      <c r="Y182" s="42"/>
      <c r="Z182" s="42"/>
      <c r="AA182" s="42"/>
      <c r="AB182" s="11"/>
      <c r="AC182" s="11"/>
    </row>
    <row r="183" spans="4:29">
      <c r="D183" s="34">
        <f>IF(SUM($D$2:D182)&lt;&gt;0,0,IF(U182=L183,E183,0))</f>
        <v>0</v>
      </c>
      <c r="E183" s="3">
        <f t="shared" si="10"/>
        <v>180</v>
      </c>
      <c r="F183" s="3">
        <f>IF(E183="","",IF(ISERROR(INDEX($A$11:$B$20,MATCH(E183,$A$11:$A$20,0),2)),0,INDEX($A$11:$B$20,MATCH(E183,$A$11:$A$20,0),2)))</f>
        <v>0</v>
      </c>
      <c r="G183" s="47">
        <v>0.1</v>
      </c>
      <c r="H183" s="46">
        <f>IF($B$5="fixed",rate,G183)</f>
        <v>0.1</v>
      </c>
      <c r="I183" s="9">
        <f>IF(E183="",NA(),IF(PMT(H183/freq,(term*freq),-$B$2)&gt;(U182*(1+rate/freq)),IF((U182*(1+rate/freq))&lt;0,0,(U182*(1+rate/freq))),PMT(H183/freq,(term*freq),-$B$2)))</f>
        <v>59440.213775053242</v>
      </c>
      <c r="J183" s="8">
        <f>IF(E183="","",IF(emi&gt;(U182*(1+rate/freq)),IF((U182*(1+rate/freq))&lt;0,0,(U182*(1+rate/freq))),emi))</f>
        <v>59440.213775053242</v>
      </c>
      <c r="K183" s="9">
        <f>IF(E183="",NA(),IF(U182&lt;0,0,U182)*H183/freq)</f>
        <v>54551.00077590673</v>
      </c>
      <c r="L183" s="8">
        <f t="shared" si="8"/>
        <v>4889.2129991465117</v>
      </c>
      <c r="M183" s="8">
        <f t="shared" si="9"/>
        <v>180</v>
      </c>
      <c r="N183" s="8"/>
      <c r="O183" s="8"/>
      <c r="P183" s="8"/>
      <c r="Q183" s="8">
        <f>IF($B$23=$M$2,M183,IF($B$23=$N$2,N183,IF($B$23=$O$2,O183,IF($B$23=$P$2,P183,""))))</f>
        <v>0</v>
      </c>
      <c r="R183" s="3">
        <f>IF(Q183&lt;&gt;0,regpay,0)</f>
        <v>0</v>
      </c>
      <c r="S183" s="27"/>
      <c r="T183" s="3">
        <f>IF(U182=0,0,S183)</f>
        <v>0</v>
      </c>
      <c r="U183" s="8">
        <f>IF(E183="","",IF(U182&lt;=0,0,IF(U182+F183-L183-R183-T183&lt;0,0,U182+F183-L183-R183-T183)))</f>
        <v>6541230.8801096613</v>
      </c>
      <c r="W183" s="42"/>
      <c r="X183" s="42"/>
      <c r="Y183" s="42"/>
      <c r="Z183" s="42"/>
      <c r="AA183" s="42"/>
      <c r="AB183" s="11"/>
      <c r="AC183" s="11"/>
    </row>
    <row r="184" spans="4:29">
      <c r="D184" s="34">
        <f>IF(SUM($D$2:D183)&lt;&gt;0,0,IF(U183=L184,E184,0))</f>
        <v>0</v>
      </c>
      <c r="E184" s="3">
        <f t="shared" si="10"/>
        <v>181</v>
      </c>
      <c r="F184" s="3">
        <f>IF(E184="","",IF(ISERROR(INDEX($A$11:$B$20,MATCH(E184,$A$11:$A$20,0),2)),0,INDEX($A$11:$B$20,MATCH(E184,$A$11:$A$20,0),2)))</f>
        <v>0</v>
      </c>
      <c r="G184" s="47">
        <v>0.1</v>
      </c>
      <c r="H184" s="46">
        <f>IF($B$5="fixed",rate,G184)</f>
        <v>0.1</v>
      </c>
      <c r="I184" s="9">
        <f>IF(E184="",NA(),IF(PMT(H184/freq,(term*freq),-$B$2)&gt;(U183*(1+rate/freq)),IF((U183*(1+rate/freq))&lt;0,0,(U183*(1+rate/freq))),PMT(H184/freq,(term*freq),-$B$2)))</f>
        <v>59440.213775053242</v>
      </c>
      <c r="J184" s="8">
        <f>IF(E184="","",IF(emi&gt;(U183*(1+rate/freq)),IF((U183*(1+rate/freq))&lt;0,0,(U183*(1+rate/freq))),emi))</f>
        <v>59440.213775053242</v>
      </c>
      <c r="K184" s="9">
        <f>IF(E184="",NA(),IF(U183&lt;0,0,U183)*H184/freq)</f>
        <v>54510.257334247181</v>
      </c>
      <c r="L184" s="8">
        <f t="shared" si="8"/>
        <v>4929.9564408060614</v>
      </c>
      <c r="M184" s="8">
        <f t="shared" si="9"/>
        <v>181</v>
      </c>
      <c r="N184" s="8">
        <f>N181+3</f>
        <v>181</v>
      </c>
      <c r="O184" s="8">
        <f>O178+6</f>
        <v>181</v>
      </c>
      <c r="P184" s="8">
        <f>P172+12</f>
        <v>181</v>
      </c>
      <c r="Q184" s="8">
        <f>IF($B$23=$M$2,M184,IF($B$23=$N$2,N184,IF($B$23=$O$2,O184,IF($B$23=$P$2,P184,""))))</f>
        <v>181</v>
      </c>
      <c r="R184" s="3">
        <f>IF(Q184&lt;&gt;0,regpay,0)</f>
        <v>0</v>
      </c>
      <c r="S184" s="27"/>
      <c r="T184" s="3">
        <f>IF(U183=0,0,S184)</f>
        <v>0</v>
      </c>
      <c r="U184" s="8">
        <f>IF(E184="","",IF(U183&lt;=0,0,IF(U183+F184-L184-R184-T184&lt;0,0,U183+F184-L184-R184-T184)))</f>
        <v>6536300.9236688549</v>
      </c>
      <c r="W184" s="42"/>
      <c r="X184" s="42"/>
      <c r="Y184" s="42"/>
      <c r="Z184" s="42"/>
      <c r="AA184" s="42"/>
      <c r="AB184" s="11"/>
      <c r="AC184" s="11"/>
    </row>
    <row r="185" spans="4:29">
      <c r="D185" s="34">
        <f>IF(SUM($D$2:D184)&lt;&gt;0,0,IF(U184=L185,E185,0))</f>
        <v>0</v>
      </c>
      <c r="E185" s="3">
        <f t="shared" si="10"/>
        <v>182</v>
      </c>
      <c r="F185" s="3">
        <f>IF(E185="","",IF(ISERROR(INDEX($A$11:$B$20,MATCH(E185,$A$11:$A$20,0),2)),0,INDEX($A$11:$B$20,MATCH(E185,$A$11:$A$20,0),2)))</f>
        <v>0</v>
      </c>
      <c r="G185" s="47">
        <v>0.1</v>
      </c>
      <c r="H185" s="46">
        <f>IF($B$5="fixed",rate,G185)</f>
        <v>0.1</v>
      </c>
      <c r="I185" s="9">
        <f>IF(E185="",NA(),IF(PMT(H185/freq,(term*freq),-$B$2)&gt;(U184*(1+rate/freq)),IF((U184*(1+rate/freq))&lt;0,0,(U184*(1+rate/freq))),PMT(H185/freq,(term*freq),-$B$2)))</f>
        <v>59440.213775053242</v>
      </c>
      <c r="J185" s="8">
        <f>IF(E185="","",IF(emi&gt;(U184*(1+rate/freq)),IF((U184*(1+rate/freq))&lt;0,0,(U184*(1+rate/freq))),emi))</f>
        <v>59440.213775053242</v>
      </c>
      <c r="K185" s="9">
        <f>IF(E185="",NA(),IF(U184&lt;0,0,U184)*H185/freq)</f>
        <v>54469.174363907128</v>
      </c>
      <c r="L185" s="8">
        <f t="shared" si="8"/>
        <v>4971.0394111461137</v>
      </c>
      <c r="M185" s="8">
        <f t="shared" si="9"/>
        <v>182</v>
      </c>
      <c r="N185" s="8"/>
      <c r="O185" s="8"/>
      <c r="P185" s="8"/>
      <c r="Q185" s="8">
        <f>IF($B$23=$M$2,M185,IF($B$23=$N$2,N185,IF($B$23=$O$2,O185,IF($B$23=$P$2,P185,""))))</f>
        <v>0</v>
      </c>
      <c r="R185" s="3">
        <f>IF(Q185&lt;&gt;0,regpay,0)</f>
        <v>0</v>
      </c>
      <c r="S185" s="27"/>
      <c r="T185" s="3">
        <f>IF(U184=0,0,S185)</f>
        <v>0</v>
      </c>
      <c r="U185" s="8">
        <f>IF(E185="","",IF(U184&lt;=0,0,IF(U184+F185-L185-R185-T185&lt;0,0,U184+F185-L185-R185-T185)))</f>
        <v>6531329.8842577087</v>
      </c>
      <c r="W185" s="42"/>
      <c r="X185" s="42"/>
      <c r="Y185" s="42"/>
      <c r="Z185" s="42"/>
      <c r="AA185" s="42"/>
      <c r="AB185" s="11"/>
      <c r="AC185" s="11"/>
    </row>
    <row r="186" spans="4:29">
      <c r="D186" s="34">
        <f>IF(SUM($D$2:D185)&lt;&gt;0,0,IF(U185=L186,E186,0))</f>
        <v>0</v>
      </c>
      <c r="E186" s="3">
        <f t="shared" si="10"/>
        <v>183</v>
      </c>
      <c r="F186" s="3">
        <f>IF(E186="","",IF(ISERROR(INDEX($A$11:$B$20,MATCH(E186,$A$11:$A$20,0),2)),0,INDEX($A$11:$B$20,MATCH(E186,$A$11:$A$20,0),2)))</f>
        <v>0</v>
      </c>
      <c r="G186" s="47">
        <v>0.1</v>
      </c>
      <c r="H186" s="46">
        <f>IF($B$5="fixed",rate,G186)</f>
        <v>0.1</v>
      </c>
      <c r="I186" s="9">
        <f>IF(E186="",NA(),IF(PMT(H186/freq,(term*freq),-$B$2)&gt;(U185*(1+rate/freq)),IF((U185*(1+rate/freq))&lt;0,0,(U185*(1+rate/freq))),PMT(H186/freq,(term*freq),-$B$2)))</f>
        <v>59440.213775053242</v>
      </c>
      <c r="J186" s="8">
        <f>IF(E186="","",IF(emi&gt;(U185*(1+rate/freq)),IF((U185*(1+rate/freq))&lt;0,0,(U185*(1+rate/freq))),emi))</f>
        <v>59440.213775053242</v>
      </c>
      <c r="K186" s="9">
        <f>IF(E186="",NA(),IF(U185&lt;0,0,U185)*H186/freq)</f>
        <v>54427.749035480905</v>
      </c>
      <c r="L186" s="8">
        <f t="shared" si="8"/>
        <v>5012.4647395723368</v>
      </c>
      <c r="M186" s="8">
        <f t="shared" si="9"/>
        <v>183</v>
      </c>
      <c r="N186" s="8"/>
      <c r="O186" s="8"/>
      <c r="P186" s="8"/>
      <c r="Q186" s="8">
        <f>IF($B$23=$M$2,M186,IF($B$23=$N$2,N186,IF($B$23=$O$2,O186,IF($B$23=$P$2,P186,""))))</f>
        <v>0</v>
      </c>
      <c r="R186" s="3">
        <f>IF(Q186&lt;&gt;0,regpay,0)</f>
        <v>0</v>
      </c>
      <c r="S186" s="27"/>
      <c r="T186" s="3">
        <f>IF(U185=0,0,S186)</f>
        <v>0</v>
      </c>
      <c r="U186" s="8">
        <f>IF(E186="","",IF(U185&lt;=0,0,IF(U185+F186-L186-R186-T186&lt;0,0,U185+F186-L186-R186-T186)))</f>
        <v>6526317.4195181364</v>
      </c>
      <c r="W186" s="42"/>
      <c r="X186" s="42"/>
      <c r="Y186" s="42"/>
      <c r="Z186" s="42"/>
      <c r="AA186" s="42"/>
      <c r="AB186" s="11"/>
      <c r="AC186" s="11"/>
    </row>
    <row r="187" spans="4:29">
      <c r="D187" s="34">
        <f>IF(SUM($D$2:D186)&lt;&gt;0,0,IF(U186=L187,E187,0))</f>
        <v>0</v>
      </c>
      <c r="E187" s="3">
        <f t="shared" si="10"/>
        <v>184</v>
      </c>
      <c r="F187" s="3">
        <f>IF(E187="","",IF(ISERROR(INDEX($A$11:$B$20,MATCH(E187,$A$11:$A$20,0),2)),0,INDEX($A$11:$B$20,MATCH(E187,$A$11:$A$20,0),2)))</f>
        <v>0</v>
      </c>
      <c r="G187" s="47">
        <v>0.1</v>
      </c>
      <c r="H187" s="46">
        <f>IF($B$5="fixed",rate,G187)</f>
        <v>0.1</v>
      </c>
      <c r="I187" s="9">
        <f>IF(E187="",NA(),IF(PMT(H187/freq,(term*freq),-$B$2)&gt;(U186*(1+rate/freq)),IF((U186*(1+rate/freq))&lt;0,0,(U186*(1+rate/freq))),PMT(H187/freq,(term*freq),-$B$2)))</f>
        <v>59440.213775053242</v>
      </c>
      <c r="J187" s="8">
        <f>IF(E187="","",IF(emi&gt;(U186*(1+rate/freq)),IF((U186*(1+rate/freq))&lt;0,0,(U186*(1+rate/freq))),emi))</f>
        <v>59440.213775053242</v>
      </c>
      <c r="K187" s="9">
        <f>IF(E187="",NA(),IF(U186&lt;0,0,U186)*H187/freq)</f>
        <v>54385.978495984476</v>
      </c>
      <c r="L187" s="8">
        <f t="shared" si="8"/>
        <v>5054.2352790687655</v>
      </c>
      <c r="M187" s="8">
        <f t="shared" si="9"/>
        <v>184</v>
      </c>
      <c r="N187" s="8">
        <f>N184+3</f>
        <v>184</v>
      </c>
      <c r="O187" s="8"/>
      <c r="P187" s="8"/>
      <c r="Q187" s="8">
        <f>IF($B$23=$M$2,M187,IF($B$23=$N$2,N187,IF($B$23=$O$2,O187,IF($B$23=$P$2,P187,""))))</f>
        <v>184</v>
      </c>
      <c r="R187" s="3">
        <f>IF(Q187&lt;&gt;0,regpay,0)</f>
        <v>0</v>
      </c>
      <c r="S187" s="27"/>
      <c r="T187" s="3">
        <f>IF(U186=0,0,S187)</f>
        <v>0</v>
      </c>
      <c r="U187" s="8">
        <f>IF(E187="","",IF(U186&lt;=0,0,IF(U186+F187-L187-R187-T187&lt;0,0,U186+F187-L187-R187-T187)))</f>
        <v>6521263.1842390681</v>
      </c>
      <c r="W187" s="42"/>
      <c r="X187" s="42"/>
      <c r="Y187" s="42"/>
      <c r="Z187" s="42"/>
      <c r="AA187" s="42"/>
      <c r="AB187" s="11"/>
      <c r="AC187" s="11"/>
    </row>
    <row r="188" spans="4:29">
      <c r="D188" s="34">
        <f>IF(SUM($D$2:D187)&lt;&gt;0,0,IF(U187=L188,E188,0))</f>
        <v>0</v>
      </c>
      <c r="E188" s="3">
        <f t="shared" si="10"/>
        <v>185</v>
      </c>
      <c r="F188" s="3">
        <f>IF(E188="","",IF(ISERROR(INDEX($A$11:$B$20,MATCH(E188,$A$11:$A$20,0),2)),0,INDEX($A$11:$B$20,MATCH(E188,$A$11:$A$20,0),2)))</f>
        <v>0</v>
      </c>
      <c r="G188" s="47">
        <v>0.1</v>
      </c>
      <c r="H188" s="46">
        <f>IF($B$5="fixed",rate,G188)</f>
        <v>0.1</v>
      </c>
      <c r="I188" s="9">
        <f>IF(E188="",NA(),IF(PMT(H188/freq,(term*freq),-$B$2)&gt;(U187*(1+rate/freq)),IF((U187*(1+rate/freq))&lt;0,0,(U187*(1+rate/freq))),PMT(H188/freq,(term*freq),-$B$2)))</f>
        <v>59440.213775053242</v>
      </c>
      <c r="J188" s="8">
        <f>IF(E188="","",IF(emi&gt;(U187*(1+rate/freq)),IF((U187*(1+rate/freq))&lt;0,0,(U187*(1+rate/freq))),emi))</f>
        <v>59440.213775053242</v>
      </c>
      <c r="K188" s="9">
        <f>IF(E188="",NA(),IF(U187&lt;0,0,U187)*H188/freq)</f>
        <v>54343.859868658903</v>
      </c>
      <c r="L188" s="8">
        <f t="shared" si="8"/>
        <v>5096.353906394339</v>
      </c>
      <c r="M188" s="8">
        <f t="shared" si="9"/>
        <v>185</v>
      </c>
      <c r="N188" s="8"/>
      <c r="O188" s="8"/>
      <c r="P188" s="8"/>
      <c r="Q188" s="8">
        <f>IF($B$23=$M$2,M188,IF($B$23=$N$2,N188,IF($B$23=$O$2,O188,IF($B$23=$P$2,P188,""))))</f>
        <v>0</v>
      </c>
      <c r="R188" s="3">
        <f>IF(Q188&lt;&gt;0,regpay,0)</f>
        <v>0</v>
      </c>
      <c r="S188" s="27"/>
      <c r="T188" s="3">
        <f>IF(U187=0,0,S188)</f>
        <v>0</v>
      </c>
      <c r="U188" s="8">
        <f>IF(E188="","",IF(U187&lt;=0,0,IF(U187+F188-L188-R188-T188&lt;0,0,U187+F188-L188-R188-T188)))</f>
        <v>6516166.8303326741</v>
      </c>
      <c r="W188" s="42"/>
      <c r="X188" s="42"/>
      <c r="Y188" s="42"/>
      <c r="Z188" s="42"/>
      <c r="AA188" s="42"/>
      <c r="AB188" s="11"/>
      <c r="AC188" s="11"/>
    </row>
    <row r="189" spans="4:29">
      <c r="D189" s="34">
        <f>IF(SUM($D$2:D188)&lt;&gt;0,0,IF(U188=L189,E189,0))</f>
        <v>0</v>
      </c>
      <c r="E189" s="3">
        <f t="shared" si="10"/>
        <v>186</v>
      </c>
      <c r="F189" s="3">
        <f>IF(E189="","",IF(ISERROR(INDEX($A$11:$B$20,MATCH(E189,$A$11:$A$20,0),2)),0,INDEX($A$11:$B$20,MATCH(E189,$A$11:$A$20,0),2)))</f>
        <v>0</v>
      </c>
      <c r="G189" s="47">
        <v>0.1</v>
      </c>
      <c r="H189" s="46">
        <f>IF($B$5="fixed",rate,G189)</f>
        <v>0.1</v>
      </c>
      <c r="I189" s="9">
        <f>IF(E189="",NA(),IF(PMT(H189/freq,(term*freq),-$B$2)&gt;(U188*(1+rate/freq)),IF((U188*(1+rate/freq))&lt;0,0,(U188*(1+rate/freq))),PMT(H189/freq,(term*freq),-$B$2)))</f>
        <v>59440.213775053242</v>
      </c>
      <c r="J189" s="8">
        <f>IF(E189="","",IF(emi&gt;(U188*(1+rate/freq)),IF((U188*(1+rate/freq))&lt;0,0,(U188*(1+rate/freq))),emi))</f>
        <v>59440.213775053242</v>
      </c>
      <c r="K189" s="9">
        <f>IF(E189="",NA(),IF(U188&lt;0,0,U188)*H189/freq)</f>
        <v>54301.390252772289</v>
      </c>
      <c r="L189" s="8">
        <f t="shared" si="8"/>
        <v>5138.8235222809526</v>
      </c>
      <c r="M189" s="8">
        <f t="shared" si="9"/>
        <v>186</v>
      </c>
      <c r="N189" s="8"/>
      <c r="O189" s="8"/>
      <c r="P189" s="8"/>
      <c r="Q189" s="8">
        <f>IF($B$23=$M$2,M189,IF($B$23=$N$2,N189,IF($B$23=$O$2,O189,IF($B$23=$P$2,P189,""))))</f>
        <v>0</v>
      </c>
      <c r="R189" s="3">
        <f>IF(Q189&lt;&gt;0,regpay,0)</f>
        <v>0</v>
      </c>
      <c r="S189" s="27"/>
      <c r="T189" s="3">
        <f>IF(U188=0,0,S189)</f>
        <v>0</v>
      </c>
      <c r="U189" s="8">
        <f>IF(E189="","",IF(U188&lt;=0,0,IF(U188+F189-L189-R189-T189&lt;0,0,U188+F189-L189-R189-T189)))</f>
        <v>6511028.0068103932</v>
      </c>
      <c r="W189" s="42"/>
      <c r="X189" s="42"/>
      <c r="Y189" s="42"/>
      <c r="Z189" s="42"/>
      <c r="AA189" s="42"/>
      <c r="AB189" s="11"/>
      <c r="AC189" s="11"/>
    </row>
    <row r="190" spans="4:29">
      <c r="D190" s="34">
        <f>IF(SUM($D$2:D189)&lt;&gt;0,0,IF(U189=L190,E190,0))</f>
        <v>0</v>
      </c>
      <c r="E190" s="3">
        <f t="shared" si="10"/>
        <v>187</v>
      </c>
      <c r="F190" s="3">
        <f>IF(E190="","",IF(ISERROR(INDEX($A$11:$B$20,MATCH(E190,$A$11:$A$20,0),2)),0,INDEX($A$11:$B$20,MATCH(E190,$A$11:$A$20,0),2)))</f>
        <v>0</v>
      </c>
      <c r="G190" s="47">
        <v>0.1</v>
      </c>
      <c r="H190" s="46">
        <f>IF($B$5="fixed",rate,G190)</f>
        <v>0.1</v>
      </c>
      <c r="I190" s="9">
        <f>IF(E190="",NA(),IF(PMT(H190/freq,(term*freq),-$B$2)&gt;(U189*(1+rate/freq)),IF((U189*(1+rate/freq))&lt;0,0,(U189*(1+rate/freq))),PMT(H190/freq,(term*freq),-$B$2)))</f>
        <v>59440.213775053242</v>
      </c>
      <c r="J190" s="8">
        <f>IF(E190="","",IF(emi&gt;(U189*(1+rate/freq)),IF((U189*(1+rate/freq))&lt;0,0,(U189*(1+rate/freq))),emi))</f>
        <v>59440.213775053242</v>
      </c>
      <c r="K190" s="9">
        <f>IF(E190="",NA(),IF(U189&lt;0,0,U189)*H190/freq)</f>
        <v>54258.566723419943</v>
      </c>
      <c r="L190" s="8">
        <f t="shared" si="8"/>
        <v>5181.6470516332993</v>
      </c>
      <c r="M190" s="8">
        <f t="shared" si="9"/>
        <v>187</v>
      </c>
      <c r="N190" s="8">
        <f>N187+3</f>
        <v>187</v>
      </c>
      <c r="O190" s="8">
        <f>O184+6</f>
        <v>187</v>
      </c>
      <c r="P190" s="8"/>
      <c r="Q190" s="8">
        <f>IF($B$23=$M$2,M190,IF($B$23=$N$2,N190,IF($B$23=$O$2,O190,IF($B$23=$P$2,P190,""))))</f>
        <v>187</v>
      </c>
      <c r="R190" s="3">
        <f>IF(Q190&lt;&gt;0,regpay,0)</f>
        <v>0</v>
      </c>
      <c r="S190" s="27"/>
      <c r="T190" s="3">
        <f>IF(U189=0,0,S190)</f>
        <v>0</v>
      </c>
      <c r="U190" s="8">
        <f>IF(E190="","",IF(U189&lt;=0,0,IF(U189+F190-L190-R190-T190&lt;0,0,U189+F190-L190-R190-T190)))</f>
        <v>6505846.3597587598</v>
      </c>
      <c r="W190" s="42"/>
      <c r="X190" s="42"/>
      <c r="Y190" s="42"/>
      <c r="Z190" s="42"/>
      <c r="AA190" s="42"/>
      <c r="AB190" s="11"/>
      <c r="AC190" s="11"/>
    </row>
    <row r="191" spans="4:29">
      <c r="D191" s="34">
        <f>IF(SUM($D$2:D190)&lt;&gt;0,0,IF(U190=L191,E191,0))</f>
        <v>0</v>
      </c>
      <c r="E191" s="3">
        <f t="shared" si="10"/>
        <v>188</v>
      </c>
      <c r="F191" s="3">
        <f>IF(E191="","",IF(ISERROR(INDEX($A$11:$B$20,MATCH(E191,$A$11:$A$20,0),2)),0,INDEX($A$11:$B$20,MATCH(E191,$A$11:$A$20,0),2)))</f>
        <v>0</v>
      </c>
      <c r="G191" s="47">
        <v>0.1</v>
      </c>
      <c r="H191" s="46">
        <f>IF($B$5="fixed",rate,G191)</f>
        <v>0.1</v>
      </c>
      <c r="I191" s="9">
        <f>IF(E191="",NA(),IF(PMT(H191/freq,(term*freq),-$B$2)&gt;(U190*(1+rate/freq)),IF((U190*(1+rate/freq))&lt;0,0,(U190*(1+rate/freq))),PMT(H191/freq,(term*freq),-$B$2)))</f>
        <v>59440.213775053242</v>
      </c>
      <c r="J191" s="8">
        <f>IF(E191="","",IF(emi&gt;(U190*(1+rate/freq)),IF((U190*(1+rate/freq))&lt;0,0,(U190*(1+rate/freq))),emi))</f>
        <v>59440.213775053242</v>
      </c>
      <c r="K191" s="9">
        <f>IF(E191="",NA(),IF(U190&lt;0,0,U190)*H191/freq)</f>
        <v>54215.386331323003</v>
      </c>
      <c r="L191" s="8">
        <f t="shared" si="8"/>
        <v>5224.8274437302389</v>
      </c>
      <c r="M191" s="8">
        <f t="shared" si="9"/>
        <v>188</v>
      </c>
      <c r="N191" s="8"/>
      <c r="O191" s="8"/>
      <c r="P191" s="8"/>
      <c r="Q191" s="8">
        <f>IF($B$23=$M$2,M191,IF($B$23=$N$2,N191,IF($B$23=$O$2,O191,IF($B$23=$P$2,P191,""))))</f>
        <v>0</v>
      </c>
      <c r="R191" s="3">
        <f>IF(Q191&lt;&gt;0,regpay,0)</f>
        <v>0</v>
      </c>
      <c r="S191" s="27"/>
      <c r="T191" s="3">
        <f>IF(U190=0,0,S191)</f>
        <v>0</v>
      </c>
      <c r="U191" s="8">
        <f>IF(E191="","",IF(U190&lt;=0,0,IF(U190+F191-L191-R191-T191&lt;0,0,U190+F191-L191-R191-T191)))</f>
        <v>6500621.5323150298</v>
      </c>
      <c r="W191" s="42"/>
      <c r="X191" s="42"/>
      <c r="Y191" s="42"/>
      <c r="Z191" s="42"/>
      <c r="AA191" s="42"/>
      <c r="AB191" s="11"/>
      <c r="AC191" s="11"/>
    </row>
    <row r="192" spans="4:29">
      <c r="D192" s="34">
        <f>IF(SUM($D$2:D191)&lt;&gt;0,0,IF(U191=L192,E192,0))</f>
        <v>0</v>
      </c>
      <c r="E192" s="3">
        <f t="shared" si="10"/>
        <v>189</v>
      </c>
      <c r="F192" s="3">
        <f>IF(E192="","",IF(ISERROR(INDEX($A$11:$B$20,MATCH(E192,$A$11:$A$20,0),2)),0,INDEX($A$11:$B$20,MATCH(E192,$A$11:$A$20,0),2)))</f>
        <v>0</v>
      </c>
      <c r="G192" s="47">
        <v>0.1</v>
      </c>
      <c r="H192" s="46">
        <f>IF($B$5="fixed",rate,G192)</f>
        <v>0.1</v>
      </c>
      <c r="I192" s="9">
        <f>IF(E192="",NA(),IF(PMT(H192/freq,(term*freq),-$B$2)&gt;(U191*(1+rate/freq)),IF((U191*(1+rate/freq))&lt;0,0,(U191*(1+rate/freq))),PMT(H192/freq,(term*freq),-$B$2)))</f>
        <v>59440.213775053242</v>
      </c>
      <c r="J192" s="8">
        <f>IF(E192="","",IF(emi&gt;(U191*(1+rate/freq)),IF((U191*(1+rate/freq))&lt;0,0,(U191*(1+rate/freq))),emi))</f>
        <v>59440.213775053242</v>
      </c>
      <c r="K192" s="9">
        <f>IF(E192="",NA(),IF(U191&lt;0,0,U191)*H192/freq)</f>
        <v>54171.846102625248</v>
      </c>
      <c r="L192" s="8">
        <f t="shared" si="8"/>
        <v>5268.367672427994</v>
      </c>
      <c r="M192" s="8">
        <f t="shared" si="9"/>
        <v>189</v>
      </c>
      <c r="N192" s="8"/>
      <c r="O192" s="8"/>
      <c r="P192" s="8"/>
      <c r="Q192" s="8">
        <f>IF($B$23=$M$2,M192,IF($B$23=$N$2,N192,IF($B$23=$O$2,O192,IF($B$23=$P$2,P192,""))))</f>
        <v>0</v>
      </c>
      <c r="R192" s="3">
        <f>IF(Q192&lt;&gt;0,regpay,0)</f>
        <v>0</v>
      </c>
      <c r="S192" s="27"/>
      <c r="T192" s="3">
        <f>IF(U191=0,0,S192)</f>
        <v>0</v>
      </c>
      <c r="U192" s="8">
        <f>IF(E192="","",IF(U191&lt;=0,0,IF(U191+F192-L192-R192-T192&lt;0,0,U191+F192-L192-R192-T192)))</f>
        <v>6495353.1646426022</v>
      </c>
      <c r="W192" s="42"/>
      <c r="X192" s="42"/>
      <c r="Y192" s="42"/>
      <c r="Z192" s="42"/>
      <c r="AA192" s="42"/>
      <c r="AB192" s="11"/>
      <c r="AC192" s="11"/>
    </row>
    <row r="193" spans="4:29">
      <c r="D193" s="34">
        <f>IF(SUM($D$2:D192)&lt;&gt;0,0,IF(U192=L193,E193,0))</f>
        <v>0</v>
      </c>
      <c r="E193" s="3">
        <f t="shared" si="10"/>
        <v>190</v>
      </c>
      <c r="F193" s="3">
        <f>IF(E193="","",IF(ISERROR(INDEX($A$11:$B$20,MATCH(E193,$A$11:$A$20,0),2)),0,INDEX($A$11:$B$20,MATCH(E193,$A$11:$A$20,0),2)))</f>
        <v>0</v>
      </c>
      <c r="G193" s="47">
        <v>0.1</v>
      </c>
      <c r="H193" s="46">
        <f>IF($B$5="fixed",rate,G193)</f>
        <v>0.1</v>
      </c>
      <c r="I193" s="9">
        <f>IF(E193="",NA(),IF(PMT(H193/freq,(term*freq),-$B$2)&gt;(U192*(1+rate/freq)),IF((U192*(1+rate/freq))&lt;0,0,(U192*(1+rate/freq))),PMT(H193/freq,(term*freq),-$B$2)))</f>
        <v>59440.213775053242</v>
      </c>
      <c r="J193" s="8">
        <f>IF(E193="","",IF(emi&gt;(U192*(1+rate/freq)),IF((U192*(1+rate/freq))&lt;0,0,(U192*(1+rate/freq))),emi))</f>
        <v>59440.213775053242</v>
      </c>
      <c r="K193" s="9">
        <f>IF(E193="",NA(),IF(U192&lt;0,0,U192)*H193/freq)</f>
        <v>54127.943038688354</v>
      </c>
      <c r="L193" s="8">
        <f t="shared" si="8"/>
        <v>5312.2707363648879</v>
      </c>
      <c r="M193" s="8">
        <f t="shared" si="9"/>
        <v>190</v>
      </c>
      <c r="N193" s="8">
        <f>N190+3</f>
        <v>190</v>
      </c>
      <c r="O193" s="8"/>
      <c r="P193" s="8"/>
      <c r="Q193" s="8">
        <f>IF($B$23=$M$2,M193,IF($B$23=$N$2,N193,IF($B$23=$O$2,O193,IF($B$23=$P$2,P193,""))))</f>
        <v>190</v>
      </c>
      <c r="R193" s="3">
        <f>IF(Q193&lt;&gt;0,regpay,0)</f>
        <v>0</v>
      </c>
      <c r="S193" s="27"/>
      <c r="T193" s="3">
        <f>IF(U192=0,0,S193)</f>
        <v>0</v>
      </c>
      <c r="U193" s="8">
        <f>IF(E193="","",IF(U192&lt;=0,0,IF(U192+F193-L193-R193-T193&lt;0,0,U192+F193-L193-R193-T193)))</f>
        <v>6490040.8939062376</v>
      </c>
      <c r="W193" s="42"/>
      <c r="X193" s="42"/>
      <c r="Y193" s="42"/>
      <c r="Z193" s="42"/>
      <c r="AA193" s="42"/>
      <c r="AB193" s="11"/>
      <c r="AC193" s="11"/>
    </row>
    <row r="194" spans="4:29">
      <c r="D194" s="34">
        <f>IF(SUM($D$2:D193)&lt;&gt;0,0,IF(U193=L194,E194,0))</f>
        <v>0</v>
      </c>
      <c r="E194" s="3">
        <f t="shared" si="10"/>
        <v>191</v>
      </c>
      <c r="F194" s="3">
        <f>IF(E194="","",IF(ISERROR(INDEX($A$11:$B$20,MATCH(E194,$A$11:$A$20,0),2)),0,INDEX($A$11:$B$20,MATCH(E194,$A$11:$A$20,0),2)))</f>
        <v>0</v>
      </c>
      <c r="G194" s="47">
        <v>0.1</v>
      </c>
      <c r="H194" s="46">
        <f>IF($B$5="fixed",rate,G194)</f>
        <v>0.1</v>
      </c>
      <c r="I194" s="9">
        <f>IF(E194="",NA(),IF(PMT(H194/freq,(term*freq),-$B$2)&gt;(U193*(1+rate/freq)),IF((U193*(1+rate/freq))&lt;0,0,(U193*(1+rate/freq))),PMT(H194/freq,(term*freq),-$B$2)))</f>
        <v>59440.213775053242</v>
      </c>
      <c r="J194" s="8">
        <f>IF(E194="","",IF(emi&gt;(U193*(1+rate/freq)),IF((U193*(1+rate/freq))&lt;0,0,(U193*(1+rate/freq))),emi))</f>
        <v>59440.213775053242</v>
      </c>
      <c r="K194" s="9">
        <f>IF(E194="",NA(),IF(U193&lt;0,0,U193)*H194/freq)</f>
        <v>54083.674115885318</v>
      </c>
      <c r="L194" s="8">
        <f t="shared" si="8"/>
        <v>5356.5396591679237</v>
      </c>
      <c r="M194" s="8">
        <f t="shared" si="9"/>
        <v>191</v>
      </c>
      <c r="N194" s="8"/>
      <c r="O194" s="8"/>
      <c r="P194" s="8"/>
      <c r="Q194" s="8">
        <f>IF($B$23=$M$2,M194,IF($B$23=$N$2,N194,IF($B$23=$O$2,O194,IF($B$23=$P$2,P194,""))))</f>
        <v>0</v>
      </c>
      <c r="R194" s="3">
        <f>IF(Q194&lt;&gt;0,regpay,0)</f>
        <v>0</v>
      </c>
      <c r="S194" s="27"/>
      <c r="T194" s="3">
        <f>IF(U193=0,0,S194)</f>
        <v>0</v>
      </c>
      <c r="U194" s="8">
        <f>IF(E194="","",IF(U193&lt;=0,0,IF(U193+F194-L194-R194-T194&lt;0,0,U193+F194-L194-R194-T194)))</f>
        <v>6484684.3542470699</v>
      </c>
      <c r="W194" s="42"/>
      <c r="X194" s="42"/>
      <c r="Y194" s="42"/>
      <c r="Z194" s="42"/>
      <c r="AA194" s="42"/>
      <c r="AB194" s="11"/>
      <c r="AC194" s="11"/>
    </row>
    <row r="195" spans="4:29">
      <c r="D195" s="34">
        <f>IF(SUM($D$2:D194)&lt;&gt;0,0,IF(U194=L195,E195,0))</f>
        <v>0</v>
      </c>
      <c r="E195" s="3">
        <f t="shared" si="10"/>
        <v>192</v>
      </c>
      <c r="F195" s="3">
        <f>IF(E195="","",IF(ISERROR(INDEX($A$11:$B$20,MATCH(E195,$A$11:$A$20,0),2)),0,INDEX($A$11:$B$20,MATCH(E195,$A$11:$A$20,0),2)))</f>
        <v>0</v>
      </c>
      <c r="G195" s="47">
        <v>0.1</v>
      </c>
      <c r="H195" s="46">
        <f>IF($B$5="fixed",rate,G195)</f>
        <v>0.1</v>
      </c>
      <c r="I195" s="9">
        <f>IF(E195="",NA(),IF(PMT(H195/freq,(term*freq),-$B$2)&gt;(U194*(1+rate/freq)),IF((U194*(1+rate/freq))&lt;0,0,(U194*(1+rate/freq))),PMT(H195/freq,(term*freq),-$B$2)))</f>
        <v>59440.213775053242</v>
      </c>
      <c r="J195" s="8">
        <f>IF(E195="","",IF(emi&gt;(U194*(1+rate/freq)),IF((U194*(1+rate/freq))&lt;0,0,(U194*(1+rate/freq))),emi))</f>
        <v>59440.213775053242</v>
      </c>
      <c r="K195" s="9">
        <f>IF(E195="",NA(),IF(U194&lt;0,0,U194)*H195/freq)</f>
        <v>54039.036285392249</v>
      </c>
      <c r="L195" s="8">
        <f t="shared" si="8"/>
        <v>5401.1774896609932</v>
      </c>
      <c r="M195" s="8">
        <f t="shared" si="9"/>
        <v>192</v>
      </c>
      <c r="N195" s="8"/>
      <c r="O195" s="8"/>
      <c r="P195" s="8"/>
      <c r="Q195" s="8">
        <f>IF($B$23=$M$2,M195,IF($B$23=$N$2,N195,IF($B$23=$O$2,O195,IF($B$23=$P$2,P195,""))))</f>
        <v>0</v>
      </c>
      <c r="R195" s="3">
        <f>IF(Q195&lt;&gt;0,regpay,0)</f>
        <v>0</v>
      </c>
      <c r="S195" s="27"/>
      <c r="T195" s="3">
        <f>IF(U194=0,0,S195)</f>
        <v>0</v>
      </c>
      <c r="U195" s="8">
        <f>IF(E195="","",IF(U194&lt;=0,0,IF(U194+F195-L195-R195-T195&lt;0,0,U194+F195-L195-R195-T195)))</f>
        <v>6479283.1767574092</v>
      </c>
      <c r="W195" s="42"/>
      <c r="X195" s="42"/>
      <c r="Y195" s="42"/>
      <c r="Z195" s="42"/>
      <c r="AA195" s="42"/>
      <c r="AB195" s="11"/>
      <c r="AC195" s="11"/>
    </row>
    <row r="196" spans="4:29">
      <c r="D196" s="34">
        <f>IF(SUM($D$2:D195)&lt;&gt;0,0,IF(U195=L196,E196,0))</f>
        <v>0</v>
      </c>
      <c r="E196" s="3">
        <f t="shared" si="10"/>
        <v>193</v>
      </c>
      <c r="F196" s="3">
        <f>IF(E196="","",IF(ISERROR(INDEX($A$11:$B$20,MATCH(E196,$A$11:$A$20,0),2)),0,INDEX($A$11:$B$20,MATCH(E196,$A$11:$A$20,0),2)))</f>
        <v>0</v>
      </c>
      <c r="G196" s="47">
        <v>0.1</v>
      </c>
      <c r="H196" s="46">
        <f>IF($B$5="fixed",rate,G196)</f>
        <v>0.1</v>
      </c>
      <c r="I196" s="9">
        <f>IF(E196="",NA(),IF(PMT(H196/freq,(term*freq),-$B$2)&gt;(U195*(1+rate/freq)),IF((U195*(1+rate/freq))&lt;0,0,(U195*(1+rate/freq))),PMT(H196/freq,(term*freq),-$B$2)))</f>
        <v>59440.213775053242</v>
      </c>
      <c r="J196" s="8">
        <f>IF(E196="","",IF(emi&gt;(U195*(1+rate/freq)),IF((U195*(1+rate/freq))&lt;0,0,(U195*(1+rate/freq))),emi))</f>
        <v>59440.213775053242</v>
      </c>
      <c r="K196" s="9">
        <f>IF(E196="",NA(),IF(U195&lt;0,0,U195)*H196/freq)</f>
        <v>53994.02647297841</v>
      </c>
      <c r="L196" s="8">
        <f t="shared" si="8"/>
        <v>5446.1873020748317</v>
      </c>
      <c r="M196" s="8">
        <f t="shared" si="9"/>
        <v>193</v>
      </c>
      <c r="N196" s="8">
        <f>N193+3</f>
        <v>193</v>
      </c>
      <c r="O196" s="8">
        <f>O190+6</f>
        <v>193</v>
      </c>
      <c r="P196" s="8">
        <f>P184+12</f>
        <v>193</v>
      </c>
      <c r="Q196" s="8">
        <f>IF($B$23=$M$2,M196,IF($B$23=$N$2,N196,IF($B$23=$O$2,O196,IF($B$23=$P$2,P196,""))))</f>
        <v>193</v>
      </c>
      <c r="R196" s="3">
        <f>IF(Q196&lt;&gt;0,regpay,0)</f>
        <v>0</v>
      </c>
      <c r="S196" s="27"/>
      <c r="T196" s="3">
        <f>IF(U195=0,0,S196)</f>
        <v>0</v>
      </c>
      <c r="U196" s="8">
        <f>IF(E196="","",IF(U195&lt;=0,0,IF(U195+F196-L196-R196-T196&lt;0,0,U195+F196-L196-R196-T196)))</f>
        <v>6473836.9894553348</v>
      </c>
      <c r="W196" s="42"/>
      <c r="X196" s="42"/>
      <c r="Y196" s="42"/>
      <c r="Z196" s="42"/>
      <c r="AA196" s="42"/>
      <c r="AB196" s="11"/>
      <c r="AC196" s="11"/>
    </row>
    <row r="197" spans="4:29">
      <c r="D197" s="34">
        <f>IF(SUM($D$2:D196)&lt;&gt;0,0,IF(U196=L197,E197,0))</f>
        <v>0</v>
      </c>
      <c r="E197" s="3">
        <f t="shared" si="10"/>
        <v>194</v>
      </c>
      <c r="F197" s="3">
        <f>IF(E197="","",IF(ISERROR(INDEX($A$11:$B$20,MATCH(E197,$A$11:$A$20,0),2)),0,INDEX($A$11:$B$20,MATCH(E197,$A$11:$A$20,0),2)))</f>
        <v>0</v>
      </c>
      <c r="G197" s="47">
        <v>0.1</v>
      </c>
      <c r="H197" s="46">
        <f>IF($B$5="fixed",rate,G197)</f>
        <v>0.1</v>
      </c>
      <c r="I197" s="9">
        <f>IF(E197="",NA(),IF(PMT(H197/freq,(term*freq),-$B$2)&gt;(U196*(1+rate/freq)),IF((U196*(1+rate/freq))&lt;0,0,(U196*(1+rate/freq))),PMT(H197/freq,(term*freq),-$B$2)))</f>
        <v>59440.213775053242</v>
      </c>
      <c r="J197" s="8">
        <f>IF(E197="","",IF(emi&gt;(U196*(1+rate/freq)),IF((U196*(1+rate/freq))&lt;0,0,(U196*(1+rate/freq))),emi))</f>
        <v>59440.213775053242</v>
      </c>
      <c r="K197" s="9">
        <f>IF(E197="",NA(),IF(U196&lt;0,0,U196)*H197/freq)</f>
        <v>53948.641578794457</v>
      </c>
      <c r="L197" s="8">
        <f t="shared" ref="L197:L260" si="11">IF(E197="","",I197-K197)</f>
        <v>5491.572196258785</v>
      </c>
      <c r="M197" s="8">
        <f t="shared" ref="M197:M260" si="12">E197</f>
        <v>194</v>
      </c>
      <c r="N197" s="8"/>
      <c r="O197" s="8"/>
      <c r="P197" s="8"/>
      <c r="Q197" s="8">
        <f>IF($B$23=$M$2,M197,IF($B$23=$N$2,N197,IF($B$23=$O$2,O197,IF($B$23=$P$2,P197,""))))</f>
        <v>0</v>
      </c>
      <c r="R197" s="3">
        <f>IF(Q197&lt;&gt;0,regpay,0)</f>
        <v>0</v>
      </c>
      <c r="S197" s="27"/>
      <c r="T197" s="3">
        <f>IF(U196=0,0,S197)</f>
        <v>0</v>
      </c>
      <c r="U197" s="8">
        <f>IF(E197="","",IF(U196&lt;=0,0,IF(U196+F197-L197-R197-T197&lt;0,0,U196+F197-L197-R197-T197)))</f>
        <v>6468345.4172590757</v>
      </c>
      <c r="W197" s="42"/>
      <c r="X197" s="42"/>
      <c r="Y197" s="42"/>
      <c r="Z197" s="42"/>
      <c r="AA197" s="42"/>
      <c r="AB197" s="11"/>
      <c r="AC197" s="11"/>
    </row>
    <row r="198" spans="4:29">
      <c r="D198" s="34">
        <f>IF(SUM($D$2:D197)&lt;&gt;0,0,IF(U197=L198,E198,0))</f>
        <v>0</v>
      </c>
      <c r="E198" s="3">
        <f t="shared" si="10"/>
        <v>195</v>
      </c>
      <c r="F198" s="3">
        <f>IF(E198="","",IF(ISERROR(INDEX($A$11:$B$20,MATCH(E198,$A$11:$A$20,0),2)),0,INDEX($A$11:$B$20,MATCH(E198,$A$11:$A$20,0),2)))</f>
        <v>0</v>
      </c>
      <c r="G198" s="47">
        <v>0.1</v>
      </c>
      <c r="H198" s="46">
        <f>IF($B$5="fixed",rate,G198)</f>
        <v>0.1</v>
      </c>
      <c r="I198" s="9">
        <f>IF(E198="",NA(),IF(PMT(H198/freq,(term*freq),-$B$2)&gt;(U197*(1+rate/freq)),IF((U197*(1+rate/freq))&lt;0,0,(U197*(1+rate/freq))),PMT(H198/freq,(term*freq),-$B$2)))</f>
        <v>59440.213775053242</v>
      </c>
      <c r="J198" s="8">
        <f>IF(E198="","",IF(emi&gt;(U197*(1+rate/freq)),IF((U197*(1+rate/freq))&lt;0,0,(U197*(1+rate/freq))),emi))</f>
        <v>59440.213775053242</v>
      </c>
      <c r="K198" s="9">
        <f>IF(E198="",NA(),IF(U197&lt;0,0,U197)*H198/freq)</f>
        <v>53902.878477158964</v>
      </c>
      <c r="L198" s="8">
        <f t="shared" si="11"/>
        <v>5537.3352978942785</v>
      </c>
      <c r="M198" s="8">
        <f t="shared" si="12"/>
        <v>195</v>
      </c>
      <c r="N198" s="8"/>
      <c r="O198" s="8"/>
      <c r="P198" s="8"/>
      <c r="Q198" s="8">
        <f>IF($B$23=$M$2,M198,IF($B$23=$N$2,N198,IF($B$23=$O$2,O198,IF($B$23=$P$2,P198,""))))</f>
        <v>0</v>
      </c>
      <c r="R198" s="3">
        <f>IF(Q198&lt;&gt;0,regpay,0)</f>
        <v>0</v>
      </c>
      <c r="S198" s="27"/>
      <c r="T198" s="3">
        <f>IF(U197=0,0,S198)</f>
        <v>0</v>
      </c>
      <c r="U198" s="8">
        <f>IF(E198="","",IF(U197&lt;=0,0,IF(U197+F198-L198-R198-T198&lt;0,0,U197+F198-L198-R198-T198)))</f>
        <v>6462808.081961181</v>
      </c>
      <c r="W198" s="42"/>
      <c r="X198" s="42"/>
      <c r="Y198" s="42"/>
      <c r="Z198" s="42"/>
      <c r="AA198" s="42"/>
      <c r="AB198" s="11"/>
      <c r="AC198" s="11"/>
    </row>
    <row r="199" spans="4:29">
      <c r="D199" s="34">
        <f>IF(SUM($D$2:D198)&lt;&gt;0,0,IF(U198=L199,E199,0))</f>
        <v>0</v>
      </c>
      <c r="E199" s="3">
        <f t="shared" si="10"/>
        <v>196</v>
      </c>
      <c r="F199" s="3">
        <f>IF(E199="","",IF(ISERROR(INDEX($A$11:$B$20,MATCH(E199,$A$11:$A$20,0),2)),0,INDEX($A$11:$B$20,MATCH(E199,$A$11:$A$20,0),2)))</f>
        <v>0</v>
      </c>
      <c r="G199" s="47">
        <v>0.1</v>
      </c>
      <c r="H199" s="46">
        <f>IF($B$5="fixed",rate,G199)</f>
        <v>0.1</v>
      </c>
      <c r="I199" s="9">
        <f>IF(E199="",NA(),IF(PMT(H199/freq,(term*freq),-$B$2)&gt;(U198*(1+rate/freq)),IF((U198*(1+rate/freq))&lt;0,0,(U198*(1+rate/freq))),PMT(H199/freq,(term*freq),-$B$2)))</f>
        <v>59440.213775053242</v>
      </c>
      <c r="J199" s="8">
        <f>IF(E199="","",IF(emi&gt;(U198*(1+rate/freq)),IF((U198*(1+rate/freq))&lt;0,0,(U198*(1+rate/freq))),emi))</f>
        <v>59440.213775053242</v>
      </c>
      <c r="K199" s="9">
        <f>IF(E199="",NA(),IF(U198&lt;0,0,U198)*H199/freq)</f>
        <v>53856.734016343173</v>
      </c>
      <c r="L199" s="8">
        <f t="shared" si="11"/>
        <v>5583.4797587100693</v>
      </c>
      <c r="M199" s="8">
        <f t="shared" si="12"/>
        <v>196</v>
      </c>
      <c r="N199" s="8">
        <f>N196+3</f>
        <v>196</v>
      </c>
      <c r="O199" s="8"/>
      <c r="P199" s="8"/>
      <c r="Q199" s="8">
        <f>IF($B$23=$M$2,M199,IF($B$23=$N$2,N199,IF($B$23=$O$2,O199,IF($B$23=$P$2,P199,""))))</f>
        <v>196</v>
      </c>
      <c r="R199" s="3">
        <f>IF(Q199&lt;&gt;0,regpay,0)</f>
        <v>0</v>
      </c>
      <c r="S199" s="27"/>
      <c r="T199" s="3">
        <f>IF(U198=0,0,S199)</f>
        <v>0</v>
      </c>
      <c r="U199" s="8">
        <f>IF(E199="","",IF(U198&lt;=0,0,IF(U198+F199-L199-R199-T199&lt;0,0,U198+F199-L199-R199-T199)))</f>
        <v>6457224.6022024713</v>
      </c>
      <c r="W199" s="42"/>
      <c r="X199" s="42"/>
      <c r="Y199" s="42"/>
      <c r="Z199" s="42"/>
      <c r="AA199" s="42"/>
      <c r="AB199" s="11"/>
      <c r="AC199" s="11"/>
    </row>
    <row r="200" spans="4:29">
      <c r="D200" s="34">
        <f>IF(SUM($D$2:D199)&lt;&gt;0,0,IF(U199=L200,E200,0))</f>
        <v>0</v>
      </c>
      <c r="E200" s="3">
        <f t="shared" si="10"/>
        <v>197</v>
      </c>
      <c r="F200" s="3">
        <f>IF(E200="","",IF(ISERROR(INDEX($A$11:$B$20,MATCH(E200,$A$11:$A$20,0),2)),0,INDEX($A$11:$B$20,MATCH(E200,$A$11:$A$20,0),2)))</f>
        <v>0</v>
      </c>
      <c r="G200" s="47">
        <v>0.1</v>
      </c>
      <c r="H200" s="46">
        <f>IF($B$5="fixed",rate,G200)</f>
        <v>0.1</v>
      </c>
      <c r="I200" s="9">
        <f>IF(E200="",NA(),IF(PMT(H200/freq,(term*freq),-$B$2)&gt;(U199*(1+rate/freq)),IF((U199*(1+rate/freq))&lt;0,0,(U199*(1+rate/freq))),PMT(H200/freq,(term*freq),-$B$2)))</f>
        <v>59440.213775053242</v>
      </c>
      <c r="J200" s="8">
        <f>IF(E200="","",IF(emi&gt;(U199*(1+rate/freq)),IF((U199*(1+rate/freq))&lt;0,0,(U199*(1+rate/freq))),emi))</f>
        <v>59440.213775053242</v>
      </c>
      <c r="K200" s="9">
        <f>IF(E200="",NA(),IF(U199&lt;0,0,U199)*H200/freq)</f>
        <v>53810.205018353932</v>
      </c>
      <c r="L200" s="8">
        <f t="shared" si="11"/>
        <v>5630.0087566993097</v>
      </c>
      <c r="M200" s="8">
        <f t="shared" si="12"/>
        <v>197</v>
      </c>
      <c r="N200" s="8"/>
      <c r="O200" s="8"/>
      <c r="P200" s="8"/>
      <c r="Q200" s="8">
        <f>IF($B$23=$M$2,M200,IF($B$23=$N$2,N200,IF($B$23=$O$2,O200,IF($B$23=$P$2,P200,""))))</f>
        <v>0</v>
      </c>
      <c r="R200" s="3">
        <f>IF(Q200&lt;&gt;0,regpay,0)</f>
        <v>0</v>
      </c>
      <c r="S200" s="27"/>
      <c r="T200" s="3">
        <f>IF(U199=0,0,S200)</f>
        <v>0</v>
      </c>
      <c r="U200" s="8">
        <f>IF(E200="","",IF(U199&lt;=0,0,IF(U199+F200-L200-R200-T200&lt;0,0,U199+F200-L200-R200-T200)))</f>
        <v>6451594.5934457723</v>
      </c>
      <c r="W200" s="42"/>
      <c r="X200" s="42"/>
      <c r="Y200" s="42"/>
      <c r="Z200" s="42"/>
      <c r="AA200" s="42"/>
      <c r="AB200" s="11"/>
      <c r="AC200" s="11"/>
    </row>
    <row r="201" spans="4:29">
      <c r="D201" s="34">
        <f>IF(SUM($D$2:D200)&lt;&gt;0,0,IF(U200=L201,E201,0))</f>
        <v>0</v>
      </c>
      <c r="E201" s="3">
        <f t="shared" si="10"/>
        <v>198</v>
      </c>
      <c r="F201" s="3">
        <f>IF(E201="","",IF(ISERROR(INDEX($A$11:$B$20,MATCH(E201,$A$11:$A$20,0),2)),0,INDEX($A$11:$B$20,MATCH(E201,$A$11:$A$20,0),2)))</f>
        <v>0</v>
      </c>
      <c r="G201" s="47">
        <v>0.1</v>
      </c>
      <c r="H201" s="46">
        <f>IF($B$5="fixed",rate,G201)</f>
        <v>0.1</v>
      </c>
      <c r="I201" s="9">
        <f>IF(E201="",NA(),IF(PMT(H201/freq,(term*freq),-$B$2)&gt;(U200*(1+rate/freq)),IF((U200*(1+rate/freq))&lt;0,0,(U200*(1+rate/freq))),PMT(H201/freq,(term*freq),-$B$2)))</f>
        <v>59440.213775053242</v>
      </c>
      <c r="J201" s="8">
        <f>IF(E201="","",IF(emi&gt;(U200*(1+rate/freq)),IF((U200*(1+rate/freq))&lt;0,0,(U200*(1+rate/freq))),emi))</f>
        <v>59440.213775053242</v>
      </c>
      <c r="K201" s="9">
        <f>IF(E201="",NA(),IF(U200&lt;0,0,U200)*H201/freq)</f>
        <v>53763.288278714776</v>
      </c>
      <c r="L201" s="8">
        <f t="shared" si="11"/>
        <v>5676.9254963384665</v>
      </c>
      <c r="M201" s="8">
        <f t="shared" si="12"/>
        <v>198</v>
      </c>
      <c r="N201" s="8"/>
      <c r="O201" s="8"/>
      <c r="P201" s="8"/>
      <c r="Q201" s="8">
        <f>IF($B$23=$M$2,M201,IF($B$23=$N$2,N201,IF($B$23=$O$2,O201,IF($B$23=$P$2,P201,""))))</f>
        <v>0</v>
      </c>
      <c r="R201" s="3">
        <f>IF(Q201&lt;&gt;0,regpay,0)</f>
        <v>0</v>
      </c>
      <c r="S201" s="27"/>
      <c r="T201" s="3">
        <f>IF(U200=0,0,S201)</f>
        <v>0</v>
      </c>
      <c r="U201" s="8">
        <f>IF(E201="","",IF(U200&lt;=0,0,IF(U200+F201-L201-R201-T201&lt;0,0,U200+F201-L201-R201-T201)))</f>
        <v>6445917.6679494334</v>
      </c>
      <c r="W201" s="42"/>
      <c r="X201" s="42"/>
      <c r="Y201" s="42"/>
      <c r="Z201" s="42"/>
      <c r="AA201" s="42"/>
      <c r="AB201" s="11"/>
      <c r="AC201" s="11"/>
    </row>
    <row r="202" spans="4:29">
      <c r="D202" s="34">
        <f>IF(SUM($D$2:D201)&lt;&gt;0,0,IF(U201=L202,E202,0))</f>
        <v>0</v>
      </c>
      <c r="E202" s="3">
        <f t="shared" si="10"/>
        <v>199</v>
      </c>
      <c r="F202" s="3">
        <f>IF(E202="","",IF(ISERROR(INDEX($A$11:$B$20,MATCH(E202,$A$11:$A$20,0),2)),0,INDEX($A$11:$B$20,MATCH(E202,$A$11:$A$20,0),2)))</f>
        <v>0</v>
      </c>
      <c r="G202" s="47">
        <v>0.1</v>
      </c>
      <c r="H202" s="46">
        <f>IF($B$5="fixed",rate,G202)</f>
        <v>0.1</v>
      </c>
      <c r="I202" s="9">
        <f>IF(E202="",NA(),IF(PMT(H202/freq,(term*freq),-$B$2)&gt;(U201*(1+rate/freq)),IF((U201*(1+rate/freq))&lt;0,0,(U201*(1+rate/freq))),PMT(H202/freq,(term*freq),-$B$2)))</f>
        <v>59440.213775053242</v>
      </c>
      <c r="J202" s="8">
        <f>IF(E202="","",IF(emi&gt;(U201*(1+rate/freq)),IF((U201*(1+rate/freq))&lt;0,0,(U201*(1+rate/freq))),emi))</f>
        <v>59440.213775053242</v>
      </c>
      <c r="K202" s="9">
        <f>IF(E202="",NA(),IF(U201&lt;0,0,U201)*H202/freq)</f>
        <v>53715.980566245278</v>
      </c>
      <c r="L202" s="8">
        <f t="shared" si="11"/>
        <v>5724.2332088079638</v>
      </c>
      <c r="M202" s="8">
        <f t="shared" si="12"/>
        <v>199</v>
      </c>
      <c r="N202" s="8">
        <f>N199+3</f>
        <v>199</v>
      </c>
      <c r="O202" s="8">
        <f>O196+6</f>
        <v>199</v>
      </c>
      <c r="P202" s="8"/>
      <c r="Q202" s="8">
        <f>IF($B$23=$M$2,M202,IF($B$23=$N$2,N202,IF($B$23=$O$2,O202,IF($B$23=$P$2,P202,""))))</f>
        <v>199</v>
      </c>
      <c r="R202" s="3">
        <f>IF(Q202&lt;&gt;0,regpay,0)</f>
        <v>0</v>
      </c>
      <c r="S202" s="27"/>
      <c r="T202" s="3">
        <f>IF(U201=0,0,S202)</f>
        <v>0</v>
      </c>
      <c r="U202" s="8">
        <f>IF(E202="","",IF(U201&lt;=0,0,IF(U201+F202-L202-R202-T202&lt;0,0,U201+F202-L202-R202-T202)))</f>
        <v>6440193.4347406253</v>
      </c>
      <c r="W202" s="42"/>
      <c r="X202" s="42"/>
      <c r="Y202" s="42"/>
      <c r="Z202" s="42"/>
      <c r="AA202" s="42"/>
      <c r="AB202" s="11"/>
      <c r="AC202" s="11"/>
    </row>
    <row r="203" spans="4:29">
      <c r="D203" s="34">
        <f>IF(SUM($D$2:D202)&lt;&gt;0,0,IF(U202=L203,E203,0))</f>
        <v>0</v>
      </c>
      <c r="E203" s="3">
        <f t="shared" si="10"/>
        <v>200</v>
      </c>
      <c r="F203" s="3">
        <f>IF(E203="","",IF(ISERROR(INDEX($A$11:$B$20,MATCH(E203,$A$11:$A$20,0),2)),0,INDEX($A$11:$B$20,MATCH(E203,$A$11:$A$20,0),2)))</f>
        <v>0</v>
      </c>
      <c r="G203" s="47">
        <v>0.1</v>
      </c>
      <c r="H203" s="46">
        <f>IF($B$5="fixed",rate,G203)</f>
        <v>0.1</v>
      </c>
      <c r="I203" s="9">
        <f>IF(E203="",NA(),IF(PMT(H203/freq,(term*freq),-$B$2)&gt;(U202*(1+rate/freq)),IF((U202*(1+rate/freq))&lt;0,0,(U202*(1+rate/freq))),PMT(H203/freq,(term*freq),-$B$2)))</f>
        <v>59440.213775053242</v>
      </c>
      <c r="J203" s="8">
        <f>IF(E203="","",IF(emi&gt;(U202*(1+rate/freq)),IF((U202*(1+rate/freq))&lt;0,0,(U202*(1+rate/freq))),emi))</f>
        <v>59440.213775053242</v>
      </c>
      <c r="K203" s="9">
        <f>IF(E203="",NA(),IF(U202&lt;0,0,U202)*H203/freq)</f>
        <v>53668.278622838552</v>
      </c>
      <c r="L203" s="8">
        <f t="shared" si="11"/>
        <v>5771.9351522146899</v>
      </c>
      <c r="M203" s="8">
        <f t="shared" si="12"/>
        <v>200</v>
      </c>
      <c r="N203" s="8"/>
      <c r="O203" s="8"/>
      <c r="P203" s="8"/>
      <c r="Q203" s="8">
        <f>IF($B$23=$M$2,M203,IF($B$23=$N$2,N203,IF($B$23=$O$2,O203,IF($B$23=$P$2,P203,""))))</f>
        <v>0</v>
      </c>
      <c r="R203" s="3">
        <f>IF(Q203&lt;&gt;0,regpay,0)</f>
        <v>0</v>
      </c>
      <c r="S203" s="27"/>
      <c r="T203" s="3">
        <f>IF(U202=0,0,S203)</f>
        <v>0</v>
      </c>
      <c r="U203" s="8">
        <f>IF(E203="","",IF(U202&lt;=0,0,IF(U202+F203-L203-R203-T203&lt;0,0,U202+F203-L203-R203-T203)))</f>
        <v>6434421.4995884104</v>
      </c>
      <c r="W203" s="42"/>
      <c r="X203" s="42"/>
      <c r="Y203" s="42"/>
      <c r="Z203" s="42"/>
      <c r="AA203" s="42"/>
      <c r="AB203" s="11"/>
      <c r="AC203" s="11"/>
    </row>
    <row r="204" spans="4:29">
      <c r="D204" s="34">
        <f>IF(SUM($D$2:D203)&lt;&gt;0,0,IF(U203=L204,E204,0))</f>
        <v>0</v>
      </c>
      <c r="E204" s="3">
        <f t="shared" si="10"/>
        <v>201</v>
      </c>
      <c r="F204" s="3">
        <f>IF(E204="","",IF(ISERROR(INDEX($A$11:$B$20,MATCH(E204,$A$11:$A$20,0),2)),0,INDEX($A$11:$B$20,MATCH(E204,$A$11:$A$20,0),2)))</f>
        <v>0</v>
      </c>
      <c r="G204" s="47">
        <v>0.1</v>
      </c>
      <c r="H204" s="46">
        <f>IF($B$5="fixed",rate,G204)</f>
        <v>0.1</v>
      </c>
      <c r="I204" s="9">
        <f>IF(E204="",NA(),IF(PMT(H204/freq,(term*freq),-$B$2)&gt;(U203*(1+rate/freq)),IF((U203*(1+rate/freq))&lt;0,0,(U203*(1+rate/freq))),PMT(H204/freq,(term*freq),-$B$2)))</f>
        <v>59440.213775053242</v>
      </c>
      <c r="J204" s="8">
        <f>IF(E204="","",IF(emi&gt;(U203*(1+rate/freq)),IF((U203*(1+rate/freq))&lt;0,0,(U203*(1+rate/freq))),emi))</f>
        <v>59440.213775053242</v>
      </c>
      <c r="K204" s="9">
        <f>IF(E204="",NA(),IF(U203&lt;0,0,U203)*H204/freq)</f>
        <v>53620.179163236753</v>
      </c>
      <c r="L204" s="8">
        <f t="shared" si="11"/>
        <v>5820.0346118164889</v>
      </c>
      <c r="M204" s="8">
        <f t="shared" si="12"/>
        <v>201</v>
      </c>
      <c r="N204" s="8"/>
      <c r="O204" s="8"/>
      <c r="P204" s="8"/>
      <c r="Q204" s="8">
        <f>IF($B$23=$M$2,M204,IF($B$23=$N$2,N204,IF($B$23=$O$2,O204,IF($B$23=$P$2,P204,""))))</f>
        <v>0</v>
      </c>
      <c r="R204" s="3">
        <f>IF(Q204&lt;&gt;0,regpay,0)</f>
        <v>0</v>
      </c>
      <c r="S204" s="27"/>
      <c r="T204" s="3">
        <f>IF(U203=0,0,S204)</f>
        <v>0</v>
      </c>
      <c r="U204" s="8">
        <f>IF(E204="","",IF(U203&lt;=0,0,IF(U203+F204-L204-R204-T204&lt;0,0,U203+F204-L204-R204-T204)))</f>
        <v>6428601.4649765939</v>
      </c>
      <c r="W204" s="42"/>
      <c r="X204" s="42"/>
      <c r="Y204" s="42"/>
      <c r="Z204" s="42"/>
      <c r="AA204" s="42"/>
      <c r="AB204" s="11"/>
      <c r="AC204" s="11"/>
    </row>
    <row r="205" spans="4:29">
      <c r="D205" s="34">
        <f>IF(SUM($D$2:D204)&lt;&gt;0,0,IF(U204=L205,E205,0))</f>
        <v>0</v>
      </c>
      <c r="E205" s="3">
        <f t="shared" si="10"/>
        <v>202</v>
      </c>
      <c r="F205" s="3">
        <f>IF(E205="","",IF(ISERROR(INDEX($A$11:$B$20,MATCH(E205,$A$11:$A$20,0),2)),0,INDEX($A$11:$B$20,MATCH(E205,$A$11:$A$20,0),2)))</f>
        <v>0</v>
      </c>
      <c r="G205" s="47">
        <v>0.1</v>
      </c>
      <c r="H205" s="46">
        <f>IF($B$5="fixed",rate,G205)</f>
        <v>0.1</v>
      </c>
      <c r="I205" s="9">
        <f>IF(E205="",NA(),IF(PMT(H205/freq,(term*freq),-$B$2)&gt;(U204*(1+rate/freq)),IF((U204*(1+rate/freq))&lt;0,0,(U204*(1+rate/freq))),PMT(H205/freq,(term*freq),-$B$2)))</f>
        <v>59440.213775053242</v>
      </c>
      <c r="J205" s="8">
        <f>IF(E205="","",IF(emi&gt;(U204*(1+rate/freq)),IF((U204*(1+rate/freq))&lt;0,0,(U204*(1+rate/freq))),emi))</f>
        <v>59440.213775053242</v>
      </c>
      <c r="K205" s="9">
        <f>IF(E205="",NA(),IF(U204&lt;0,0,U204)*H205/freq)</f>
        <v>53571.678874804951</v>
      </c>
      <c r="L205" s="8">
        <f t="shared" si="11"/>
        <v>5868.5349002482908</v>
      </c>
      <c r="M205" s="8">
        <f t="shared" si="12"/>
        <v>202</v>
      </c>
      <c r="N205" s="8">
        <f>N202+3</f>
        <v>202</v>
      </c>
      <c r="O205" s="8"/>
      <c r="P205" s="8"/>
      <c r="Q205" s="8">
        <f>IF($B$23=$M$2,M205,IF($B$23=$N$2,N205,IF($B$23=$O$2,O205,IF($B$23=$P$2,P205,""))))</f>
        <v>202</v>
      </c>
      <c r="R205" s="3">
        <f>IF(Q205&lt;&gt;0,regpay,0)</f>
        <v>0</v>
      </c>
      <c r="S205" s="27"/>
      <c r="T205" s="3">
        <f>IF(U204=0,0,S205)</f>
        <v>0</v>
      </c>
      <c r="U205" s="8">
        <f>IF(E205="","",IF(U204&lt;=0,0,IF(U204+F205-L205-R205-T205&lt;0,0,U204+F205-L205-R205-T205)))</f>
        <v>6422732.9300763458</v>
      </c>
      <c r="W205" s="42"/>
      <c r="X205" s="42"/>
      <c r="Y205" s="42"/>
      <c r="Z205" s="42"/>
      <c r="AA205" s="42"/>
      <c r="AB205" s="11"/>
      <c r="AC205" s="11"/>
    </row>
    <row r="206" spans="4:29">
      <c r="D206" s="34">
        <f>IF(SUM($D$2:D205)&lt;&gt;0,0,IF(U205=L206,E206,0))</f>
        <v>0</v>
      </c>
      <c r="E206" s="3">
        <f t="shared" si="10"/>
        <v>203</v>
      </c>
      <c r="F206" s="3">
        <f>IF(E206="","",IF(ISERROR(INDEX($A$11:$B$20,MATCH(E206,$A$11:$A$20,0),2)),0,INDEX($A$11:$B$20,MATCH(E206,$A$11:$A$20,0),2)))</f>
        <v>0</v>
      </c>
      <c r="G206" s="47">
        <v>0.1</v>
      </c>
      <c r="H206" s="46">
        <f>IF($B$5="fixed",rate,G206)</f>
        <v>0.1</v>
      </c>
      <c r="I206" s="9">
        <f>IF(E206="",NA(),IF(PMT(H206/freq,(term*freq),-$B$2)&gt;(U205*(1+rate/freq)),IF((U205*(1+rate/freq))&lt;0,0,(U205*(1+rate/freq))),PMT(H206/freq,(term*freq),-$B$2)))</f>
        <v>59440.213775053242</v>
      </c>
      <c r="J206" s="8">
        <f>IF(E206="","",IF(emi&gt;(U205*(1+rate/freq)),IF((U205*(1+rate/freq))&lt;0,0,(U205*(1+rate/freq))),emi))</f>
        <v>59440.213775053242</v>
      </c>
      <c r="K206" s="9">
        <f>IF(E206="",NA(),IF(U205&lt;0,0,U205)*H206/freq)</f>
        <v>53522.774417302884</v>
      </c>
      <c r="L206" s="8">
        <f t="shared" si="11"/>
        <v>5917.4393577503579</v>
      </c>
      <c r="M206" s="8">
        <f t="shared" si="12"/>
        <v>203</v>
      </c>
      <c r="N206" s="8"/>
      <c r="O206" s="8"/>
      <c r="P206" s="8"/>
      <c r="Q206" s="8">
        <f>IF($B$23=$M$2,M206,IF($B$23=$N$2,N206,IF($B$23=$O$2,O206,IF($B$23=$P$2,P206,""))))</f>
        <v>0</v>
      </c>
      <c r="R206" s="3">
        <f>IF(Q206&lt;&gt;0,regpay,0)</f>
        <v>0</v>
      </c>
      <c r="S206" s="27"/>
      <c r="T206" s="3">
        <f>IF(U205=0,0,S206)</f>
        <v>0</v>
      </c>
      <c r="U206" s="8">
        <f>IF(E206="","",IF(U205&lt;=0,0,IF(U205+F206-L206-R206-T206&lt;0,0,U205+F206-L206-R206-T206)))</f>
        <v>6416815.4907185957</v>
      </c>
      <c r="W206" s="42"/>
      <c r="X206" s="42"/>
      <c r="Y206" s="42"/>
      <c r="Z206" s="42"/>
      <c r="AA206" s="42"/>
      <c r="AB206" s="11"/>
      <c r="AC206" s="11"/>
    </row>
    <row r="207" spans="4:29">
      <c r="D207" s="34">
        <f>IF(SUM($D$2:D206)&lt;&gt;0,0,IF(U206=L207,E207,0))</f>
        <v>0</v>
      </c>
      <c r="E207" s="3">
        <f t="shared" si="10"/>
        <v>204</v>
      </c>
      <c r="F207" s="3">
        <f>IF(E207="","",IF(ISERROR(INDEX($A$11:$B$20,MATCH(E207,$A$11:$A$20,0),2)),0,INDEX($A$11:$B$20,MATCH(E207,$A$11:$A$20,0),2)))</f>
        <v>0</v>
      </c>
      <c r="G207" s="47">
        <v>0.1</v>
      </c>
      <c r="H207" s="46">
        <f>IF($B$5="fixed",rate,G207)</f>
        <v>0.1</v>
      </c>
      <c r="I207" s="9">
        <f>IF(E207="",NA(),IF(PMT(H207/freq,(term*freq),-$B$2)&gt;(U206*(1+rate/freq)),IF((U206*(1+rate/freq))&lt;0,0,(U206*(1+rate/freq))),PMT(H207/freq,(term*freq),-$B$2)))</f>
        <v>59440.213775053242</v>
      </c>
      <c r="J207" s="8">
        <f>IF(E207="","",IF(emi&gt;(U206*(1+rate/freq)),IF((U206*(1+rate/freq))&lt;0,0,(U206*(1+rate/freq))),emi))</f>
        <v>59440.213775053242</v>
      </c>
      <c r="K207" s="9">
        <f>IF(E207="",NA(),IF(U206&lt;0,0,U206)*H207/freq)</f>
        <v>53473.462422654964</v>
      </c>
      <c r="L207" s="8">
        <f t="shared" si="11"/>
        <v>5966.751352398278</v>
      </c>
      <c r="M207" s="8">
        <f t="shared" si="12"/>
        <v>204</v>
      </c>
      <c r="N207" s="8"/>
      <c r="O207" s="8"/>
      <c r="P207" s="8"/>
      <c r="Q207" s="8">
        <f>IF($B$23=$M$2,M207,IF($B$23=$N$2,N207,IF($B$23=$O$2,O207,IF($B$23=$P$2,P207,""))))</f>
        <v>0</v>
      </c>
      <c r="R207" s="3">
        <f>IF(Q207&lt;&gt;0,regpay,0)</f>
        <v>0</v>
      </c>
      <c r="S207" s="27"/>
      <c r="T207" s="3">
        <f>IF(U206=0,0,S207)</f>
        <v>0</v>
      </c>
      <c r="U207" s="8">
        <f>IF(E207="","",IF(U206&lt;=0,0,IF(U206+F207-L207-R207-T207&lt;0,0,U206+F207-L207-R207-T207)))</f>
        <v>6410848.739366197</v>
      </c>
      <c r="W207" s="42"/>
      <c r="X207" s="42"/>
      <c r="Y207" s="42"/>
      <c r="Z207" s="42"/>
      <c r="AA207" s="42"/>
      <c r="AB207" s="11"/>
      <c r="AC207" s="11"/>
    </row>
    <row r="208" spans="4:29">
      <c r="D208" s="34">
        <f>IF(SUM($D$2:D207)&lt;&gt;0,0,IF(U207=L208,E208,0))</f>
        <v>0</v>
      </c>
      <c r="E208" s="3">
        <f t="shared" si="10"/>
        <v>205</v>
      </c>
      <c r="F208" s="3">
        <f>IF(E208="","",IF(ISERROR(INDEX($A$11:$B$20,MATCH(E208,$A$11:$A$20,0),2)),0,INDEX($A$11:$B$20,MATCH(E208,$A$11:$A$20,0),2)))</f>
        <v>0</v>
      </c>
      <c r="G208" s="47">
        <v>0.1</v>
      </c>
      <c r="H208" s="46">
        <f>IF($B$5="fixed",rate,G208)</f>
        <v>0.1</v>
      </c>
      <c r="I208" s="9">
        <f>IF(E208="",NA(),IF(PMT(H208/freq,(term*freq),-$B$2)&gt;(U207*(1+rate/freq)),IF((U207*(1+rate/freq))&lt;0,0,(U207*(1+rate/freq))),PMT(H208/freq,(term*freq),-$B$2)))</f>
        <v>59440.213775053242</v>
      </c>
      <c r="J208" s="8">
        <f>IF(E208="","",IF(emi&gt;(U207*(1+rate/freq)),IF((U207*(1+rate/freq))&lt;0,0,(U207*(1+rate/freq))),emi))</f>
        <v>59440.213775053242</v>
      </c>
      <c r="K208" s="9">
        <f>IF(E208="",NA(),IF(U207&lt;0,0,U207)*H208/freq)</f>
        <v>53423.739494718313</v>
      </c>
      <c r="L208" s="8">
        <f t="shared" si="11"/>
        <v>6016.4742803349291</v>
      </c>
      <c r="M208" s="8">
        <f t="shared" si="12"/>
        <v>205</v>
      </c>
      <c r="N208" s="8">
        <f>N205+3</f>
        <v>205</v>
      </c>
      <c r="O208" s="8">
        <f>O202+6</f>
        <v>205</v>
      </c>
      <c r="P208" s="8">
        <f>P196+12</f>
        <v>205</v>
      </c>
      <c r="Q208" s="8">
        <f>IF($B$23=$M$2,M208,IF($B$23=$N$2,N208,IF($B$23=$O$2,O208,IF($B$23=$P$2,P208,""))))</f>
        <v>205</v>
      </c>
      <c r="R208" s="3">
        <f>IF(Q208&lt;&gt;0,regpay,0)</f>
        <v>0</v>
      </c>
      <c r="S208" s="27"/>
      <c r="T208" s="3">
        <f>IF(U207=0,0,S208)</f>
        <v>0</v>
      </c>
      <c r="U208" s="8">
        <f>IF(E208="","",IF(U207&lt;=0,0,IF(U207+F208-L208-R208-T208&lt;0,0,U207+F208-L208-R208-T208)))</f>
        <v>6404832.265085862</v>
      </c>
      <c r="W208" s="42"/>
      <c r="X208" s="42"/>
      <c r="Y208" s="42"/>
      <c r="Z208" s="42"/>
      <c r="AA208" s="42"/>
      <c r="AB208" s="11"/>
      <c r="AC208" s="11"/>
    </row>
    <row r="209" spans="4:29">
      <c r="D209" s="34">
        <f>IF(SUM($D$2:D208)&lt;&gt;0,0,IF(U208=L209,E209,0))</f>
        <v>0</v>
      </c>
      <c r="E209" s="3">
        <f t="shared" si="10"/>
        <v>206</v>
      </c>
      <c r="F209" s="3">
        <f>IF(E209="","",IF(ISERROR(INDEX($A$11:$B$20,MATCH(E209,$A$11:$A$20,0),2)),0,INDEX($A$11:$B$20,MATCH(E209,$A$11:$A$20,0),2)))</f>
        <v>0</v>
      </c>
      <c r="G209" s="47">
        <v>0.1</v>
      </c>
      <c r="H209" s="46">
        <f>IF($B$5="fixed",rate,G209)</f>
        <v>0.1</v>
      </c>
      <c r="I209" s="9">
        <f>IF(E209="",NA(),IF(PMT(H209/freq,(term*freq),-$B$2)&gt;(U208*(1+rate/freq)),IF((U208*(1+rate/freq))&lt;0,0,(U208*(1+rate/freq))),PMT(H209/freq,(term*freq),-$B$2)))</f>
        <v>59440.213775053242</v>
      </c>
      <c r="J209" s="8">
        <f>IF(E209="","",IF(emi&gt;(U208*(1+rate/freq)),IF((U208*(1+rate/freq))&lt;0,0,(U208*(1+rate/freq))),emi))</f>
        <v>59440.213775053242</v>
      </c>
      <c r="K209" s="9">
        <f>IF(E209="",NA(),IF(U208&lt;0,0,U208)*H209/freq)</f>
        <v>53373.602209048848</v>
      </c>
      <c r="L209" s="8">
        <f t="shared" si="11"/>
        <v>6066.6115660043943</v>
      </c>
      <c r="M209" s="8">
        <f t="shared" si="12"/>
        <v>206</v>
      </c>
      <c r="N209" s="8"/>
      <c r="O209" s="8"/>
      <c r="P209" s="8"/>
      <c r="Q209" s="8">
        <f>IF($B$23=$M$2,M209,IF($B$23=$N$2,N209,IF($B$23=$O$2,O209,IF($B$23=$P$2,P209,""))))</f>
        <v>0</v>
      </c>
      <c r="R209" s="3">
        <f>IF(Q209&lt;&gt;0,regpay,0)</f>
        <v>0</v>
      </c>
      <c r="S209" s="27"/>
      <c r="T209" s="3">
        <f>IF(U208=0,0,S209)</f>
        <v>0</v>
      </c>
      <c r="U209" s="8">
        <f>IF(E209="","",IF(U208&lt;=0,0,IF(U208+F209-L209-R209-T209&lt;0,0,U208+F209-L209-R209-T209)))</f>
        <v>6398765.6535198577</v>
      </c>
      <c r="W209" s="42"/>
      <c r="X209" s="42"/>
      <c r="Y209" s="42"/>
      <c r="Z209" s="42"/>
      <c r="AA209" s="42"/>
      <c r="AB209" s="11"/>
      <c r="AC209" s="11"/>
    </row>
    <row r="210" spans="4:29">
      <c r="D210" s="34">
        <f>IF(SUM($D$2:D209)&lt;&gt;0,0,IF(U209=L210,E210,0))</f>
        <v>0</v>
      </c>
      <c r="E210" s="3">
        <f t="shared" si="10"/>
        <v>207</v>
      </c>
      <c r="F210" s="3">
        <f>IF(E210="","",IF(ISERROR(INDEX($A$11:$B$20,MATCH(E210,$A$11:$A$20,0),2)),0,INDEX($A$11:$B$20,MATCH(E210,$A$11:$A$20,0),2)))</f>
        <v>0</v>
      </c>
      <c r="G210" s="47">
        <v>0.1</v>
      </c>
      <c r="H210" s="46">
        <f>IF($B$5="fixed",rate,G210)</f>
        <v>0.1</v>
      </c>
      <c r="I210" s="9">
        <f>IF(E210="",NA(),IF(PMT(H210/freq,(term*freq),-$B$2)&gt;(U209*(1+rate/freq)),IF((U209*(1+rate/freq))&lt;0,0,(U209*(1+rate/freq))),PMT(H210/freq,(term*freq),-$B$2)))</f>
        <v>59440.213775053242</v>
      </c>
      <c r="J210" s="8">
        <f>IF(E210="","",IF(emi&gt;(U209*(1+rate/freq)),IF((U209*(1+rate/freq))&lt;0,0,(U209*(1+rate/freq))),emi))</f>
        <v>59440.213775053242</v>
      </c>
      <c r="K210" s="9">
        <f>IF(E210="",NA(),IF(U209&lt;0,0,U209)*H210/freq)</f>
        <v>53323.047112665488</v>
      </c>
      <c r="L210" s="8">
        <f t="shared" si="11"/>
        <v>6117.1666623877536</v>
      </c>
      <c r="M210" s="8">
        <f t="shared" si="12"/>
        <v>207</v>
      </c>
      <c r="N210" s="8"/>
      <c r="O210" s="8"/>
      <c r="P210" s="8"/>
      <c r="Q210" s="8">
        <f>IF($B$23=$M$2,M210,IF($B$23=$N$2,N210,IF($B$23=$O$2,O210,IF($B$23=$P$2,P210,""))))</f>
        <v>0</v>
      </c>
      <c r="R210" s="3">
        <f>IF(Q210&lt;&gt;0,regpay,0)</f>
        <v>0</v>
      </c>
      <c r="S210" s="27"/>
      <c r="T210" s="3">
        <f>IF(U209=0,0,S210)</f>
        <v>0</v>
      </c>
      <c r="U210" s="8">
        <f>IF(E210="","",IF(U209&lt;=0,0,IF(U209+F210-L210-R210-T210&lt;0,0,U209+F210-L210-R210-T210)))</f>
        <v>6392648.4868574701</v>
      </c>
      <c r="W210" s="42"/>
      <c r="X210" s="42"/>
      <c r="Y210" s="42"/>
      <c r="Z210" s="42"/>
      <c r="AA210" s="42"/>
      <c r="AB210" s="11"/>
      <c r="AC210" s="11"/>
    </row>
    <row r="211" spans="4:29">
      <c r="D211" s="34">
        <f>IF(SUM($D$2:D210)&lt;&gt;0,0,IF(U210=L211,E211,0))</f>
        <v>0</v>
      </c>
      <c r="E211" s="3">
        <f t="shared" si="10"/>
        <v>208</v>
      </c>
      <c r="F211" s="3">
        <f>IF(E211="","",IF(ISERROR(INDEX($A$11:$B$20,MATCH(E211,$A$11:$A$20,0),2)),0,INDEX($A$11:$B$20,MATCH(E211,$A$11:$A$20,0),2)))</f>
        <v>0</v>
      </c>
      <c r="G211" s="47">
        <v>0.1</v>
      </c>
      <c r="H211" s="46">
        <f>IF($B$5="fixed",rate,G211)</f>
        <v>0.1</v>
      </c>
      <c r="I211" s="9">
        <f>IF(E211="",NA(),IF(PMT(H211/freq,(term*freq),-$B$2)&gt;(U210*(1+rate/freq)),IF((U210*(1+rate/freq))&lt;0,0,(U210*(1+rate/freq))),PMT(H211/freq,(term*freq),-$B$2)))</f>
        <v>59440.213775053242</v>
      </c>
      <c r="J211" s="8">
        <f>IF(E211="","",IF(emi&gt;(U210*(1+rate/freq)),IF((U210*(1+rate/freq))&lt;0,0,(U210*(1+rate/freq))),emi))</f>
        <v>59440.213775053242</v>
      </c>
      <c r="K211" s="9">
        <f>IF(E211="",NA(),IF(U210&lt;0,0,U210)*H211/freq)</f>
        <v>53272.070723812249</v>
      </c>
      <c r="L211" s="8">
        <f t="shared" si="11"/>
        <v>6168.1430512409934</v>
      </c>
      <c r="M211" s="8">
        <f t="shared" si="12"/>
        <v>208</v>
      </c>
      <c r="N211" s="8">
        <f>N208+3</f>
        <v>208</v>
      </c>
      <c r="O211" s="8"/>
      <c r="P211" s="8"/>
      <c r="Q211" s="8">
        <f>IF($B$23=$M$2,M211,IF($B$23=$N$2,N211,IF($B$23=$O$2,O211,IF($B$23=$P$2,P211,""))))</f>
        <v>208</v>
      </c>
      <c r="R211" s="3">
        <f>IF(Q211&lt;&gt;0,regpay,0)</f>
        <v>0</v>
      </c>
      <c r="S211" s="27"/>
      <c r="T211" s="3">
        <f>IF(U210=0,0,S211)</f>
        <v>0</v>
      </c>
      <c r="U211" s="8">
        <f>IF(E211="","",IF(U210&lt;=0,0,IF(U210+F211-L211-R211-T211&lt;0,0,U210+F211-L211-R211-T211)))</f>
        <v>6386480.3438062295</v>
      </c>
      <c r="W211" s="42"/>
      <c r="X211" s="42"/>
      <c r="Y211" s="42"/>
      <c r="Z211" s="42"/>
      <c r="AA211" s="42"/>
      <c r="AB211" s="11"/>
      <c r="AC211" s="11"/>
    </row>
    <row r="212" spans="4:29">
      <c r="D212" s="34">
        <f>IF(SUM($D$2:D211)&lt;&gt;0,0,IF(U211=L212,E212,0))</f>
        <v>0</v>
      </c>
      <c r="E212" s="3">
        <f t="shared" si="10"/>
        <v>209</v>
      </c>
      <c r="F212" s="3">
        <f>IF(E212="","",IF(ISERROR(INDEX($A$11:$B$20,MATCH(E212,$A$11:$A$20,0),2)),0,INDEX($A$11:$B$20,MATCH(E212,$A$11:$A$20,0),2)))</f>
        <v>0</v>
      </c>
      <c r="G212" s="47">
        <v>0.1</v>
      </c>
      <c r="H212" s="46">
        <f>IF($B$5="fixed",rate,G212)</f>
        <v>0.1</v>
      </c>
      <c r="I212" s="9">
        <f>IF(E212="",NA(),IF(PMT(H212/freq,(term*freq),-$B$2)&gt;(U211*(1+rate/freq)),IF((U211*(1+rate/freq))&lt;0,0,(U211*(1+rate/freq))),PMT(H212/freq,(term*freq),-$B$2)))</f>
        <v>59440.213775053242</v>
      </c>
      <c r="J212" s="8">
        <f>IF(E212="","",IF(emi&gt;(U211*(1+rate/freq)),IF((U211*(1+rate/freq))&lt;0,0,(U211*(1+rate/freq))),emi))</f>
        <v>59440.213775053242</v>
      </c>
      <c r="K212" s="9">
        <f>IF(E212="",NA(),IF(U211&lt;0,0,U211)*H212/freq)</f>
        <v>53220.669531718588</v>
      </c>
      <c r="L212" s="8">
        <f t="shared" si="11"/>
        <v>6219.5442433346543</v>
      </c>
      <c r="M212" s="8">
        <f t="shared" si="12"/>
        <v>209</v>
      </c>
      <c r="N212" s="8"/>
      <c r="O212" s="8"/>
      <c r="P212" s="8"/>
      <c r="Q212" s="8">
        <f>IF($B$23=$M$2,M212,IF($B$23=$N$2,N212,IF($B$23=$O$2,O212,IF($B$23=$P$2,P212,""))))</f>
        <v>0</v>
      </c>
      <c r="R212" s="3">
        <f>IF(Q212&lt;&gt;0,regpay,0)</f>
        <v>0</v>
      </c>
      <c r="S212" s="27"/>
      <c r="T212" s="3">
        <f>IF(U211=0,0,S212)</f>
        <v>0</v>
      </c>
      <c r="U212" s="8">
        <f>IF(E212="","",IF(U211&lt;=0,0,IF(U211+F212-L212-R212-T212&lt;0,0,U211+F212-L212-R212-T212)))</f>
        <v>6380260.7995628947</v>
      </c>
      <c r="W212" s="42"/>
      <c r="X212" s="42"/>
      <c r="Y212" s="42"/>
      <c r="Z212" s="42"/>
      <c r="AA212" s="42"/>
      <c r="AB212" s="11"/>
      <c r="AC212" s="11"/>
    </row>
    <row r="213" spans="4:29">
      <c r="D213" s="34">
        <f>IF(SUM($D$2:D212)&lt;&gt;0,0,IF(U212=L213,E213,0))</f>
        <v>0</v>
      </c>
      <c r="E213" s="3">
        <f t="shared" si="10"/>
        <v>210</v>
      </c>
      <c r="F213" s="3">
        <f>IF(E213="","",IF(ISERROR(INDEX($A$11:$B$20,MATCH(E213,$A$11:$A$20,0),2)),0,INDEX($A$11:$B$20,MATCH(E213,$A$11:$A$20,0),2)))</f>
        <v>0</v>
      </c>
      <c r="G213" s="47">
        <v>0.1</v>
      </c>
      <c r="H213" s="46">
        <f>IF($B$5="fixed",rate,G213)</f>
        <v>0.1</v>
      </c>
      <c r="I213" s="9">
        <f>IF(E213="",NA(),IF(PMT(H213/freq,(term*freq),-$B$2)&gt;(U212*(1+rate/freq)),IF((U212*(1+rate/freq))&lt;0,0,(U212*(1+rate/freq))),PMT(H213/freq,(term*freq),-$B$2)))</f>
        <v>59440.213775053242</v>
      </c>
      <c r="J213" s="8">
        <f>IF(E213="","",IF(emi&gt;(U212*(1+rate/freq)),IF((U212*(1+rate/freq))&lt;0,0,(U212*(1+rate/freq))),emi))</f>
        <v>59440.213775053242</v>
      </c>
      <c r="K213" s="9">
        <f>IF(E213="",NA(),IF(U212&lt;0,0,U212)*H213/freq)</f>
        <v>53168.839996357456</v>
      </c>
      <c r="L213" s="8">
        <f t="shared" si="11"/>
        <v>6271.3737786957863</v>
      </c>
      <c r="M213" s="8">
        <f t="shared" si="12"/>
        <v>210</v>
      </c>
      <c r="N213" s="8"/>
      <c r="O213" s="8"/>
      <c r="P213" s="8"/>
      <c r="Q213" s="8">
        <f>IF($B$23=$M$2,M213,IF($B$23=$N$2,N213,IF($B$23=$O$2,O213,IF($B$23=$P$2,P213,""))))</f>
        <v>0</v>
      </c>
      <c r="R213" s="3">
        <f>IF(Q213&lt;&gt;0,regpay,0)</f>
        <v>0</v>
      </c>
      <c r="S213" s="27"/>
      <c r="T213" s="3">
        <f>IF(U212=0,0,S213)</f>
        <v>0</v>
      </c>
      <c r="U213" s="8">
        <f>IF(E213="","",IF(U212&lt;=0,0,IF(U212+F213-L213-R213-T213&lt;0,0,U212+F213-L213-R213-T213)))</f>
        <v>6373989.4257841986</v>
      </c>
      <c r="W213" s="42"/>
      <c r="X213" s="42"/>
      <c r="Y213" s="42"/>
      <c r="Z213" s="42"/>
      <c r="AA213" s="42"/>
      <c r="AB213" s="11"/>
      <c r="AC213" s="11"/>
    </row>
    <row r="214" spans="4:29">
      <c r="D214" s="34">
        <f>IF(SUM($D$2:D213)&lt;&gt;0,0,IF(U213=L214,E214,0))</f>
        <v>0</v>
      </c>
      <c r="E214" s="3">
        <f t="shared" si="10"/>
        <v>211</v>
      </c>
      <c r="F214" s="3">
        <f>IF(E214="","",IF(ISERROR(INDEX($A$11:$B$20,MATCH(E214,$A$11:$A$20,0),2)),0,INDEX($A$11:$B$20,MATCH(E214,$A$11:$A$20,0),2)))</f>
        <v>0</v>
      </c>
      <c r="G214" s="47">
        <v>0.1</v>
      </c>
      <c r="H214" s="46">
        <f>IF($B$5="fixed",rate,G214)</f>
        <v>0.1</v>
      </c>
      <c r="I214" s="9">
        <f>IF(E214="",NA(),IF(PMT(H214/freq,(term*freq),-$B$2)&gt;(U213*(1+rate/freq)),IF((U213*(1+rate/freq))&lt;0,0,(U213*(1+rate/freq))),PMT(H214/freq,(term*freq),-$B$2)))</f>
        <v>59440.213775053242</v>
      </c>
      <c r="J214" s="8">
        <f>IF(E214="","",IF(emi&gt;(U213*(1+rate/freq)),IF((U213*(1+rate/freq))&lt;0,0,(U213*(1+rate/freq))),emi))</f>
        <v>59440.213775053242</v>
      </c>
      <c r="K214" s="9">
        <f>IF(E214="",NA(),IF(U213&lt;0,0,U213)*H214/freq)</f>
        <v>53116.578548201658</v>
      </c>
      <c r="L214" s="8">
        <f t="shared" si="11"/>
        <v>6323.6352268515839</v>
      </c>
      <c r="M214" s="8">
        <f t="shared" si="12"/>
        <v>211</v>
      </c>
      <c r="N214" s="8">
        <f>N211+3</f>
        <v>211</v>
      </c>
      <c r="O214" s="8">
        <f>O208+6</f>
        <v>211</v>
      </c>
      <c r="P214" s="8"/>
      <c r="Q214" s="8">
        <f>IF($B$23=$M$2,M214,IF($B$23=$N$2,N214,IF($B$23=$O$2,O214,IF($B$23=$P$2,P214,""))))</f>
        <v>211</v>
      </c>
      <c r="R214" s="3">
        <f>IF(Q214&lt;&gt;0,regpay,0)</f>
        <v>0</v>
      </c>
      <c r="S214" s="27"/>
      <c r="T214" s="3">
        <f>IF(U213=0,0,S214)</f>
        <v>0</v>
      </c>
      <c r="U214" s="8">
        <f>IF(E214="","",IF(U213&lt;=0,0,IF(U213+F214-L214-R214-T214&lt;0,0,U213+F214-L214-R214-T214)))</f>
        <v>6367665.7905573472</v>
      </c>
      <c r="W214" s="42"/>
      <c r="X214" s="42"/>
      <c r="Y214" s="42"/>
      <c r="Z214" s="42"/>
      <c r="AA214" s="42"/>
      <c r="AB214" s="11"/>
      <c r="AC214" s="11"/>
    </row>
    <row r="215" spans="4:29">
      <c r="D215" s="34">
        <f>IF(SUM($D$2:D214)&lt;&gt;0,0,IF(U214=L215,E215,0))</f>
        <v>0</v>
      </c>
      <c r="E215" s="3">
        <f t="shared" si="10"/>
        <v>212</v>
      </c>
      <c r="F215" s="3">
        <f>IF(E215="","",IF(ISERROR(INDEX($A$11:$B$20,MATCH(E215,$A$11:$A$20,0),2)),0,INDEX($A$11:$B$20,MATCH(E215,$A$11:$A$20,0),2)))</f>
        <v>0</v>
      </c>
      <c r="G215" s="47">
        <v>0.1</v>
      </c>
      <c r="H215" s="46">
        <f>IF($B$5="fixed",rate,G215)</f>
        <v>0.1</v>
      </c>
      <c r="I215" s="9">
        <f>IF(E215="",NA(),IF(PMT(H215/freq,(term*freq),-$B$2)&gt;(U214*(1+rate/freq)),IF((U214*(1+rate/freq))&lt;0,0,(U214*(1+rate/freq))),PMT(H215/freq,(term*freq),-$B$2)))</f>
        <v>59440.213775053242</v>
      </c>
      <c r="J215" s="8">
        <f>IF(E215="","",IF(emi&gt;(U214*(1+rate/freq)),IF((U214*(1+rate/freq))&lt;0,0,(U214*(1+rate/freq))),emi))</f>
        <v>59440.213775053242</v>
      </c>
      <c r="K215" s="9">
        <f>IF(E215="",NA(),IF(U214&lt;0,0,U214)*H215/freq)</f>
        <v>53063.881587977899</v>
      </c>
      <c r="L215" s="8">
        <f t="shared" si="11"/>
        <v>6376.3321870753425</v>
      </c>
      <c r="M215" s="8">
        <f t="shared" si="12"/>
        <v>212</v>
      </c>
      <c r="N215" s="8"/>
      <c r="O215" s="8"/>
      <c r="P215" s="8"/>
      <c r="Q215" s="8">
        <f>IF($B$23=$M$2,M215,IF($B$23=$N$2,N215,IF($B$23=$O$2,O215,IF($B$23=$P$2,P215,""))))</f>
        <v>0</v>
      </c>
      <c r="R215" s="3">
        <f>IF(Q215&lt;&gt;0,regpay,0)</f>
        <v>0</v>
      </c>
      <c r="S215" s="27"/>
      <c r="T215" s="3">
        <f>IF(U214=0,0,S215)</f>
        <v>0</v>
      </c>
      <c r="U215" s="8">
        <f>IF(E215="","",IF(U214&lt;=0,0,IF(U214+F215-L215-R215-T215&lt;0,0,U214+F215-L215-R215-T215)))</f>
        <v>6361289.4583702721</v>
      </c>
      <c r="W215" s="42"/>
      <c r="X215" s="42"/>
      <c r="Y215" s="42"/>
      <c r="Z215" s="42"/>
      <c r="AA215" s="42"/>
      <c r="AB215" s="11"/>
      <c r="AC215" s="11"/>
    </row>
    <row r="216" spans="4:29">
      <c r="D216" s="34">
        <f>IF(SUM($D$2:D215)&lt;&gt;0,0,IF(U215=L216,E216,0))</f>
        <v>0</v>
      </c>
      <c r="E216" s="3">
        <f t="shared" si="10"/>
        <v>213</v>
      </c>
      <c r="F216" s="3">
        <f>IF(E216="","",IF(ISERROR(INDEX($A$11:$B$20,MATCH(E216,$A$11:$A$20,0),2)),0,INDEX($A$11:$B$20,MATCH(E216,$A$11:$A$20,0),2)))</f>
        <v>0</v>
      </c>
      <c r="G216" s="47">
        <v>0.1</v>
      </c>
      <c r="H216" s="46">
        <f>IF($B$5="fixed",rate,G216)</f>
        <v>0.1</v>
      </c>
      <c r="I216" s="9">
        <f>IF(E216="",NA(),IF(PMT(H216/freq,(term*freq),-$B$2)&gt;(U215*(1+rate/freq)),IF((U215*(1+rate/freq))&lt;0,0,(U215*(1+rate/freq))),PMT(H216/freq,(term*freq),-$B$2)))</f>
        <v>59440.213775053242</v>
      </c>
      <c r="J216" s="8">
        <f>IF(E216="","",IF(emi&gt;(U215*(1+rate/freq)),IF((U215*(1+rate/freq))&lt;0,0,(U215*(1+rate/freq))),emi))</f>
        <v>59440.213775053242</v>
      </c>
      <c r="K216" s="9">
        <f>IF(E216="",NA(),IF(U215&lt;0,0,U215)*H216/freq)</f>
        <v>53010.745486418942</v>
      </c>
      <c r="L216" s="8">
        <f t="shared" si="11"/>
        <v>6429.4682886342998</v>
      </c>
      <c r="M216" s="8">
        <f t="shared" si="12"/>
        <v>213</v>
      </c>
      <c r="N216" s="8"/>
      <c r="O216" s="8"/>
      <c r="P216" s="8"/>
      <c r="Q216" s="8">
        <f>IF($B$23=$M$2,M216,IF($B$23=$N$2,N216,IF($B$23=$O$2,O216,IF($B$23=$P$2,P216,""))))</f>
        <v>0</v>
      </c>
      <c r="R216" s="3">
        <f>IF(Q216&lt;&gt;0,regpay,0)</f>
        <v>0</v>
      </c>
      <c r="S216" s="27"/>
      <c r="T216" s="3">
        <f>IF(U215=0,0,S216)</f>
        <v>0</v>
      </c>
      <c r="U216" s="8">
        <f>IF(E216="","",IF(U215&lt;=0,0,IF(U215+F216-L216-R216-T216&lt;0,0,U215+F216-L216-R216-T216)))</f>
        <v>6354859.9900816381</v>
      </c>
      <c r="W216" s="42"/>
      <c r="X216" s="42"/>
      <c r="Y216" s="42"/>
      <c r="Z216" s="42"/>
      <c r="AA216" s="42"/>
      <c r="AB216" s="11"/>
      <c r="AC216" s="11"/>
    </row>
    <row r="217" spans="4:29">
      <c r="D217" s="34">
        <f>IF(SUM($D$2:D216)&lt;&gt;0,0,IF(U216=L217,E217,0))</f>
        <v>0</v>
      </c>
      <c r="E217" s="3">
        <f t="shared" si="10"/>
        <v>214</v>
      </c>
      <c r="F217" s="3">
        <f>IF(E217="","",IF(ISERROR(INDEX($A$11:$B$20,MATCH(E217,$A$11:$A$20,0),2)),0,INDEX($A$11:$B$20,MATCH(E217,$A$11:$A$20,0),2)))</f>
        <v>0</v>
      </c>
      <c r="G217" s="47">
        <v>0.1</v>
      </c>
      <c r="H217" s="46">
        <f>IF($B$5="fixed",rate,G217)</f>
        <v>0.1</v>
      </c>
      <c r="I217" s="9">
        <f>IF(E217="",NA(),IF(PMT(H217/freq,(term*freq),-$B$2)&gt;(U216*(1+rate/freq)),IF((U216*(1+rate/freq))&lt;0,0,(U216*(1+rate/freq))),PMT(H217/freq,(term*freq),-$B$2)))</f>
        <v>59440.213775053242</v>
      </c>
      <c r="J217" s="8">
        <f>IF(E217="","",IF(emi&gt;(U216*(1+rate/freq)),IF((U216*(1+rate/freq))&lt;0,0,(U216*(1+rate/freq))),emi))</f>
        <v>59440.213775053242</v>
      </c>
      <c r="K217" s="9">
        <f>IF(E217="",NA(),IF(U216&lt;0,0,U216)*H217/freq)</f>
        <v>52957.166584013648</v>
      </c>
      <c r="L217" s="8">
        <f t="shared" si="11"/>
        <v>6483.0471910395936</v>
      </c>
      <c r="M217" s="8">
        <f t="shared" si="12"/>
        <v>214</v>
      </c>
      <c r="N217" s="8">
        <f>N214+3</f>
        <v>214</v>
      </c>
      <c r="O217" s="8"/>
      <c r="P217" s="8"/>
      <c r="Q217" s="8">
        <f>IF($B$23=$M$2,M217,IF($B$23=$N$2,N217,IF($B$23=$O$2,O217,IF($B$23=$P$2,P217,""))))</f>
        <v>214</v>
      </c>
      <c r="R217" s="3">
        <f>IF(Q217&lt;&gt;0,regpay,0)</f>
        <v>0</v>
      </c>
      <c r="S217" s="27"/>
      <c r="T217" s="3">
        <f>IF(U216=0,0,S217)</f>
        <v>0</v>
      </c>
      <c r="U217" s="8">
        <f>IF(E217="","",IF(U216&lt;=0,0,IF(U216+F217-L217-R217-T217&lt;0,0,U216+F217-L217-R217-T217)))</f>
        <v>6348376.9428905984</v>
      </c>
      <c r="W217" s="42"/>
      <c r="X217" s="42"/>
      <c r="Y217" s="42"/>
      <c r="Z217" s="42"/>
      <c r="AA217" s="42"/>
      <c r="AB217" s="11"/>
      <c r="AC217" s="11"/>
    </row>
    <row r="218" spans="4:29">
      <c r="D218" s="34">
        <f>IF(SUM($D$2:D217)&lt;&gt;0,0,IF(U217=L218,E218,0))</f>
        <v>0</v>
      </c>
      <c r="E218" s="3">
        <f t="shared" si="10"/>
        <v>215</v>
      </c>
      <c r="F218" s="3">
        <f>IF(E218="","",IF(ISERROR(INDEX($A$11:$B$20,MATCH(E218,$A$11:$A$20,0),2)),0,INDEX($A$11:$B$20,MATCH(E218,$A$11:$A$20,0),2)))</f>
        <v>0</v>
      </c>
      <c r="G218" s="47">
        <v>0.1</v>
      </c>
      <c r="H218" s="46">
        <f>IF($B$5="fixed",rate,G218)</f>
        <v>0.1</v>
      </c>
      <c r="I218" s="9">
        <f>IF(E218="",NA(),IF(PMT(H218/freq,(term*freq),-$B$2)&gt;(U217*(1+rate/freq)),IF((U217*(1+rate/freq))&lt;0,0,(U217*(1+rate/freq))),PMT(H218/freq,(term*freq),-$B$2)))</f>
        <v>59440.213775053242</v>
      </c>
      <c r="J218" s="8">
        <f>IF(E218="","",IF(emi&gt;(U217*(1+rate/freq)),IF((U217*(1+rate/freq))&lt;0,0,(U217*(1+rate/freq))),emi))</f>
        <v>59440.213775053242</v>
      </c>
      <c r="K218" s="9">
        <f>IF(E218="",NA(),IF(U217&lt;0,0,U217)*H218/freq)</f>
        <v>52903.141190754985</v>
      </c>
      <c r="L218" s="8">
        <f t="shared" si="11"/>
        <v>6537.0725842982574</v>
      </c>
      <c r="M218" s="8">
        <f t="shared" si="12"/>
        <v>215</v>
      </c>
      <c r="N218" s="8"/>
      <c r="O218" s="8"/>
      <c r="P218" s="8"/>
      <c r="Q218" s="8">
        <f>IF($B$23=$M$2,M218,IF($B$23=$N$2,N218,IF($B$23=$O$2,O218,IF($B$23=$P$2,P218,""))))</f>
        <v>0</v>
      </c>
      <c r="R218" s="3">
        <f>IF(Q218&lt;&gt;0,regpay,0)</f>
        <v>0</v>
      </c>
      <c r="S218" s="27"/>
      <c r="T218" s="3">
        <f>IF(U217=0,0,S218)</f>
        <v>0</v>
      </c>
      <c r="U218" s="8">
        <f>IF(E218="","",IF(U217&lt;=0,0,IF(U217+F218-L218-R218-T218&lt;0,0,U217+F218-L218-R218-T218)))</f>
        <v>6341839.8703063</v>
      </c>
      <c r="W218" s="42"/>
      <c r="X218" s="42"/>
      <c r="Y218" s="42"/>
      <c r="Z218" s="42"/>
      <c r="AA218" s="42"/>
      <c r="AB218" s="11"/>
      <c r="AC218" s="11"/>
    </row>
    <row r="219" spans="4:29">
      <c r="D219" s="34">
        <f>IF(SUM($D$2:D218)&lt;&gt;0,0,IF(U218=L219,E219,0))</f>
        <v>0</v>
      </c>
      <c r="E219" s="3">
        <f t="shared" si="10"/>
        <v>216</v>
      </c>
      <c r="F219" s="3">
        <f>IF(E219="","",IF(ISERROR(INDEX($A$11:$B$20,MATCH(E219,$A$11:$A$20,0),2)),0,INDEX($A$11:$B$20,MATCH(E219,$A$11:$A$20,0),2)))</f>
        <v>0</v>
      </c>
      <c r="G219" s="47">
        <v>0.1</v>
      </c>
      <c r="H219" s="46">
        <f>IF($B$5="fixed",rate,G219)</f>
        <v>0.1</v>
      </c>
      <c r="I219" s="9">
        <f>IF(E219="",NA(),IF(PMT(H219/freq,(term*freq),-$B$2)&gt;(U218*(1+rate/freq)),IF((U218*(1+rate/freq))&lt;0,0,(U218*(1+rate/freq))),PMT(H219/freq,(term*freq),-$B$2)))</f>
        <v>59440.213775053242</v>
      </c>
      <c r="J219" s="8">
        <f>IF(E219="","",IF(emi&gt;(U218*(1+rate/freq)),IF((U218*(1+rate/freq))&lt;0,0,(U218*(1+rate/freq))),emi))</f>
        <v>59440.213775053242</v>
      </c>
      <c r="K219" s="9">
        <f>IF(E219="",NA(),IF(U218&lt;0,0,U218)*H219/freq)</f>
        <v>52848.665585885836</v>
      </c>
      <c r="L219" s="8">
        <f t="shared" si="11"/>
        <v>6591.5481891674062</v>
      </c>
      <c r="M219" s="8">
        <f t="shared" si="12"/>
        <v>216</v>
      </c>
      <c r="N219" s="8"/>
      <c r="O219" s="8"/>
      <c r="P219" s="8"/>
      <c r="Q219" s="8">
        <f>IF($B$23=$M$2,M219,IF($B$23=$N$2,N219,IF($B$23=$O$2,O219,IF($B$23=$P$2,P219,""))))</f>
        <v>0</v>
      </c>
      <c r="R219" s="3">
        <f>IF(Q219&lt;&gt;0,regpay,0)</f>
        <v>0</v>
      </c>
      <c r="S219" s="27"/>
      <c r="T219" s="3">
        <f>IF(U218=0,0,S219)</f>
        <v>0</v>
      </c>
      <c r="U219" s="8">
        <f>IF(E219="","",IF(U218&lt;=0,0,IF(U218+F219-L219-R219-T219&lt;0,0,U218+F219-L219-R219-T219)))</f>
        <v>6335248.3221171321</v>
      </c>
      <c r="W219" s="42"/>
      <c r="X219" s="42"/>
      <c r="Y219" s="42"/>
      <c r="Z219" s="42"/>
      <c r="AA219" s="42"/>
      <c r="AB219" s="11"/>
      <c r="AC219" s="11"/>
    </row>
    <row r="220" spans="4:29">
      <c r="D220" s="34">
        <f>IF(SUM($D$2:D219)&lt;&gt;0,0,IF(U219=L220,E220,0))</f>
        <v>0</v>
      </c>
      <c r="E220" s="3">
        <f t="shared" si="10"/>
        <v>217</v>
      </c>
      <c r="F220" s="3">
        <f>IF(E220="","",IF(ISERROR(INDEX($A$11:$B$20,MATCH(E220,$A$11:$A$20,0),2)),0,INDEX($A$11:$B$20,MATCH(E220,$A$11:$A$20,0),2)))</f>
        <v>0</v>
      </c>
      <c r="G220" s="47">
        <v>0.1</v>
      </c>
      <c r="H220" s="46">
        <f>IF($B$5="fixed",rate,G220)</f>
        <v>0.1</v>
      </c>
      <c r="I220" s="9">
        <f>IF(E220="",NA(),IF(PMT(H220/freq,(term*freq),-$B$2)&gt;(U219*(1+rate/freq)),IF((U219*(1+rate/freq))&lt;0,0,(U219*(1+rate/freq))),PMT(H220/freq,(term*freq),-$B$2)))</f>
        <v>59440.213775053242</v>
      </c>
      <c r="J220" s="8">
        <f>IF(E220="","",IF(emi&gt;(U219*(1+rate/freq)),IF((U219*(1+rate/freq))&lt;0,0,(U219*(1+rate/freq))),emi))</f>
        <v>59440.213775053242</v>
      </c>
      <c r="K220" s="9">
        <f>IF(E220="",NA(),IF(U219&lt;0,0,U219)*H220/freq)</f>
        <v>52793.736017642776</v>
      </c>
      <c r="L220" s="8">
        <f t="shared" si="11"/>
        <v>6646.4777574104664</v>
      </c>
      <c r="M220" s="8">
        <f t="shared" si="12"/>
        <v>217</v>
      </c>
      <c r="N220" s="8">
        <f>N217+3</f>
        <v>217</v>
      </c>
      <c r="O220" s="8">
        <f>O214+6</f>
        <v>217</v>
      </c>
      <c r="P220" s="8">
        <f>P208+12</f>
        <v>217</v>
      </c>
      <c r="Q220" s="8">
        <f>IF($B$23=$M$2,M220,IF($B$23=$N$2,N220,IF($B$23=$O$2,O220,IF($B$23=$P$2,P220,""))))</f>
        <v>217</v>
      </c>
      <c r="R220" s="3">
        <f>IF(Q220&lt;&gt;0,regpay,0)</f>
        <v>0</v>
      </c>
      <c r="S220" s="27"/>
      <c r="T220" s="3">
        <f>IF(U219=0,0,S220)</f>
        <v>0</v>
      </c>
      <c r="U220" s="8">
        <f>IF(E220="","",IF(U219&lt;=0,0,IF(U219+F220-L220-R220-T220&lt;0,0,U219+F220-L220-R220-T220)))</f>
        <v>6328601.844359722</v>
      </c>
      <c r="W220" s="42"/>
      <c r="X220" s="42"/>
      <c r="Y220" s="42"/>
      <c r="Z220" s="42"/>
      <c r="AA220" s="42"/>
      <c r="AB220" s="11"/>
      <c r="AC220" s="11"/>
    </row>
    <row r="221" spans="4:29">
      <c r="D221" s="34">
        <f>IF(SUM($D$2:D220)&lt;&gt;0,0,IF(U220=L221,E221,0))</f>
        <v>0</v>
      </c>
      <c r="E221" s="3">
        <f t="shared" si="10"/>
        <v>218</v>
      </c>
      <c r="F221" s="3">
        <f>IF(E221="","",IF(ISERROR(INDEX($A$11:$B$20,MATCH(E221,$A$11:$A$20,0),2)),0,INDEX($A$11:$B$20,MATCH(E221,$A$11:$A$20,0),2)))</f>
        <v>0</v>
      </c>
      <c r="G221" s="47">
        <v>0.1</v>
      </c>
      <c r="H221" s="46">
        <f>IF($B$5="fixed",rate,G221)</f>
        <v>0.1</v>
      </c>
      <c r="I221" s="9">
        <f>IF(E221="",NA(),IF(PMT(H221/freq,(term*freq),-$B$2)&gt;(U220*(1+rate/freq)),IF((U220*(1+rate/freq))&lt;0,0,(U220*(1+rate/freq))),PMT(H221/freq,(term*freq),-$B$2)))</f>
        <v>59440.213775053242</v>
      </c>
      <c r="J221" s="8">
        <f>IF(E221="","",IF(emi&gt;(U220*(1+rate/freq)),IF((U220*(1+rate/freq))&lt;0,0,(U220*(1+rate/freq))),emi))</f>
        <v>59440.213775053242</v>
      </c>
      <c r="K221" s="9">
        <f>IF(E221="",NA(),IF(U220&lt;0,0,U220)*H221/freq)</f>
        <v>52738.34870299769</v>
      </c>
      <c r="L221" s="8">
        <f t="shared" si="11"/>
        <v>6701.8650720555524</v>
      </c>
      <c r="M221" s="8">
        <f t="shared" si="12"/>
        <v>218</v>
      </c>
      <c r="N221" s="8"/>
      <c r="O221" s="8"/>
      <c r="P221" s="8"/>
      <c r="Q221" s="8">
        <f>IF($B$23=$M$2,M221,IF($B$23=$N$2,N221,IF($B$23=$O$2,O221,IF($B$23=$P$2,P221,""))))</f>
        <v>0</v>
      </c>
      <c r="R221" s="3">
        <f>IF(Q221&lt;&gt;0,regpay,0)</f>
        <v>0</v>
      </c>
      <c r="S221" s="27"/>
      <c r="T221" s="3">
        <f>IF(U220=0,0,S221)</f>
        <v>0</v>
      </c>
      <c r="U221" s="8">
        <f>IF(E221="","",IF(U220&lt;=0,0,IF(U220+F221-L221-R221-T221&lt;0,0,U220+F221-L221-R221-T221)))</f>
        <v>6321899.9792876663</v>
      </c>
      <c r="W221" s="42"/>
      <c r="X221" s="42"/>
      <c r="Y221" s="42"/>
      <c r="Z221" s="42"/>
      <c r="AA221" s="42"/>
      <c r="AB221" s="11"/>
      <c r="AC221" s="11"/>
    </row>
    <row r="222" spans="4:29">
      <c r="D222" s="34">
        <f>IF(SUM($D$2:D221)&lt;&gt;0,0,IF(U221=L222,E222,0))</f>
        <v>0</v>
      </c>
      <c r="E222" s="3">
        <f t="shared" si="10"/>
        <v>219</v>
      </c>
      <c r="F222" s="3">
        <f>IF(E222="","",IF(ISERROR(INDEX($A$11:$B$20,MATCH(E222,$A$11:$A$20,0),2)),0,INDEX($A$11:$B$20,MATCH(E222,$A$11:$A$20,0),2)))</f>
        <v>0</v>
      </c>
      <c r="G222" s="47">
        <v>0.1</v>
      </c>
      <c r="H222" s="46">
        <f>IF($B$5="fixed",rate,G222)</f>
        <v>0.1</v>
      </c>
      <c r="I222" s="9">
        <f>IF(E222="",NA(),IF(PMT(H222/freq,(term*freq),-$B$2)&gt;(U221*(1+rate/freq)),IF((U221*(1+rate/freq))&lt;0,0,(U221*(1+rate/freq))),PMT(H222/freq,(term*freq),-$B$2)))</f>
        <v>59440.213775053242</v>
      </c>
      <c r="J222" s="8">
        <f>IF(E222="","",IF(emi&gt;(U221*(1+rate/freq)),IF((U221*(1+rate/freq))&lt;0,0,(U221*(1+rate/freq))),emi))</f>
        <v>59440.213775053242</v>
      </c>
      <c r="K222" s="9">
        <f>IF(E222="",NA(),IF(U221&lt;0,0,U221)*H222/freq)</f>
        <v>52682.499827397223</v>
      </c>
      <c r="L222" s="8">
        <f t="shared" si="11"/>
        <v>6757.7139476560187</v>
      </c>
      <c r="M222" s="8">
        <f t="shared" si="12"/>
        <v>219</v>
      </c>
      <c r="N222" s="8"/>
      <c r="O222" s="8"/>
      <c r="P222" s="8"/>
      <c r="Q222" s="8">
        <f>IF($B$23=$M$2,M222,IF($B$23=$N$2,N222,IF($B$23=$O$2,O222,IF($B$23=$P$2,P222,""))))</f>
        <v>0</v>
      </c>
      <c r="R222" s="3">
        <f>IF(Q222&lt;&gt;0,regpay,0)</f>
        <v>0</v>
      </c>
      <c r="S222" s="27"/>
      <c r="T222" s="3">
        <f>IF(U221=0,0,S222)</f>
        <v>0</v>
      </c>
      <c r="U222" s="8">
        <f>IF(E222="","",IF(U221&lt;=0,0,IF(U221+F222-L222-R222-T222&lt;0,0,U221+F222-L222-R222-T222)))</f>
        <v>6315142.2653400106</v>
      </c>
      <c r="W222" s="42"/>
      <c r="X222" s="42"/>
      <c r="Y222" s="42"/>
      <c r="Z222" s="42"/>
      <c r="AA222" s="42"/>
      <c r="AB222" s="11"/>
      <c r="AC222" s="11"/>
    </row>
    <row r="223" spans="4:29">
      <c r="D223" s="34">
        <f>IF(SUM($D$2:D222)&lt;&gt;0,0,IF(U222=L223,E223,0))</f>
        <v>0</v>
      </c>
      <c r="E223" s="3">
        <f t="shared" si="10"/>
        <v>220</v>
      </c>
      <c r="F223" s="3">
        <f>IF(E223="","",IF(ISERROR(INDEX($A$11:$B$20,MATCH(E223,$A$11:$A$20,0),2)),0,INDEX($A$11:$B$20,MATCH(E223,$A$11:$A$20,0),2)))</f>
        <v>0</v>
      </c>
      <c r="G223" s="47">
        <v>0.1</v>
      </c>
      <c r="H223" s="46">
        <f>IF($B$5="fixed",rate,G223)</f>
        <v>0.1</v>
      </c>
      <c r="I223" s="9">
        <f>IF(E223="",NA(),IF(PMT(H223/freq,(term*freq),-$B$2)&gt;(U222*(1+rate/freq)),IF((U222*(1+rate/freq))&lt;0,0,(U222*(1+rate/freq))),PMT(H223/freq,(term*freq),-$B$2)))</f>
        <v>59440.213775053242</v>
      </c>
      <c r="J223" s="8">
        <f>IF(E223="","",IF(emi&gt;(U222*(1+rate/freq)),IF((U222*(1+rate/freq))&lt;0,0,(U222*(1+rate/freq))),emi))</f>
        <v>59440.213775053242</v>
      </c>
      <c r="K223" s="9">
        <f>IF(E223="",NA(),IF(U222&lt;0,0,U222)*H223/freq)</f>
        <v>52626.185544500091</v>
      </c>
      <c r="L223" s="8">
        <f t="shared" si="11"/>
        <v>6814.0282305531509</v>
      </c>
      <c r="M223" s="8">
        <f t="shared" si="12"/>
        <v>220</v>
      </c>
      <c r="N223" s="8">
        <f>N220+3</f>
        <v>220</v>
      </c>
      <c r="O223" s="8"/>
      <c r="P223" s="8"/>
      <c r="Q223" s="8">
        <f>IF($B$23=$M$2,M223,IF($B$23=$N$2,N223,IF($B$23=$O$2,O223,IF($B$23=$P$2,P223,""))))</f>
        <v>220</v>
      </c>
      <c r="R223" s="3">
        <f>IF(Q223&lt;&gt;0,regpay,0)</f>
        <v>0</v>
      </c>
      <c r="S223" s="27"/>
      <c r="T223" s="3">
        <f>IF(U222=0,0,S223)</f>
        <v>0</v>
      </c>
      <c r="U223" s="8">
        <f>IF(E223="","",IF(U222&lt;=0,0,IF(U222+F223-L223-R223-T223&lt;0,0,U222+F223-L223-R223-T223)))</f>
        <v>6308328.2371094571</v>
      </c>
      <c r="W223" s="42"/>
      <c r="X223" s="42"/>
      <c r="Y223" s="42"/>
      <c r="Z223" s="42"/>
      <c r="AA223" s="42"/>
      <c r="AB223" s="11"/>
      <c r="AC223" s="11"/>
    </row>
    <row r="224" spans="4:29">
      <c r="D224" s="34">
        <f>IF(SUM($D$2:D223)&lt;&gt;0,0,IF(U223=L224,E224,0))</f>
        <v>0</v>
      </c>
      <c r="E224" s="3">
        <f t="shared" si="10"/>
        <v>221</v>
      </c>
      <c r="F224" s="3">
        <f>IF(E224="","",IF(ISERROR(INDEX($A$11:$B$20,MATCH(E224,$A$11:$A$20,0),2)),0,INDEX($A$11:$B$20,MATCH(E224,$A$11:$A$20,0),2)))</f>
        <v>0</v>
      </c>
      <c r="G224" s="47">
        <v>0.1</v>
      </c>
      <c r="H224" s="46">
        <f>IF($B$5="fixed",rate,G224)</f>
        <v>0.1</v>
      </c>
      <c r="I224" s="9">
        <f>IF(E224="",NA(),IF(PMT(H224/freq,(term*freq),-$B$2)&gt;(U223*(1+rate/freq)),IF((U223*(1+rate/freq))&lt;0,0,(U223*(1+rate/freq))),PMT(H224/freq,(term*freq),-$B$2)))</f>
        <v>59440.213775053242</v>
      </c>
      <c r="J224" s="8">
        <f>IF(E224="","",IF(emi&gt;(U223*(1+rate/freq)),IF((U223*(1+rate/freq))&lt;0,0,(U223*(1+rate/freq))),emi))</f>
        <v>59440.213775053242</v>
      </c>
      <c r="K224" s="9">
        <f>IF(E224="",NA(),IF(U223&lt;0,0,U223)*H224/freq)</f>
        <v>52569.401975912151</v>
      </c>
      <c r="L224" s="8">
        <f t="shared" si="11"/>
        <v>6870.8117991410909</v>
      </c>
      <c r="M224" s="8">
        <f t="shared" si="12"/>
        <v>221</v>
      </c>
      <c r="N224" s="8"/>
      <c r="O224" s="8"/>
      <c r="P224" s="8"/>
      <c r="Q224" s="8">
        <f>IF($B$23=$M$2,M224,IF($B$23=$N$2,N224,IF($B$23=$O$2,O224,IF($B$23=$P$2,P224,""))))</f>
        <v>0</v>
      </c>
      <c r="R224" s="3">
        <f>IF(Q224&lt;&gt;0,regpay,0)</f>
        <v>0</v>
      </c>
      <c r="S224" s="27"/>
      <c r="T224" s="3">
        <f>IF(U223=0,0,S224)</f>
        <v>0</v>
      </c>
      <c r="U224" s="8">
        <f>IF(E224="","",IF(U223&lt;=0,0,IF(U223+F224-L224-R224-T224&lt;0,0,U223+F224-L224-R224-T224)))</f>
        <v>6301457.4253103165</v>
      </c>
      <c r="W224" s="42"/>
      <c r="X224" s="42"/>
      <c r="Y224" s="42"/>
      <c r="Z224" s="42"/>
      <c r="AA224" s="42"/>
      <c r="AB224" s="11"/>
      <c r="AC224" s="11"/>
    </row>
    <row r="225" spans="4:29">
      <c r="D225" s="34">
        <f>IF(SUM($D$2:D224)&lt;&gt;0,0,IF(U224=L225,E225,0))</f>
        <v>0</v>
      </c>
      <c r="E225" s="3">
        <f t="shared" si="10"/>
        <v>222</v>
      </c>
      <c r="F225" s="3">
        <f>IF(E225="","",IF(ISERROR(INDEX($A$11:$B$20,MATCH(E225,$A$11:$A$20,0),2)),0,INDEX($A$11:$B$20,MATCH(E225,$A$11:$A$20,0),2)))</f>
        <v>0</v>
      </c>
      <c r="G225" s="47">
        <v>0.1</v>
      </c>
      <c r="H225" s="46">
        <f>IF($B$5="fixed",rate,G225)</f>
        <v>0.1</v>
      </c>
      <c r="I225" s="9">
        <f>IF(E225="",NA(),IF(PMT(H225/freq,(term*freq),-$B$2)&gt;(U224*(1+rate/freq)),IF((U224*(1+rate/freq))&lt;0,0,(U224*(1+rate/freq))),PMT(H225/freq,(term*freq),-$B$2)))</f>
        <v>59440.213775053242</v>
      </c>
      <c r="J225" s="8">
        <f>IF(E225="","",IF(emi&gt;(U224*(1+rate/freq)),IF((U224*(1+rate/freq))&lt;0,0,(U224*(1+rate/freq))),emi))</f>
        <v>59440.213775053242</v>
      </c>
      <c r="K225" s="9">
        <f>IF(E225="",NA(),IF(U224&lt;0,0,U224)*H225/freq)</f>
        <v>52512.145210919312</v>
      </c>
      <c r="L225" s="8">
        <f t="shared" si="11"/>
        <v>6928.0685641339296</v>
      </c>
      <c r="M225" s="8">
        <f t="shared" si="12"/>
        <v>222</v>
      </c>
      <c r="N225" s="8"/>
      <c r="O225" s="8"/>
      <c r="P225" s="8"/>
      <c r="Q225" s="8">
        <f>IF($B$23=$M$2,M225,IF($B$23=$N$2,N225,IF($B$23=$O$2,O225,IF($B$23=$P$2,P225,""))))</f>
        <v>0</v>
      </c>
      <c r="R225" s="3">
        <f>IF(Q225&lt;&gt;0,regpay,0)</f>
        <v>0</v>
      </c>
      <c r="S225" s="27"/>
      <c r="T225" s="3">
        <f>IF(U224=0,0,S225)</f>
        <v>0</v>
      </c>
      <c r="U225" s="8">
        <f>IF(E225="","",IF(U224&lt;=0,0,IF(U224+F225-L225-R225-T225&lt;0,0,U224+F225-L225-R225-T225)))</f>
        <v>6294529.3567461828</v>
      </c>
      <c r="W225" s="42"/>
      <c r="X225" s="42"/>
      <c r="Y225" s="42"/>
      <c r="Z225" s="42"/>
      <c r="AA225" s="42"/>
      <c r="AB225" s="11"/>
      <c r="AC225" s="11"/>
    </row>
    <row r="226" spans="4:29">
      <c r="D226" s="34">
        <f>IF(SUM($D$2:D225)&lt;&gt;0,0,IF(U225=L226,E226,0))</f>
        <v>0</v>
      </c>
      <c r="E226" s="3">
        <f t="shared" si="10"/>
        <v>223</v>
      </c>
      <c r="F226" s="3">
        <f>IF(E226="","",IF(ISERROR(INDEX($A$11:$B$20,MATCH(E226,$A$11:$A$20,0),2)),0,INDEX($A$11:$B$20,MATCH(E226,$A$11:$A$20,0),2)))</f>
        <v>0</v>
      </c>
      <c r="G226" s="47">
        <v>0.1</v>
      </c>
      <c r="H226" s="46">
        <f>IF($B$5="fixed",rate,G226)</f>
        <v>0.1</v>
      </c>
      <c r="I226" s="9">
        <f>IF(E226="",NA(),IF(PMT(H226/freq,(term*freq),-$B$2)&gt;(U225*(1+rate/freq)),IF((U225*(1+rate/freq))&lt;0,0,(U225*(1+rate/freq))),PMT(H226/freq,(term*freq),-$B$2)))</f>
        <v>59440.213775053242</v>
      </c>
      <c r="J226" s="8">
        <f>IF(E226="","",IF(emi&gt;(U225*(1+rate/freq)),IF((U225*(1+rate/freq))&lt;0,0,(U225*(1+rate/freq))),emi))</f>
        <v>59440.213775053242</v>
      </c>
      <c r="K226" s="9">
        <f>IF(E226="",NA(),IF(U225&lt;0,0,U225)*H226/freq)</f>
        <v>52454.411306218193</v>
      </c>
      <c r="L226" s="8">
        <f t="shared" si="11"/>
        <v>6985.8024688350488</v>
      </c>
      <c r="M226" s="8">
        <f t="shared" si="12"/>
        <v>223</v>
      </c>
      <c r="N226" s="8">
        <f>N223+3</f>
        <v>223</v>
      </c>
      <c r="O226" s="8">
        <f>O220+6</f>
        <v>223</v>
      </c>
      <c r="P226" s="8"/>
      <c r="Q226" s="8">
        <f>IF($B$23=$M$2,M226,IF($B$23=$N$2,N226,IF($B$23=$O$2,O226,IF($B$23=$P$2,P226,""))))</f>
        <v>223</v>
      </c>
      <c r="R226" s="3">
        <f>IF(Q226&lt;&gt;0,regpay,0)</f>
        <v>0</v>
      </c>
      <c r="S226" s="27"/>
      <c r="T226" s="3">
        <f>IF(U225=0,0,S226)</f>
        <v>0</v>
      </c>
      <c r="U226" s="8">
        <f>IF(E226="","",IF(U225&lt;=0,0,IF(U225+F226-L226-R226-T226&lt;0,0,U225+F226-L226-R226-T226)))</f>
        <v>6287543.5542773474</v>
      </c>
      <c r="W226" s="42"/>
      <c r="X226" s="42"/>
      <c r="Y226" s="42"/>
      <c r="Z226" s="42"/>
      <c r="AA226" s="42"/>
      <c r="AB226" s="11"/>
      <c r="AC226" s="11"/>
    </row>
    <row r="227" spans="4:29">
      <c r="D227" s="34">
        <f>IF(SUM($D$2:D226)&lt;&gt;0,0,IF(U226=L227,E227,0))</f>
        <v>0</v>
      </c>
      <c r="E227" s="3">
        <f t="shared" si="10"/>
        <v>224</v>
      </c>
      <c r="F227" s="3">
        <f>IF(E227="","",IF(ISERROR(INDEX($A$11:$B$20,MATCH(E227,$A$11:$A$20,0),2)),0,INDEX($A$11:$B$20,MATCH(E227,$A$11:$A$20,0),2)))</f>
        <v>0</v>
      </c>
      <c r="G227" s="47">
        <v>0.1</v>
      </c>
      <c r="H227" s="46">
        <f>IF($B$5="fixed",rate,G227)</f>
        <v>0.1</v>
      </c>
      <c r="I227" s="9">
        <f>IF(E227="",NA(),IF(PMT(H227/freq,(term*freq),-$B$2)&gt;(U226*(1+rate/freq)),IF((U226*(1+rate/freq))&lt;0,0,(U226*(1+rate/freq))),PMT(H227/freq,(term*freq),-$B$2)))</f>
        <v>59440.213775053242</v>
      </c>
      <c r="J227" s="8">
        <f>IF(E227="","",IF(emi&gt;(U226*(1+rate/freq)),IF((U226*(1+rate/freq))&lt;0,0,(U226*(1+rate/freq))),emi))</f>
        <v>59440.213775053242</v>
      </c>
      <c r="K227" s="9">
        <f>IF(E227="",NA(),IF(U226&lt;0,0,U226)*H227/freq)</f>
        <v>52396.196285644568</v>
      </c>
      <c r="L227" s="8">
        <f t="shared" si="11"/>
        <v>7044.017489408674</v>
      </c>
      <c r="M227" s="8">
        <f t="shared" si="12"/>
        <v>224</v>
      </c>
      <c r="N227" s="8"/>
      <c r="O227" s="8"/>
      <c r="P227" s="8"/>
      <c r="Q227" s="8">
        <f>IF($B$23=$M$2,M227,IF($B$23=$N$2,N227,IF($B$23=$O$2,O227,IF($B$23=$P$2,P227,""))))</f>
        <v>0</v>
      </c>
      <c r="R227" s="3">
        <f>IF(Q227&lt;&gt;0,regpay,0)</f>
        <v>0</v>
      </c>
      <c r="S227" s="27"/>
      <c r="T227" s="3">
        <f>IF(U226=0,0,S227)</f>
        <v>0</v>
      </c>
      <c r="U227" s="8">
        <f>IF(E227="","",IF(U226&lt;=0,0,IF(U226+F227-L227-R227-T227&lt;0,0,U226+F227-L227-R227-T227)))</f>
        <v>6280499.5367879383</v>
      </c>
      <c r="W227" s="42"/>
      <c r="X227" s="42"/>
      <c r="Y227" s="42"/>
      <c r="Z227" s="42"/>
      <c r="AA227" s="42"/>
      <c r="AB227" s="11"/>
      <c r="AC227" s="11"/>
    </row>
    <row r="228" spans="4:29">
      <c r="D228" s="34">
        <f>IF(SUM($D$2:D227)&lt;&gt;0,0,IF(U227=L228,E228,0))</f>
        <v>0</v>
      </c>
      <c r="E228" s="3">
        <f t="shared" si="10"/>
        <v>225</v>
      </c>
      <c r="F228" s="3">
        <f>IF(E228="","",IF(ISERROR(INDEX($A$11:$B$20,MATCH(E228,$A$11:$A$20,0),2)),0,INDEX($A$11:$B$20,MATCH(E228,$A$11:$A$20,0),2)))</f>
        <v>0</v>
      </c>
      <c r="G228" s="47">
        <v>0.1</v>
      </c>
      <c r="H228" s="46">
        <f>IF($B$5="fixed",rate,G228)</f>
        <v>0.1</v>
      </c>
      <c r="I228" s="9">
        <f>IF(E228="",NA(),IF(PMT(H228/freq,(term*freq),-$B$2)&gt;(U227*(1+rate/freq)),IF((U227*(1+rate/freq))&lt;0,0,(U227*(1+rate/freq))),PMT(H228/freq,(term*freq),-$B$2)))</f>
        <v>59440.213775053242</v>
      </c>
      <c r="J228" s="8">
        <f>IF(E228="","",IF(emi&gt;(U227*(1+rate/freq)),IF((U227*(1+rate/freq))&lt;0,0,(U227*(1+rate/freq))),emi))</f>
        <v>59440.213775053242</v>
      </c>
      <c r="K228" s="9">
        <f>IF(E228="",NA(),IF(U227&lt;0,0,U227)*H228/freq)</f>
        <v>52337.496139899486</v>
      </c>
      <c r="L228" s="8">
        <f t="shared" si="11"/>
        <v>7102.7176351537564</v>
      </c>
      <c r="M228" s="8">
        <f t="shared" si="12"/>
        <v>225</v>
      </c>
      <c r="N228" s="8"/>
      <c r="O228" s="8"/>
      <c r="P228" s="8"/>
      <c r="Q228" s="8">
        <f>IF($B$23=$M$2,M228,IF($B$23=$N$2,N228,IF($B$23=$O$2,O228,IF($B$23=$P$2,P228,""))))</f>
        <v>0</v>
      </c>
      <c r="R228" s="3">
        <f>IF(Q228&lt;&gt;0,regpay,0)</f>
        <v>0</v>
      </c>
      <c r="S228" s="27"/>
      <c r="T228" s="3">
        <f>IF(U227=0,0,S228)</f>
        <v>0</v>
      </c>
      <c r="U228" s="8">
        <f>IF(E228="","",IF(U227&lt;=0,0,IF(U227+F228-L228-R228-T228&lt;0,0,U227+F228-L228-R228-T228)))</f>
        <v>6273396.8191527845</v>
      </c>
      <c r="W228" s="42"/>
      <c r="X228" s="42"/>
      <c r="Y228" s="42"/>
      <c r="Z228" s="42"/>
      <c r="AA228" s="42"/>
      <c r="AB228" s="11"/>
      <c r="AC228" s="11"/>
    </row>
    <row r="229" spans="4:29">
      <c r="D229" s="34">
        <f>IF(SUM($D$2:D228)&lt;&gt;0,0,IF(U228=L229,E229,0))</f>
        <v>0</v>
      </c>
      <c r="E229" s="3">
        <f t="shared" ref="E229:E292" si="13">IF(E228&lt;term*freq,E228+1,"")</f>
        <v>226</v>
      </c>
      <c r="F229" s="3">
        <f>IF(E229="","",IF(ISERROR(INDEX($A$11:$B$20,MATCH(E229,$A$11:$A$20,0),2)),0,INDEX($A$11:$B$20,MATCH(E229,$A$11:$A$20,0),2)))</f>
        <v>0</v>
      </c>
      <c r="G229" s="47">
        <v>0.1</v>
      </c>
      <c r="H229" s="46">
        <f>IF($B$5="fixed",rate,G229)</f>
        <v>0.1</v>
      </c>
      <c r="I229" s="9">
        <f>IF(E229="",NA(),IF(PMT(H229/freq,(term*freq),-$B$2)&gt;(U228*(1+rate/freq)),IF((U228*(1+rate/freq))&lt;0,0,(U228*(1+rate/freq))),PMT(H229/freq,(term*freq),-$B$2)))</f>
        <v>59440.213775053242</v>
      </c>
      <c r="J229" s="8">
        <f>IF(E229="","",IF(emi&gt;(U228*(1+rate/freq)),IF((U228*(1+rate/freq))&lt;0,0,(U228*(1+rate/freq))),emi))</f>
        <v>59440.213775053242</v>
      </c>
      <c r="K229" s="9">
        <f>IF(E229="",NA(),IF(U228&lt;0,0,U228)*H229/freq)</f>
        <v>52278.306826273205</v>
      </c>
      <c r="L229" s="8">
        <f t="shared" si="11"/>
        <v>7161.9069487800371</v>
      </c>
      <c r="M229" s="8">
        <f t="shared" si="12"/>
        <v>226</v>
      </c>
      <c r="N229" s="8">
        <f>N226+3</f>
        <v>226</v>
      </c>
      <c r="O229" s="8"/>
      <c r="P229" s="8"/>
      <c r="Q229" s="8">
        <f>IF($B$23=$M$2,M229,IF($B$23=$N$2,N229,IF($B$23=$O$2,O229,IF($B$23=$P$2,P229,""))))</f>
        <v>226</v>
      </c>
      <c r="R229" s="3">
        <f>IF(Q229&lt;&gt;0,regpay,0)</f>
        <v>0</v>
      </c>
      <c r="S229" s="27"/>
      <c r="T229" s="3">
        <f>IF(U228=0,0,S229)</f>
        <v>0</v>
      </c>
      <c r="U229" s="8">
        <f>IF(E229="","",IF(U228&lt;=0,0,IF(U228+F229-L229-R229-T229&lt;0,0,U228+F229-L229-R229-T229)))</f>
        <v>6266234.9122040048</v>
      </c>
      <c r="W229" s="42"/>
      <c r="X229" s="42"/>
      <c r="Y229" s="42"/>
      <c r="Z229" s="42"/>
      <c r="AA229" s="42"/>
      <c r="AB229" s="11"/>
      <c r="AC229" s="11"/>
    </row>
    <row r="230" spans="4:29">
      <c r="D230" s="34">
        <f>IF(SUM($D$2:D229)&lt;&gt;0,0,IF(U229=L230,E230,0))</f>
        <v>0</v>
      </c>
      <c r="E230" s="3">
        <f t="shared" si="13"/>
        <v>227</v>
      </c>
      <c r="F230" s="3">
        <f>IF(E230="","",IF(ISERROR(INDEX($A$11:$B$20,MATCH(E230,$A$11:$A$20,0),2)),0,INDEX($A$11:$B$20,MATCH(E230,$A$11:$A$20,0),2)))</f>
        <v>0</v>
      </c>
      <c r="G230" s="47">
        <v>0.1</v>
      </c>
      <c r="H230" s="46">
        <f>IF($B$5="fixed",rate,G230)</f>
        <v>0.1</v>
      </c>
      <c r="I230" s="9">
        <f>IF(E230="",NA(),IF(PMT(H230/freq,(term*freq),-$B$2)&gt;(U229*(1+rate/freq)),IF((U229*(1+rate/freq))&lt;0,0,(U229*(1+rate/freq))),PMT(H230/freq,(term*freq),-$B$2)))</f>
        <v>59440.213775053242</v>
      </c>
      <c r="J230" s="8">
        <f>IF(E230="","",IF(emi&gt;(U229*(1+rate/freq)),IF((U229*(1+rate/freq))&lt;0,0,(U229*(1+rate/freq))),emi))</f>
        <v>59440.213775053242</v>
      </c>
      <c r="K230" s="9">
        <f>IF(E230="",NA(),IF(U229&lt;0,0,U229)*H230/freq)</f>
        <v>52218.624268366715</v>
      </c>
      <c r="L230" s="8">
        <f t="shared" si="11"/>
        <v>7221.5895066865269</v>
      </c>
      <c r="M230" s="8">
        <f t="shared" si="12"/>
        <v>227</v>
      </c>
      <c r="N230" s="8"/>
      <c r="O230" s="8"/>
      <c r="P230" s="8"/>
      <c r="Q230" s="8">
        <f>IF($B$23=$M$2,M230,IF($B$23=$N$2,N230,IF($B$23=$O$2,O230,IF($B$23=$P$2,P230,""))))</f>
        <v>0</v>
      </c>
      <c r="R230" s="3">
        <f>IF(Q230&lt;&gt;0,regpay,0)</f>
        <v>0</v>
      </c>
      <c r="S230" s="27"/>
      <c r="T230" s="3">
        <f>IF(U229=0,0,S230)</f>
        <v>0</v>
      </c>
      <c r="U230" s="8">
        <f>IF(E230="","",IF(U229&lt;=0,0,IF(U229+F230-L230-R230-T230&lt;0,0,U229+F230-L230-R230-T230)))</f>
        <v>6259013.3226973182</v>
      </c>
      <c r="W230" s="42"/>
      <c r="X230" s="42"/>
      <c r="Y230" s="42"/>
      <c r="Z230" s="42"/>
      <c r="AA230" s="42"/>
      <c r="AB230" s="11"/>
      <c r="AC230" s="11"/>
    </row>
    <row r="231" spans="4:29">
      <c r="D231" s="34">
        <f>IF(SUM($D$2:D230)&lt;&gt;0,0,IF(U230=L231,E231,0))</f>
        <v>0</v>
      </c>
      <c r="E231" s="3">
        <f t="shared" si="13"/>
        <v>228</v>
      </c>
      <c r="F231" s="3">
        <f>IF(E231="","",IF(ISERROR(INDEX($A$11:$B$20,MATCH(E231,$A$11:$A$20,0),2)),0,INDEX($A$11:$B$20,MATCH(E231,$A$11:$A$20,0),2)))</f>
        <v>0</v>
      </c>
      <c r="G231" s="47">
        <v>0.1</v>
      </c>
      <c r="H231" s="46">
        <f>IF($B$5="fixed",rate,G231)</f>
        <v>0.1</v>
      </c>
      <c r="I231" s="9">
        <f>IF(E231="",NA(),IF(PMT(H231/freq,(term*freq),-$B$2)&gt;(U230*(1+rate/freq)),IF((U230*(1+rate/freq))&lt;0,0,(U230*(1+rate/freq))),PMT(H231/freq,(term*freq),-$B$2)))</f>
        <v>59440.213775053242</v>
      </c>
      <c r="J231" s="8">
        <f>IF(E231="","",IF(emi&gt;(U230*(1+rate/freq)),IF((U230*(1+rate/freq))&lt;0,0,(U230*(1+rate/freq))),emi))</f>
        <v>59440.213775053242</v>
      </c>
      <c r="K231" s="9">
        <f>IF(E231="",NA(),IF(U230&lt;0,0,U230)*H231/freq)</f>
        <v>52158.444355810985</v>
      </c>
      <c r="L231" s="8">
        <f t="shared" si="11"/>
        <v>7281.7694192422568</v>
      </c>
      <c r="M231" s="8">
        <f t="shared" si="12"/>
        <v>228</v>
      </c>
      <c r="N231" s="8"/>
      <c r="O231" s="8"/>
      <c r="P231" s="8"/>
      <c r="Q231" s="8">
        <f>IF($B$23=$M$2,M231,IF($B$23=$N$2,N231,IF($B$23=$O$2,O231,IF($B$23=$P$2,P231,""))))</f>
        <v>0</v>
      </c>
      <c r="R231" s="3">
        <f>IF(Q231&lt;&gt;0,regpay,0)</f>
        <v>0</v>
      </c>
      <c r="S231" s="27"/>
      <c r="T231" s="3">
        <f>IF(U230=0,0,S231)</f>
        <v>0</v>
      </c>
      <c r="U231" s="8">
        <f>IF(E231="","",IF(U230&lt;=0,0,IF(U230+F231-L231-R231-T231&lt;0,0,U230+F231-L231-R231-T231)))</f>
        <v>6251731.5532780755</v>
      </c>
      <c r="W231" s="42"/>
      <c r="X231" s="42"/>
      <c r="Y231" s="42"/>
      <c r="Z231" s="42"/>
      <c r="AA231" s="42"/>
      <c r="AB231" s="11"/>
      <c r="AC231" s="11"/>
    </row>
    <row r="232" spans="4:29">
      <c r="D232" s="34">
        <f>IF(SUM($D$2:D231)&lt;&gt;0,0,IF(U231=L232,E232,0))</f>
        <v>0</v>
      </c>
      <c r="E232" s="3">
        <f t="shared" si="13"/>
        <v>229</v>
      </c>
      <c r="F232" s="3">
        <f>IF(E232="","",IF(ISERROR(INDEX($A$11:$B$20,MATCH(E232,$A$11:$A$20,0),2)),0,INDEX($A$11:$B$20,MATCH(E232,$A$11:$A$20,0),2)))</f>
        <v>0</v>
      </c>
      <c r="G232" s="47">
        <v>0.1</v>
      </c>
      <c r="H232" s="46">
        <f>IF($B$5="fixed",rate,G232)</f>
        <v>0.1</v>
      </c>
      <c r="I232" s="9">
        <f>IF(E232="",NA(),IF(PMT(H232/freq,(term*freq),-$B$2)&gt;(U231*(1+rate/freq)),IF((U231*(1+rate/freq))&lt;0,0,(U231*(1+rate/freq))),PMT(H232/freq,(term*freq),-$B$2)))</f>
        <v>59440.213775053242</v>
      </c>
      <c r="J232" s="8">
        <f>IF(E232="","",IF(emi&gt;(U231*(1+rate/freq)),IF((U231*(1+rate/freq))&lt;0,0,(U231*(1+rate/freq))),emi))</f>
        <v>59440.213775053242</v>
      </c>
      <c r="K232" s="9">
        <f>IF(E232="",NA(),IF(U231&lt;0,0,U231)*H232/freq)</f>
        <v>52097.762943983958</v>
      </c>
      <c r="L232" s="8">
        <f t="shared" si="11"/>
        <v>7342.4508310692836</v>
      </c>
      <c r="M232" s="8">
        <f t="shared" si="12"/>
        <v>229</v>
      </c>
      <c r="N232" s="8">
        <f>N229+3</f>
        <v>229</v>
      </c>
      <c r="O232" s="8">
        <f>O226+6</f>
        <v>229</v>
      </c>
      <c r="P232" s="8">
        <f>P220+12</f>
        <v>229</v>
      </c>
      <c r="Q232" s="8">
        <f>IF($B$23=$M$2,M232,IF($B$23=$N$2,N232,IF($B$23=$O$2,O232,IF($B$23=$P$2,P232,""))))</f>
        <v>229</v>
      </c>
      <c r="R232" s="3">
        <f>IF(Q232&lt;&gt;0,regpay,0)</f>
        <v>0</v>
      </c>
      <c r="S232" s="27"/>
      <c r="T232" s="3">
        <f>IF(U231=0,0,S232)</f>
        <v>0</v>
      </c>
      <c r="U232" s="8">
        <f>IF(E232="","",IF(U231&lt;=0,0,IF(U231+F232-L232-R232-T232&lt;0,0,U231+F232-L232-R232-T232)))</f>
        <v>6244389.1024470059</v>
      </c>
      <c r="W232" s="42"/>
      <c r="X232" s="42"/>
      <c r="Y232" s="42"/>
      <c r="Z232" s="42"/>
      <c r="AA232" s="42"/>
      <c r="AB232" s="11"/>
      <c r="AC232" s="11"/>
    </row>
    <row r="233" spans="4:29">
      <c r="D233" s="34">
        <f>IF(SUM($D$2:D232)&lt;&gt;0,0,IF(U232=L233,E233,0))</f>
        <v>0</v>
      </c>
      <c r="E233" s="3">
        <f t="shared" si="13"/>
        <v>230</v>
      </c>
      <c r="F233" s="3">
        <f>IF(E233="","",IF(ISERROR(INDEX($A$11:$B$20,MATCH(E233,$A$11:$A$20,0),2)),0,INDEX($A$11:$B$20,MATCH(E233,$A$11:$A$20,0),2)))</f>
        <v>0</v>
      </c>
      <c r="G233" s="47">
        <v>0.1</v>
      </c>
      <c r="H233" s="46">
        <f>IF($B$5="fixed",rate,G233)</f>
        <v>0.1</v>
      </c>
      <c r="I233" s="9">
        <f>IF(E233="",NA(),IF(PMT(H233/freq,(term*freq),-$B$2)&gt;(U232*(1+rate/freq)),IF((U232*(1+rate/freq))&lt;0,0,(U232*(1+rate/freq))),PMT(H233/freq,(term*freq),-$B$2)))</f>
        <v>59440.213775053242</v>
      </c>
      <c r="J233" s="8">
        <f>IF(E233="","",IF(emi&gt;(U232*(1+rate/freq)),IF((U232*(1+rate/freq))&lt;0,0,(U232*(1+rate/freq))),emi))</f>
        <v>59440.213775053242</v>
      </c>
      <c r="K233" s="9">
        <f>IF(E233="",NA(),IF(U232&lt;0,0,U232)*H233/freq)</f>
        <v>52036.575853725051</v>
      </c>
      <c r="L233" s="8">
        <f t="shared" si="11"/>
        <v>7403.6379213281907</v>
      </c>
      <c r="M233" s="8">
        <f t="shared" si="12"/>
        <v>230</v>
      </c>
      <c r="N233" s="8"/>
      <c r="O233" s="8"/>
      <c r="P233" s="8"/>
      <c r="Q233" s="8">
        <f>IF($B$23=$M$2,M233,IF($B$23=$N$2,N233,IF($B$23=$O$2,O233,IF($B$23=$P$2,P233,""))))</f>
        <v>0</v>
      </c>
      <c r="R233" s="3">
        <f>IF(Q233&lt;&gt;0,regpay,0)</f>
        <v>0</v>
      </c>
      <c r="S233" s="27"/>
      <c r="T233" s="3">
        <f>IF(U232=0,0,S233)</f>
        <v>0</v>
      </c>
      <c r="U233" s="8">
        <f>IF(E233="","",IF(U232&lt;=0,0,IF(U232+F233-L233-R233-T233&lt;0,0,U232+F233-L233-R233-T233)))</f>
        <v>6236985.4645256773</v>
      </c>
      <c r="W233" s="42"/>
      <c r="X233" s="42"/>
      <c r="Y233" s="42"/>
      <c r="Z233" s="42"/>
      <c r="AA233" s="42"/>
      <c r="AB233" s="11"/>
      <c r="AC233" s="11"/>
    </row>
    <row r="234" spans="4:29">
      <c r="D234" s="34">
        <f>IF(SUM($D$2:D233)&lt;&gt;0,0,IF(U233=L234,E234,0))</f>
        <v>0</v>
      </c>
      <c r="E234" s="3">
        <f t="shared" si="13"/>
        <v>231</v>
      </c>
      <c r="F234" s="3">
        <f>IF(E234="","",IF(ISERROR(INDEX($A$11:$B$20,MATCH(E234,$A$11:$A$20,0),2)),0,INDEX($A$11:$B$20,MATCH(E234,$A$11:$A$20,0),2)))</f>
        <v>0</v>
      </c>
      <c r="G234" s="47">
        <v>0.1</v>
      </c>
      <c r="H234" s="46">
        <f>IF($B$5="fixed",rate,G234)</f>
        <v>0.1</v>
      </c>
      <c r="I234" s="9">
        <f>IF(E234="",NA(),IF(PMT(H234/freq,(term*freq),-$B$2)&gt;(U233*(1+rate/freq)),IF((U233*(1+rate/freq))&lt;0,0,(U233*(1+rate/freq))),PMT(H234/freq,(term*freq),-$B$2)))</f>
        <v>59440.213775053242</v>
      </c>
      <c r="J234" s="8">
        <f>IF(E234="","",IF(emi&gt;(U233*(1+rate/freq)),IF((U233*(1+rate/freq))&lt;0,0,(U233*(1+rate/freq))),emi))</f>
        <v>59440.213775053242</v>
      </c>
      <c r="K234" s="9">
        <f>IF(E234="",NA(),IF(U233&lt;0,0,U233)*H234/freq)</f>
        <v>51974.878871047316</v>
      </c>
      <c r="L234" s="8">
        <f t="shared" si="11"/>
        <v>7465.3349040059256</v>
      </c>
      <c r="M234" s="8">
        <f t="shared" si="12"/>
        <v>231</v>
      </c>
      <c r="N234" s="8"/>
      <c r="O234" s="8"/>
      <c r="P234" s="8"/>
      <c r="Q234" s="8">
        <f>IF($B$23=$M$2,M234,IF($B$23=$N$2,N234,IF($B$23=$O$2,O234,IF($B$23=$P$2,P234,""))))</f>
        <v>0</v>
      </c>
      <c r="R234" s="3">
        <f>IF(Q234&lt;&gt;0,regpay,0)</f>
        <v>0</v>
      </c>
      <c r="S234" s="27"/>
      <c r="T234" s="3">
        <f>IF(U233=0,0,S234)</f>
        <v>0</v>
      </c>
      <c r="U234" s="8">
        <f>IF(E234="","",IF(U233&lt;=0,0,IF(U233+F234-L234-R234-T234&lt;0,0,U233+F234-L234-R234-T234)))</f>
        <v>6229520.1296216715</v>
      </c>
      <c r="W234" s="11"/>
      <c r="X234" s="11"/>
      <c r="Y234" s="11"/>
      <c r="Z234" s="11"/>
      <c r="AA234" s="11"/>
      <c r="AB234" s="11"/>
      <c r="AC234" s="11"/>
    </row>
    <row r="235" spans="4:29">
      <c r="D235" s="34">
        <f>IF(SUM($D$2:D234)&lt;&gt;0,0,IF(U234=L235,E235,0))</f>
        <v>0</v>
      </c>
      <c r="E235" s="3">
        <f t="shared" si="13"/>
        <v>232</v>
      </c>
      <c r="F235" s="3">
        <f>IF(E235="","",IF(ISERROR(INDEX($A$11:$B$20,MATCH(E235,$A$11:$A$20,0),2)),0,INDEX($A$11:$B$20,MATCH(E235,$A$11:$A$20,0),2)))</f>
        <v>0</v>
      </c>
      <c r="G235" s="47">
        <v>0.1</v>
      </c>
      <c r="H235" s="46">
        <f>IF($B$5="fixed",rate,G235)</f>
        <v>0.1</v>
      </c>
      <c r="I235" s="9">
        <f>IF(E235="",NA(),IF(PMT(H235/freq,(term*freq),-$B$2)&gt;(U234*(1+rate/freq)),IF((U234*(1+rate/freq))&lt;0,0,(U234*(1+rate/freq))),PMT(H235/freq,(term*freq),-$B$2)))</f>
        <v>59440.213775053242</v>
      </c>
      <c r="J235" s="8">
        <f>IF(E235="","",IF(emi&gt;(U234*(1+rate/freq)),IF((U234*(1+rate/freq))&lt;0,0,(U234*(1+rate/freq))),emi))</f>
        <v>59440.213775053242</v>
      </c>
      <c r="K235" s="9">
        <f>IF(E235="",NA(),IF(U234&lt;0,0,U234)*H235/freq)</f>
        <v>51912.667746847263</v>
      </c>
      <c r="L235" s="8">
        <f t="shared" si="11"/>
        <v>7527.5460282059794</v>
      </c>
      <c r="M235" s="8">
        <f t="shared" si="12"/>
        <v>232</v>
      </c>
      <c r="N235" s="8">
        <f>N232+3</f>
        <v>232</v>
      </c>
      <c r="O235" s="8"/>
      <c r="P235" s="8"/>
      <c r="Q235" s="8">
        <f>IF($B$23=$M$2,M235,IF($B$23=$N$2,N235,IF($B$23=$O$2,O235,IF($B$23=$P$2,P235,""))))</f>
        <v>232</v>
      </c>
      <c r="R235" s="3">
        <f>IF(Q235&lt;&gt;0,regpay,0)</f>
        <v>0</v>
      </c>
      <c r="S235" s="27"/>
      <c r="T235" s="3">
        <f>IF(U234=0,0,S235)</f>
        <v>0</v>
      </c>
      <c r="U235" s="8">
        <f>IF(E235="","",IF(U234&lt;=0,0,IF(U234+F235-L235-R235-T235&lt;0,0,U234+F235-L235-R235-T235)))</f>
        <v>6221992.5835934654</v>
      </c>
      <c r="W235" s="11"/>
      <c r="X235" s="11"/>
      <c r="Y235" s="11"/>
      <c r="Z235" s="11"/>
      <c r="AA235" s="11"/>
      <c r="AB235" s="11"/>
      <c r="AC235" s="11"/>
    </row>
    <row r="236" spans="4:29">
      <c r="D236" s="34">
        <f>IF(SUM($D$2:D235)&lt;&gt;0,0,IF(U235=L236,E236,0))</f>
        <v>0</v>
      </c>
      <c r="E236" s="3">
        <f t="shared" si="13"/>
        <v>233</v>
      </c>
      <c r="F236" s="3">
        <f>IF(E236="","",IF(ISERROR(INDEX($A$11:$B$20,MATCH(E236,$A$11:$A$20,0),2)),0,INDEX($A$11:$B$20,MATCH(E236,$A$11:$A$20,0),2)))</f>
        <v>0</v>
      </c>
      <c r="G236" s="47">
        <v>0.1</v>
      </c>
      <c r="H236" s="46">
        <f>IF($B$5="fixed",rate,G236)</f>
        <v>0.1</v>
      </c>
      <c r="I236" s="9">
        <f>IF(E236="",NA(),IF(PMT(H236/freq,(term*freq),-$B$2)&gt;(U235*(1+rate/freq)),IF((U235*(1+rate/freq))&lt;0,0,(U235*(1+rate/freq))),PMT(H236/freq,(term*freq),-$B$2)))</f>
        <v>59440.213775053242</v>
      </c>
      <c r="J236" s="8">
        <f>IF(E236="","",IF(emi&gt;(U235*(1+rate/freq)),IF((U235*(1+rate/freq))&lt;0,0,(U235*(1+rate/freq))),emi))</f>
        <v>59440.213775053242</v>
      </c>
      <c r="K236" s="9">
        <f>IF(E236="",NA(),IF(U235&lt;0,0,U235)*H236/freq)</f>
        <v>51849.938196612209</v>
      </c>
      <c r="L236" s="8">
        <f t="shared" si="11"/>
        <v>7590.2755784410328</v>
      </c>
      <c r="M236" s="8">
        <f t="shared" si="12"/>
        <v>233</v>
      </c>
      <c r="N236" s="8"/>
      <c r="O236" s="8"/>
      <c r="P236" s="8"/>
      <c r="Q236" s="8">
        <f>IF($B$23=$M$2,M236,IF($B$23=$N$2,N236,IF($B$23=$O$2,O236,IF($B$23=$P$2,P236,""))))</f>
        <v>0</v>
      </c>
      <c r="R236" s="3">
        <f>IF(Q236&lt;&gt;0,regpay,0)</f>
        <v>0</v>
      </c>
      <c r="S236" s="27"/>
      <c r="T236" s="3">
        <f>IF(U235=0,0,S236)</f>
        <v>0</v>
      </c>
      <c r="U236" s="8">
        <f>IF(E236="","",IF(U235&lt;=0,0,IF(U235+F236-L236-R236-T236&lt;0,0,U235+F236-L236-R236-T236)))</f>
        <v>6214402.3080150243</v>
      </c>
      <c r="W236" s="11"/>
      <c r="X236" s="11"/>
      <c r="Y236" s="11"/>
      <c r="Z236" s="11"/>
      <c r="AA236" s="11"/>
      <c r="AB236" s="11"/>
      <c r="AC236" s="11"/>
    </row>
    <row r="237" spans="4:29">
      <c r="D237" s="34">
        <f>IF(SUM($D$2:D236)&lt;&gt;0,0,IF(U236=L237,E237,0))</f>
        <v>0</v>
      </c>
      <c r="E237" s="3">
        <f t="shared" si="13"/>
        <v>234</v>
      </c>
      <c r="F237" s="3">
        <f>IF(E237="","",IF(ISERROR(INDEX($A$11:$B$20,MATCH(E237,$A$11:$A$20,0),2)),0,INDEX($A$11:$B$20,MATCH(E237,$A$11:$A$20,0),2)))</f>
        <v>0</v>
      </c>
      <c r="G237" s="47">
        <v>0.1</v>
      </c>
      <c r="H237" s="46">
        <f>IF($B$5="fixed",rate,G237)</f>
        <v>0.1</v>
      </c>
      <c r="I237" s="9">
        <f>IF(E237="",NA(),IF(PMT(H237/freq,(term*freq),-$B$2)&gt;(U236*(1+rate/freq)),IF((U236*(1+rate/freq))&lt;0,0,(U236*(1+rate/freq))),PMT(H237/freq,(term*freq),-$B$2)))</f>
        <v>59440.213775053242</v>
      </c>
      <c r="J237" s="8">
        <f>IF(E237="","",IF(emi&gt;(U236*(1+rate/freq)),IF((U236*(1+rate/freq))&lt;0,0,(U236*(1+rate/freq))),emi))</f>
        <v>59440.213775053242</v>
      </c>
      <c r="K237" s="9">
        <f>IF(E237="",NA(),IF(U236&lt;0,0,U236)*H237/freq)</f>
        <v>51786.685900125209</v>
      </c>
      <c r="L237" s="8">
        <f t="shared" si="11"/>
        <v>7653.5278749280333</v>
      </c>
      <c r="M237" s="8">
        <f t="shared" si="12"/>
        <v>234</v>
      </c>
      <c r="N237" s="8"/>
      <c r="O237" s="8"/>
      <c r="P237" s="8"/>
      <c r="Q237" s="8">
        <f>IF($B$23=$M$2,M237,IF($B$23=$N$2,N237,IF($B$23=$O$2,O237,IF($B$23=$P$2,P237,""))))</f>
        <v>0</v>
      </c>
      <c r="R237" s="3">
        <f>IF(Q237&lt;&gt;0,regpay,0)</f>
        <v>0</v>
      </c>
      <c r="S237" s="27"/>
      <c r="T237" s="3">
        <f>IF(U236=0,0,S237)</f>
        <v>0</v>
      </c>
      <c r="U237" s="8">
        <f>IF(E237="","",IF(U236&lt;=0,0,IF(U236+F237-L237-R237-T237&lt;0,0,U236+F237-L237-R237-T237)))</f>
        <v>6206748.7801400963</v>
      </c>
      <c r="W237" s="11"/>
      <c r="X237" s="11"/>
      <c r="Y237" s="11"/>
      <c r="Z237" s="11"/>
      <c r="AA237" s="11"/>
      <c r="AB237" s="11"/>
      <c r="AC237" s="11"/>
    </row>
    <row r="238" spans="4:29">
      <c r="D238" s="34">
        <f>IF(SUM($D$2:D237)&lt;&gt;0,0,IF(U237=L238,E238,0))</f>
        <v>0</v>
      </c>
      <c r="E238" s="3">
        <f t="shared" si="13"/>
        <v>235</v>
      </c>
      <c r="F238" s="3">
        <f>IF(E238="","",IF(ISERROR(INDEX($A$11:$B$20,MATCH(E238,$A$11:$A$20,0),2)),0,INDEX($A$11:$B$20,MATCH(E238,$A$11:$A$20,0),2)))</f>
        <v>0</v>
      </c>
      <c r="G238" s="47">
        <v>0.1</v>
      </c>
      <c r="H238" s="46">
        <f>IF($B$5="fixed",rate,G238)</f>
        <v>0.1</v>
      </c>
      <c r="I238" s="9">
        <f>IF(E238="",NA(),IF(PMT(H238/freq,(term*freq),-$B$2)&gt;(U237*(1+rate/freq)),IF((U237*(1+rate/freq))&lt;0,0,(U237*(1+rate/freq))),PMT(H238/freq,(term*freq),-$B$2)))</f>
        <v>59440.213775053242</v>
      </c>
      <c r="J238" s="8">
        <f>IF(E238="","",IF(emi&gt;(U237*(1+rate/freq)),IF((U237*(1+rate/freq))&lt;0,0,(U237*(1+rate/freq))),emi))</f>
        <v>59440.213775053242</v>
      </c>
      <c r="K238" s="9">
        <f>IF(E238="",NA(),IF(U237&lt;0,0,U237)*H238/freq)</f>
        <v>51722.906501167476</v>
      </c>
      <c r="L238" s="8">
        <f t="shared" si="11"/>
        <v>7717.3072738857663</v>
      </c>
      <c r="M238" s="8">
        <f t="shared" si="12"/>
        <v>235</v>
      </c>
      <c r="N238" s="8">
        <f>N235+3</f>
        <v>235</v>
      </c>
      <c r="O238" s="8">
        <f>O232+6</f>
        <v>235</v>
      </c>
      <c r="P238" s="8"/>
      <c r="Q238" s="8">
        <f>IF($B$23=$M$2,M238,IF($B$23=$N$2,N238,IF($B$23=$O$2,O238,IF($B$23=$P$2,P238,""))))</f>
        <v>235</v>
      </c>
      <c r="R238" s="3">
        <f>IF(Q238&lt;&gt;0,regpay,0)</f>
        <v>0</v>
      </c>
      <c r="S238" s="27"/>
      <c r="T238" s="3">
        <f>IF(U237=0,0,S238)</f>
        <v>0</v>
      </c>
      <c r="U238" s="8">
        <f>IF(E238="","",IF(U237&lt;=0,0,IF(U237+F238-L238-R238-T238&lt;0,0,U237+F238-L238-R238-T238)))</f>
        <v>6199031.4728662102</v>
      </c>
      <c r="W238" s="11"/>
      <c r="X238" s="11"/>
      <c r="Y238" s="11"/>
      <c r="Z238" s="11"/>
      <c r="AA238" s="11"/>
      <c r="AB238" s="11"/>
      <c r="AC238" s="11"/>
    </row>
    <row r="239" spans="4:29">
      <c r="D239" s="34">
        <f>IF(SUM($D$2:D238)&lt;&gt;0,0,IF(U238=L239,E239,0))</f>
        <v>0</v>
      </c>
      <c r="E239" s="3">
        <f t="shared" si="13"/>
        <v>236</v>
      </c>
      <c r="F239" s="3">
        <f>IF(E239="","",IF(ISERROR(INDEX($A$11:$B$20,MATCH(E239,$A$11:$A$20,0),2)),0,INDEX($A$11:$B$20,MATCH(E239,$A$11:$A$20,0),2)))</f>
        <v>0</v>
      </c>
      <c r="G239" s="47">
        <v>0.1</v>
      </c>
      <c r="H239" s="46">
        <f>IF($B$5="fixed",rate,G239)</f>
        <v>0.1</v>
      </c>
      <c r="I239" s="9">
        <f>IF(E239="",NA(),IF(PMT(H239/freq,(term*freq),-$B$2)&gt;(U238*(1+rate/freq)),IF((U238*(1+rate/freq))&lt;0,0,(U238*(1+rate/freq))),PMT(H239/freq,(term*freq),-$B$2)))</f>
        <v>59440.213775053242</v>
      </c>
      <c r="J239" s="8">
        <f>IF(E239="","",IF(emi&gt;(U238*(1+rate/freq)),IF((U238*(1+rate/freq))&lt;0,0,(U238*(1+rate/freq))),emi))</f>
        <v>59440.213775053242</v>
      </c>
      <c r="K239" s="9">
        <f>IF(E239="",NA(),IF(U238&lt;0,0,U238)*H239/freq)</f>
        <v>51658.59560721842</v>
      </c>
      <c r="L239" s="8">
        <f t="shared" si="11"/>
        <v>7781.6181678348221</v>
      </c>
      <c r="M239" s="8">
        <f t="shared" si="12"/>
        <v>236</v>
      </c>
      <c r="N239" s="8"/>
      <c r="O239" s="8"/>
      <c r="P239" s="8"/>
      <c r="Q239" s="8">
        <f>IF($B$23=$M$2,M239,IF($B$23=$N$2,N239,IF($B$23=$O$2,O239,IF($B$23=$P$2,P239,""))))</f>
        <v>0</v>
      </c>
      <c r="R239" s="3">
        <f>IF(Q239&lt;&gt;0,regpay,0)</f>
        <v>0</v>
      </c>
      <c r="S239" s="27"/>
      <c r="T239" s="3">
        <f>IF(U238=0,0,S239)</f>
        <v>0</v>
      </c>
      <c r="U239" s="8">
        <f>IF(E239="","",IF(U238&lt;=0,0,IF(U238+F239-L239-R239-T239&lt;0,0,U238+F239-L239-R239-T239)))</f>
        <v>6191249.8546983749</v>
      </c>
      <c r="W239" s="11"/>
      <c r="X239" s="11"/>
      <c r="Y239" s="11"/>
      <c r="Z239" s="11"/>
      <c r="AA239" s="11"/>
      <c r="AB239" s="11"/>
      <c r="AC239" s="11"/>
    </row>
    <row r="240" spans="4:29">
      <c r="D240" s="34">
        <f>IF(SUM($D$2:D239)&lt;&gt;0,0,IF(U239=L240,E240,0))</f>
        <v>0</v>
      </c>
      <c r="E240" s="3">
        <f t="shared" si="13"/>
        <v>237</v>
      </c>
      <c r="F240" s="3">
        <f>IF(E240="","",IF(ISERROR(INDEX($A$11:$B$20,MATCH(E240,$A$11:$A$20,0),2)),0,INDEX($A$11:$B$20,MATCH(E240,$A$11:$A$20,0),2)))</f>
        <v>0</v>
      </c>
      <c r="G240" s="47">
        <v>0.1</v>
      </c>
      <c r="H240" s="46">
        <f>IF($B$5="fixed",rate,G240)</f>
        <v>0.1</v>
      </c>
      <c r="I240" s="9">
        <f>IF(E240="",NA(),IF(PMT(H240/freq,(term*freq),-$B$2)&gt;(U239*(1+rate/freq)),IF((U239*(1+rate/freq))&lt;0,0,(U239*(1+rate/freq))),PMT(H240/freq,(term*freq),-$B$2)))</f>
        <v>59440.213775053242</v>
      </c>
      <c r="J240" s="8">
        <f>IF(E240="","",IF(emi&gt;(U239*(1+rate/freq)),IF((U239*(1+rate/freq))&lt;0,0,(U239*(1+rate/freq))),emi))</f>
        <v>59440.213775053242</v>
      </c>
      <c r="K240" s="9">
        <f>IF(E240="",NA(),IF(U239&lt;0,0,U239)*H240/freq)</f>
        <v>51593.748789153127</v>
      </c>
      <c r="L240" s="8">
        <f t="shared" si="11"/>
        <v>7846.4649859001147</v>
      </c>
      <c r="M240" s="8">
        <f t="shared" si="12"/>
        <v>237</v>
      </c>
      <c r="N240" s="8"/>
      <c r="O240" s="8"/>
      <c r="P240" s="8"/>
      <c r="Q240" s="8">
        <f>IF($B$23=$M$2,M240,IF($B$23=$N$2,N240,IF($B$23=$O$2,O240,IF($B$23=$P$2,P240,""))))</f>
        <v>0</v>
      </c>
      <c r="R240" s="3">
        <f>IF(Q240&lt;&gt;0,regpay,0)</f>
        <v>0</v>
      </c>
      <c r="S240" s="27"/>
      <c r="T240" s="3">
        <f>IF(U239=0,0,S240)</f>
        <v>0</v>
      </c>
      <c r="U240" s="8">
        <f>IF(E240="","",IF(U239&lt;=0,0,IF(U239+F240-L240-R240-T240&lt;0,0,U239+F240-L240-R240-T240)))</f>
        <v>6183403.3897124743</v>
      </c>
      <c r="W240" s="11"/>
      <c r="X240" s="11"/>
      <c r="Y240" s="11"/>
      <c r="Z240" s="11"/>
      <c r="AA240" s="11"/>
      <c r="AB240" s="11"/>
      <c r="AC240" s="11"/>
    </row>
    <row r="241" spans="4:29">
      <c r="D241" s="34">
        <f>IF(SUM($D$2:D240)&lt;&gt;0,0,IF(U240=L241,E241,0))</f>
        <v>0</v>
      </c>
      <c r="E241" s="3">
        <f t="shared" si="13"/>
        <v>238</v>
      </c>
      <c r="F241" s="3">
        <f>IF(E241="","",IF(ISERROR(INDEX($A$11:$B$20,MATCH(E241,$A$11:$A$20,0),2)),0,INDEX($A$11:$B$20,MATCH(E241,$A$11:$A$20,0),2)))</f>
        <v>0</v>
      </c>
      <c r="G241" s="47">
        <v>0.1</v>
      </c>
      <c r="H241" s="46">
        <f>IF($B$5="fixed",rate,G241)</f>
        <v>0.1</v>
      </c>
      <c r="I241" s="9">
        <f>IF(E241="",NA(),IF(PMT(H241/freq,(term*freq),-$B$2)&gt;(U240*(1+rate/freq)),IF((U240*(1+rate/freq))&lt;0,0,(U240*(1+rate/freq))),PMT(H241/freq,(term*freq),-$B$2)))</f>
        <v>59440.213775053242</v>
      </c>
      <c r="J241" s="8">
        <f>IF(E241="","",IF(emi&gt;(U240*(1+rate/freq)),IF((U240*(1+rate/freq))&lt;0,0,(U240*(1+rate/freq))),emi))</f>
        <v>59440.213775053242</v>
      </c>
      <c r="K241" s="9">
        <f>IF(E241="",NA(),IF(U240&lt;0,0,U240)*H241/freq)</f>
        <v>51528.361580937286</v>
      </c>
      <c r="L241" s="8">
        <f t="shared" si="11"/>
        <v>7911.8521941159561</v>
      </c>
      <c r="M241" s="8">
        <f t="shared" si="12"/>
        <v>238</v>
      </c>
      <c r="N241" s="8">
        <f>N238+3</f>
        <v>238</v>
      </c>
      <c r="O241" s="8"/>
      <c r="P241" s="8"/>
      <c r="Q241" s="8">
        <f>IF($B$23=$M$2,M241,IF($B$23=$N$2,N241,IF($B$23=$O$2,O241,IF($B$23=$P$2,P241,""))))</f>
        <v>238</v>
      </c>
      <c r="R241" s="3">
        <f>IF(Q241&lt;&gt;0,regpay,0)</f>
        <v>0</v>
      </c>
      <c r="S241" s="27"/>
      <c r="T241" s="3">
        <f>IF(U240=0,0,S241)</f>
        <v>0</v>
      </c>
      <c r="U241" s="8">
        <f>IF(E241="","",IF(U240&lt;=0,0,IF(U240+F241-L241-R241-T241&lt;0,0,U240+F241-L241-R241-T241)))</f>
        <v>6175491.5375183588</v>
      </c>
      <c r="W241" s="11"/>
      <c r="X241" s="11"/>
      <c r="Y241" s="11"/>
      <c r="Z241" s="11"/>
      <c r="AA241" s="11"/>
      <c r="AB241" s="11"/>
      <c r="AC241" s="11"/>
    </row>
    <row r="242" spans="4:29">
      <c r="D242" s="34">
        <f>IF(SUM($D$2:D241)&lt;&gt;0,0,IF(U241=L242,E242,0))</f>
        <v>0</v>
      </c>
      <c r="E242" s="3">
        <f t="shared" si="13"/>
        <v>239</v>
      </c>
      <c r="F242" s="3">
        <f>IF(E242="","",IF(ISERROR(INDEX($A$11:$B$20,MATCH(E242,$A$11:$A$20,0),2)),0,INDEX($A$11:$B$20,MATCH(E242,$A$11:$A$20,0),2)))</f>
        <v>0</v>
      </c>
      <c r="G242" s="47">
        <v>0.1</v>
      </c>
      <c r="H242" s="46">
        <f>IF($B$5="fixed",rate,G242)</f>
        <v>0.1</v>
      </c>
      <c r="I242" s="9">
        <f>IF(E242="",NA(),IF(PMT(H242/freq,(term*freq),-$B$2)&gt;(U241*(1+rate/freq)),IF((U241*(1+rate/freq))&lt;0,0,(U241*(1+rate/freq))),PMT(H242/freq,(term*freq),-$B$2)))</f>
        <v>59440.213775053242</v>
      </c>
      <c r="J242" s="8">
        <f>IF(E242="","",IF(emi&gt;(U241*(1+rate/freq)),IF((U241*(1+rate/freq))&lt;0,0,(U241*(1+rate/freq))),emi))</f>
        <v>59440.213775053242</v>
      </c>
      <c r="K242" s="9">
        <f>IF(E242="",NA(),IF(U241&lt;0,0,U241)*H242/freq)</f>
        <v>51462.42947931966</v>
      </c>
      <c r="L242" s="8">
        <f t="shared" si="11"/>
        <v>7977.7842957335815</v>
      </c>
      <c r="M242" s="8">
        <f t="shared" si="12"/>
        <v>239</v>
      </c>
      <c r="N242" s="8"/>
      <c r="O242" s="8"/>
      <c r="P242" s="8"/>
      <c r="Q242" s="8">
        <f>IF($B$23=$M$2,M242,IF($B$23=$N$2,N242,IF($B$23=$O$2,O242,IF($B$23=$P$2,P242,""))))</f>
        <v>0</v>
      </c>
      <c r="R242" s="3">
        <f>IF(Q242&lt;&gt;0,regpay,0)</f>
        <v>0</v>
      </c>
      <c r="S242" s="27"/>
      <c r="T242" s="3">
        <f>IF(U241=0,0,S242)</f>
        <v>0</v>
      </c>
      <c r="U242" s="8">
        <f>IF(E242="","",IF(U241&lt;=0,0,IF(U241+F242-L242-R242-T242&lt;0,0,U241+F242-L242-R242-T242)))</f>
        <v>6167513.7532226248</v>
      </c>
      <c r="W242" s="11"/>
      <c r="X242" s="11"/>
      <c r="Y242" s="11"/>
      <c r="Z242" s="11"/>
      <c r="AA242" s="11"/>
      <c r="AB242" s="11"/>
      <c r="AC242" s="11"/>
    </row>
    <row r="243" spans="4:29">
      <c r="D243" s="34">
        <f>IF(SUM($D$2:D242)&lt;&gt;0,0,IF(U242=L243,E243,0))</f>
        <v>0</v>
      </c>
      <c r="E243" s="3">
        <f t="shared" si="13"/>
        <v>240</v>
      </c>
      <c r="F243" s="3">
        <f>IF(E243="","",IF(ISERROR(INDEX($A$11:$B$20,MATCH(E243,$A$11:$A$20,0),2)),0,INDEX($A$11:$B$20,MATCH(E243,$A$11:$A$20,0),2)))</f>
        <v>0</v>
      </c>
      <c r="G243" s="47">
        <v>0.1</v>
      </c>
      <c r="H243" s="46">
        <f>IF($B$5="fixed",rate,G243)</f>
        <v>0.1</v>
      </c>
      <c r="I243" s="9">
        <f>IF(E243="",NA(),IF(PMT(H243/freq,(term*freq),-$B$2)&gt;(U242*(1+rate/freq)),IF((U242*(1+rate/freq))&lt;0,0,(U242*(1+rate/freq))),PMT(H243/freq,(term*freq),-$B$2)))</f>
        <v>59440.213775053242</v>
      </c>
      <c r="J243" s="8">
        <f>IF(E243="","",IF(emi&gt;(U242*(1+rate/freq)),IF((U242*(1+rate/freq))&lt;0,0,(U242*(1+rate/freq))),emi))</f>
        <v>59440.213775053242</v>
      </c>
      <c r="K243" s="9">
        <f>IF(E243="",NA(),IF(U242&lt;0,0,U242)*H243/freq)</f>
        <v>51395.947943521875</v>
      </c>
      <c r="L243" s="8">
        <f t="shared" si="11"/>
        <v>8044.2658315313674</v>
      </c>
      <c r="M243" s="8">
        <f t="shared" si="12"/>
        <v>240</v>
      </c>
      <c r="N243" s="8"/>
      <c r="O243" s="8"/>
      <c r="P243" s="8"/>
      <c r="Q243" s="8">
        <f>IF($B$23=$M$2,M243,IF($B$23=$N$2,N243,IF($B$23=$O$2,O243,IF($B$23=$P$2,P243,""))))</f>
        <v>0</v>
      </c>
      <c r="R243" s="3">
        <f>IF(Q243&lt;&gt;0,regpay,0)</f>
        <v>0</v>
      </c>
      <c r="S243" s="27"/>
      <c r="T243" s="3">
        <f>IF(U242=0,0,S243)</f>
        <v>0</v>
      </c>
      <c r="U243" s="8">
        <f>IF(E243="","",IF(U242&lt;=0,0,IF(U242+F243-L243-R243-T243&lt;0,0,U242+F243-L243-R243-T243)))</f>
        <v>6159469.4873910937</v>
      </c>
      <c r="W243" s="11"/>
      <c r="X243" s="11"/>
      <c r="Y243" s="11"/>
      <c r="Z243" s="11"/>
      <c r="AA243" s="11"/>
      <c r="AB243" s="11"/>
      <c r="AC243" s="11"/>
    </row>
    <row r="244" spans="4:29">
      <c r="D244" s="34">
        <f>IF(SUM($D$2:D243)&lt;&gt;0,0,IF(U243=L244,E244,0))</f>
        <v>0</v>
      </c>
      <c r="E244" s="3">
        <f t="shared" si="13"/>
        <v>241</v>
      </c>
      <c r="F244" s="3">
        <f>IF(E244="","",IF(ISERROR(INDEX($A$11:$B$20,MATCH(E244,$A$11:$A$20,0),2)),0,INDEX($A$11:$B$20,MATCH(E244,$A$11:$A$20,0),2)))</f>
        <v>0</v>
      </c>
      <c r="G244" s="47">
        <v>0.1</v>
      </c>
      <c r="H244" s="46">
        <f>IF($B$5="fixed",rate,G244)</f>
        <v>0.1</v>
      </c>
      <c r="I244" s="9">
        <f>IF(E244="",NA(),IF(PMT(H244/freq,(term*freq),-$B$2)&gt;(U243*(1+rate/freq)),IF((U243*(1+rate/freq))&lt;0,0,(U243*(1+rate/freq))),PMT(H244/freq,(term*freq),-$B$2)))</f>
        <v>59440.213775053242</v>
      </c>
      <c r="J244" s="8">
        <f>IF(E244="","",IF(emi&gt;(U243*(1+rate/freq)),IF((U243*(1+rate/freq))&lt;0,0,(U243*(1+rate/freq))),emi))</f>
        <v>59440.213775053242</v>
      </c>
      <c r="K244" s="9">
        <f>IF(E244="",NA(),IF(U243&lt;0,0,U243)*H244/freq)</f>
        <v>51328.912394925785</v>
      </c>
      <c r="L244" s="8">
        <f t="shared" si="11"/>
        <v>8111.3013801274574</v>
      </c>
      <c r="M244" s="8">
        <f t="shared" si="12"/>
        <v>241</v>
      </c>
      <c r="N244" s="8">
        <f>N241+3</f>
        <v>241</v>
      </c>
      <c r="O244" s="8">
        <f>O238+6</f>
        <v>241</v>
      </c>
      <c r="P244" s="8">
        <f>P232+12</f>
        <v>241</v>
      </c>
      <c r="Q244" s="8">
        <f>IF($B$23=$M$2,M244,IF($B$23=$N$2,N244,IF($B$23=$O$2,O244,IF($B$23=$P$2,P244,""))))</f>
        <v>241</v>
      </c>
      <c r="R244" s="3">
        <f>IF(Q244&lt;&gt;0,regpay,0)</f>
        <v>0</v>
      </c>
      <c r="S244" s="27"/>
      <c r="T244" s="3">
        <f>IF(U243=0,0,S244)</f>
        <v>0</v>
      </c>
      <c r="U244" s="8">
        <f>IF(E244="","",IF(U243&lt;=0,0,IF(U243+F244-L244-R244-T244&lt;0,0,U243+F244-L244-R244-T244)))</f>
        <v>6151358.1860109661</v>
      </c>
      <c r="W244" s="11"/>
      <c r="X244" s="11"/>
      <c r="Y244" s="11"/>
      <c r="Z244" s="11"/>
      <c r="AA244" s="11"/>
      <c r="AB244" s="11"/>
      <c r="AC244" s="11"/>
    </row>
    <row r="245" spans="4:29">
      <c r="D245" s="34">
        <f>IF(SUM($D$2:D244)&lt;&gt;0,0,IF(U244=L245,E245,0))</f>
        <v>0</v>
      </c>
      <c r="E245" s="3">
        <f t="shared" si="13"/>
        <v>242</v>
      </c>
      <c r="F245" s="3">
        <f>IF(E245="","",IF(ISERROR(INDEX($A$11:$B$20,MATCH(E245,$A$11:$A$20,0),2)),0,INDEX($A$11:$B$20,MATCH(E245,$A$11:$A$20,0),2)))</f>
        <v>0</v>
      </c>
      <c r="G245" s="47">
        <v>0.1</v>
      </c>
      <c r="H245" s="46">
        <f>IF($B$5="fixed",rate,G245)</f>
        <v>0.1</v>
      </c>
      <c r="I245" s="9">
        <f>IF(E245="",NA(),IF(PMT(H245/freq,(term*freq),-$B$2)&gt;(U244*(1+rate/freq)),IF((U244*(1+rate/freq))&lt;0,0,(U244*(1+rate/freq))),PMT(H245/freq,(term*freq),-$B$2)))</f>
        <v>59440.213775053242</v>
      </c>
      <c r="J245" s="8">
        <f>IF(E245="","",IF(emi&gt;(U244*(1+rate/freq)),IF((U244*(1+rate/freq))&lt;0,0,(U244*(1+rate/freq))),emi))</f>
        <v>59440.213775053242</v>
      </c>
      <c r="K245" s="9">
        <f>IF(E245="",NA(),IF(U244&lt;0,0,U244)*H245/freq)</f>
        <v>51261.318216758053</v>
      </c>
      <c r="L245" s="8">
        <f t="shared" si="11"/>
        <v>8178.8955582951894</v>
      </c>
      <c r="M245" s="8">
        <f t="shared" si="12"/>
        <v>242</v>
      </c>
      <c r="N245" s="8"/>
      <c r="O245" s="8"/>
      <c r="P245" s="8"/>
      <c r="Q245" s="8">
        <f>IF($B$23=$M$2,M245,IF($B$23=$N$2,N245,IF($B$23=$O$2,O245,IF($B$23=$P$2,P245,""))))</f>
        <v>0</v>
      </c>
      <c r="R245" s="3">
        <f>IF(Q245&lt;&gt;0,regpay,0)</f>
        <v>0</v>
      </c>
      <c r="S245" s="27"/>
      <c r="T245" s="3">
        <f>IF(U244=0,0,S245)</f>
        <v>0</v>
      </c>
      <c r="U245" s="8">
        <f>IF(E245="","",IF(U244&lt;=0,0,IF(U244+F245-L245-R245-T245&lt;0,0,U244+F245-L245-R245-T245)))</f>
        <v>6143179.2904526712</v>
      </c>
      <c r="W245" s="11"/>
      <c r="X245" s="11"/>
      <c r="Y245" s="11"/>
      <c r="Z245" s="11"/>
      <c r="AA245" s="11"/>
      <c r="AB245" s="11"/>
      <c r="AC245" s="11"/>
    </row>
    <row r="246" spans="4:29">
      <c r="D246" s="34">
        <f>IF(SUM($D$2:D245)&lt;&gt;0,0,IF(U245=L246,E246,0))</f>
        <v>0</v>
      </c>
      <c r="E246" s="3">
        <f t="shared" si="13"/>
        <v>243</v>
      </c>
      <c r="F246" s="3">
        <f>IF(E246="","",IF(ISERROR(INDEX($A$11:$B$20,MATCH(E246,$A$11:$A$20,0),2)),0,INDEX($A$11:$B$20,MATCH(E246,$A$11:$A$20,0),2)))</f>
        <v>0</v>
      </c>
      <c r="G246" s="47">
        <v>0.1</v>
      </c>
      <c r="H246" s="46">
        <f>IF($B$5="fixed",rate,G246)</f>
        <v>0.1</v>
      </c>
      <c r="I246" s="9">
        <f>IF(E246="",NA(),IF(PMT(H246/freq,(term*freq),-$B$2)&gt;(U245*(1+rate/freq)),IF((U245*(1+rate/freq))&lt;0,0,(U245*(1+rate/freq))),PMT(H246/freq,(term*freq),-$B$2)))</f>
        <v>59440.213775053242</v>
      </c>
      <c r="J246" s="8">
        <f>IF(E246="","",IF(emi&gt;(U245*(1+rate/freq)),IF((U245*(1+rate/freq))&lt;0,0,(U245*(1+rate/freq))),emi))</f>
        <v>59440.213775053242</v>
      </c>
      <c r="K246" s="9">
        <f>IF(E246="",NA(),IF(U245&lt;0,0,U245)*H246/freq)</f>
        <v>51193.160753772267</v>
      </c>
      <c r="L246" s="8">
        <f t="shared" si="11"/>
        <v>8247.0530212809754</v>
      </c>
      <c r="M246" s="8">
        <f t="shared" si="12"/>
        <v>243</v>
      </c>
      <c r="N246" s="8"/>
      <c r="O246" s="8"/>
      <c r="P246" s="8"/>
      <c r="Q246" s="8">
        <f>IF($B$23=$M$2,M246,IF($B$23=$N$2,N246,IF($B$23=$O$2,O246,IF($B$23=$P$2,P246,""))))</f>
        <v>0</v>
      </c>
      <c r="R246" s="3">
        <f>IF(Q246&lt;&gt;0,regpay,0)</f>
        <v>0</v>
      </c>
      <c r="S246" s="27"/>
      <c r="T246" s="3">
        <f>IF(U245=0,0,S246)</f>
        <v>0</v>
      </c>
      <c r="U246" s="8">
        <f>IF(E246="","",IF(U245&lt;=0,0,IF(U245+F246-L246-R246-T246&lt;0,0,U245+F246-L246-R246-T246)))</f>
        <v>6134932.2374313902</v>
      </c>
      <c r="W246" s="11"/>
      <c r="X246" s="11"/>
      <c r="Y246" s="11"/>
      <c r="Z246" s="11"/>
      <c r="AA246" s="11"/>
      <c r="AB246" s="11"/>
      <c r="AC246" s="11"/>
    </row>
    <row r="247" spans="4:29">
      <c r="D247" s="34">
        <f>IF(SUM($D$2:D246)&lt;&gt;0,0,IF(U246=L247,E247,0))</f>
        <v>0</v>
      </c>
      <c r="E247" s="3">
        <f t="shared" si="13"/>
        <v>244</v>
      </c>
      <c r="F247" s="3">
        <f>IF(E247="","",IF(ISERROR(INDEX($A$11:$B$20,MATCH(E247,$A$11:$A$20,0),2)),0,INDEX($A$11:$B$20,MATCH(E247,$A$11:$A$20,0),2)))</f>
        <v>0</v>
      </c>
      <c r="G247" s="47">
        <v>0.1</v>
      </c>
      <c r="H247" s="46">
        <f>IF($B$5="fixed",rate,G247)</f>
        <v>0.1</v>
      </c>
      <c r="I247" s="9">
        <f>IF(E247="",NA(),IF(PMT(H247/freq,(term*freq),-$B$2)&gt;(U246*(1+rate/freq)),IF((U246*(1+rate/freq))&lt;0,0,(U246*(1+rate/freq))),PMT(H247/freq,(term*freq),-$B$2)))</f>
        <v>59440.213775053242</v>
      </c>
      <c r="J247" s="8">
        <f>IF(E247="","",IF(emi&gt;(U246*(1+rate/freq)),IF((U246*(1+rate/freq))&lt;0,0,(U246*(1+rate/freq))),emi))</f>
        <v>59440.213775053242</v>
      </c>
      <c r="K247" s="9">
        <f>IF(E247="",NA(),IF(U246&lt;0,0,U246)*H247/freq)</f>
        <v>51124.435311928253</v>
      </c>
      <c r="L247" s="8">
        <f t="shared" si="11"/>
        <v>8315.7784631249888</v>
      </c>
      <c r="M247" s="8">
        <f t="shared" si="12"/>
        <v>244</v>
      </c>
      <c r="N247" s="8">
        <f>N244+3</f>
        <v>244</v>
      </c>
      <c r="O247" s="8"/>
      <c r="P247" s="8"/>
      <c r="Q247" s="8">
        <f>IF($B$23=$M$2,M247,IF($B$23=$N$2,N247,IF($B$23=$O$2,O247,IF($B$23=$P$2,P247,""))))</f>
        <v>244</v>
      </c>
      <c r="R247" s="3">
        <f>IF(Q247&lt;&gt;0,regpay,0)</f>
        <v>0</v>
      </c>
      <c r="S247" s="27"/>
      <c r="T247" s="3">
        <f>IF(U246=0,0,S247)</f>
        <v>0</v>
      </c>
      <c r="U247" s="8">
        <f>IF(E247="","",IF(U246&lt;=0,0,IF(U246+F247-L247-R247-T247&lt;0,0,U246+F247-L247-R247-T247)))</f>
        <v>6126616.458968265</v>
      </c>
      <c r="W247" s="11"/>
      <c r="X247" s="11"/>
      <c r="Y247" s="11"/>
      <c r="Z247" s="11"/>
      <c r="AA247" s="11"/>
      <c r="AB247" s="11"/>
      <c r="AC247" s="11"/>
    </row>
    <row r="248" spans="4:29">
      <c r="D248" s="34">
        <f>IF(SUM($D$2:D247)&lt;&gt;0,0,IF(U247=L248,E248,0))</f>
        <v>0</v>
      </c>
      <c r="E248" s="3">
        <f t="shared" si="13"/>
        <v>245</v>
      </c>
      <c r="F248" s="3">
        <f>IF(E248="","",IF(ISERROR(INDEX($A$11:$B$20,MATCH(E248,$A$11:$A$20,0),2)),0,INDEX($A$11:$B$20,MATCH(E248,$A$11:$A$20,0),2)))</f>
        <v>0</v>
      </c>
      <c r="G248" s="47">
        <v>0.1</v>
      </c>
      <c r="H248" s="46">
        <f>IF($B$5="fixed",rate,G248)</f>
        <v>0.1</v>
      </c>
      <c r="I248" s="9">
        <f>IF(E248="",NA(),IF(PMT(H248/freq,(term*freq),-$B$2)&gt;(U247*(1+rate/freq)),IF((U247*(1+rate/freq))&lt;0,0,(U247*(1+rate/freq))),PMT(H248/freq,(term*freq),-$B$2)))</f>
        <v>59440.213775053242</v>
      </c>
      <c r="J248" s="8">
        <f>IF(E248="","",IF(emi&gt;(U247*(1+rate/freq)),IF((U247*(1+rate/freq))&lt;0,0,(U247*(1+rate/freq))),emi))</f>
        <v>59440.213775053242</v>
      </c>
      <c r="K248" s="9">
        <f>IF(E248="",NA(),IF(U247&lt;0,0,U247)*H248/freq)</f>
        <v>51055.137158068879</v>
      </c>
      <c r="L248" s="8">
        <f t="shared" si="11"/>
        <v>8385.0766169843628</v>
      </c>
      <c r="M248" s="8">
        <f t="shared" si="12"/>
        <v>245</v>
      </c>
      <c r="N248" s="8"/>
      <c r="O248" s="8"/>
      <c r="P248" s="8"/>
      <c r="Q248" s="8">
        <f>IF($B$23=$M$2,M248,IF($B$23=$N$2,N248,IF($B$23=$O$2,O248,IF($B$23=$P$2,P248,""))))</f>
        <v>0</v>
      </c>
      <c r="R248" s="3">
        <f>IF(Q248&lt;&gt;0,regpay,0)</f>
        <v>0</v>
      </c>
      <c r="S248" s="27"/>
      <c r="T248" s="3">
        <f>IF(U247=0,0,S248)</f>
        <v>0</v>
      </c>
      <c r="U248" s="8">
        <f>IF(E248="","",IF(U247&lt;=0,0,IF(U247+F248-L248-R248-T248&lt;0,0,U247+F248-L248-R248-T248)))</f>
        <v>6118231.3823512802</v>
      </c>
      <c r="W248" s="11"/>
      <c r="X248" s="11"/>
      <c r="Y248" s="11"/>
      <c r="Z248" s="11"/>
      <c r="AA248" s="11"/>
      <c r="AB248" s="11"/>
      <c r="AC248" s="11"/>
    </row>
    <row r="249" spans="4:29">
      <c r="D249" s="34">
        <f>IF(SUM($D$2:D248)&lt;&gt;0,0,IF(U248=L249,E249,0))</f>
        <v>0</v>
      </c>
      <c r="E249" s="3">
        <f t="shared" si="13"/>
        <v>246</v>
      </c>
      <c r="F249" s="3">
        <f>IF(E249="","",IF(ISERROR(INDEX($A$11:$B$20,MATCH(E249,$A$11:$A$20,0),2)),0,INDEX($A$11:$B$20,MATCH(E249,$A$11:$A$20,0),2)))</f>
        <v>0</v>
      </c>
      <c r="G249" s="47">
        <v>0.1</v>
      </c>
      <c r="H249" s="46">
        <f>IF($B$5="fixed",rate,G249)</f>
        <v>0.1</v>
      </c>
      <c r="I249" s="9">
        <f>IF(E249="",NA(),IF(PMT(H249/freq,(term*freq),-$B$2)&gt;(U248*(1+rate/freq)),IF((U248*(1+rate/freq))&lt;0,0,(U248*(1+rate/freq))),PMT(H249/freq,(term*freq),-$B$2)))</f>
        <v>59440.213775053242</v>
      </c>
      <c r="J249" s="8">
        <f>IF(E249="","",IF(emi&gt;(U248*(1+rate/freq)),IF((U248*(1+rate/freq))&lt;0,0,(U248*(1+rate/freq))),emi))</f>
        <v>59440.213775053242</v>
      </c>
      <c r="K249" s="9">
        <f>IF(E249="",NA(),IF(U248&lt;0,0,U248)*H249/freq)</f>
        <v>50985.261519594002</v>
      </c>
      <c r="L249" s="8">
        <f t="shared" si="11"/>
        <v>8454.9522554592404</v>
      </c>
      <c r="M249" s="8">
        <f t="shared" si="12"/>
        <v>246</v>
      </c>
      <c r="N249" s="8"/>
      <c r="O249" s="8"/>
      <c r="P249" s="8"/>
      <c r="Q249" s="8">
        <f>IF($B$23=$M$2,M249,IF($B$23=$N$2,N249,IF($B$23=$O$2,O249,IF($B$23=$P$2,P249,""))))</f>
        <v>0</v>
      </c>
      <c r="R249" s="3">
        <f>IF(Q249&lt;&gt;0,regpay,0)</f>
        <v>0</v>
      </c>
      <c r="S249" s="27"/>
      <c r="T249" s="3">
        <f>IF(U248=0,0,S249)</f>
        <v>0</v>
      </c>
      <c r="U249" s="8">
        <f>IF(E249="","",IF(U248&lt;=0,0,IF(U248+F249-L249-R249-T249&lt;0,0,U248+F249-L249-R249-T249)))</f>
        <v>6109776.4300958207</v>
      </c>
      <c r="W249" s="11"/>
      <c r="X249" s="11"/>
      <c r="Y249" s="11"/>
      <c r="Z249" s="11"/>
      <c r="AA249" s="11"/>
      <c r="AB249" s="11"/>
      <c r="AC249" s="11"/>
    </row>
    <row r="250" spans="4:29">
      <c r="D250" s="34">
        <f>IF(SUM($D$2:D249)&lt;&gt;0,0,IF(U249=L250,E250,0))</f>
        <v>0</v>
      </c>
      <c r="E250" s="3">
        <f t="shared" si="13"/>
        <v>247</v>
      </c>
      <c r="F250" s="3">
        <f>IF(E250="","",IF(ISERROR(INDEX($A$11:$B$20,MATCH(E250,$A$11:$A$20,0),2)),0,INDEX($A$11:$B$20,MATCH(E250,$A$11:$A$20,0),2)))</f>
        <v>0</v>
      </c>
      <c r="G250" s="47">
        <v>0.1</v>
      </c>
      <c r="H250" s="46">
        <f>IF($B$5="fixed",rate,G250)</f>
        <v>0.1</v>
      </c>
      <c r="I250" s="9">
        <f>IF(E250="",NA(),IF(PMT(H250/freq,(term*freq),-$B$2)&gt;(U249*(1+rate/freq)),IF((U249*(1+rate/freq))&lt;0,0,(U249*(1+rate/freq))),PMT(H250/freq,(term*freq),-$B$2)))</f>
        <v>59440.213775053242</v>
      </c>
      <c r="J250" s="8">
        <f>IF(E250="","",IF(emi&gt;(U249*(1+rate/freq)),IF((U249*(1+rate/freq))&lt;0,0,(U249*(1+rate/freq))),emi))</f>
        <v>59440.213775053242</v>
      </c>
      <c r="K250" s="9">
        <f>IF(E250="",NA(),IF(U249&lt;0,0,U249)*H250/freq)</f>
        <v>50914.803584131841</v>
      </c>
      <c r="L250" s="8">
        <f t="shared" si="11"/>
        <v>8525.4101909214005</v>
      </c>
      <c r="M250" s="8">
        <f t="shared" si="12"/>
        <v>247</v>
      </c>
      <c r="N250" s="8">
        <f>N247+3</f>
        <v>247</v>
      </c>
      <c r="O250" s="8">
        <f>O244+6</f>
        <v>247</v>
      </c>
      <c r="P250" s="8"/>
      <c r="Q250" s="8">
        <f>IF($B$23=$M$2,M250,IF($B$23=$N$2,N250,IF($B$23=$O$2,O250,IF($B$23=$P$2,P250,""))))</f>
        <v>247</v>
      </c>
      <c r="R250" s="3">
        <f>IF(Q250&lt;&gt;0,regpay,0)</f>
        <v>0</v>
      </c>
      <c r="S250" s="27"/>
      <c r="T250" s="3">
        <f>IF(U249=0,0,S250)</f>
        <v>0</v>
      </c>
      <c r="U250" s="8">
        <f>IF(E250="","",IF(U249&lt;=0,0,IF(U249+F250-L250-R250-T250&lt;0,0,U249+F250-L250-R250-T250)))</f>
        <v>6101251.0199048994</v>
      </c>
      <c r="W250" s="11"/>
      <c r="X250" s="11"/>
      <c r="Y250" s="11"/>
      <c r="Z250" s="11"/>
      <c r="AA250" s="11"/>
      <c r="AB250" s="11"/>
      <c r="AC250" s="11"/>
    </row>
    <row r="251" spans="4:29">
      <c r="D251" s="34">
        <f>IF(SUM($D$2:D250)&lt;&gt;0,0,IF(U250=L251,E251,0))</f>
        <v>0</v>
      </c>
      <c r="E251" s="3">
        <f t="shared" si="13"/>
        <v>248</v>
      </c>
      <c r="F251" s="3">
        <f>IF(E251="","",IF(ISERROR(INDEX($A$11:$B$20,MATCH(E251,$A$11:$A$20,0),2)),0,INDEX($A$11:$B$20,MATCH(E251,$A$11:$A$20,0),2)))</f>
        <v>0</v>
      </c>
      <c r="G251" s="47">
        <v>0.1</v>
      </c>
      <c r="H251" s="46">
        <f>IF($B$5="fixed",rate,G251)</f>
        <v>0.1</v>
      </c>
      <c r="I251" s="9">
        <f>IF(E251="",NA(),IF(PMT(H251/freq,(term*freq),-$B$2)&gt;(U250*(1+rate/freq)),IF((U250*(1+rate/freq))&lt;0,0,(U250*(1+rate/freq))),PMT(H251/freq,(term*freq),-$B$2)))</f>
        <v>59440.213775053242</v>
      </c>
      <c r="J251" s="8">
        <f>IF(E251="","",IF(emi&gt;(U250*(1+rate/freq)),IF((U250*(1+rate/freq))&lt;0,0,(U250*(1+rate/freq))),emi))</f>
        <v>59440.213775053242</v>
      </c>
      <c r="K251" s="9">
        <f>IF(E251="",NA(),IF(U250&lt;0,0,U250)*H251/freq)</f>
        <v>50843.758499207499</v>
      </c>
      <c r="L251" s="8">
        <f t="shared" si="11"/>
        <v>8596.455275845743</v>
      </c>
      <c r="M251" s="8">
        <f t="shared" si="12"/>
        <v>248</v>
      </c>
      <c r="N251" s="8"/>
      <c r="O251" s="8"/>
      <c r="P251" s="8"/>
      <c r="Q251" s="8">
        <f>IF($B$23=$M$2,M251,IF($B$23=$N$2,N251,IF($B$23=$O$2,O251,IF($B$23=$P$2,P251,""))))</f>
        <v>0</v>
      </c>
      <c r="R251" s="3">
        <f>IF(Q251&lt;&gt;0,regpay,0)</f>
        <v>0</v>
      </c>
      <c r="S251" s="27"/>
      <c r="T251" s="3">
        <f>IF(U250=0,0,S251)</f>
        <v>0</v>
      </c>
      <c r="U251" s="8">
        <f>IF(E251="","",IF(U250&lt;=0,0,IF(U250+F251-L251-R251-T251&lt;0,0,U250+F251-L251-R251-T251)))</f>
        <v>6092654.5646290537</v>
      </c>
      <c r="W251" s="11"/>
      <c r="X251" s="11"/>
      <c r="Y251" s="11"/>
      <c r="Z251" s="11"/>
      <c r="AA251" s="11"/>
      <c r="AB251" s="11"/>
      <c r="AC251" s="11"/>
    </row>
    <row r="252" spans="4:29">
      <c r="D252" s="34">
        <f>IF(SUM($D$2:D251)&lt;&gt;0,0,IF(U251=L252,E252,0))</f>
        <v>0</v>
      </c>
      <c r="E252" s="3">
        <f t="shared" si="13"/>
        <v>249</v>
      </c>
      <c r="F252" s="3">
        <f>IF(E252="","",IF(ISERROR(INDEX($A$11:$B$20,MATCH(E252,$A$11:$A$20,0),2)),0,INDEX($A$11:$B$20,MATCH(E252,$A$11:$A$20,0),2)))</f>
        <v>0</v>
      </c>
      <c r="G252" s="47">
        <v>0.1</v>
      </c>
      <c r="H252" s="46">
        <f>IF($B$5="fixed",rate,G252)</f>
        <v>0.1</v>
      </c>
      <c r="I252" s="9">
        <f>IF(E252="",NA(),IF(PMT(H252/freq,(term*freq),-$B$2)&gt;(U251*(1+rate/freq)),IF((U251*(1+rate/freq))&lt;0,0,(U251*(1+rate/freq))),PMT(H252/freq,(term*freq),-$B$2)))</f>
        <v>59440.213775053242</v>
      </c>
      <c r="J252" s="8">
        <f>IF(E252="","",IF(emi&gt;(U251*(1+rate/freq)),IF((U251*(1+rate/freq))&lt;0,0,(U251*(1+rate/freq))),emi))</f>
        <v>59440.213775053242</v>
      </c>
      <c r="K252" s="9">
        <f>IF(E252="",NA(),IF(U251&lt;0,0,U251)*H252/freq)</f>
        <v>50772.121371908783</v>
      </c>
      <c r="L252" s="8">
        <f t="shared" si="11"/>
        <v>8668.0924031444592</v>
      </c>
      <c r="M252" s="8">
        <f t="shared" si="12"/>
        <v>249</v>
      </c>
      <c r="N252" s="8"/>
      <c r="O252" s="8"/>
      <c r="P252" s="8"/>
      <c r="Q252" s="8">
        <f>IF($B$23=$M$2,M252,IF($B$23=$N$2,N252,IF($B$23=$O$2,O252,IF($B$23=$P$2,P252,""))))</f>
        <v>0</v>
      </c>
      <c r="R252" s="3">
        <f>IF(Q252&lt;&gt;0,regpay,0)</f>
        <v>0</v>
      </c>
      <c r="S252" s="27"/>
      <c r="T252" s="3">
        <f>IF(U251=0,0,S252)</f>
        <v>0</v>
      </c>
      <c r="U252" s="8">
        <f>IF(E252="","",IF(U251&lt;=0,0,IF(U251+F252-L252-R252-T252&lt;0,0,U251+F252-L252-R252-T252)))</f>
        <v>6083986.4722259091</v>
      </c>
      <c r="W252" s="11"/>
      <c r="X252" s="11"/>
      <c r="Y252" s="11"/>
      <c r="Z252" s="11"/>
      <c r="AA252" s="11"/>
      <c r="AB252" s="11"/>
      <c r="AC252" s="11"/>
    </row>
    <row r="253" spans="4:29">
      <c r="D253" s="34">
        <f>IF(SUM($D$2:D252)&lt;&gt;0,0,IF(U252=L253,E253,0))</f>
        <v>0</v>
      </c>
      <c r="E253" s="3">
        <f t="shared" si="13"/>
        <v>250</v>
      </c>
      <c r="F253" s="3">
        <f>IF(E253="","",IF(ISERROR(INDEX($A$11:$B$20,MATCH(E253,$A$11:$A$20,0),2)),0,INDEX($A$11:$B$20,MATCH(E253,$A$11:$A$20,0),2)))</f>
        <v>0</v>
      </c>
      <c r="G253" s="47">
        <v>0.1</v>
      </c>
      <c r="H253" s="46">
        <f>IF($B$5="fixed",rate,G253)</f>
        <v>0.1</v>
      </c>
      <c r="I253" s="9">
        <f>IF(E253="",NA(),IF(PMT(H253/freq,(term*freq),-$B$2)&gt;(U252*(1+rate/freq)),IF((U252*(1+rate/freq))&lt;0,0,(U252*(1+rate/freq))),PMT(H253/freq,(term*freq),-$B$2)))</f>
        <v>59440.213775053242</v>
      </c>
      <c r="J253" s="8">
        <f>IF(E253="","",IF(emi&gt;(U252*(1+rate/freq)),IF((U252*(1+rate/freq))&lt;0,0,(U252*(1+rate/freq))),emi))</f>
        <v>59440.213775053242</v>
      </c>
      <c r="K253" s="9">
        <f>IF(E253="",NA(),IF(U252&lt;0,0,U252)*H253/freq)</f>
        <v>50699.887268549246</v>
      </c>
      <c r="L253" s="8">
        <f t="shared" si="11"/>
        <v>8740.3265065039959</v>
      </c>
      <c r="M253" s="8">
        <f t="shared" si="12"/>
        <v>250</v>
      </c>
      <c r="N253" s="8">
        <f>N250+3</f>
        <v>250</v>
      </c>
      <c r="O253" s="8"/>
      <c r="P253" s="8"/>
      <c r="Q253" s="8">
        <f>IF($B$23=$M$2,M253,IF($B$23=$N$2,N253,IF($B$23=$O$2,O253,IF($B$23=$P$2,P253,""))))</f>
        <v>250</v>
      </c>
      <c r="R253" s="3">
        <f>IF(Q253&lt;&gt;0,regpay,0)</f>
        <v>0</v>
      </c>
      <c r="S253" s="27"/>
      <c r="T253" s="3">
        <f>IF(U252=0,0,S253)</f>
        <v>0</v>
      </c>
      <c r="U253" s="8">
        <f>IF(E253="","",IF(U252&lt;=0,0,IF(U252+F253-L253-R253-T253&lt;0,0,U252+F253-L253-R253-T253)))</f>
        <v>6075246.1457194053</v>
      </c>
      <c r="W253" s="11"/>
      <c r="X253" s="11"/>
      <c r="Y253" s="11"/>
      <c r="Z253" s="11"/>
      <c r="AA253" s="11"/>
      <c r="AB253" s="11"/>
      <c r="AC253" s="11"/>
    </row>
    <row r="254" spans="4:29">
      <c r="D254" s="34">
        <f>IF(SUM($D$2:D253)&lt;&gt;0,0,IF(U253=L254,E254,0))</f>
        <v>0</v>
      </c>
      <c r="E254" s="3">
        <f t="shared" si="13"/>
        <v>251</v>
      </c>
      <c r="F254" s="3">
        <f>IF(E254="","",IF(ISERROR(INDEX($A$11:$B$20,MATCH(E254,$A$11:$A$20,0),2)),0,INDEX($A$11:$B$20,MATCH(E254,$A$11:$A$20,0),2)))</f>
        <v>0</v>
      </c>
      <c r="G254" s="47">
        <v>0.1</v>
      </c>
      <c r="H254" s="46">
        <f>IF($B$5="fixed",rate,G254)</f>
        <v>0.1</v>
      </c>
      <c r="I254" s="9">
        <f>IF(E254="",NA(),IF(PMT(H254/freq,(term*freq),-$B$2)&gt;(U253*(1+rate/freq)),IF((U253*(1+rate/freq))&lt;0,0,(U253*(1+rate/freq))),PMT(H254/freq,(term*freq),-$B$2)))</f>
        <v>59440.213775053242</v>
      </c>
      <c r="J254" s="8">
        <f>IF(E254="","",IF(emi&gt;(U253*(1+rate/freq)),IF((U253*(1+rate/freq))&lt;0,0,(U253*(1+rate/freq))),emi))</f>
        <v>59440.213775053242</v>
      </c>
      <c r="K254" s="9">
        <f>IF(E254="",NA(),IF(U253&lt;0,0,U253)*H254/freq)</f>
        <v>50627.051214328378</v>
      </c>
      <c r="L254" s="8">
        <f t="shared" si="11"/>
        <v>8813.1625607248643</v>
      </c>
      <c r="M254" s="8">
        <f t="shared" si="12"/>
        <v>251</v>
      </c>
      <c r="N254" s="8"/>
      <c r="O254" s="8"/>
      <c r="P254" s="8"/>
      <c r="Q254" s="8">
        <f>IF($B$23=$M$2,M254,IF($B$23=$N$2,N254,IF($B$23=$O$2,O254,IF($B$23=$P$2,P254,""))))</f>
        <v>0</v>
      </c>
      <c r="R254" s="3">
        <f>IF(Q254&lt;&gt;0,regpay,0)</f>
        <v>0</v>
      </c>
      <c r="S254" s="27"/>
      <c r="T254" s="3">
        <f>IF(U253=0,0,S254)</f>
        <v>0</v>
      </c>
      <c r="U254" s="8">
        <f>IF(E254="","",IF(U253&lt;=0,0,IF(U253+F254-L254-R254-T254&lt;0,0,U253+F254-L254-R254-T254)))</f>
        <v>6066432.9831586806</v>
      </c>
      <c r="W254" s="11"/>
      <c r="X254" s="11"/>
      <c r="Y254" s="11"/>
      <c r="Z254" s="11"/>
      <c r="AA254" s="11"/>
      <c r="AB254" s="11"/>
      <c r="AC254" s="11"/>
    </row>
    <row r="255" spans="4:29">
      <c r="D255" s="34">
        <f>IF(SUM($D$2:D254)&lt;&gt;0,0,IF(U254=L255,E255,0))</f>
        <v>0</v>
      </c>
      <c r="E255" s="3">
        <f t="shared" si="13"/>
        <v>252</v>
      </c>
      <c r="F255" s="3">
        <f>IF(E255="","",IF(ISERROR(INDEX($A$11:$B$20,MATCH(E255,$A$11:$A$20,0),2)),0,INDEX($A$11:$B$20,MATCH(E255,$A$11:$A$20,0),2)))</f>
        <v>0</v>
      </c>
      <c r="G255" s="47">
        <v>0.1</v>
      </c>
      <c r="H255" s="46">
        <f>IF($B$5="fixed",rate,G255)</f>
        <v>0.1</v>
      </c>
      <c r="I255" s="9">
        <f>IF(E255="",NA(),IF(PMT(H255/freq,(term*freq),-$B$2)&gt;(U254*(1+rate/freq)),IF((U254*(1+rate/freq))&lt;0,0,(U254*(1+rate/freq))),PMT(H255/freq,(term*freq),-$B$2)))</f>
        <v>59440.213775053242</v>
      </c>
      <c r="J255" s="8">
        <f>IF(E255="","",IF(emi&gt;(U254*(1+rate/freq)),IF((U254*(1+rate/freq))&lt;0,0,(U254*(1+rate/freq))),emi))</f>
        <v>59440.213775053242</v>
      </c>
      <c r="K255" s="9">
        <f>IF(E255="",NA(),IF(U254&lt;0,0,U254)*H255/freq)</f>
        <v>50553.608192989013</v>
      </c>
      <c r="L255" s="8">
        <f t="shared" si="11"/>
        <v>8886.6055820642287</v>
      </c>
      <c r="M255" s="8">
        <f t="shared" si="12"/>
        <v>252</v>
      </c>
      <c r="N255" s="8"/>
      <c r="O255" s="8"/>
      <c r="P255" s="8"/>
      <c r="Q255" s="8">
        <f>IF($B$23=$M$2,M255,IF($B$23=$N$2,N255,IF($B$23=$O$2,O255,IF($B$23=$P$2,P255,""))))</f>
        <v>0</v>
      </c>
      <c r="R255" s="3">
        <f>IF(Q255&lt;&gt;0,regpay,0)</f>
        <v>0</v>
      </c>
      <c r="S255" s="27"/>
      <c r="T255" s="3">
        <f>IF(U254=0,0,S255)</f>
        <v>0</v>
      </c>
      <c r="U255" s="8">
        <f>IF(E255="","",IF(U254&lt;=0,0,IF(U254+F255-L255-R255-T255&lt;0,0,U254+F255-L255-R255-T255)))</f>
        <v>6057546.3775766166</v>
      </c>
      <c r="W255" s="11"/>
      <c r="X255" s="11"/>
      <c r="Y255" s="11"/>
      <c r="Z255" s="11"/>
      <c r="AA255" s="11"/>
      <c r="AB255" s="11"/>
      <c r="AC255" s="11"/>
    </row>
    <row r="256" spans="4:29">
      <c r="D256" s="34">
        <f>IF(SUM($D$2:D255)&lt;&gt;0,0,IF(U255=L256,E256,0))</f>
        <v>0</v>
      </c>
      <c r="E256" s="3">
        <f t="shared" si="13"/>
        <v>253</v>
      </c>
      <c r="F256" s="3">
        <f>IF(E256="","",IF(ISERROR(INDEX($A$11:$B$20,MATCH(E256,$A$11:$A$20,0),2)),0,INDEX($A$11:$B$20,MATCH(E256,$A$11:$A$20,0),2)))</f>
        <v>0</v>
      </c>
      <c r="G256" s="47">
        <v>0.1</v>
      </c>
      <c r="H256" s="46">
        <f>IF($B$5="fixed",rate,G256)</f>
        <v>0.1</v>
      </c>
      <c r="I256" s="9">
        <f>IF(E256="",NA(),IF(PMT(H256/freq,(term*freq),-$B$2)&gt;(U255*(1+rate/freq)),IF((U255*(1+rate/freq))&lt;0,0,(U255*(1+rate/freq))),PMT(H256/freq,(term*freq),-$B$2)))</f>
        <v>59440.213775053242</v>
      </c>
      <c r="J256" s="8">
        <f>IF(E256="","",IF(emi&gt;(U255*(1+rate/freq)),IF((U255*(1+rate/freq))&lt;0,0,(U255*(1+rate/freq))),emi))</f>
        <v>59440.213775053242</v>
      </c>
      <c r="K256" s="9">
        <f>IF(E256="",NA(),IF(U255&lt;0,0,U255)*H256/freq)</f>
        <v>50479.553146471801</v>
      </c>
      <c r="L256" s="8">
        <f t="shared" si="11"/>
        <v>8960.6606285814414</v>
      </c>
      <c r="M256" s="8">
        <f t="shared" si="12"/>
        <v>253</v>
      </c>
      <c r="N256" s="8">
        <f>N253+3</f>
        <v>253</v>
      </c>
      <c r="O256" s="8">
        <f>O250+6</f>
        <v>253</v>
      </c>
      <c r="P256" s="8">
        <f>P244+12</f>
        <v>253</v>
      </c>
      <c r="Q256" s="8">
        <f>IF($B$23=$M$2,M256,IF($B$23=$N$2,N256,IF($B$23=$O$2,O256,IF($B$23=$P$2,P256,""))))</f>
        <v>253</v>
      </c>
      <c r="R256" s="3">
        <f>IF(Q256&lt;&gt;0,regpay,0)</f>
        <v>0</v>
      </c>
      <c r="S256" s="27"/>
      <c r="T256" s="3">
        <f>IF(U255=0,0,S256)</f>
        <v>0</v>
      </c>
      <c r="U256" s="8">
        <f>IF(E256="","",IF(U255&lt;=0,0,IF(U255+F256-L256-R256-T256&lt;0,0,U255+F256-L256-R256-T256)))</f>
        <v>6048585.7169480352</v>
      </c>
      <c r="W256" s="11"/>
      <c r="X256" s="11"/>
      <c r="Y256" s="11"/>
      <c r="Z256" s="11"/>
      <c r="AA256" s="11"/>
      <c r="AB256" s="11"/>
      <c r="AC256" s="11"/>
    </row>
    <row r="257" spans="4:29">
      <c r="D257" s="34">
        <f>IF(SUM($D$2:D256)&lt;&gt;0,0,IF(U256=L257,E257,0))</f>
        <v>0</v>
      </c>
      <c r="E257" s="3">
        <f t="shared" si="13"/>
        <v>254</v>
      </c>
      <c r="F257" s="3">
        <f>IF(E257="","",IF(ISERROR(INDEX($A$11:$B$20,MATCH(E257,$A$11:$A$20,0),2)),0,INDEX($A$11:$B$20,MATCH(E257,$A$11:$A$20,0),2)))</f>
        <v>0</v>
      </c>
      <c r="G257" s="47">
        <v>0.1</v>
      </c>
      <c r="H257" s="46">
        <f>IF($B$5="fixed",rate,G257)</f>
        <v>0.1</v>
      </c>
      <c r="I257" s="9">
        <f>IF(E257="",NA(),IF(PMT(H257/freq,(term*freq),-$B$2)&gt;(U256*(1+rate/freq)),IF((U256*(1+rate/freq))&lt;0,0,(U256*(1+rate/freq))),PMT(H257/freq,(term*freq),-$B$2)))</f>
        <v>59440.213775053242</v>
      </c>
      <c r="J257" s="8">
        <f>IF(E257="","",IF(emi&gt;(U256*(1+rate/freq)),IF((U256*(1+rate/freq))&lt;0,0,(U256*(1+rate/freq))),emi))</f>
        <v>59440.213775053242</v>
      </c>
      <c r="K257" s="9">
        <f>IF(E257="",NA(),IF(U256&lt;0,0,U256)*H257/freq)</f>
        <v>50404.880974566964</v>
      </c>
      <c r="L257" s="8">
        <f t="shared" si="11"/>
        <v>9035.3328004862778</v>
      </c>
      <c r="M257" s="8">
        <f t="shared" si="12"/>
        <v>254</v>
      </c>
      <c r="N257" s="8"/>
      <c r="O257" s="8"/>
      <c r="P257" s="8"/>
      <c r="Q257" s="8">
        <f>IF($B$23=$M$2,M257,IF($B$23=$N$2,N257,IF($B$23=$O$2,O257,IF($B$23=$P$2,P257,""))))</f>
        <v>0</v>
      </c>
      <c r="R257" s="3">
        <f>IF(Q257&lt;&gt;0,regpay,0)</f>
        <v>0</v>
      </c>
      <c r="S257" s="27"/>
      <c r="T257" s="3">
        <f>IF(U256=0,0,S257)</f>
        <v>0</v>
      </c>
      <c r="U257" s="8">
        <f>IF(E257="","",IF(U256&lt;=0,0,IF(U256+F257-L257-R257-T257&lt;0,0,U256+F257-L257-R257-T257)))</f>
        <v>6039550.384147549</v>
      </c>
      <c r="W257" s="11"/>
      <c r="X257" s="11"/>
      <c r="Y257" s="11"/>
      <c r="Z257" s="11"/>
      <c r="AA257" s="11"/>
      <c r="AB257" s="11"/>
      <c r="AC257" s="11"/>
    </row>
    <row r="258" spans="4:29">
      <c r="D258" s="34">
        <f>IF(SUM($D$2:D257)&lt;&gt;0,0,IF(U257=L258,E258,0))</f>
        <v>0</v>
      </c>
      <c r="E258" s="3">
        <f t="shared" si="13"/>
        <v>255</v>
      </c>
      <c r="F258" s="3">
        <f>IF(E258="","",IF(ISERROR(INDEX($A$11:$B$20,MATCH(E258,$A$11:$A$20,0),2)),0,INDEX($A$11:$B$20,MATCH(E258,$A$11:$A$20,0),2)))</f>
        <v>0</v>
      </c>
      <c r="G258" s="47">
        <v>0.1</v>
      </c>
      <c r="H258" s="46">
        <f>IF($B$5="fixed",rate,G258)</f>
        <v>0.1</v>
      </c>
      <c r="I258" s="9">
        <f>IF(E258="",NA(),IF(PMT(H258/freq,(term*freq),-$B$2)&gt;(U257*(1+rate/freq)),IF((U257*(1+rate/freq))&lt;0,0,(U257*(1+rate/freq))),PMT(H258/freq,(term*freq),-$B$2)))</f>
        <v>59440.213775053242</v>
      </c>
      <c r="J258" s="8">
        <f>IF(E258="","",IF(emi&gt;(U257*(1+rate/freq)),IF((U257*(1+rate/freq))&lt;0,0,(U257*(1+rate/freq))),emi))</f>
        <v>59440.213775053242</v>
      </c>
      <c r="K258" s="9">
        <f>IF(E258="",NA(),IF(U257&lt;0,0,U257)*H258/freq)</f>
        <v>50329.586534562906</v>
      </c>
      <c r="L258" s="8">
        <f t="shared" si="11"/>
        <v>9110.6272404903357</v>
      </c>
      <c r="M258" s="8">
        <f t="shared" si="12"/>
        <v>255</v>
      </c>
      <c r="N258" s="8"/>
      <c r="O258" s="8"/>
      <c r="P258" s="8"/>
      <c r="Q258" s="8">
        <f>IF($B$23=$M$2,M258,IF($B$23=$N$2,N258,IF($B$23=$O$2,O258,IF($B$23=$P$2,P258,""))))</f>
        <v>0</v>
      </c>
      <c r="R258" s="3">
        <f>IF(Q258&lt;&gt;0,regpay,0)</f>
        <v>0</v>
      </c>
      <c r="S258" s="27"/>
      <c r="T258" s="3">
        <f>IF(U257=0,0,S258)</f>
        <v>0</v>
      </c>
      <c r="U258" s="8">
        <f>IF(E258="","",IF(U257&lt;=0,0,IF(U257+F258-L258-R258-T258&lt;0,0,U257+F258-L258-R258-T258)))</f>
        <v>6030439.7569070589</v>
      </c>
      <c r="W258" s="11"/>
      <c r="X258" s="11"/>
      <c r="Y258" s="11"/>
      <c r="Z258" s="11"/>
      <c r="AA258" s="11"/>
      <c r="AB258" s="11"/>
      <c r="AC258" s="11"/>
    </row>
    <row r="259" spans="4:29">
      <c r="D259" s="34">
        <f>IF(SUM($D$2:D258)&lt;&gt;0,0,IF(U258=L259,E259,0))</f>
        <v>0</v>
      </c>
      <c r="E259" s="3">
        <f t="shared" si="13"/>
        <v>256</v>
      </c>
      <c r="F259" s="3">
        <f>IF(E259="","",IF(ISERROR(INDEX($A$11:$B$20,MATCH(E259,$A$11:$A$20,0),2)),0,INDEX($A$11:$B$20,MATCH(E259,$A$11:$A$20,0),2)))</f>
        <v>0</v>
      </c>
      <c r="G259" s="47">
        <v>0.1</v>
      </c>
      <c r="H259" s="46">
        <f>IF($B$5="fixed",rate,G259)</f>
        <v>0.1</v>
      </c>
      <c r="I259" s="9">
        <f>IF(E259="",NA(),IF(PMT(H259/freq,(term*freq),-$B$2)&gt;(U258*(1+rate/freq)),IF((U258*(1+rate/freq))&lt;0,0,(U258*(1+rate/freq))),PMT(H259/freq,(term*freq),-$B$2)))</f>
        <v>59440.213775053242</v>
      </c>
      <c r="J259" s="8">
        <f>IF(E259="","",IF(emi&gt;(U258*(1+rate/freq)),IF((U258*(1+rate/freq))&lt;0,0,(U258*(1+rate/freq))),emi))</f>
        <v>59440.213775053242</v>
      </c>
      <c r="K259" s="9">
        <f>IF(E259="",NA(),IF(U258&lt;0,0,U258)*H259/freq)</f>
        <v>50253.664640892159</v>
      </c>
      <c r="L259" s="8">
        <f t="shared" si="11"/>
        <v>9186.5491341610832</v>
      </c>
      <c r="M259" s="8">
        <f t="shared" si="12"/>
        <v>256</v>
      </c>
      <c r="N259" s="8">
        <f>N256+3</f>
        <v>256</v>
      </c>
      <c r="O259" s="8"/>
      <c r="P259" s="8"/>
      <c r="Q259" s="8">
        <f>IF($B$23=$M$2,M259,IF($B$23=$N$2,N259,IF($B$23=$O$2,O259,IF($B$23=$P$2,P259,""))))</f>
        <v>256</v>
      </c>
      <c r="R259" s="3">
        <f>IF(Q259&lt;&gt;0,regpay,0)</f>
        <v>0</v>
      </c>
      <c r="S259" s="27"/>
      <c r="T259" s="3">
        <f>IF(U258=0,0,S259)</f>
        <v>0</v>
      </c>
      <c r="U259" s="8">
        <f>IF(E259="","",IF(U258&lt;=0,0,IF(U258+F259-L259-R259-T259&lt;0,0,U258+F259-L259-R259-T259)))</f>
        <v>6021253.2077728976</v>
      </c>
      <c r="W259" s="11"/>
      <c r="X259" s="11"/>
      <c r="Y259" s="11"/>
      <c r="Z259" s="11"/>
      <c r="AA259" s="11"/>
      <c r="AB259" s="11"/>
      <c r="AC259" s="11"/>
    </row>
    <row r="260" spans="4:29">
      <c r="D260" s="34">
        <f>IF(SUM($D$2:D259)&lt;&gt;0,0,IF(U259=L260,E260,0))</f>
        <v>0</v>
      </c>
      <c r="E260" s="3">
        <f t="shared" si="13"/>
        <v>257</v>
      </c>
      <c r="F260" s="3">
        <f>IF(E260="","",IF(ISERROR(INDEX($A$11:$B$20,MATCH(E260,$A$11:$A$20,0),2)),0,INDEX($A$11:$B$20,MATCH(E260,$A$11:$A$20,0),2)))</f>
        <v>0</v>
      </c>
      <c r="G260" s="47">
        <v>0.1</v>
      </c>
      <c r="H260" s="46">
        <f>IF($B$5="fixed",rate,G260)</f>
        <v>0.1</v>
      </c>
      <c r="I260" s="9">
        <f>IF(E260="",NA(),IF(PMT(H260/freq,(term*freq),-$B$2)&gt;(U259*(1+rate/freq)),IF((U259*(1+rate/freq))&lt;0,0,(U259*(1+rate/freq))),PMT(H260/freq,(term*freq),-$B$2)))</f>
        <v>59440.213775053242</v>
      </c>
      <c r="J260" s="8">
        <f>IF(E260="","",IF(emi&gt;(U259*(1+rate/freq)),IF((U259*(1+rate/freq))&lt;0,0,(U259*(1+rate/freq))),emi))</f>
        <v>59440.213775053242</v>
      </c>
      <c r="K260" s="9">
        <f>IF(E260="",NA(),IF(U259&lt;0,0,U259)*H260/freq)</f>
        <v>50177.110064774148</v>
      </c>
      <c r="L260" s="8">
        <f t="shared" si="11"/>
        <v>9263.1037102790942</v>
      </c>
      <c r="M260" s="8">
        <f t="shared" si="12"/>
        <v>257</v>
      </c>
      <c r="N260" s="8"/>
      <c r="O260" s="8"/>
      <c r="P260" s="8"/>
      <c r="Q260" s="8">
        <f>IF($B$23=$M$2,M260,IF($B$23=$N$2,N260,IF($B$23=$O$2,O260,IF($B$23=$P$2,P260,""))))</f>
        <v>0</v>
      </c>
      <c r="R260" s="3">
        <f>IF(Q260&lt;&gt;0,regpay,0)</f>
        <v>0</v>
      </c>
      <c r="S260" s="27"/>
      <c r="T260" s="3">
        <f>IF(U259=0,0,S260)</f>
        <v>0</v>
      </c>
      <c r="U260" s="8">
        <f>IF(E260="","",IF(U259&lt;=0,0,IF(U259+F260-L260-R260-T260&lt;0,0,U259+F260-L260-R260-T260)))</f>
        <v>6011990.1040626187</v>
      </c>
      <c r="W260" s="11"/>
      <c r="X260" s="11"/>
      <c r="Y260" s="11"/>
      <c r="Z260" s="11"/>
      <c r="AA260" s="11"/>
      <c r="AB260" s="11"/>
      <c r="AC260" s="11"/>
    </row>
    <row r="261" spans="4:29">
      <c r="D261" s="34">
        <f>IF(SUM($D$2:D260)&lt;&gt;0,0,IF(U260=L261,E261,0))</f>
        <v>0</v>
      </c>
      <c r="E261" s="3">
        <f t="shared" si="13"/>
        <v>258</v>
      </c>
      <c r="F261" s="3">
        <f>IF(E261="","",IF(ISERROR(INDEX($A$11:$B$20,MATCH(E261,$A$11:$A$20,0),2)),0,INDEX($A$11:$B$20,MATCH(E261,$A$11:$A$20,0),2)))</f>
        <v>0</v>
      </c>
      <c r="G261" s="47">
        <v>0.1</v>
      </c>
      <c r="H261" s="46">
        <f>IF($B$5="fixed",rate,G261)</f>
        <v>0.1</v>
      </c>
      <c r="I261" s="9">
        <f>IF(E261="",NA(),IF(PMT(H261/freq,(term*freq),-$B$2)&gt;(U260*(1+rate/freq)),IF((U260*(1+rate/freq))&lt;0,0,(U260*(1+rate/freq))),PMT(H261/freq,(term*freq),-$B$2)))</f>
        <v>59440.213775053242</v>
      </c>
      <c r="J261" s="8">
        <f>IF(E261="","",IF(emi&gt;(U260*(1+rate/freq)),IF((U260*(1+rate/freq))&lt;0,0,(U260*(1+rate/freq))),emi))</f>
        <v>59440.213775053242</v>
      </c>
      <c r="K261" s="9">
        <f>IF(E261="",NA(),IF(U260&lt;0,0,U260)*H261/freq)</f>
        <v>50099.917533855158</v>
      </c>
      <c r="L261" s="8">
        <f t="shared" ref="L261:L324" si="14">IF(E261="","",I261-K261)</f>
        <v>9340.2962411980843</v>
      </c>
      <c r="M261" s="8">
        <f t="shared" ref="M261:M324" si="15">E261</f>
        <v>258</v>
      </c>
      <c r="N261" s="8"/>
      <c r="O261" s="8"/>
      <c r="P261" s="8"/>
      <c r="Q261" s="8">
        <f>IF($B$23=$M$2,M261,IF($B$23=$N$2,N261,IF($B$23=$O$2,O261,IF($B$23=$P$2,P261,""))))</f>
        <v>0</v>
      </c>
      <c r="R261" s="3">
        <f>IF(Q261&lt;&gt;0,regpay,0)</f>
        <v>0</v>
      </c>
      <c r="S261" s="27"/>
      <c r="T261" s="3">
        <f>IF(U260=0,0,S261)</f>
        <v>0</v>
      </c>
      <c r="U261" s="8">
        <f>IF(E261="","",IF(U260&lt;=0,0,IF(U260+F261-L261-R261-T261&lt;0,0,U260+F261-L261-R261-T261)))</f>
        <v>6002649.807821421</v>
      </c>
      <c r="W261" s="11"/>
      <c r="X261" s="11"/>
      <c r="Y261" s="11"/>
      <c r="Z261" s="11"/>
      <c r="AA261" s="11"/>
      <c r="AB261" s="11"/>
      <c r="AC261" s="11"/>
    </row>
    <row r="262" spans="4:29">
      <c r="D262" s="34">
        <f>IF(SUM($D$2:D261)&lt;&gt;0,0,IF(U261=L262,E262,0))</f>
        <v>0</v>
      </c>
      <c r="E262" s="3">
        <f t="shared" si="13"/>
        <v>259</v>
      </c>
      <c r="F262" s="3">
        <f>IF(E262="","",IF(ISERROR(INDEX($A$11:$B$20,MATCH(E262,$A$11:$A$20,0),2)),0,INDEX($A$11:$B$20,MATCH(E262,$A$11:$A$20,0),2)))</f>
        <v>0</v>
      </c>
      <c r="G262" s="47">
        <v>0.1</v>
      </c>
      <c r="H262" s="46">
        <f>IF($B$5="fixed",rate,G262)</f>
        <v>0.1</v>
      </c>
      <c r="I262" s="9">
        <f>IF(E262="",NA(),IF(PMT(H262/freq,(term*freq),-$B$2)&gt;(U261*(1+rate/freq)),IF((U261*(1+rate/freq))&lt;0,0,(U261*(1+rate/freq))),PMT(H262/freq,(term*freq),-$B$2)))</f>
        <v>59440.213775053242</v>
      </c>
      <c r="J262" s="8">
        <f>IF(E262="","",IF(emi&gt;(U261*(1+rate/freq)),IF((U261*(1+rate/freq))&lt;0,0,(U261*(1+rate/freq))),emi))</f>
        <v>59440.213775053242</v>
      </c>
      <c r="K262" s="9">
        <f>IF(E262="",NA(),IF(U261&lt;0,0,U261)*H262/freq)</f>
        <v>50022.081731845181</v>
      </c>
      <c r="L262" s="8">
        <f t="shared" si="14"/>
        <v>9418.1320432080611</v>
      </c>
      <c r="M262" s="8">
        <f t="shared" si="15"/>
        <v>259</v>
      </c>
      <c r="N262" s="8">
        <f>N259+3</f>
        <v>259</v>
      </c>
      <c r="O262" s="8">
        <f>O256+6</f>
        <v>259</v>
      </c>
      <c r="P262" s="8"/>
      <c r="Q262" s="8">
        <f>IF($B$23=$M$2,M262,IF($B$23=$N$2,N262,IF($B$23=$O$2,O262,IF($B$23=$P$2,P262,""))))</f>
        <v>259</v>
      </c>
      <c r="R262" s="3">
        <f>IF(Q262&lt;&gt;0,regpay,0)</f>
        <v>0</v>
      </c>
      <c r="S262" s="27"/>
      <c r="T262" s="3">
        <f>IF(U261=0,0,S262)</f>
        <v>0</v>
      </c>
      <c r="U262" s="8">
        <f>IF(E262="","",IF(U261&lt;=0,0,IF(U261+F262-L262-R262-T262&lt;0,0,U261+F262-L262-R262-T262)))</f>
        <v>5993231.675778213</v>
      </c>
      <c r="W262" s="11"/>
      <c r="X262" s="11"/>
      <c r="Y262" s="11"/>
      <c r="Z262" s="11"/>
      <c r="AA262" s="11"/>
      <c r="AB262" s="11"/>
      <c r="AC262" s="11"/>
    </row>
    <row r="263" spans="4:29">
      <c r="D263" s="34">
        <f>IF(SUM($D$2:D262)&lt;&gt;0,0,IF(U262=L263,E263,0))</f>
        <v>0</v>
      </c>
      <c r="E263" s="3">
        <f t="shared" si="13"/>
        <v>260</v>
      </c>
      <c r="F263" s="3">
        <f>IF(E263="","",IF(ISERROR(INDEX($A$11:$B$20,MATCH(E263,$A$11:$A$20,0),2)),0,INDEX($A$11:$B$20,MATCH(E263,$A$11:$A$20,0),2)))</f>
        <v>0</v>
      </c>
      <c r="G263" s="47">
        <v>0.1</v>
      </c>
      <c r="H263" s="46">
        <f>IF($B$5="fixed",rate,G263)</f>
        <v>0.1</v>
      </c>
      <c r="I263" s="9">
        <f>IF(E263="",NA(),IF(PMT(H263/freq,(term*freq),-$B$2)&gt;(U262*(1+rate/freq)),IF((U262*(1+rate/freq))&lt;0,0,(U262*(1+rate/freq))),PMT(H263/freq,(term*freq),-$B$2)))</f>
        <v>59440.213775053242</v>
      </c>
      <c r="J263" s="8">
        <f>IF(E263="","",IF(emi&gt;(U262*(1+rate/freq)),IF((U262*(1+rate/freq))&lt;0,0,(U262*(1+rate/freq))),emi))</f>
        <v>59440.213775053242</v>
      </c>
      <c r="K263" s="9">
        <f>IF(E263="",NA(),IF(U262&lt;0,0,U262)*H263/freq)</f>
        <v>49943.597298151777</v>
      </c>
      <c r="L263" s="8">
        <f t="shared" si="14"/>
        <v>9496.6164769014649</v>
      </c>
      <c r="M263" s="8">
        <f t="shared" si="15"/>
        <v>260</v>
      </c>
      <c r="N263" s="8"/>
      <c r="O263" s="8"/>
      <c r="P263" s="8"/>
      <c r="Q263" s="8">
        <f>IF($B$23=$M$2,M263,IF($B$23=$N$2,N263,IF($B$23=$O$2,O263,IF($B$23=$P$2,P263,""))))</f>
        <v>0</v>
      </c>
      <c r="R263" s="3">
        <f>IF(Q263&lt;&gt;0,regpay,0)</f>
        <v>0</v>
      </c>
      <c r="S263" s="27"/>
      <c r="T263" s="3">
        <f>IF(U262=0,0,S263)</f>
        <v>0</v>
      </c>
      <c r="U263" s="8">
        <f>IF(E263="","",IF(U262&lt;=0,0,IF(U262+F263-L263-R263-T263&lt;0,0,U262+F263-L263-R263-T263)))</f>
        <v>5983735.0593013112</v>
      </c>
      <c r="W263" s="11"/>
      <c r="X263" s="11"/>
      <c r="Y263" s="11"/>
      <c r="Z263" s="11"/>
      <c r="AA263" s="11"/>
      <c r="AB263" s="11"/>
      <c r="AC263" s="11"/>
    </row>
    <row r="264" spans="4:29">
      <c r="D264" s="34">
        <f>IF(SUM($D$2:D263)&lt;&gt;0,0,IF(U263=L264,E264,0))</f>
        <v>0</v>
      </c>
      <c r="E264" s="3">
        <f t="shared" si="13"/>
        <v>261</v>
      </c>
      <c r="F264" s="3">
        <f>IF(E264="","",IF(ISERROR(INDEX($A$11:$B$20,MATCH(E264,$A$11:$A$20,0),2)),0,INDEX($A$11:$B$20,MATCH(E264,$A$11:$A$20,0),2)))</f>
        <v>0</v>
      </c>
      <c r="G264" s="47">
        <v>0.1</v>
      </c>
      <c r="H264" s="46">
        <f>IF($B$5="fixed",rate,G264)</f>
        <v>0.1</v>
      </c>
      <c r="I264" s="9">
        <f>IF(E264="",NA(),IF(PMT(H264/freq,(term*freq),-$B$2)&gt;(U263*(1+rate/freq)),IF((U263*(1+rate/freq))&lt;0,0,(U263*(1+rate/freq))),PMT(H264/freq,(term*freq),-$B$2)))</f>
        <v>59440.213775053242</v>
      </c>
      <c r="J264" s="8">
        <f>IF(E264="","",IF(emi&gt;(U263*(1+rate/freq)),IF((U263*(1+rate/freq))&lt;0,0,(U263*(1+rate/freq))),emi))</f>
        <v>59440.213775053242</v>
      </c>
      <c r="K264" s="9">
        <f>IF(E264="",NA(),IF(U263&lt;0,0,U263)*H264/freq)</f>
        <v>49864.458827510934</v>
      </c>
      <c r="L264" s="8">
        <f t="shared" si="14"/>
        <v>9575.7549475423075</v>
      </c>
      <c r="M264" s="8">
        <f t="shared" si="15"/>
        <v>261</v>
      </c>
      <c r="N264" s="8"/>
      <c r="O264" s="8"/>
      <c r="P264" s="8"/>
      <c r="Q264" s="8">
        <f>IF($B$23=$M$2,M264,IF($B$23=$N$2,N264,IF($B$23=$O$2,O264,IF($B$23=$P$2,P264,""))))</f>
        <v>0</v>
      </c>
      <c r="R264" s="3">
        <f>IF(Q264&lt;&gt;0,regpay,0)</f>
        <v>0</v>
      </c>
      <c r="S264" s="27"/>
      <c r="T264" s="3">
        <f>IF(U263=0,0,S264)</f>
        <v>0</v>
      </c>
      <c r="U264" s="8">
        <f>IF(E264="","",IF(U263&lt;=0,0,IF(U263+F264-L264-R264-T264&lt;0,0,U263+F264-L264-R264-T264)))</f>
        <v>5974159.3043537689</v>
      </c>
      <c r="W264" s="11"/>
      <c r="X264" s="11"/>
      <c r="Y264" s="11"/>
      <c r="Z264" s="11"/>
      <c r="AA264" s="11"/>
      <c r="AB264" s="11"/>
      <c r="AC264" s="11"/>
    </row>
    <row r="265" spans="4:29">
      <c r="D265" s="34">
        <f>IF(SUM($D$2:D264)&lt;&gt;0,0,IF(U264=L265,E265,0))</f>
        <v>0</v>
      </c>
      <c r="E265" s="3">
        <f t="shared" si="13"/>
        <v>262</v>
      </c>
      <c r="F265" s="3">
        <f>IF(E265="","",IF(ISERROR(INDEX($A$11:$B$20,MATCH(E265,$A$11:$A$20,0),2)),0,INDEX($A$11:$B$20,MATCH(E265,$A$11:$A$20,0),2)))</f>
        <v>0</v>
      </c>
      <c r="G265" s="47">
        <v>0.1</v>
      </c>
      <c r="H265" s="46">
        <f>IF($B$5="fixed",rate,G265)</f>
        <v>0.1</v>
      </c>
      <c r="I265" s="9">
        <f>IF(E265="",NA(),IF(PMT(H265/freq,(term*freq),-$B$2)&gt;(U264*(1+rate/freq)),IF((U264*(1+rate/freq))&lt;0,0,(U264*(1+rate/freq))),PMT(H265/freq,(term*freq),-$B$2)))</f>
        <v>59440.213775053242</v>
      </c>
      <c r="J265" s="8">
        <f>IF(E265="","",IF(emi&gt;(U264*(1+rate/freq)),IF((U264*(1+rate/freq))&lt;0,0,(U264*(1+rate/freq))),emi))</f>
        <v>59440.213775053242</v>
      </c>
      <c r="K265" s="9">
        <f>IF(E265="",NA(),IF(U264&lt;0,0,U264)*H265/freq)</f>
        <v>49784.660869614745</v>
      </c>
      <c r="L265" s="8">
        <f t="shared" si="14"/>
        <v>9655.552905438497</v>
      </c>
      <c r="M265" s="8">
        <f t="shared" si="15"/>
        <v>262</v>
      </c>
      <c r="N265" s="8">
        <f>N262+3</f>
        <v>262</v>
      </c>
      <c r="O265" s="8"/>
      <c r="P265" s="8"/>
      <c r="Q265" s="8">
        <f>IF($B$23=$M$2,M265,IF($B$23=$N$2,N265,IF($B$23=$O$2,O265,IF($B$23=$P$2,P265,""))))</f>
        <v>262</v>
      </c>
      <c r="R265" s="3">
        <f>IF(Q265&lt;&gt;0,regpay,0)</f>
        <v>0</v>
      </c>
      <c r="S265" s="27"/>
      <c r="T265" s="3">
        <f>IF(U264=0,0,S265)</f>
        <v>0</v>
      </c>
      <c r="U265" s="8">
        <f>IF(E265="","",IF(U264&lt;=0,0,IF(U264+F265-L265-R265-T265&lt;0,0,U264+F265-L265-R265-T265)))</f>
        <v>5964503.7514483305</v>
      </c>
      <c r="W265" s="11"/>
      <c r="X265" s="11"/>
      <c r="Y265" s="11"/>
      <c r="Z265" s="11"/>
      <c r="AA265" s="11"/>
      <c r="AB265" s="11"/>
      <c r="AC265" s="11"/>
    </row>
    <row r="266" spans="4:29">
      <c r="D266" s="34">
        <f>IF(SUM($D$2:D265)&lt;&gt;0,0,IF(U265=L266,E266,0))</f>
        <v>0</v>
      </c>
      <c r="E266" s="3">
        <f t="shared" si="13"/>
        <v>263</v>
      </c>
      <c r="F266" s="3">
        <f>IF(E266="","",IF(ISERROR(INDEX($A$11:$B$20,MATCH(E266,$A$11:$A$20,0),2)),0,INDEX($A$11:$B$20,MATCH(E266,$A$11:$A$20,0),2)))</f>
        <v>0</v>
      </c>
      <c r="G266" s="47">
        <v>0.1</v>
      </c>
      <c r="H266" s="46">
        <f>IF($B$5="fixed",rate,G266)</f>
        <v>0.1</v>
      </c>
      <c r="I266" s="9">
        <f>IF(E266="",NA(),IF(PMT(H266/freq,(term*freq),-$B$2)&gt;(U265*(1+rate/freq)),IF((U265*(1+rate/freq))&lt;0,0,(U265*(1+rate/freq))),PMT(H266/freq,(term*freq),-$B$2)))</f>
        <v>59440.213775053242</v>
      </c>
      <c r="J266" s="8">
        <f>IF(E266="","",IF(emi&gt;(U265*(1+rate/freq)),IF((U265*(1+rate/freq))&lt;0,0,(U265*(1+rate/freq))),emi))</f>
        <v>59440.213775053242</v>
      </c>
      <c r="K266" s="9">
        <f>IF(E266="",NA(),IF(U265&lt;0,0,U265)*H266/freq)</f>
        <v>49704.197928736095</v>
      </c>
      <c r="L266" s="8">
        <f t="shared" si="14"/>
        <v>9736.0158463171465</v>
      </c>
      <c r="M266" s="8">
        <f t="shared" si="15"/>
        <v>263</v>
      </c>
      <c r="N266" s="8"/>
      <c r="O266" s="8"/>
      <c r="P266" s="8"/>
      <c r="Q266" s="8">
        <f>IF($B$23=$M$2,M266,IF($B$23=$N$2,N266,IF($B$23=$O$2,O266,IF($B$23=$P$2,P266,""))))</f>
        <v>0</v>
      </c>
      <c r="R266" s="3">
        <f>IF(Q266&lt;&gt;0,regpay,0)</f>
        <v>0</v>
      </c>
      <c r="S266" s="27"/>
      <c r="T266" s="3">
        <f>IF(U265=0,0,S266)</f>
        <v>0</v>
      </c>
      <c r="U266" s="8">
        <f>IF(E266="","",IF(U265&lt;=0,0,IF(U265+F266-L266-R266-T266&lt;0,0,U265+F266-L266-R266-T266)))</f>
        <v>5954767.7356020138</v>
      </c>
      <c r="W266" s="11"/>
      <c r="X266" s="11"/>
      <c r="Y266" s="11"/>
      <c r="Z266" s="11"/>
      <c r="AA266" s="11"/>
      <c r="AB266" s="11"/>
      <c r="AC266" s="11"/>
    </row>
    <row r="267" spans="4:29">
      <c r="D267" s="34">
        <f>IF(SUM($D$2:D266)&lt;&gt;0,0,IF(U266=L267,E267,0))</f>
        <v>0</v>
      </c>
      <c r="E267" s="3">
        <f t="shared" si="13"/>
        <v>264</v>
      </c>
      <c r="F267" s="3">
        <f>IF(E267="","",IF(ISERROR(INDEX($A$11:$B$20,MATCH(E267,$A$11:$A$20,0),2)),0,INDEX($A$11:$B$20,MATCH(E267,$A$11:$A$20,0),2)))</f>
        <v>0</v>
      </c>
      <c r="G267" s="47">
        <v>0.1</v>
      </c>
      <c r="H267" s="46">
        <f>IF($B$5="fixed",rate,G267)</f>
        <v>0.1</v>
      </c>
      <c r="I267" s="9">
        <f>IF(E267="",NA(),IF(PMT(H267/freq,(term*freq),-$B$2)&gt;(U266*(1+rate/freq)),IF((U266*(1+rate/freq))&lt;0,0,(U266*(1+rate/freq))),PMT(H267/freq,(term*freq),-$B$2)))</f>
        <v>59440.213775053242</v>
      </c>
      <c r="J267" s="8">
        <f>IF(E267="","",IF(emi&gt;(U266*(1+rate/freq)),IF((U266*(1+rate/freq))&lt;0,0,(U266*(1+rate/freq))),emi))</f>
        <v>59440.213775053242</v>
      </c>
      <c r="K267" s="9">
        <f>IF(E267="",NA(),IF(U266&lt;0,0,U266)*H267/freq)</f>
        <v>49623.064463350114</v>
      </c>
      <c r="L267" s="8">
        <f t="shared" si="14"/>
        <v>9817.1493117031278</v>
      </c>
      <c r="M267" s="8">
        <f t="shared" si="15"/>
        <v>264</v>
      </c>
      <c r="N267" s="8"/>
      <c r="O267" s="8"/>
      <c r="P267" s="8"/>
      <c r="Q267" s="8">
        <f>IF($B$23=$M$2,M267,IF($B$23=$N$2,N267,IF($B$23=$O$2,O267,IF($B$23=$P$2,P267,""))))</f>
        <v>0</v>
      </c>
      <c r="R267" s="3">
        <f>IF(Q267&lt;&gt;0,regpay,0)</f>
        <v>0</v>
      </c>
      <c r="S267" s="27"/>
      <c r="T267" s="3">
        <f>IF(U266=0,0,S267)</f>
        <v>0</v>
      </c>
      <c r="U267" s="8">
        <f>IF(E267="","",IF(U266&lt;=0,0,IF(U266+F267-L267-R267-T267&lt;0,0,U266+F267-L267-R267-T267)))</f>
        <v>5944950.5862903111</v>
      </c>
      <c r="W267" s="11"/>
      <c r="X267" s="11"/>
      <c r="Y267" s="11"/>
      <c r="Z267" s="11"/>
      <c r="AA267" s="11"/>
      <c r="AB267" s="11"/>
      <c r="AC267" s="11"/>
    </row>
    <row r="268" spans="4:29">
      <c r="D268" s="34">
        <f>IF(SUM($D$2:D267)&lt;&gt;0,0,IF(U267=L268,E268,0))</f>
        <v>0</v>
      </c>
      <c r="E268" s="3">
        <f t="shared" si="13"/>
        <v>265</v>
      </c>
      <c r="F268" s="3">
        <f>IF(E268="","",IF(ISERROR(INDEX($A$11:$B$20,MATCH(E268,$A$11:$A$20,0),2)),0,INDEX($A$11:$B$20,MATCH(E268,$A$11:$A$20,0),2)))</f>
        <v>0</v>
      </c>
      <c r="G268" s="47">
        <v>0.1</v>
      </c>
      <c r="H268" s="46">
        <f>IF($B$5="fixed",rate,G268)</f>
        <v>0.1</v>
      </c>
      <c r="I268" s="9">
        <f>IF(E268="",NA(),IF(PMT(H268/freq,(term*freq),-$B$2)&gt;(U267*(1+rate/freq)),IF((U267*(1+rate/freq))&lt;0,0,(U267*(1+rate/freq))),PMT(H268/freq,(term*freq),-$B$2)))</f>
        <v>59440.213775053242</v>
      </c>
      <c r="J268" s="8">
        <f>IF(E268="","",IF(emi&gt;(U267*(1+rate/freq)),IF((U267*(1+rate/freq))&lt;0,0,(U267*(1+rate/freq))),emi))</f>
        <v>59440.213775053242</v>
      </c>
      <c r="K268" s="9">
        <f>IF(E268="",NA(),IF(U267&lt;0,0,U267)*H268/freq)</f>
        <v>49541.254885752598</v>
      </c>
      <c r="L268" s="8">
        <f t="shared" si="14"/>
        <v>9898.9588893006439</v>
      </c>
      <c r="M268" s="8">
        <f t="shared" si="15"/>
        <v>265</v>
      </c>
      <c r="N268" s="8">
        <f>N265+3</f>
        <v>265</v>
      </c>
      <c r="O268" s="8">
        <f>O262+6</f>
        <v>265</v>
      </c>
      <c r="P268" s="8">
        <f>P256+12</f>
        <v>265</v>
      </c>
      <c r="Q268" s="8">
        <f>IF($B$23=$M$2,M268,IF($B$23=$N$2,N268,IF($B$23=$O$2,O268,IF($B$23=$P$2,P268,""))))</f>
        <v>265</v>
      </c>
      <c r="R268" s="3">
        <f>IF(Q268&lt;&gt;0,regpay,0)</f>
        <v>0</v>
      </c>
      <c r="S268" s="27"/>
      <c r="T268" s="3">
        <f>IF(U267=0,0,S268)</f>
        <v>0</v>
      </c>
      <c r="U268" s="8">
        <f>IF(E268="","",IF(U267&lt;=0,0,IF(U267+F268-L268-R268-T268&lt;0,0,U267+F268-L268-R268-T268)))</f>
        <v>5935051.6274010101</v>
      </c>
      <c r="W268" s="11"/>
      <c r="X268" s="11"/>
      <c r="Y268" s="11"/>
      <c r="Z268" s="11"/>
      <c r="AA268" s="11"/>
      <c r="AB268" s="11"/>
      <c r="AC268" s="11"/>
    </row>
    <row r="269" spans="4:29">
      <c r="D269" s="34">
        <f>IF(SUM($D$2:D268)&lt;&gt;0,0,IF(U268=L269,E269,0))</f>
        <v>0</v>
      </c>
      <c r="E269" s="3">
        <f t="shared" si="13"/>
        <v>266</v>
      </c>
      <c r="F269" s="3">
        <f>IF(E269="","",IF(ISERROR(INDEX($A$11:$B$20,MATCH(E269,$A$11:$A$20,0),2)),0,INDEX($A$11:$B$20,MATCH(E269,$A$11:$A$20,0),2)))</f>
        <v>0</v>
      </c>
      <c r="G269" s="47">
        <v>0.1</v>
      </c>
      <c r="H269" s="46">
        <f>IF($B$5="fixed",rate,G269)</f>
        <v>0.1</v>
      </c>
      <c r="I269" s="9">
        <f>IF(E269="",NA(),IF(PMT(H269/freq,(term*freq),-$B$2)&gt;(U268*(1+rate/freq)),IF((U268*(1+rate/freq))&lt;0,0,(U268*(1+rate/freq))),PMT(H269/freq,(term*freq),-$B$2)))</f>
        <v>59440.213775053242</v>
      </c>
      <c r="J269" s="8">
        <f>IF(E269="","",IF(emi&gt;(U268*(1+rate/freq)),IF((U268*(1+rate/freq))&lt;0,0,(U268*(1+rate/freq))),emi))</f>
        <v>59440.213775053242</v>
      </c>
      <c r="K269" s="9">
        <f>IF(E269="",NA(),IF(U268&lt;0,0,U268)*H269/freq)</f>
        <v>49458.763561675085</v>
      </c>
      <c r="L269" s="8">
        <f t="shared" si="14"/>
        <v>9981.4502133781571</v>
      </c>
      <c r="M269" s="8">
        <f t="shared" si="15"/>
        <v>266</v>
      </c>
      <c r="N269" s="8"/>
      <c r="O269" s="8"/>
      <c r="P269" s="8"/>
      <c r="Q269" s="8">
        <f>IF($B$23=$M$2,M269,IF($B$23=$N$2,N269,IF($B$23=$O$2,O269,IF($B$23=$P$2,P269,""))))</f>
        <v>0</v>
      </c>
      <c r="R269" s="3">
        <f>IF(Q269&lt;&gt;0,regpay,0)</f>
        <v>0</v>
      </c>
      <c r="S269" s="27"/>
      <c r="T269" s="3">
        <f>IF(U268=0,0,S269)</f>
        <v>0</v>
      </c>
      <c r="U269" s="8">
        <f>IF(E269="","",IF(U268&lt;=0,0,IF(U268+F269-L269-R269-T269&lt;0,0,U268+F269-L269-R269-T269)))</f>
        <v>5925070.1771876318</v>
      </c>
      <c r="W269" s="11"/>
      <c r="X269" s="11"/>
      <c r="Y269" s="11"/>
      <c r="Z269" s="11"/>
      <c r="AA269" s="11"/>
      <c r="AB269" s="11"/>
      <c r="AC269" s="11"/>
    </row>
    <row r="270" spans="4:29">
      <c r="D270" s="34">
        <f>IF(SUM($D$2:D269)&lt;&gt;0,0,IF(U269=L270,E270,0))</f>
        <v>0</v>
      </c>
      <c r="E270" s="3">
        <f t="shared" si="13"/>
        <v>267</v>
      </c>
      <c r="F270" s="3">
        <f>IF(E270="","",IF(ISERROR(INDEX($A$11:$B$20,MATCH(E270,$A$11:$A$20,0),2)),0,INDEX($A$11:$B$20,MATCH(E270,$A$11:$A$20,0),2)))</f>
        <v>0</v>
      </c>
      <c r="G270" s="47">
        <v>0.1</v>
      </c>
      <c r="H270" s="46">
        <f>IF($B$5="fixed",rate,G270)</f>
        <v>0.1</v>
      </c>
      <c r="I270" s="9">
        <f>IF(E270="",NA(),IF(PMT(H270/freq,(term*freq),-$B$2)&gt;(U269*(1+rate/freq)),IF((U269*(1+rate/freq))&lt;0,0,(U269*(1+rate/freq))),PMT(H270/freq,(term*freq),-$B$2)))</f>
        <v>59440.213775053242</v>
      </c>
      <c r="J270" s="8">
        <f>IF(E270="","",IF(emi&gt;(U269*(1+rate/freq)),IF((U269*(1+rate/freq))&lt;0,0,(U269*(1+rate/freq))),emi))</f>
        <v>59440.213775053242</v>
      </c>
      <c r="K270" s="9">
        <f>IF(E270="",NA(),IF(U269&lt;0,0,U269)*H270/freq)</f>
        <v>49375.584809896936</v>
      </c>
      <c r="L270" s="8">
        <f t="shared" si="14"/>
        <v>10064.628965156306</v>
      </c>
      <c r="M270" s="8">
        <f t="shared" si="15"/>
        <v>267</v>
      </c>
      <c r="N270" s="8"/>
      <c r="O270" s="8"/>
      <c r="P270" s="8"/>
      <c r="Q270" s="8">
        <f>IF($B$23=$M$2,M270,IF($B$23=$N$2,N270,IF($B$23=$O$2,O270,IF($B$23=$P$2,P270,""))))</f>
        <v>0</v>
      </c>
      <c r="R270" s="3">
        <f>IF(Q270&lt;&gt;0,regpay,0)</f>
        <v>0</v>
      </c>
      <c r="S270" s="27"/>
      <c r="T270" s="3">
        <f>IF(U269=0,0,S270)</f>
        <v>0</v>
      </c>
      <c r="U270" s="8">
        <f>IF(E270="","",IF(U269&lt;=0,0,IF(U269+F270-L270-R270-T270&lt;0,0,U269+F270-L270-R270-T270)))</f>
        <v>5915005.5482224757</v>
      </c>
      <c r="W270" s="11"/>
      <c r="X270" s="11"/>
      <c r="Y270" s="11"/>
      <c r="Z270" s="11"/>
      <c r="AA270" s="11"/>
      <c r="AB270" s="11"/>
      <c r="AC270" s="11"/>
    </row>
    <row r="271" spans="4:29">
      <c r="D271" s="34">
        <f>IF(SUM($D$2:D270)&lt;&gt;0,0,IF(U270=L271,E271,0))</f>
        <v>0</v>
      </c>
      <c r="E271" s="3">
        <f t="shared" si="13"/>
        <v>268</v>
      </c>
      <c r="F271" s="3">
        <f>IF(E271="","",IF(ISERROR(INDEX($A$11:$B$20,MATCH(E271,$A$11:$A$20,0),2)),0,INDEX($A$11:$B$20,MATCH(E271,$A$11:$A$20,0),2)))</f>
        <v>0</v>
      </c>
      <c r="G271" s="47">
        <v>0.1</v>
      </c>
      <c r="H271" s="46">
        <f>IF($B$5="fixed",rate,G271)</f>
        <v>0.1</v>
      </c>
      <c r="I271" s="9">
        <f>IF(E271="",NA(),IF(PMT(H271/freq,(term*freq),-$B$2)&gt;(U270*(1+rate/freq)),IF((U270*(1+rate/freq))&lt;0,0,(U270*(1+rate/freq))),PMT(H271/freq,(term*freq),-$B$2)))</f>
        <v>59440.213775053242</v>
      </c>
      <c r="J271" s="8">
        <f>IF(E271="","",IF(emi&gt;(U270*(1+rate/freq)),IF((U270*(1+rate/freq))&lt;0,0,(U270*(1+rate/freq))),emi))</f>
        <v>59440.213775053242</v>
      </c>
      <c r="K271" s="9">
        <f>IF(E271="",NA(),IF(U270&lt;0,0,U270)*H271/freq)</f>
        <v>49291.712901853964</v>
      </c>
      <c r="L271" s="8">
        <f t="shared" si="14"/>
        <v>10148.500873199278</v>
      </c>
      <c r="M271" s="8">
        <f t="shared" si="15"/>
        <v>268</v>
      </c>
      <c r="N271" s="8">
        <f>N268+3</f>
        <v>268</v>
      </c>
      <c r="O271" s="8"/>
      <c r="P271" s="8"/>
      <c r="Q271" s="8">
        <f>IF($B$23=$M$2,M271,IF($B$23=$N$2,N271,IF($B$23=$O$2,O271,IF($B$23=$P$2,P271,""))))</f>
        <v>268</v>
      </c>
      <c r="R271" s="3">
        <f>IF(Q271&lt;&gt;0,regpay,0)</f>
        <v>0</v>
      </c>
      <c r="S271" s="27"/>
      <c r="T271" s="3">
        <f>IF(U270=0,0,S271)</f>
        <v>0</v>
      </c>
      <c r="U271" s="8">
        <f>IF(E271="","",IF(U270&lt;=0,0,IF(U270+F271-L271-R271-T271&lt;0,0,U270+F271-L271-R271-T271)))</f>
        <v>5904857.047349276</v>
      </c>
      <c r="W271" s="11"/>
      <c r="X271" s="11"/>
      <c r="Y271" s="11"/>
      <c r="Z271" s="11"/>
      <c r="AA271" s="11"/>
      <c r="AB271" s="11"/>
      <c r="AC271" s="11"/>
    </row>
    <row r="272" spans="4:29">
      <c r="D272" s="34">
        <f>IF(SUM($D$2:D271)&lt;&gt;0,0,IF(U271=L272,E272,0))</f>
        <v>0</v>
      </c>
      <c r="E272" s="3">
        <f t="shared" si="13"/>
        <v>269</v>
      </c>
      <c r="F272" s="3">
        <f>IF(E272="","",IF(ISERROR(INDEX($A$11:$B$20,MATCH(E272,$A$11:$A$20,0),2)),0,INDEX($A$11:$B$20,MATCH(E272,$A$11:$A$20,0),2)))</f>
        <v>0</v>
      </c>
      <c r="G272" s="47">
        <v>0.1</v>
      </c>
      <c r="H272" s="46">
        <f>IF($B$5="fixed",rate,G272)</f>
        <v>0.1</v>
      </c>
      <c r="I272" s="9">
        <f>IF(E272="",NA(),IF(PMT(H272/freq,(term*freq),-$B$2)&gt;(U271*(1+rate/freq)),IF((U271*(1+rate/freq))&lt;0,0,(U271*(1+rate/freq))),PMT(H272/freq,(term*freq),-$B$2)))</f>
        <v>59440.213775053242</v>
      </c>
      <c r="J272" s="8">
        <f>IF(E272="","",IF(emi&gt;(U271*(1+rate/freq)),IF((U271*(1+rate/freq))&lt;0,0,(U271*(1+rate/freq))),emi))</f>
        <v>59440.213775053242</v>
      </c>
      <c r="K272" s="9">
        <f>IF(E272="",NA(),IF(U271&lt;0,0,U271)*H272/freq)</f>
        <v>49207.142061243969</v>
      </c>
      <c r="L272" s="8">
        <f t="shared" si="14"/>
        <v>10233.071713809273</v>
      </c>
      <c r="M272" s="8">
        <f t="shared" si="15"/>
        <v>269</v>
      </c>
      <c r="N272" s="8"/>
      <c r="O272" s="8"/>
      <c r="P272" s="8"/>
      <c r="Q272" s="8">
        <f>IF($B$23=$M$2,M272,IF($B$23=$N$2,N272,IF($B$23=$O$2,O272,IF($B$23=$P$2,P272,""))))</f>
        <v>0</v>
      </c>
      <c r="R272" s="3">
        <f>IF(Q272&lt;&gt;0,regpay,0)</f>
        <v>0</v>
      </c>
      <c r="S272" s="27"/>
      <c r="T272" s="3">
        <f>IF(U271=0,0,S272)</f>
        <v>0</v>
      </c>
      <c r="U272" s="8">
        <f>IF(E272="","",IF(U271&lt;=0,0,IF(U271+F272-L272-R272-T272&lt;0,0,U271+F272-L272-R272-T272)))</f>
        <v>5894623.9756354671</v>
      </c>
      <c r="W272" s="11"/>
      <c r="X272" s="11"/>
      <c r="Y272" s="11"/>
      <c r="Z272" s="11"/>
      <c r="AA272" s="11"/>
      <c r="AB272" s="11"/>
      <c r="AC272" s="11"/>
    </row>
    <row r="273" spans="4:29">
      <c r="D273" s="34">
        <f>IF(SUM($D$2:D272)&lt;&gt;0,0,IF(U272=L273,E273,0))</f>
        <v>0</v>
      </c>
      <c r="E273" s="3">
        <f t="shared" si="13"/>
        <v>270</v>
      </c>
      <c r="F273" s="3">
        <f>IF(E273="","",IF(ISERROR(INDEX($A$11:$B$20,MATCH(E273,$A$11:$A$20,0),2)),0,INDEX($A$11:$B$20,MATCH(E273,$A$11:$A$20,0),2)))</f>
        <v>0</v>
      </c>
      <c r="G273" s="47">
        <v>0.1</v>
      </c>
      <c r="H273" s="46">
        <f>IF($B$5="fixed",rate,G273)</f>
        <v>0.1</v>
      </c>
      <c r="I273" s="9">
        <f>IF(E273="",NA(),IF(PMT(H273/freq,(term*freq),-$B$2)&gt;(U272*(1+rate/freq)),IF((U272*(1+rate/freq))&lt;0,0,(U272*(1+rate/freq))),PMT(H273/freq,(term*freq),-$B$2)))</f>
        <v>59440.213775053242</v>
      </c>
      <c r="J273" s="8">
        <f>IF(E273="","",IF(emi&gt;(U272*(1+rate/freq)),IF((U272*(1+rate/freq))&lt;0,0,(U272*(1+rate/freq))),emi))</f>
        <v>59440.213775053242</v>
      </c>
      <c r="K273" s="9">
        <f>IF(E273="",NA(),IF(U272&lt;0,0,U272)*H273/freq)</f>
        <v>49121.866463628896</v>
      </c>
      <c r="L273" s="8">
        <f t="shared" si="14"/>
        <v>10318.347311424346</v>
      </c>
      <c r="M273" s="8">
        <f t="shared" si="15"/>
        <v>270</v>
      </c>
      <c r="N273" s="8"/>
      <c r="O273" s="8"/>
      <c r="P273" s="8"/>
      <c r="Q273" s="8">
        <f>IF($B$23=$M$2,M273,IF($B$23=$N$2,N273,IF($B$23=$O$2,O273,IF($B$23=$P$2,P273,""))))</f>
        <v>0</v>
      </c>
      <c r="R273" s="3">
        <f>IF(Q273&lt;&gt;0,regpay,0)</f>
        <v>0</v>
      </c>
      <c r="S273" s="27"/>
      <c r="T273" s="3">
        <f>IF(U272=0,0,S273)</f>
        <v>0</v>
      </c>
      <c r="U273" s="8">
        <f>IF(E273="","",IF(U272&lt;=0,0,IF(U272+F273-L273-R273-T273&lt;0,0,U272+F273-L273-R273-T273)))</f>
        <v>5884305.628324043</v>
      </c>
      <c r="W273" s="11"/>
      <c r="X273" s="11"/>
      <c r="Y273" s="11"/>
      <c r="Z273" s="11"/>
      <c r="AA273" s="11"/>
      <c r="AB273" s="11"/>
      <c r="AC273" s="11"/>
    </row>
    <row r="274" spans="4:29">
      <c r="D274" s="34">
        <f>IF(SUM($D$2:D273)&lt;&gt;0,0,IF(U273=L274,E274,0))</f>
        <v>0</v>
      </c>
      <c r="E274" s="3">
        <f t="shared" si="13"/>
        <v>271</v>
      </c>
      <c r="F274" s="3">
        <f>IF(E274="","",IF(ISERROR(INDEX($A$11:$B$20,MATCH(E274,$A$11:$A$20,0),2)),0,INDEX($A$11:$B$20,MATCH(E274,$A$11:$A$20,0),2)))</f>
        <v>0</v>
      </c>
      <c r="G274" s="47">
        <v>0.1</v>
      </c>
      <c r="H274" s="46">
        <f>IF($B$5="fixed",rate,G274)</f>
        <v>0.1</v>
      </c>
      <c r="I274" s="9">
        <f>IF(E274="",NA(),IF(PMT(H274/freq,(term*freq),-$B$2)&gt;(U273*(1+rate/freq)),IF((U273*(1+rate/freq))&lt;0,0,(U273*(1+rate/freq))),PMT(H274/freq,(term*freq),-$B$2)))</f>
        <v>59440.213775053242</v>
      </c>
      <c r="J274" s="8">
        <f>IF(E274="","",IF(emi&gt;(U273*(1+rate/freq)),IF((U273*(1+rate/freq))&lt;0,0,(U273*(1+rate/freq))),emi))</f>
        <v>59440.213775053242</v>
      </c>
      <c r="K274" s="9">
        <f>IF(E274="",NA(),IF(U273&lt;0,0,U273)*H274/freq)</f>
        <v>49035.880236033692</v>
      </c>
      <c r="L274" s="8">
        <f t="shared" si="14"/>
        <v>10404.33353901955</v>
      </c>
      <c r="M274" s="8">
        <f t="shared" si="15"/>
        <v>271</v>
      </c>
      <c r="N274" s="8">
        <f>N271+3</f>
        <v>271</v>
      </c>
      <c r="O274" s="8">
        <f>O268+6</f>
        <v>271</v>
      </c>
      <c r="P274" s="8"/>
      <c r="Q274" s="8">
        <f>IF($B$23=$M$2,M274,IF($B$23=$N$2,N274,IF($B$23=$O$2,O274,IF($B$23=$P$2,P274,""))))</f>
        <v>271</v>
      </c>
      <c r="R274" s="3">
        <f>IF(Q274&lt;&gt;0,regpay,0)</f>
        <v>0</v>
      </c>
      <c r="S274" s="27"/>
      <c r="T274" s="3">
        <f>IF(U273=0,0,S274)</f>
        <v>0</v>
      </c>
      <c r="U274" s="8">
        <f>IF(E274="","",IF(U273&lt;=0,0,IF(U273+F274-L274-R274-T274&lt;0,0,U273+F274-L274-R274-T274)))</f>
        <v>5873901.2947850237</v>
      </c>
      <c r="W274" s="11"/>
      <c r="X274" s="11"/>
      <c r="Y274" s="11"/>
      <c r="Z274" s="11"/>
      <c r="AA274" s="11"/>
      <c r="AB274" s="11"/>
      <c r="AC274" s="11"/>
    </row>
    <row r="275" spans="4:29">
      <c r="D275" s="34">
        <f>IF(SUM($D$2:D274)&lt;&gt;0,0,IF(U274=L275,E275,0))</f>
        <v>0</v>
      </c>
      <c r="E275" s="3">
        <f t="shared" si="13"/>
        <v>272</v>
      </c>
      <c r="F275" s="3">
        <f>IF(E275="","",IF(ISERROR(INDEX($A$11:$B$20,MATCH(E275,$A$11:$A$20,0),2)),0,INDEX($A$11:$B$20,MATCH(E275,$A$11:$A$20,0),2)))</f>
        <v>0</v>
      </c>
      <c r="G275" s="47">
        <v>0.1</v>
      </c>
      <c r="H275" s="46">
        <f>IF($B$5="fixed",rate,G275)</f>
        <v>0.1</v>
      </c>
      <c r="I275" s="9">
        <f>IF(E275="",NA(),IF(PMT(H275/freq,(term*freq),-$B$2)&gt;(U274*(1+rate/freq)),IF((U274*(1+rate/freq))&lt;0,0,(U274*(1+rate/freq))),PMT(H275/freq,(term*freq),-$B$2)))</f>
        <v>59440.213775053242</v>
      </c>
      <c r="J275" s="8">
        <f>IF(E275="","",IF(emi&gt;(U274*(1+rate/freq)),IF((U274*(1+rate/freq))&lt;0,0,(U274*(1+rate/freq))),emi))</f>
        <v>59440.213775053242</v>
      </c>
      <c r="K275" s="9">
        <f>IF(E275="",NA(),IF(U274&lt;0,0,U274)*H275/freq)</f>
        <v>48949.177456541867</v>
      </c>
      <c r="L275" s="8">
        <f t="shared" si="14"/>
        <v>10491.036318511375</v>
      </c>
      <c r="M275" s="8">
        <f t="shared" si="15"/>
        <v>272</v>
      </c>
      <c r="N275" s="8"/>
      <c r="O275" s="8"/>
      <c r="P275" s="8"/>
      <c r="Q275" s="8">
        <f>IF($B$23=$M$2,M275,IF($B$23=$N$2,N275,IF($B$23=$O$2,O275,IF($B$23=$P$2,P275,""))))</f>
        <v>0</v>
      </c>
      <c r="R275" s="3">
        <f>IF(Q275&lt;&gt;0,regpay,0)</f>
        <v>0</v>
      </c>
      <c r="S275" s="27"/>
      <c r="T275" s="3">
        <f>IF(U274=0,0,S275)</f>
        <v>0</v>
      </c>
      <c r="U275" s="8">
        <f>IF(E275="","",IF(U274&lt;=0,0,IF(U274+F275-L275-R275-T275&lt;0,0,U274+F275-L275-R275-T275)))</f>
        <v>5863410.258466512</v>
      </c>
      <c r="W275" s="11"/>
      <c r="X275" s="11"/>
      <c r="Y275" s="11"/>
      <c r="Z275" s="11"/>
      <c r="AA275" s="11"/>
      <c r="AB275" s="11"/>
      <c r="AC275" s="11"/>
    </row>
    <row r="276" spans="4:29">
      <c r="D276" s="34">
        <f>IF(SUM($D$2:D275)&lt;&gt;0,0,IF(U275=L276,E276,0))</f>
        <v>0</v>
      </c>
      <c r="E276" s="3">
        <f t="shared" si="13"/>
        <v>273</v>
      </c>
      <c r="F276" s="3">
        <f>IF(E276="","",IF(ISERROR(INDEX($A$11:$B$20,MATCH(E276,$A$11:$A$20,0),2)),0,INDEX($A$11:$B$20,MATCH(E276,$A$11:$A$20,0),2)))</f>
        <v>0</v>
      </c>
      <c r="G276" s="47">
        <v>0.1</v>
      </c>
      <c r="H276" s="46">
        <f>IF($B$5="fixed",rate,G276)</f>
        <v>0.1</v>
      </c>
      <c r="I276" s="9">
        <f>IF(E276="",NA(),IF(PMT(H276/freq,(term*freq),-$B$2)&gt;(U275*(1+rate/freq)),IF((U275*(1+rate/freq))&lt;0,0,(U275*(1+rate/freq))),PMT(H276/freq,(term*freq),-$B$2)))</f>
        <v>59440.213775053242</v>
      </c>
      <c r="J276" s="8">
        <f>IF(E276="","",IF(emi&gt;(U275*(1+rate/freq)),IF((U275*(1+rate/freq))&lt;0,0,(U275*(1+rate/freq))),emi))</f>
        <v>59440.213775053242</v>
      </c>
      <c r="K276" s="9">
        <f>IF(E276="",NA(),IF(U275&lt;0,0,U275)*H276/freq)</f>
        <v>48861.752153887595</v>
      </c>
      <c r="L276" s="8">
        <f t="shared" si="14"/>
        <v>10578.461621165647</v>
      </c>
      <c r="M276" s="8">
        <f t="shared" si="15"/>
        <v>273</v>
      </c>
      <c r="N276" s="8"/>
      <c r="O276" s="8"/>
      <c r="P276" s="8"/>
      <c r="Q276" s="8">
        <f>IF($B$23=$M$2,M276,IF($B$23=$N$2,N276,IF($B$23=$O$2,O276,IF($B$23=$P$2,P276,""))))</f>
        <v>0</v>
      </c>
      <c r="R276" s="3">
        <f>IF(Q276&lt;&gt;0,regpay,0)</f>
        <v>0</v>
      </c>
      <c r="S276" s="27"/>
      <c r="T276" s="3">
        <f>IF(U275=0,0,S276)</f>
        <v>0</v>
      </c>
      <c r="U276" s="8">
        <f>IF(E276="","",IF(U275&lt;=0,0,IF(U275+F276-L276-R276-T276&lt;0,0,U275+F276-L276-R276-T276)))</f>
        <v>5852831.7968453467</v>
      </c>
      <c r="W276" s="11"/>
      <c r="X276" s="11"/>
      <c r="Y276" s="11"/>
      <c r="Z276" s="11"/>
      <c r="AA276" s="11"/>
      <c r="AB276" s="11"/>
      <c r="AC276" s="11"/>
    </row>
    <row r="277" spans="4:29">
      <c r="D277" s="34">
        <f>IF(SUM($D$2:D276)&lt;&gt;0,0,IF(U276=L277,E277,0))</f>
        <v>0</v>
      </c>
      <c r="E277" s="3">
        <f t="shared" si="13"/>
        <v>274</v>
      </c>
      <c r="F277" s="3">
        <f>IF(E277="","",IF(ISERROR(INDEX($A$11:$B$20,MATCH(E277,$A$11:$A$20,0),2)),0,INDEX($A$11:$B$20,MATCH(E277,$A$11:$A$20,0),2)))</f>
        <v>0</v>
      </c>
      <c r="G277" s="47">
        <v>0.1</v>
      </c>
      <c r="H277" s="46">
        <f>IF($B$5="fixed",rate,G277)</f>
        <v>0.1</v>
      </c>
      <c r="I277" s="9">
        <f>IF(E277="",NA(),IF(PMT(H277/freq,(term*freq),-$B$2)&gt;(U276*(1+rate/freq)),IF((U276*(1+rate/freq))&lt;0,0,(U276*(1+rate/freq))),PMT(H277/freq,(term*freq),-$B$2)))</f>
        <v>59440.213775053242</v>
      </c>
      <c r="J277" s="8">
        <f>IF(E277="","",IF(emi&gt;(U276*(1+rate/freq)),IF((U276*(1+rate/freq))&lt;0,0,(U276*(1+rate/freq))),emi))</f>
        <v>59440.213775053242</v>
      </c>
      <c r="K277" s="9">
        <f>IF(E277="",NA(),IF(U276&lt;0,0,U276)*H277/freq)</f>
        <v>48773.598307044558</v>
      </c>
      <c r="L277" s="8">
        <f t="shared" si="14"/>
        <v>10666.615468008684</v>
      </c>
      <c r="M277" s="8">
        <f t="shared" si="15"/>
        <v>274</v>
      </c>
      <c r="N277" s="8">
        <f>N274+3</f>
        <v>274</v>
      </c>
      <c r="O277" s="8"/>
      <c r="P277" s="8"/>
      <c r="Q277" s="8">
        <f>IF($B$23=$M$2,M277,IF($B$23=$N$2,N277,IF($B$23=$O$2,O277,IF($B$23=$P$2,P277,""))))</f>
        <v>274</v>
      </c>
      <c r="R277" s="3">
        <f>IF(Q277&lt;&gt;0,regpay,0)</f>
        <v>0</v>
      </c>
      <c r="S277" s="27"/>
      <c r="T277" s="3">
        <f>IF(U276=0,0,S277)</f>
        <v>0</v>
      </c>
      <c r="U277" s="8">
        <f>IF(E277="","",IF(U276&lt;=0,0,IF(U276+F277-L277-R277-T277&lt;0,0,U276+F277-L277-R277-T277)))</f>
        <v>5842165.1813773382</v>
      </c>
      <c r="W277" s="11"/>
      <c r="X277" s="11"/>
      <c r="Y277" s="11"/>
      <c r="Z277" s="11"/>
      <c r="AA277" s="11"/>
      <c r="AB277" s="11"/>
      <c r="AC277" s="11"/>
    </row>
    <row r="278" spans="4:29">
      <c r="D278" s="34">
        <f>IF(SUM($D$2:D277)&lt;&gt;0,0,IF(U277=L278,E278,0))</f>
        <v>0</v>
      </c>
      <c r="E278" s="3">
        <f t="shared" si="13"/>
        <v>275</v>
      </c>
      <c r="F278" s="3">
        <f>IF(E278="","",IF(ISERROR(INDEX($A$11:$B$20,MATCH(E278,$A$11:$A$20,0),2)),0,INDEX($A$11:$B$20,MATCH(E278,$A$11:$A$20,0),2)))</f>
        <v>0</v>
      </c>
      <c r="G278" s="47">
        <v>0.1</v>
      </c>
      <c r="H278" s="46">
        <f>IF($B$5="fixed",rate,G278)</f>
        <v>0.1</v>
      </c>
      <c r="I278" s="9">
        <f>IF(E278="",NA(),IF(PMT(H278/freq,(term*freq),-$B$2)&gt;(U277*(1+rate/freq)),IF((U277*(1+rate/freq))&lt;0,0,(U277*(1+rate/freq))),PMT(H278/freq,(term*freq),-$B$2)))</f>
        <v>59440.213775053242</v>
      </c>
      <c r="J278" s="8">
        <f>IF(E278="","",IF(emi&gt;(U277*(1+rate/freq)),IF((U277*(1+rate/freq))&lt;0,0,(U277*(1+rate/freq))),emi))</f>
        <v>59440.213775053242</v>
      </c>
      <c r="K278" s="9">
        <f>IF(E278="",NA(),IF(U277&lt;0,0,U277)*H278/freq)</f>
        <v>48684.70984481115</v>
      </c>
      <c r="L278" s="8">
        <f t="shared" si="14"/>
        <v>10755.503930242092</v>
      </c>
      <c r="M278" s="8">
        <f t="shared" si="15"/>
        <v>275</v>
      </c>
      <c r="N278" s="8"/>
      <c r="O278" s="8"/>
      <c r="P278" s="8"/>
      <c r="Q278" s="8">
        <f>IF($B$23=$M$2,M278,IF($B$23=$N$2,N278,IF($B$23=$O$2,O278,IF($B$23=$P$2,P278,""))))</f>
        <v>0</v>
      </c>
      <c r="R278" s="3">
        <f>IF(Q278&lt;&gt;0,regpay,0)</f>
        <v>0</v>
      </c>
      <c r="S278" s="27"/>
      <c r="T278" s="3">
        <f>IF(U277=0,0,S278)</f>
        <v>0</v>
      </c>
      <c r="U278" s="8">
        <f>IF(E278="","",IF(U277&lt;=0,0,IF(U277+F278-L278-R278-T278&lt;0,0,U277+F278-L278-R278-T278)))</f>
        <v>5831409.6774470964</v>
      </c>
      <c r="W278" s="11"/>
      <c r="X278" s="11"/>
      <c r="Y278" s="11"/>
      <c r="Z278" s="11"/>
      <c r="AA278" s="11"/>
      <c r="AB278" s="11"/>
      <c r="AC278" s="11"/>
    </row>
    <row r="279" spans="4:29">
      <c r="D279" s="34">
        <f>IF(SUM($D$2:D278)&lt;&gt;0,0,IF(U278=L279,E279,0))</f>
        <v>0</v>
      </c>
      <c r="E279" s="3">
        <f t="shared" si="13"/>
        <v>276</v>
      </c>
      <c r="F279" s="3">
        <f>IF(E279="","",IF(ISERROR(INDEX($A$11:$B$20,MATCH(E279,$A$11:$A$20,0),2)),0,INDEX($A$11:$B$20,MATCH(E279,$A$11:$A$20,0),2)))</f>
        <v>0</v>
      </c>
      <c r="G279" s="47">
        <v>0.1</v>
      </c>
      <c r="H279" s="46">
        <f>IF($B$5="fixed",rate,G279)</f>
        <v>0.1</v>
      </c>
      <c r="I279" s="9">
        <f>IF(E279="",NA(),IF(PMT(H279/freq,(term*freq),-$B$2)&gt;(U278*(1+rate/freq)),IF((U278*(1+rate/freq))&lt;0,0,(U278*(1+rate/freq))),PMT(H279/freq,(term*freq),-$B$2)))</f>
        <v>59440.213775053242</v>
      </c>
      <c r="J279" s="8">
        <f>IF(E279="","",IF(emi&gt;(U278*(1+rate/freq)),IF((U278*(1+rate/freq))&lt;0,0,(U278*(1+rate/freq))),emi))</f>
        <v>59440.213775053242</v>
      </c>
      <c r="K279" s="9">
        <f>IF(E279="",NA(),IF(U278&lt;0,0,U278)*H279/freq)</f>
        <v>48595.080645392474</v>
      </c>
      <c r="L279" s="8">
        <f t="shared" si="14"/>
        <v>10845.133129660768</v>
      </c>
      <c r="M279" s="8">
        <f t="shared" si="15"/>
        <v>276</v>
      </c>
      <c r="N279" s="8"/>
      <c r="O279" s="8"/>
      <c r="P279" s="8"/>
      <c r="Q279" s="8">
        <f>IF($B$23=$M$2,M279,IF($B$23=$N$2,N279,IF($B$23=$O$2,O279,IF($B$23=$P$2,P279,""))))</f>
        <v>0</v>
      </c>
      <c r="R279" s="3">
        <f>IF(Q279&lt;&gt;0,regpay,0)</f>
        <v>0</v>
      </c>
      <c r="S279" s="27"/>
      <c r="T279" s="3">
        <f>IF(U278=0,0,S279)</f>
        <v>0</v>
      </c>
      <c r="U279" s="8">
        <f>IF(E279="","",IF(U278&lt;=0,0,IF(U278+F279-L279-R279-T279&lt;0,0,U278+F279-L279-R279-T279)))</f>
        <v>5820564.5443174355</v>
      </c>
      <c r="W279" s="11"/>
      <c r="X279" s="11"/>
      <c r="Y279" s="11"/>
      <c r="Z279" s="11"/>
      <c r="AA279" s="11"/>
      <c r="AB279" s="11"/>
      <c r="AC279" s="11"/>
    </row>
    <row r="280" spans="4:29">
      <c r="D280" s="34">
        <f>IF(SUM($D$2:D279)&lt;&gt;0,0,IF(U279=L280,E280,0))</f>
        <v>0</v>
      </c>
      <c r="E280" s="3">
        <f t="shared" si="13"/>
        <v>277</v>
      </c>
      <c r="F280" s="3">
        <f>IF(E280="","",IF(ISERROR(INDEX($A$11:$B$20,MATCH(E280,$A$11:$A$20,0),2)),0,INDEX($A$11:$B$20,MATCH(E280,$A$11:$A$20,0),2)))</f>
        <v>0</v>
      </c>
      <c r="G280" s="47">
        <v>0.1</v>
      </c>
      <c r="H280" s="46">
        <f>IF($B$5="fixed",rate,G280)</f>
        <v>0.1</v>
      </c>
      <c r="I280" s="9">
        <f>IF(E280="",NA(),IF(PMT(H280/freq,(term*freq),-$B$2)&gt;(U279*(1+rate/freq)),IF((U279*(1+rate/freq))&lt;0,0,(U279*(1+rate/freq))),PMT(H280/freq,(term*freq),-$B$2)))</f>
        <v>59440.213775053242</v>
      </c>
      <c r="J280" s="8">
        <f>IF(E280="","",IF(emi&gt;(U279*(1+rate/freq)),IF((U279*(1+rate/freq))&lt;0,0,(U279*(1+rate/freq))),emi))</f>
        <v>59440.213775053242</v>
      </c>
      <c r="K280" s="9">
        <f>IF(E280="",NA(),IF(U279&lt;0,0,U279)*H280/freq)</f>
        <v>48504.704535978635</v>
      </c>
      <c r="L280" s="8">
        <f t="shared" si="14"/>
        <v>10935.509239074607</v>
      </c>
      <c r="M280" s="8">
        <f t="shared" si="15"/>
        <v>277</v>
      </c>
      <c r="N280" s="8">
        <f>N277+3</f>
        <v>277</v>
      </c>
      <c r="O280" s="8">
        <f>O274+6</f>
        <v>277</v>
      </c>
      <c r="P280" s="8">
        <f>P268+12</f>
        <v>277</v>
      </c>
      <c r="Q280" s="8">
        <f>IF($B$23=$M$2,M280,IF($B$23=$N$2,N280,IF($B$23=$O$2,O280,IF($B$23=$P$2,P280,""))))</f>
        <v>277</v>
      </c>
      <c r="R280" s="3">
        <f>IF(Q280&lt;&gt;0,regpay,0)</f>
        <v>0</v>
      </c>
      <c r="S280" s="27"/>
      <c r="T280" s="3">
        <f>IF(U279=0,0,S280)</f>
        <v>0</v>
      </c>
      <c r="U280" s="8">
        <f>IF(E280="","",IF(U279&lt;=0,0,IF(U279+F280-L280-R280-T280&lt;0,0,U279+F280-L280-R280-T280)))</f>
        <v>5809629.0350783607</v>
      </c>
      <c r="W280" s="11"/>
      <c r="X280" s="11"/>
      <c r="Y280" s="11"/>
      <c r="Z280" s="11"/>
      <c r="AA280" s="11"/>
      <c r="AB280" s="11"/>
      <c r="AC280" s="11"/>
    </row>
    <row r="281" spans="4:29">
      <c r="D281" s="34">
        <f>IF(SUM($D$2:D280)&lt;&gt;0,0,IF(U280=L281,E281,0))</f>
        <v>0</v>
      </c>
      <c r="E281" s="3">
        <f t="shared" si="13"/>
        <v>278</v>
      </c>
      <c r="F281" s="3">
        <f>IF(E281="","",IF(ISERROR(INDEX($A$11:$B$20,MATCH(E281,$A$11:$A$20,0),2)),0,INDEX($A$11:$B$20,MATCH(E281,$A$11:$A$20,0),2)))</f>
        <v>0</v>
      </c>
      <c r="G281" s="47">
        <v>0.1</v>
      </c>
      <c r="H281" s="46">
        <f>IF($B$5="fixed",rate,G281)</f>
        <v>0.1</v>
      </c>
      <c r="I281" s="9">
        <f>IF(E281="",NA(),IF(PMT(H281/freq,(term*freq),-$B$2)&gt;(U280*(1+rate/freq)),IF((U280*(1+rate/freq))&lt;0,0,(U280*(1+rate/freq))),PMT(H281/freq,(term*freq),-$B$2)))</f>
        <v>59440.213775053242</v>
      </c>
      <c r="J281" s="8">
        <f>IF(E281="","",IF(emi&gt;(U280*(1+rate/freq)),IF((U280*(1+rate/freq))&lt;0,0,(U280*(1+rate/freq))),emi))</f>
        <v>59440.213775053242</v>
      </c>
      <c r="K281" s="9">
        <f>IF(E281="",NA(),IF(U280&lt;0,0,U280)*H281/freq)</f>
        <v>48413.575292319671</v>
      </c>
      <c r="L281" s="8">
        <f t="shared" si="14"/>
        <v>11026.638482733571</v>
      </c>
      <c r="M281" s="8">
        <f t="shared" si="15"/>
        <v>278</v>
      </c>
      <c r="N281" s="8"/>
      <c r="O281" s="8"/>
      <c r="P281" s="8"/>
      <c r="Q281" s="8">
        <f>IF($B$23=$M$2,M281,IF($B$23=$N$2,N281,IF($B$23=$O$2,O281,IF($B$23=$P$2,P281,""))))</f>
        <v>0</v>
      </c>
      <c r="R281" s="3">
        <f>IF(Q281&lt;&gt;0,regpay,0)</f>
        <v>0</v>
      </c>
      <c r="S281" s="27"/>
      <c r="T281" s="3">
        <f>IF(U280=0,0,S281)</f>
        <v>0</v>
      </c>
      <c r="U281" s="8">
        <f>IF(E281="","",IF(U280&lt;=0,0,IF(U280+F281-L281-R281-T281&lt;0,0,U280+F281-L281-R281-T281)))</f>
        <v>5798602.3965956271</v>
      </c>
      <c r="W281" s="11"/>
      <c r="X281" s="11"/>
      <c r="Y281" s="11"/>
      <c r="Z281" s="11"/>
      <c r="AA281" s="11"/>
      <c r="AB281" s="11"/>
      <c r="AC281" s="11"/>
    </row>
    <row r="282" spans="4:29">
      <c r="D282" s="34">
        <f>IF(SUM($D$2:D281)&lt;&gt;0,0,IF(U281=L282,E282,0))</f>
        <v>0</v>
      </c>
      <c r="E282" s="3">
        <f t="shared" si="13"/>
        <v>279</v>
      </c>
      <c r="F282" s="3">
        <f>IF(E282="","",IF(ISERROR(INDEX($A$11:$B$20,MATCH(E282,$A$11:$A$20,0),2)),0,INDEX($A$11:$B$20,MATCH(E282,$A$11:$A$20,0),2)))</f>
        <v>0</v>
      </c>
      <c r="G282" s="47">
        <v>0.1</v>
      </c>
      <c r="H282" s="46">
        <f>IF($B$5="fixed",rate,G282)</f>
        <v>0.1</v>
      </c>
      <c r="I282" s="9">
        <f>IF(E282="",NA(),IF(PMT(H282/freq,(term*freq),-$B$2)&gt;(U281*(1+rate/freq)),IF((U281*(1+rate/freq))&lt;0,0,(U281*(1+rate/freq))),PMT(H282/freq,(term*freq),-$B$2)))</f>
        <v>59440.213775053242</v>
      </c>
      <c r="J282" s="8">
        <f>IF(E282="","",IF(emi&gt;(U281*(1+rate/freq)),IF((U281*(1+rate/freq))&lt;0,0,(U281*(1+rate/freq))),emi))</f>
        <v>59440.213775053242</v>
      </c>
      <c r="K282" s="9">
        <f>IF(E282="",NA(),IF(U281&lt;0,0,U281)*H282/freq)</f>
        <v>48321.686638296895</v>
      </c>
      <c r="L282" s="8">
        <f t="shared" si="14"/>
        <v>11118.527136756347</v>
      </c>
      <c r="M282" s="8">
        <f t="shared" si="15"/>
        <v>279</v>
      </c>
      <c r="N282" s="8"/>
      <c r="O282" s="8"/>
      <c r="P282" s="8"/>
      <c r="Q282" s="8">
        <f>IF($B$23=$M$2,M282,IF($B$23=$N$2,N282,IF($B$23=$O$2,O282,IF($B$23=$P$2,P282,""))))</f>
        <v>0</v>
      </c>
      <c r="R282" s="3">
        <f>IF(Q282&lt;&gt;0,regpay,0)</f>
        <v>0</v>
      </c>
      <c r="S282" s="27"/>
      <c r="T282" s="3">
        <f>IF(U281=0,0,S282)</f>
        <v>0</v>
      </c>
      <c r="U282" s="8">
        <f>IF(E282="","",IF(U281&lt;=0,0,IF(U281+F282-L282-R282-T282&lt;0,0,U281+F282-L282-R282-T282)))</f>
        <v>5787483.869458871</v>
      </c>
      <c r="W282" s="11"/>
      <c r="X282" s="11"/>
      <c r="Y282" s="11"/>
      <c r="Z282" s="11"/>
      <c r="AA282" s="11"/>
      <c r="AB282" s="11"/>
      <c r="AC282" s="11"/>
    </row>
    <row r="283" spans="4:29">
      <c r="D283" s="34">
        <f>IF(SUM($D$2:D282)&lt;&gt;0,0,IF(U282=L283,E283,0))</f>
        <v>0</v>
      </c>
      <c r="E283" s="3">
        <f t="shared" si="13"/>
        <v>280</v>
      </c>
      <c r="F283" s="3">
        <f>IF(E283="","",IF(ISERROR(INDEX($A$11:$B$20,MATCH(E283,$A$11:$A$20,0),2)),0,INDEX($A$11:$B$20,MATCH(E283,$A$11:$A$20,0),2)))</f>
        <v>0</v>
      </c>
      <c r="G283" s="47">
        <v>0.1</v>
      </c>
      <c r="H283" s="46">
        <f>IF($B$5="fixed",rate,G283)</f>
        <v>0.1</v>
      </c>
      <c r="I283" s="9">
        <f>IF(E283="",NA(),IF(PMT(H283/freq,(term*freq),-$B$2)&gt;(U282*(1+rate/freq)),IF((U282*(1+rate/freq))&lt;0,0,(U282*(1+rate/freq))),PMT(H283/freq,(term*freq),-$B$2)))</f>
        <v>59440.213775053242</v>
      </c>
      <c r="J283" s="8">
        <f>IF(E283="","",IF(emi&gt;(U282*(1+rate/freq)),IF((U282*(1+rate/freq))&lt;0,0,(U282*(1+rate/freq))),emi))</f>
        <v>59440.213775053242</v>
      </c>
      <c r="K283" s="9">
        <f>IF(E283="",NA(),IF(U282&lt;0,0,U282)*H283/freq)</f>
        <v>48229.032245490591</v>
      </c>
      <c r="L283" s="8">
        <f t="shared" si="14"/>
        <v>11211.181529562651</v>
      </c>
      <c r="M283" s="8">
        <f t="shared" si="15"/>
        <v>280</v>
      </c>
      <c r="N283" s="8">
        <f>N280+3</f>
        <v>280</v>
      </c>
      <c r="O283" s="8"/>
      <c r="P283" s="8"/>
      <c r="Q283" s="8">
        <f>IF($B$23=$M$2,M283,IF($B$23=$N$2,N283,IF($B$23=$O$2,O283,IF($B$23=$P$2,P283,""))))</f>
        <v>280</v>
      </c>
      <c r="R283" s="3">
        <f>IF(Q283&lt;&gt;0,regpay,0)</f>
        <v>0</v>
      </c>
      <c r="S283" s="27"/>
      <c r="T283" s="3">
        <f>IF(U282=0,0,S283)</f>
        <v>0</v>
      </c>
      <c r="U283" s="8">
        <f>IF(E283="","",IF(U282&lt;=0,0,IF(U282+F283-L283-R283-T283&lt;0,0,U282+F283-L283-R283-T283)))</f>
        <v>5776272.687929308</v>
      </c>
      <c r="W283" s="11"/>
      <c r="X283" s="11"/>
      <c r="Y283" s="11"/>
      <c r="Z283" s="11"/>
      <c r="AA283" s="11"/>
      <c r="AB283" s="11"/>
      <c r="AC283" s="11"/>
    </row>
    <row r="284" spans="4:29">
      <c r="D284" s="34">
        <f>IF(SUM($D$2:D283)&lt;&gt;0,0,IF(U283=L284,E284,0))</f>
        <v>0</v>
      </c>
      <c r="E284" s="3">
        <f t="shared" si="13"/>
        <v>281</v>
      </c>
      <c r="F284" s="3">
        <f>IF(E284="","",IF(ISERROR(INDEX($A$11:$B$20,MATCH(E284,$A$11:$A$20,0),2)),0,INDEX($A$11:$B$20,MATCH(E284,$A$11:$A$20,0),2)))</f>
        <v>0</v>
      </c>
      <c r="G284" s="47">
        <v>0.1</v>
      </c>
      <c r="H284" s="46">
        <f>IF($B$5="fixed",rate,G284)</f>
        <v>0.1</v>
      </c>
      <c r="I284" s="9">
        <f>IF(E284="",NA(),IF(PMT(H284/freq,(term*freq),-$B$2)&gt;(U283*(1+rate/freq)),IF((U283*(1+rate/freq))&lt;0,0,(U283*(1+rate/freq))),PMT(H284/freq,(term*freq),-$B$2)))</f>
        <v>59440.213775053242</v>
      </c>
      <c r="J284" s="8">
        <f>IF(E284="","",IF(emi&gt;(U283*(1+rate/freq)),IF((U283*(1+rate/freq))&lt;0,0,(U283*(1+rate/freq))),emi))</f>
        <v>59440.213775053242</v>
      </c>
      <c r="K284" s="9">
        <f>IF(E284="",NA(),IF(U283&lt;0,0,U283)*H284/freq)</f>
        <v>48135.60573274424</v>
      </c>
      <c r="L284" s="8">
        <f t="shared" si="14"/>
        <v>11304.608042309002</v>
      </c>
      <c r="M284" s="8">
        <f t="shared" si="15"/>
        <v>281</v>
      </c>
      <c r="N284" s="8"/>
      <c r="O284" s="8"/>
      <c r="P284" s="8"/>
      <c r="Q284" s="8">
        <f>IF($B$23=$M$2,M284,IF($B$23=$N$2,N284,IF($B$23=$O$2,O284,IF($B$23=$P$2,P284,""))))</f>
        <v>0</v>
      </c>
      <c r="R284" s="3">
        <f>IF(Q284&lt;&gt;0,regpay,0)</f>
        <v>0</v>
      </c>
      <c r="S284" s="27"/>
      <c r="T284" s="3">
        <f>IF(U283=0,0,S284)</f>
        <v>0</v>
      </c>
      <c r="U284" s="8">
        <f>IF(E284="","",IF(U283&lt;=0,0,IF(U283+F284-L284-R284-T284&lt;0,0,U283+F284-L284-R284-T284)))</f>
        <v>5764968.079886999</v>
      </c>
      <c r="W284" s="11"/>
      <c r="X284" s="11"/>
      <c r="Y284" s="11"/>
      <c r="Z284" s="11"/>
      <c r="AA284" s="11"/>
      <c r="AB284" s="11"/>
      <c r="AC284" s="11"/>
    </row>
    <row r="285" spans="4:29">
      <c r="D285" s="34">
        <f>IF(SUM($D$2:D284)&lt;&gt;0,0,IF(U284=L285,E285,0))</f>
        <v>0</v>
      </c>
      <c r="E285" s="3">
        <f t="shared" si="13"/>
        <v>282</v>
      </c>
      <c r="F285" s="3">
        <f>IF(E285="","",IF(ISERROR(INDEX($A$11:$B$20,MATCH(E285,$A$11:$A$20,0),2)),0,INDEX($A$11:$B$20,MATCH(E285,$A$11:$A$20,0),2)))</f>
        <v>0</v>
      </c>
      <c r="G285" s="47">
        <v>0.1</v>
      </c>
      <c r="H285" s="46">
        <f>IF($B$5="fixed",rate,G285)</f>
        <v>0.1</v>
      </c>
      <c r="I285" s="9">
        <f>IF(E285="",NA(),IF(PMT(H285/freq,(term*freq),-$B$2)&gt;(U284*(1+rate/freq)),IF((U284*(1+rate/freq))&lt;0,0,(U284*(1+rate/freq))),PMT(H285/freq,(term*freq),-$B$2)))</f>
        <v>59440.213775053242</v>
      </c>
      <c r="J285" s="8">
        <f>IF(E285="","",IF(emi&gt;(U284*(1+rate/freq)),IF((U284*(1+rate/freq))&lt;0,0,(U284*(1+rate/freq))),emi))</f>
        <v>59440.213775053242</v>
      </c>
      <c r="K285" s="9">
        <f>IF(E285="",NA(),IF(U284&lt;0,0,U284)*H285/freq)</f>
        <v>48041.400665724992</v>
      </c>
      <c r="L285" s="8">
        <f t="shared" si="14"/>
        <v>11398.81310932825</v>
      </c>
      <c r="M285" s="8">
        <f t="shared" si="15"/>
        <v>282</v>
      </c>
      <c r="N285" s="8"/>
      <c r="O285" s="8"/>
      <c r="P285" s="8"/>
      <c r="Q285" s="8">
        <f>IF($B$23=$M$2,M285,IF($B$23=$N$2,N285,IF($B$23=$O$2,O285,IF($B$23=$P$2,P285,""))))</f>
        <v>0</v>
      </c>
      <c r="R285" s="3">
        <f>IF(Q285&lt;&gt;0,regpay,0)</f>
        <v>0</v>
      </c>
      <c r="S285" s="27"/>
      <c r="T285" s="3">
        <f>IF(U284=0,0,S285)</f>
        <v>0</v>
      </c>
      <c r="U285" s="8">
        <f>IF(E285="","",IF(U284&lt;=0,0,IF(U284+F285-L285-R285-T285&lt;0,0,U284+F285-L285-R285-T285)))</f>
        <v>5753569.2667776709</v>
      </c>
      <c r="W285" s="11"/>
      <c r="X285" s="11"/>
      <c r="Y285" s="11"/>
      <c r="Z285" s="11"/>
      <c r="AA285" s="11"/>
      <c r="AB285" s="11"/>
      <c r="AC285" s="11"/>
    </row>
    <row r="286" spans="4:29">
      <c r="D286" s="34">
        <f>IF(SUM($D$2:D285)&lt;&gt;0,0,IF(U285=L286,E286,0))</f>
        <v>0</v>
      </c>
      <c r="E286" s="3">
        <f t="shared" si="13"/>
        <v>283</v>
      </c>
      <c r="F286" s="3">
        <f>IF(E286="","",IF(ISERROR(INDEX($A$11:$B$20,MATCH(E286,$A$11:$A$20,0),2)),0,INDEX($A$11:$B$20,MATCH(E286,$A$11:$A$20,0),2)))</f>
        <v>0</v>
      </c>
      <c r="G286" s="47">
        <v>0.1</v>
      </c>
      <c r="H286" s="46">
        <f>IF($B$5="fixed",rate,G286)</f>
        <v>0.1</v>
      </c>
      <c r="I286" s="9">
        <f>IF(E286="",NA(),IF(PMT(H286/freq,(term*freq),-$B$2)&gt;(U285*(1+rate/freq)),IF((U285*(1+rate/freq))&lt;0,0,(U285*(1+rate/freq))),PMT(H286/freq,(term*freq),-$B$2)))</f>
        <v>59440.213775053242</v>
      </c>
      <c r="J286" s="8">
        <f>IF(E286="","",IF(emi&gt;(U285*(1+rate/freq)),IF((U285*(1+rate/freq))&lt;0,0,(U285*(1+rate/freq))),emi))</f>
        <v>59440.213775053242</v>
      </c>
      <c r="K286" s="9">
        <f>IF(E286="",NA(),IF(U285&lt;0,0,U285)*H286/freq)</f>
        <v>47946.410556480587</v>
      </c>
      <c r="L286" s="8">
        <f t="shared" si="14"/>
        <v>11493.803218572655</v>
      </c>
      <c r="M286" s="8">
        <f t="shared" si="15"/>
        <v>283</v>
      </c>
      <c r="N286" s="8">
        <f>N283+3</f>
        <v>283</v>
      </c>
      <c r="O286" s="8">
        <f>O280+6</f>
        <v>283</v>
      </c>
      <c r="P286" s="8"/>
      <c r="Q286" s="8">
        <f>IF($B$23=$M$2,M286,IF($B$23=$N$2,N286,IF($B$23=$O$2,O286,IF($B$23=$P$2,P286,""))))</f>
        <v>283</v>
      </c>
      <c r="R286" s="3">
        <f>IF(Q286&lt;&gt;0,regpay,0)</f>
        <v>0</v>
      </c>
      <c r="S286" s="27"/>
      <c r="T286" s="3">
        <f>IF(U285=0,0,S286)</f>
        <v>0</v>
      </c>
      <c r="U286" s="8">
        <f>IF(E286="","",IF(U285&lt;=0,0,IF(U285+F286-L286-R286-T286&lt;0,0,U285+F286-L286-R286-T286)))</f>
        <v>5742075.4635590985</v>
      </c>
      <c r="W286" s="11"/>
      <c r="X286" s="11"/>
      <c r="Y286" s="11"/>
      <c r="Z286" s="11"/>
      <c r="AA286" s="11"/>
      <c r="AB286" s="11"/>
      <c r="AC286" s="11"/>
    </row>
    <row r="287" spans="4:29">
      <c r="D287" s="34">
        <f>IF(SUM($D$2:D286)&lt;&gt;0,0,IF(U286=L287,E287,0))</f>
        <v>0</v>
      </c>
      <c r="E287" s="3">
        <f t="shared" si="13"/>
        <v>284</v>
      </c>
      <c r="F287" s="3">
        <f>IF(E287="","",IF(ISERROR(INDEX($A$11:$B$20,MATCH(E287,$A$11:$A$20,0),2)),0,INDEX($A$11:$B$20,MATCH(E287,$A$11:$A$20,0),2)))</f>
        <v>0</v>
      </c>
      <c r="G287" s="47">
        <v>0.1</v>
      </c>
      <c r="H287" s="46">
        <f>IF($B$5="fixed",rate,G287)</f>
        <v>0.1</v>
      </c>
      <c r="I287" s="9">
        <f>IF(E287="",NA(),IF(PMT(H287/freq,(term*freq),-$B$2)&gt;(U286*(1+rate/freq)),IF((U286*(1+rate/freq))&lt;0,0,(U286*(1+rate/freq))),PMT(H287/freq,(term*freq),-$B$2)))</f>
        <v>59440.213775053242</v>
      </c>
      <c r="J287" s="8">
        <f>IF(E287="","",IF(emi&gt;(U286*(1+rate/freq)),IF((U286*(1+rate/freq))&lt;0,0,(U286*(1+rate/freq))),emi))</f>
        <v>59440.213775053242</v>
      </c>
      <c r="K287" s="9">
        <f>IF(E287="",NA(),IF(U286&lt;0,0,U286)*H287/freq)</f>
        <v>47850.628862992489</v>
      </c>
      <c r="L287" s="8">
        <f t="shared" si="14"/>
        <v>11589.584912060753</v>
      </c>
      <c r="M287" s="8">
        <f t="shared" si="15"/>
        <v>284</v>
      </c>
      <c r="N287" s="8"/>
      <c r="O287" s="8"/>
      <c r="P287" s="8"/>
      <c r="Q287" s="8">
        <f>IF($B$23=$M$2,M287,IF($B$23=$N$2,N287,IF($B$23=$O$2,O287,IF($B$23=$P$2,P287,""))))</f>
        <v>0</v>
      </c>
      <c r="R287" s="3">
        <f>IF(Q287&lt;&gt;0,regpay,0)</f>
        <v>0</v>
      </c>
      <c r="S287" s="27"/>
      <c r="T287" s="3">
        <f>IF(U286=0,0,S287)</f>
        <v>0</v>
      </c>
      <c r="U287" s="8">
        <f>IF(E287="","",IF(U286&lt;=0,0,IF(U286+F287-L287-R287-T287&lt;0,0,U286+F287-L287-R287-T287)))</f>
        <v>5730485.8786470378</v>
      </c>
      <c r="W287" s="11"/>
      <c r="X287" s="11"/>
      <c r="Y287" s="11"/>
      <c r="Z287" s="11"/>
      <c r="AA287" s="11"/>
      <c r="AB287" s="11"/>
      <c r="AC287" s="11"/>
    </row>
    <row r="288" spans="4:29">
      <c r="D288" s="34">
        <f>IF(SUM($D$2:D287)&lt;&gt;0,0,IF(U287=L288,E288,0))</f>
        <v>0</v>
      </c>
      <c r="E288" s="3">
        <f t="shared" si="13"/>
        <v>285</v>
      </c>
      <c r="F288" s="3">
        <f>IF(E288="","",IF(ISERROR(INDEX($A$11:$B$20,MATCH(E288,$A$11:$A$20,0),2)),0,INDEX($A$11:$B$20,MATCH(E288,$A$11:$A$20,0),2)))</f>
        <v>0</v>
      </c>
      <c r="G288" s="47">
        <v>0.1</v>
      </c>
      <c r="H288" s="46">
        <f>IF($B$5="fixed",rate,G288)</f>
        <v>0.1</v>
      </c>
      <c r="I288" s="9">
        <f>IF(E288="",NA(),IF(PMT(H288/freq,(term*freq),-$B$2)&gt;(U287*(1+rate/freq)),IF((U287*(1+rate/freq))&lt;0,0,(U287*(1+rate/freq))),PMT(H288/freq,(term*freq),-$B$2)))</f>
        <v>59440.213775053242</v>
      </c>
      <c r="J288" s="8">
        <f>IF(E288="","",IF(emi&gt;(U287*(1+rate/freq)),IF((U287*(1+rate/freq))&lt;0,0,(U287*(1+rate/freq))),emi))</f>
        <v>59440.213775053242</v>
      </c>
      <c r="K288" s="9">
        <f>IF(E288="",NA(),IF(U287&lt;0,0,U287)*H288/freq)</f>
        <v>47754.048988725321</v>
      </c>
      <c r="L288" s="8">
        <f t="shared" si="14"/>
        <v>11686.164786327921</v>
      </c>
      <c r="M288" s="8">
        <f t="shared" si="15"/>
        <v>285</v>
      </c>
      <c r="N288" s="8"/>
      <c r="O288" s="8"/>
      <c r="P288" s="8"/>
      <c r="Q288" s="8">
        <f>IF($B$23=$M$2,M288,IF($B$23=$N$2,N288,IF($B$23=$O$2,O288,IF($B$23=$P$2,P288,""))))</f>
        <v>0</v>
      </c>
      <c r="R288" s="3">
        <f>IF(Q288&lt;&gt;0,regpay,0)</f>
        <v>0</v>
      </c>
      <c r="S288" s="27"/>
      <c r="T288" s="3">
        <f>IF(U287=0,0,S288)</f>
        <v>0</v>
      </c>
      <c r="U288" s="8">
        <f>IF(E288="","",IF(U287&lt;=0,0,IF(U287+F288-L288-R288-T288&lt;0,0,U287+F288-L288-R288-T288)))</f>
        <v>5718799.7138607102</v>
      </c>
      <c r="W288" s="11"/>
      <c r="X288" s="11"/>
      <c r="Y288" s="11"/>
      <c r="Z288" s="11"/>
      <c r="AA288" s="11"/>
      <c r="AB288" s="11"/>
      <c r="AC288" s="11"/>
    </row>
    <row r="289" spans="4:29">
      <c r="D289" s="34">
        <f>IF(SUM($D$2:D288)&lt;&gt;0,0,IF(U288=L289,E289,0))</f>
        <v>0</v>
      </c>
      <c r="E289" s="3">
        <f t="shared" si="13"/>
        <v>286</v>
      </c>
      <c r="F289" s="3">
        <f>IF(E289="","",IF(ISERROR(INDEX($A$11:$B$20,MATCH(E289,$A$11:$A$20,0),2)),0,INDEX($A$11:$B$20,MATCH(E289,$A$11:$A$20,0),2)))</f>
        <v>0</v>
      </c>
      <c r="G289" s="47">
        <v>0.1</v>
      </c>
      <c r="H289" s="46">
        <f>IF($B$5="fixed",rate,G289)</f>
        <v>0.1</v>
      </c>
      <c r="I289" s="9">
        <f>IF(E289="",NA(),IF(PMT(H289/freq,(term*freq),-$B$2)&gt;(U288*(1+rate/freq)),IF((U288*(1+rate/freq))&lt;0,0,(U288*(1+rate/freq))),PMT(H289/freq,(term*freq),-$B$2)))</f>
        <v>59440.213775053242</v>
      </c>
      <c r="J289" s="8">
        <f>IF(E289="","",IF(emi&gt;(U288*(1+rate/freq)),IF((U288*(1+rate/freq))&lt;0,0,(U288*(1+rate/freq))),emi))</f>
        <v>59440.213775053242</v>
      </c>
      <c r="K289" s="9">
        <f>IF(E289="",NA(),IF(U288&lt;0,0,U288)*H289/freq)</f>
        <v>47656.664282172591</v>
      </c>
      <c r="L289" s="8">
        <f t="shared" si="14"/>
        <v>11783.549492880651</v>
      </c>
      <c r="M289" s="8">
        <f t="shared" si="15"/>
        <v>286</v>
      </c>
      <c r="N289" s="8">
        <f>N286+3</f>
        <v>286</v>
      </c>
      <c r="O289" s="8"/>
      <c r="P289" s="8"/>
      <c r="Q289" s="8">
        <f>IF($B$23=$M$2,M289,IF($B$23=$N$2,N289,IF($B$23=$O$2,O289,IF($B$23=$P$2,P289,""))))</f>
        <v>286</v>
      </c>
      <c r="R289" s="3">
        <f>IF(Q289&lt;&gt;0,regpay,0)</f>
        <v>0</v>
      </c>
      <c r="S289" s="27"/>
      <c r="T289" s="3">
        <f>IF(U288=0,0,S289)</f>
        <v>0</v>
      </c>
      <c r="U289" s="8">
        <f>IF(E289="","",IF(U288&lt;=0,0,IF(U288+F289-L289-R289-T289&lt;0,0,U288+F289-L289-R289-T289)))</f>
        <v>5707016.1643678294</v>
      </c>
      <c r="W289" s="11"/>
      <c r="X289" s="11"/>
      <c r="Y289" s="11"/>
      <c r="Z289" s="11"/>
      <c r="AA289" s="11"/>
      <c r="AB289" s="11"/>
      <c r="AC289" s="11"/>
    </row>
    <row r="290" spans="4:29">
      <c r="D290" s="34">
        <f>IF(SUM($D$2:D289)&lt;&gt;0,0,IF(U289=L290,E290,0))</f>
        <v>0</v>
      </c>
      <c r="E290" s="3">
        <f t="shared" si="13"/>
        <v>287</v>
      </c>
      <c r="F290" s="3">
        <f>IF(E290="","",IF(ISERROR(INDEX($A$11:$B$20,MATCH(E290,$A$11:$A$20,0),2)),0,INDEX($A$11:$B$20,MATCH(E290,$A$11:$A$20,0),2)))</f>
        <v>0</v>
      </c>
      <c r="G290" s="47">
        <v>0.1</v>
      </c>
      <c r="H290" s="46">
        <f>IF($B$5="fixed",rate,G290)</f>
        <v>0.1</v>
      </c>
      <c r="I290" s="9">
        <f>IF(E290="",NA(),IF(PMT(H290/freq,(term*freq),-$B$2)&gt;(U289*(1+rate/freq)),IF((U289*(1+rate/freq))&lt;0,0,(U289*(1+rate/freq))),PMT(H290/freq,(term*freq),-$B$2)))</f>
        <v>59440.213775053242</v>
      </c>
      <c r="J290" s="8">
        <f>IF(E290="","",IF(emi&gt;(U289*(1+rate/freq)),IF((U289*(1+rate/freq))&lt;0,0,(U289*(1+rate/freq))),emi))</f>
        <v>59440.213775053242</v>
      </c>
      <c r="K290" s="9">
        <f>IF(E290="",NA(),IF(U289&lt;0,0,U289)*H290/freq)</f>
        <v>47558.468036398583</v>
      </c>
      <c r="L290" s="8">
        <f t="shared" si="14"/>
        <v>11881.745738654659</v>
      </c>
      <c r="M290" s="8">
        <f t="shared" si="15"/>
        <v>287</v>
      </c>
      <c r="N290" s="8"/>
      <c r="O290" s="8"/>
      <c r="P290" s="8"/>
      <c r="Q290" s="8">
        <f>IF($B$23=$M$2,M290,IF($B$23=$N$2,N290,IF($B$23=$O$2,O290,IF($B$23=$P$2,P290,""))))</f>
        <v>0</v>
      </c>
      <c r="R290" s="3">
        <f>IF(Q290&lt;&gt;0,regpay,0)</f>
        <v>0</v>
      </c>
      <c r="S290" s="27"/>
      <c r="T290" s="3">
        <f>IF(U289=0,0,S290)</f>
        <v>0</v>
      </c>
      <c r="U290" s="8">
        <f>IF(E290="","",IF(U289&lt;=0,0,IF(U289+F290-L290-R290-T290&lt;0,0,U289+F290-L290-R290-T290)))</f>
        <v>5695134.4186291751</v>
      </c>
      <c r="W290" s="11"/>
      <c r="X290" s="11"/>
      <c r="Y290" s="11"/>
      <c r="Z290" s="11"/>
      <c r="AA290" s="11"/>
      <c r="AB290" s="11"/>
      <c r="AC290" s="11"/>
    </row>
    <row r="291" spans="4:29">
      <c r="D291" s="34">
        <f>IF(SUM($D$2:D290)&lt;&gt;0,0,IF(U290=L291,E291,0))</f>
        <v>0</v>
      </c>
      <c r="E291" s="3">
        <f t="shared" si="13"/>
        <v>288</v>
      </c>
      <c r="F291" s="3">
        <f>IF(E291="","",IF(ISERROR(INDEX($A$11:$B$20,MATCH(E291,$A$11:$A$20,0),2)),0,INDEX($A$11:$B$20,MATCH(E291,$A$11:$A$20,0),2)))</f>
        <v>0</v>
      </c>
      <c r="G291" s="47">
        <v>0.1</v>
      </c>
      <c r="H291" s="46">
        <f>IF($B$5="fixed",rate,G291)</f>
        <v>0.1</v>
      </c>
      <c r="I291" s="9">
        <f>IF(E291="",NA(),IF(PMT(H291/freq,(term*freq),-$B$2)&gt;(U290*(1+rate/freq)),IF((U290*(1+rate/freq))&lt;0,0,(U290*(1+rate/freq))),PMT(H291/freq,(term*freq),-$B$2)))</f>
        <v>59440.213775053242</v>
      </c>
      <c r="J291" s="8">
        <f>IF(E291="","",IF(emi&gt;(U290*(1+rate/freq)),IF((U290*(1+rate/freq))&lt;0,0,(U290*(1+rate/freq))),emi))</f>
        <v>59440.213775053242</v>
      </c>
      <c r="K291" s="9">
        <f>IF(E291="",NA(),IF(U290&lt;0,0,U290)*H291/freq)</f>
        <v>47459.453488576459</v>
      </c>
      <c r="L291" s="8">
        <f t="shared" si="14"/>
        <v>11980.760286476783</v>
      </c>
      <c r="M291" s="8">
        <f t="shared" si="15"/>
        <v>288</v>
      </c>
      <c r="N291" s="8"/>
      <c r="O291" s="8"/>
      <c r="P291" s="8"/>
      <c r="Q291" s="8">
        <f>IF($B$23=$M$2,M291,IF($B$23=$N$2,N291,IF($B$23=$O$2,O291,IF($B$23=$P$2,P291,""))))</f>
        <v>0</v>
      </c>
      <c r="R291" s="3">
        <f>IF(Q291&lt;&gt;0,regpay,0)</f>
        <v>0</v>
      </c>
      <c r="S291" s="27"/>
      <c r="T291" s="3">
        <f>IF(U290=0,0,S291)</f>
        <v>0</v>
      </c>
      <c r="U291" s="8">
        <f>IF(E291="","",IF(U290&lt;=0,0,IF(U290+F291-L291-R291-T291&lt;0,0,U290+F291-L291-R291-T291)))</f>
        <v>5683153.6583426986</v>
      </c>
      <c r="W291" s="11"/>
      <c r="X291" s="11"/>
      <c r="Y291" s="11"/>
      <c r="Z291" s="11"/>
      <c r="AA291" s="11"/>
      <c r="AB291" s="11"/>
      <c r="AC291" s="11"/>
    </row>
    <row r="292" spans="4:29">
      <c r="D292" s="34">
        <f>IF(SUM($D$2:D291)&lt;&gt;0,0,IF(U291=L292,E292,0))</f>
        <v>0</v>
      </c>
      <c r="E292" s="3">
        <f t="shared" si="13"/>
        <v>289</v>
      </c>
      <c r="F292" s="3">
        <f>IF(E292="","",IF(ISERROR(INDEX($A$11:$B$20,MATCH(E292,$A$11:$A$20,0),2)),0,INDEX($A$11:$B$20,MATCH(E292,$A$11:$A$20,0),2)))</f>
        <v>0</v>
      </c>
      <c r="G292" s="47">
        <v>0.1</v>
      </c>
      <c r="H292" s="46">
        <f>IF($B$5="fixed",rate,G292)</f>
        <v>0.1</v>
      </c>
      <c r="I292" s="9">
        <f>IF(E292="",NA(),IF(PMT(H292/freq,(term*freq),-$B$2)&gt;(U291*(1+rate/freq)),IF((U291*(1+rate/freq))&lt;0,0,(U291*(1+rate/freq))),PMT(H292/freq,(term*freq),-$B$2)))</f>
        <v>59440.213775053242</v>
      </c>
      <c r="J292" s="8">
        <f>IF(E292="","",IF(emi&gt;(U291*(1+rate/freq)),IF((U291*(1+rate/freq))&lt;0,0,(U291*(1+rate/freq))),emi))</f>
        <v>59440.213775053242</v>
      </c>
      <c r="K292" s="9">
        <f>IF(E292="",NA(),IF(U291&lt;0,0,U291)*H292/freq)</f>
        <v>47359.613819522492</v>
      </c>
      <c r="L292" s="8">
        <f t="shared" si="14"/>
        <v>12080.59995553075</v>
      </c>
      <c r="M292" s="8">
        <f t="shared" si="15"/>
        <v>289</v>
      </c>
      <c r="N292" s="8">
        <f>N289+3</f>
        <v>289</v>
      </c>
      <c r="O292" s="8">
        <f>O286+6</f>
        <v>289</v>
      </c>
      <c r="P292" s="8">
        <f>P280+12</f>
        <v>289</v>
      </c>
      <c r="Q292" s="8">
        <f>IF($B$23=$M$2,M292,IF($B$23=$N$2,N292,IF($B$23=$O$2,O292,IF($B$23=$P$2,P292,""))))</f>
        <v>289</v>
      </c>
      <c r="R292" s="3">
        <f>IF(Q292&lt;&gt;0,regpay,0)</f>
        <v>0</v>
      </c>
      <c r="S292" s="27"/>
      <c r="T292" s="3">
        <f>IF(U291=0,0,S292)</f>
        <v>0</v>
      </c>
      <c r="U292" s="8">
        <f>IF(E292="","",IF(U291&lt;=0,0,IF(U291+F292-L292-R292-T292&lt;0,0,U291+F292-L292-R292-T292)))</f>
        <v>5671073.0583871678</v>
      </c>
      <c r="W292" s="11"/>
      <c r="X292" s="11"/>
      <c r="Y292" s="11"/>
      <c r="Z292" s="11"/>
      <c r="AA292" s="11"/>
      <c r="AB292" s="11"/>
      <c r="AC292" s="11"/>
    </row>
    <row r="293" spans="4:29">
      <c r="D293" s="34">
        <f>IF(SUM($D$2:D292)&lt;&gt;0,0,IF(U292=L293,E293,0))</f>
        <v>0</v>
      </c>
      <c r="E293" s="3">
        <f t="shared" ref="E293:E356" si="16">IF(E292&lt;term*freq,E292+1,"")</f>
        <v>290</v>
      </c>
      <c r="F293" s="3">
        <f>IF(E293="","",IF(ISERROR(INDEX($A$11:$B$20,MATCH(E293,$A$11:$A$20,0),2)),0,INDEX($A$11:$B$20,MATCH(E293,$A$11:$A$20,0),2)))</f>
        <v>0</v>
      </c>
      <c r="G293" s="47">
        <v>0.1</v>
      </c>
      <c r="H293" s="46">
        <f>IF($B$5="fixed",rate,G293)</f>
        <v>0.1</v>
      </c>
      <c r="I293" s="9">
        <f>IF(E293="",NA(),IF(PMT(H293/freq,(term*freq),-$B$2)&gt;(U292*(1+rate/freq)),IF((U292*(1+rate/freq))&lt;0,0,(U292*(1+rate/freq))),PMT(H293/freq,(term*freq),-$B$2)))</f>
        <v>59440.213775053242</v>
      </c>
      <c r="J293" s="8">
        <f>IF(E293="","",IF(emi&gt;(U292*(1+rate/freq)),IF((U292*(1+rate/freq))&lt;0,0,(U292*(1+rate/freq))),emi))</f>
        <v>59440.213775053242</v>
      </c>
      <c r="K293" s="9">
        <f>IF(E293="",NA(),IF(U292&lt;0,0,U292)*H293/freq)</f>
        <v>47258.942153226402</v>
      </c>
      <c r="L293" s="8">
        <f t="shared" si="14"/>
        <v>12181.27162182684</v>
      </c>
      <c r="M293" s="8">
        <f t="shared" si="15"/>
        <v>290</v>
      </c>
      <c r="N293" s="8"/>
      <c r="O293" s="8"/>
      <c r="P293" s="8"/>
      <c r="Q293" s="8">
        <f>IF($B$23=$M$2,M293,IF($B$23=$N$2,N293,IF($B$23=$O$2,O293,IF($B$23=$P$2,P293,""))))</f>
        <v>0</v>
      </c>
      <c r="R293" s="3">
        <f>IF(Q293&lt;&gt;0,regpay,0)</f>
        <v>0</v>
      </c>
      <c r="S293" s="27"/>
      <c r="T293" s="3">
        <f>IF(U292=0,0,S293)</f>
        <v>0</v>
      </c>
      <c r="U293" s="8">
        <f>IF(E293="","",IF(U292&lt;=0,0,IF(U292+F293-L293-R293-T293&lt;0,0,U292+F293-L293-R293-T293)))</f>
        <v>5658891.7867653407</v>
      </c>
      <c r="W293" s="11"/>
      <c r="X293" s="11"/>
      <c r="Y293" s="11"/>
      <c r="Z293" s="11"/>
      <c r="AA293" s="11"/>
      <c r="AB293" s="11"/>
      <c r="AC293" s="11"/>
    </row>
    <row r="294" spans="4:29">
      <c r="D294" s="34">
        <f>IF(SUM($D$2:D293)&lt;&gt;0,0,IF(U293=L294,E294,0))</f>
        <v>0</v>
      </c>
      <c r="E294" s="3">
        <f t="shared" si="16"/>
        <v>291</v>
      </c>
      <c r="F294" s="3">
        <f>IF(E294="","",IF(ISERROR(INDEX($A$11:$B$20,MATCH(E294,$A$11:$A$20,0),2)),0,INDEX($A$11:$B$20,MATCH(E294,$A$11:$A$20,0),2)))</f>
        <v>0</v>
      </c>
      <c r="G294" s="47">
        <v>0.1</v>
      </c>
      <c r="H294" s="46">
        <f>IF($B$5="fixed",rate,G294)</f>
        <v>0.1</v>
      </c>
      <c r="I294" s="9">
        <f>IF(E294="",NA(),IF(PMT(H294/freq,(term*freq),-$B$2)&gt;(U293*(1+rate/freq)),IF((U293*(1+rate/freq))&lt;0,0,(U293*(1+rate/freq))),PMT(H294/freq,(term*freq),-$B$2)))</f>
        <v>59440.213775053242</v>
      </c>
      <c r="J294" s="8">
        <f>IF(E294="","",IF(emi&gt;(U293*(1+rate/freq)),IF((U293*(1+rate/freq))&lt;0,0,(U293*(1+rate/freq))),emi))</f>
        <v>59440.213775053242</v>
      </c>
      <c r="K294" s="9">
        <f>IF(E294="",NA(),IF(U293&lt;0,0,U293)*H294/freq)</f>
        <v>47157.431556377844</v>
      </c>
      <c r="L294" s="8">
        <f t="shared" si="14"/>
        <v>12282.782218675398</v>
      </c>
      <c r="M294" s="8">
        <f t="shared" si="15"/>
        <v>291</v>
      </c>
      <c r="N294" s="8"/>
      <c r="O294" s="8"/>
      <c r="P294" s="8"/>
      <c r="Q294" s="8">
        <f>IF($B$23=$M$2,M294,IF($B$23=$N$2,N294,IF($B$23=$O$2,O294,IF($B$23=$P$2,P294,""))))</f>
        <v>0</v>
      </c>
      <c r="R294" s="3">
        <f>IF(Q294&lt;&gt;0,regpay,0)</f>
        <v>0</v>
      </c>
      <c r="S294" s="27"/>
      <c r="T294" s="3">
        <f>IF(U293=0,0,S294)</f>
        <v>0</v>
      </c>
      <c r="U294" s="8">
        <f>IF(E294="","",IF(U293&lt;=0,0,IF(U293+F294-L294-R294-T294&lt;0,0,U293+F294-L294-R294-T294)))</f>
        <v>5646609.0045466656</v>
      </c>
      <c r="W294" s="11"/>
      <c r="X294" s="11"/>
      <c r="Y294" s="11"/>
      <c r="Z294" s="11"/>
      <c r="AA294" s="11"/>
      <c r="AB294" s="11"/>
      <c r="AC294" s="11"/>
    </row>
    <row r="295" spans="4:29">
      <c r="D295" s="34">
        <f>IF(SUM($D$2:D294)&lt;&gt;0,0,IF(U294=L295,E295,0))</f>
        <v>0</v>
      </c>
      <c r="E295" s="3">
        <f t="shared" si="16"/>
        <v>292</v>
      </c>
      <c r="F295" s="3">
        <f>IF(E295="","",IF(ISERROR(INDEX($A$11:$B$20,MATCH(E295,$A$11:$A$20,0),2)),0,INDEX($A$11:$B$20,MATCH(E295,$A$11:$A$20,0),2)))</f>
        <v>0</v>
      </c>
      <c r="G295" s="47">
        <v>0.1</v>
      </c>
      <c r="H295" s="46">
        <f>IF($B$5="fixed",rate,G295)</f>
        <v>0.1</v>
      </c>
      <c r="I295" s="9">
        <f>IF(E295="",NA(),IF(PMT(H295/freq,(term*freq),-$B$2)&gt;(U294*(1+rate/freq)),IF((U294*(1+rate/freq))&lt;0,0,(U294*(1+rate/freq))),PMT(H295/freq,(term*freq),-$B$2)))</f>
        <v>59440.213775053242</v>
      </c>
      <c r="J295" s="8">
        <f>IF(E295="","",IF(emi&gt;(U294*(1+rate/freq)),IF((U294*(1+rate/freq))&lt;0,0,(U294*(1+rate/freq))),emi))</f>
        <v>59440.213775053242</v>
      </c>
      <c r="K295" s="9">
        <f>IF(E295="",NA(),IF(U294&lt;0,0,U294)*H295/freq)</f>
        <v>47055.075037888884</v>
      </c>
      <c r="L295" s="8">
        <f t="shared" si="14"/>
        <v>12385.138737164358</v>
      </c>
      <c r="M295" s="8">
        <f t="shared" si="15"/>
        <v>292</v>
      </c>
      <c r="N295" s="8">
        <f>N292+3</f>
        <v>292</v>
      </c>
      <c r="O295" s="8"/>
      <c r="P295" s="8"/>
      <c r="Q295" s="8">
        <f>IF($B$23=$M$2,M295,IF($B$23=$N$2,N295,IF($B$23=$O$2,O295,IF($B$23=$P$2,P295,""))))</f>
        <v>292</v>
      </c>
      <c r="R295" s="3">
        <f>IF(Q295&lt;&gt;0,regpay,0)</f>
        <v>0</v>
      </c>
      <c r="S295" s="27"/>
      <c r="T295" s="3">
        <f>IF(U294=0,0,S295)</f>
        <v>0</v>
      </c>
      <c r="U295" s="8">
        <f>IF(E295="","",IF(U294&lt;=0,0,IF(U294+F295-L295-R295-T295&lt;0,0,U294+F295-L295-R295-T295)))</f>
        <v>5634223.8658095011</v>
      </c>
      <c r="W295" s="11"/>
      <c r="X295" s="11"/>
      <c r="Y295" s="11"/>
      <c r="Z295" s="11"/>
      <c r="AA295" s="11"/>
      <c r="AB295" s="11"/>
      <c r="AC295" s="11"/>
    </row>
    <row r="296" spans="4:29">
      <c r="D296" s="34">
        <f>IF(SUM($D$2:D295)&lt;&gt;0,0,IF(U295=L296,E296,0))</f>
        <v>0</v>
      </c>
      <c r="E296" s="3">
        <f t="shared" si="16"/>
        <v>293</v>
      </c>
      <c r="F296" s="3">
        <f>IF(E296="","",IF(ISERROR(INDEX($A$11:$B$20,MATCH(E296,$A$11:$A$20,0),2)),0,INDEX($A$11:$B$20,MATCH(E296,$A$11:$A$20,0),2)))</f>
        <v>0</v>
      </c>
      <c r="G296" s="47">
        <v>0.1</v>
      </c>
      <c r="H296" s="46">
        <f>IF($B$5="fixed",rate,G296)</f>
        <v>0.1</v>
      </c>
      <c r="I296" s="9">
        <f>IF(E296="",NA(),IF(PMT(H296/freq,(term*freq),-$B$2)&gt;(U295*(1+rate/freq)),IF((U295*(1+rate/freq))&lt;0,0,(U295*(1+rate/freq))),PMT(H296/freq,(term*freq),-$B$2)))</f>
        <v>59440.213775053242</v>
      </c>
      <c r="J296" s="8">
        <f>IF(E296="","",IF(emi&gt;(U295*(1+rate/freq)),IF((U295*(1+rate/freq))&lt;0,0,(U295*(1+rate/freq))),emi))</f>
        <v>59440.213775053242</v>
      </c>
      <c r="K296" s="9">
        <f>IF(E296="",NA(),IF(U295&lt;0,0,U295)*H296/freq)</f>
        <v>46951.865548412512</v>
      </c>
      <c r="L296" s="8">
        <f t="shared" si="14"/>
        <v>12488.34822664073</v>
      </c>
      <c r="M296" s="8">
        <f t="shared" si="15"/>
        <v>293</v>
      </c>
      <c r="N296" s="8"/>
      <c r="O296" s="8"/>
      <c r="P296" s="8"/>
      <c r="Q296" s="8">
        <f>IF($B$23=$M$2,M296,IF($B$23=$N$2,N296,IF($B$23=$O$2,O296,IF($B$23=$P$2,P296,""))))</f>
        <v>0</v>
      </c>
      <c r="R296" s="3">
        <f>IF(Q296&lt;&gt;0,regpay,0)</f>
        <v>0</v>
      </c>
      <c r="S296" s="27"/>
      <c r="T296" s="3">
        <f>IF(U295=0,0,S296)</f>
        <v>0</v>
      </c>
      <c r="U296" s="8">
        <f>IF(E296="","",IF(U295&lt;=0,0,IF(U295+F296-L296-R296-T296&lt;0,0,U295+F296-L296-R296-T296)))</f>
        <v>5621735.5175828608</v>
      </c>
      <c r="W296" s="11"/>
      <c r="X296" s="11"/>
      <c r="Y296" s="11"/>
      <c r="Z296" s="11"/>
      <c r="AA296" s="11"/>
      <c r="AB296" s="11"/>
      <c r="AC296" s="11"/>
    </row>
    <row r="297" spans="4:29">
      <c r="D297" s="34">
        <f>IF(SUM($D$2:D296)&lt;&gt;0,0,IF(U296=L297,E297,0))</f>
        <v>0</v>
      </c>
      <c r="E297" s="3">
        <f t="shared" si="16"/>
        <v>294</v>
      </c>
      <c r="F297" s="3">
        <f>IF(E297="","",IF(ISERROR(INDEX($A$11:$B$20,MATCH(E297,$A$11:$A$20,0),2)),0,INDEX($A$11:$B$20,MATCH(E297,$A$11:$A$20,0),2)))</f>
        <v>0</v>
      </c>
      <c r="G297" s="47">
        <v>0.1</v>
      </c>
      <c r="H297" s="46">
        <f>IF($B$5="fixed",rate,G297)</f>
        <v>0.1</v>
      </c>
      <c r="I297" s="9">
        <f>IF(E297="",NA(),IF(PMT(H297/freq,(term*freq),-$B$2)&gt;(U296*(1+rate/freq)),IF((U296*(1+rate/freq))&lt;0,0,(U296*(1+rate/freq))),PMT(H297/freq,(term*freq),-$B$2)))</f>
        <v>59440.213775053242</v>
      </c>
      <c r="J297" s="8">
        <f>IF(E297="","",IF(emi&gt;(U296*(1+rate/freq)),IF((U296*(1+rate/freq))&lt;0,0,(U296*(1+rate/freq))),emi))</f>
        <v>59440.213775053242</v>
      </c>
      <c r="K297" s="9">
        <f>IF(E297="",NA(),IF(U296&lt;0,0,U296)*H297/freq)</f>
        <v>46847.795979857176</v>
      </c>
      <c r="L297" s="8">
        <f t="shared" si="14"/>
        <v>12592.417795196066</v>
      </c>
      <c r="M297" s="8">
        <f t="shared" si="15"/>
        <v>294</v>
      </c>
      <c r="N297" s="8"/>
      <c r="O297" s="8"/>
      <c r="P297" s="8"/>
      <c r="Q297" s="8">
        <f>IF($B$23=$M$2,M297,IF($B$23=$N$2,N297,IF($B$23=$O$2,O297,IF($B$23=$P$2,P297,""))))</f>
        <v>0</v>
      </c>
      <c r="R297" s="3">
        <f>IF(Q297&lt;&gt;0,regpay,0)</f>
        <v>0</v>
      </c>
      <c r="S297" s="27"/>
      <c r="T297" s="3">
        <f>IF(U296=0,0,S297)</f>
        <v>0</v>
      </c>
      <c r="U297" s="8">
        <f>IF(E297="","",IF(U296&lt;=0,0,IF(U296+F297-L297-R297-T297&lt;0,0,U296+F297-L297-R297-T297)))</f>
        <v>5609143.0997876646</v>
      </c>
      <c r="W297" s="11"/>
      <c r="X297" s="11"/>
      <c r="Y297" s="11"/>
      <c r="Z297" s="11"/>
      <c r="AA297" s="11"/>
      <c r="AB297" s="11"/>
      <c r="AC297" s="11"/>
    </row>
    <row r="298" spans="4:29">
      <c r="D298" s="34">
        <f>IF(SUM($D$2:D297)&lt;&gt;0,0,IF(U297=L298,E298,0))</f>
        <v>0</v>
      </c>
      <c r="E298" s="3">
        <f t="shared" si="16"/>
        <v>295</v>
      </c>
      <c r="F298" s="3">
        <f>IF(E298="","",IF(ISERROR(INDEX($A$11:$B$20,MATCH(E298,$A$11:$A$20,0),2)),0,INDEX($A$11:$B$20,MATCH(E298,$A$11:$A$20,0),2)))</f>
        <v>0</v>
      </c>
      <c r="G298" s="47">
        <v>0.1</v>
      </c>
      <c r="H298" s="46">
        <f>IF($B$5="fixed",rate,G298)</f>
        <v>0.1</v>
      </c>
      <c r="I298" s="9">
        <f>IF(E298="",NA(),IF(PMT(H298/freq,(term*freq),-$B$2)&gt;(U297*(1+rate/freq)),IF((U297*(1+rate/freq))&lt;0,0,(U297*(1+rate/freq))),PMT(H298/freq,(term*freq),-$B$2)))</f>
        <v>59440.213775053242</v>
      </c>
      <c r="J298" s="8">
        <f>IF(E298="","",IF(emi&gt;(U297*(1+rate/freq)),IF((U297*(1+rate/freq))&lt;0,0,(U297*(1+rate/freq))),emi))</f>
        <v>59440.213775053242</v>
      </c>
      <c r="K298" s="9">
        <f>IF(E298="",NA(),IF(U297&lt;0,0,U297)*H298/freq)</f>
        <v>46742.859164897207</v>
      </c>
      <c r="L298" s="8">
        <f t="shared" si="14"/>
        <v>12697.354610156035</v>
      </c>
      <c r="M298" s="8">
        <f t="shared" si="15"/>
        <v>295</v>
      </c>
      <c r="N298" s="8">
        <f>N295+3</f>
        <v>295</v>
      </c>
      <c r="O298" s="8">
        <f>O292+6</f>
        <v>295</v>
      </c>
      <c r="P298" s="8"/>
      <c r="Q298" s="8">
        <f>IF($B$23=$M$2,M298,IF($B$23=$N$2,N298,IF($B$23=$O$2,O298,IF($B$23=$P$2,P298,""))))</f>
        <v>295</v>
      </c>
      <c r="R298" s="3">
        <f>IF(Q298&lt;&gt;0,regpay,0)</f>
        <v>0</v>
      </c>
      <c r="S298" s="27"/>
      <c r="T298" s="3">
        <f>IF(U297=0,0,S298)</f>
        <v>0</v>
      </c>
      <c r="U298" s="8">
        <f>IF(E298="","",IF(U297&lt;=0,0,IF(U297+F298-L298-R298-T298&lt;0,0,U297+F298-L298-R298-T298)))</f>
        <v>5596445.7451775083</v>
      </c>
      <c r="W298" s="11"/>
      <c r="X298" s="11"/>
      <c r="Y298" s="11"/>
      <c r="Z298" s="11"/>
      <c r="AA298" s="11"/>
      <c r="AB298" s="11"/>
      <c r="AC298" s="11"/>
    </row>
    <row r="299" spans="4:29">
      <c r="D299" s="34">
        <f>IF(SUM($D$2:D298)&lt;&gt;0,0,IF(U298=L299,E299,0))</f>
        <v>0</v>
      </c>
      <c r="E299" s="3">
        <f t="shared" si="16"/>
        <v>296</v>
      </c>
      <c r="F299" s="3">
        <f>IF(E299="","",IF(ISERROR(INDEX($A$11:$B$20,MATCH(E299,$A$11:$A$20,0),2)),0,INDEX($A$11:$B$20,MATCH(E299,$A$11:$A$20,0),2)))</f>
        <v>0</v>
      </c>
      <c r="G299" s="47">
        <v>0.1</v>
      </c>
      <c r="H299" s="46">
        <f>IF($B$5="fixed",rate,G299)</f>
        <v>0.1</v>
      </c>
      <c r="I299" s="9">
        <f>IF(E299="",NA(),IF(PMT(H299/freq,(term*freq),-$B$2)&gt;(U298*(1+rate/freq)),IF((U298*(1+rate/freq))&lt;0,0,(U298*(1+rate/freq))),PMT(H299/freq,(term*freq),-$B$2)))</f>
        <v>59440.213775053242</v>
      </c>
      <c r="J299" s="8">
        <f>IF(E299="","",IF(emi&gt;(U298*(1+rate/freq)),IF((U298*(1+rate/freq))&lt;0,0,(U298*(1+rate/freq))),emi))</f>
        <v>59440.213775053242</v>
      </c>
      <c r="K299" s="9">
        <f>IF(E299="",NA(),IF(U298&lt;0,0,U298)*H299/freq)</f>
        <v>46637.047876479242</v>
      </c>
      <c r="L299" s="8">
        <f t="shared" si="14"/>
        <v>12803.165898574</v>
      </c>
      <c r="M299" s="8">
        <f t="shared" si="15"/>
        <v>296</v>
      </c>
      <c r="N299" s="8"/>
      <c r="O299" s="8"/>
      <c r="P299" s="8"/>
      <c r="Q299" s="8">
        <f>IF($B$23=$M$2,M299,IF($B$23=$N$2,N299,IF($B$23=$O$2,O299,IF($B$23=$P$2,P299,""))))</f>
        <v>0</v>
      </c>
      <c r="R299" s="3">
        <f>IF(Q299&lt;&gt;0,regpay,0)</f>
        <v>0</v>
      </c>
      <c r="S299" s="27"/>
      <c r="T299" s="3">
        <f>IF(U298=0,0,S299)</f>
        <v>0</v>
      </c>
      <c r="U299" s="8">
        <f>IF(E299="","",IF(U298&lt;=0,0,IF(U298+F299-L299-R299-T299&lt;0,0,U298+F299-L299-R299-T299)))</f>
        <v>5583642.5792789347</v>
      </c>
      <c r="W299" s="11"/>
      <c r="X299" s="11"/>
      <c r="Y299" s="11"/>
      <c r="Z299" s="11"/>
      <c r="AA299" s="11"/>
      <c r="AB299" s="11"/>
      <c r="AC299" s="11"/>
    </row>
    <row r="300" spans="4:29">
      <c r="D300" s="34">
        <f>IF(SUM($D$2:D299)&lt;&gt;0,0,IF(U299=L300,E300,0))</f>
        <v>0</v>
      </c>
      <c r="E300" s="3">
        <f t="shared" si="16"/>
        <v>297</v>
      </c>
      <c r="F300" s="3">
        <f>IF(E300="","",IF(ISERROR(INDEX($A$11:$B$20,MATCH(E300,$A$11:$A$20,0),2)),0,INDEX($A$11:$B$20,MATCH(E300,$A$11:$A$20,0),2)))</f>
        <v>0</v>
      </c>
      <c r="G300" s="47">
        <v>0.1</v>
      </c>
      <c r="H300" s="46">
        <f>IF($B$5="fixed",rate,G300)</f>
        <v>0.1</v>
      </c>
      <c r="I300" s="9">
        <f>IF(E300="",NA(),IF(PMT(H300/freq,(term*freq),-$B$2)&gt;(U299*(1+rate/freq)),IF((U299*(1+rate/freq))&lt;0,0,(U299*(1+rate/freq))),PMT(H300/freq,(term*freq),-$B$2)))</f>
        <v>59440.213775053242</v>
      </c>
      <c r="J300" s="8">
        <f>IF(E300="","",IF(emi&gt;(U299*(1+rate/freq)),IF((U299*(1+rate/freq))&lt;0,0,(U299*(1+rate/freq))),emi))</f>
        <v>59440.213775053242</v>
      </c>
      <c r="K300" s="9">
        <f>IF(E300="",NA(),IF(U299&lt;0,0,U299)*H300/freq)</f>
        <v>46530.35482732446</v>
      </c>
      <c r="L300" s="8">
        <f t="shared" si="14"/>
        <v>12909.858947728782</v>
      </c>
      <c r="M300" s="8">
        <f t="shared" si="15"/>
        <v>297</v>
      </c>
      <c r="N300" s="8"/>
      <c r="O300" s="8"/>
      <c r="P300" s="8"/>
      <c r="Q300" s="8">
        <f>IF($B$23=$M$2,M300,IF($B$23=$N$2,N300,IF($B$23=$O$2,O300,IF($B$23=$P$2,P300,""))))</f>
        <v>0</v>
      </c>
      <c r="R300" s="3">
        <f>IF(Q300&lt;&gt;0,regpay,0)</f>
        <v>0</v>
      </c>
      <c r="S300" s="27"/>
      <c r="T300" s="3">
        <f>IF(U299=0,0,S300)</f>
        <v>0</v>
      </c>
      <c r="U300" s="8">
        <f>IF(E300="","",IF(U299&lt;=0,0,IF(U299+F300-L300-R300-T300&lt;0,0,U299+F300-L300-R300-T300)))</f>
        <v>5570732.720331206</v>
      </c>
      <c r="W300" s="11"/>
      <c r="X300" s="11"/>
      <c r="Y300" s="11"/>
      <c r="Z300" s="11"/>
      <c r="AA300" s="11"/>
      <c r="AB300" s="11"/>
      <c r="AC300" s="11"/>
    </row>
    <row r="301" spans="4:29">
      <c r="D301" s="34">
        <f>IF(SUM($D$2:D300)&lt;&gt;0,0,IF(U300=L301,E301,0))</f>
        <v>0</v>
      </c>
      <c r="E301" s="3">
        <f t="shared" si="16"/>
        <v>298</v>
      </c>
      <c r="F301" s="3">
        <f>IF(E301="","",IF(ISERROR(INDEX($A$11:$B$20,MATCH(E301,$A$11:$A$20,0),2)),0,INDEX($A$11:$B$20,MATCH(E301,$A$11:$A$20,0),2)))</f>
        <v>0</v>
      </c>
      <c r="G301" s="47">
        <v>0.1</v>
      </c>
      <c r="H301" s="46">
        <f>IF($B$5="fixed",rate,G301)</f>
        <v>0.1</v>
      </c>
      <c r="I301" s="9">
        <f>IF(E301="",NA(),IF(PMT(H301/freq,(term*freq),-$B$2)&gt;(U300*(1+rate/freq)),IF((U300*(1+rate/freq))&lt;0,0,(U300*(1+rate/freq))),PMT(H301/freq,(term*freq),-$B$2)))</f>
        <v>59440.213775053242</v>
      </c>
      <c r="J301" s="8">
        <f>IF(E301="","",IF(emi&gt;(U300*(1+rate/freq)),IF((U300*(1+rate/freq))&lt;0,0,(U300*(1+rate/freq))),emi))</f>
        <v>59440.213775053242</v>
      </c>
      <c r="K301" s="9">
        <f>IF(E301="",NA(),IF(U300&lt;0,0,U300)*H301/freq)</f>
        <v>46422.772669426718</v>
      </c>
      <c r="L301" s="8">
        <f t="shared" si="14"/>
        <v>13017.441105626523</v>
      </c>
      <c r="M301" s="8">
        <f t="shared" si="15"/>
        <v>298</v>
      </c>
      <c r="N301" s="8">
        <f>N298+3</f>
        <v>298</v>
      </c>
      <c r="O301" s="8"/>
      <c r="P301" s="8"/>
      <c r="Q301" s="8">
        <f>IF($B$23=$M$2,M301,IF($B$23=$N$2,N301,IF($B$23=$O$2,O301,IF($B$23=$P$2,P301,""))))</f>
        <v>298</v>
      </c>
      <c r="R301" s="3">
        <f>IF(Q301&lt;&gt;0,regpay,0)</f>
        <v>0</v>
      </c>
      <c r="S301" s="27"/>
      <c r="T301" s="3">
        <f>IF(U300=0,0,S301)</f>
        <v>0</v>
      </c>
      <c r="U301" s="8">
        <f>IF(E301="","",IF(U300&lt;=0,0,IF(U300+F301-L301-R301-T301&lt;0,0,U300+F301-L301-R301-T301)))</f>
        <v>5557715.2792255795</v>
      </c>
      <c r="W301" s="11"/>
      <c r="X301" s="11"/>
      <c r="Y301" s="11"/>
      <c r="Z301" s="11"/>
      <c r="AA301" s="11"/>
      <c r="AB301" s="11"/>
      <c r="AC301" s="11"/>
    </row>
    <row r="302" spans="4:29">
      <c r="D302" s="34">
        <f>IF(SUM($D$2:D301)&lt;&gt;0,0,IF(U301=L302,E302,0))</f>
        <v>0</v>
      </c>
      <c r="E302" s="3">
        <f t="shared" si="16"/>
        <v>299</v>
      </c>
      <c r="F302" s="3">
        <f>IF(E302="","",IF(ISERROR(INDEX($A$11:$B$20,MATCH(E302,$A$11:$A$20,0),2)),0,INDEX($A$11:$B$20,MATCH(E302,$A$11:$A$20,0),2)))</f>
        <v>0</v>
      </c>
      <c r="G302" s="47">
        <v>0.1</v>
      </c>
      <c r="H302" s="46">
        <f>IF($B$5="fixed",rate,G302)</f>
        <v>0.1</v>
      </c>
      <c r="I302" s="9">
        <f>IF(E302="",NA(),IF(PMT(H302/freq,(term*freq),-$B$2)&gt;(U301*(1+rate/freq)),IF((U301*(1+rate/freq))&lt;0,0,(U301*(1+rate/freq))),PMT(H302/freq,(term*freq),-$B$2)))</f>
        <v>59440.213775053242</v>
      </c>
      <c r="J302" s="8">
        <f>IF(E302="","",IF(emi&gt;(U301*(1+rate/freq)),IF((U301*(1+rate/freq))&lt;0,0,(U301*(1+rate/freq))),emi))</f>
        <v>59440.213775053242</v>
      </c>
      <c r="K302" s="9">
        <f>IF(E302="",NA(),IF(U301&lt;0,0,U301)*H302/freq)</f>
        <v>46314.293993546504</v>
      </c>
      <c r="L302" s="8">
        <f t="shared" si="14"/>
        <v>13125.919781506738</v>
      </c>
      <c r="M302" s="8">
        <f t="shared" si="15"/>
        <v>299</v>
      </c>
      <c r="N302" s="8"/>
      <c r="O302" s="8"/>
      <c r="P302" s="8"/>
      <c r="Q302" s="8">
        <f>IF($B$23=$M$2,M302,IF($B$23=$N$2,N302,IF($B$23=$O$2,O302,IF($B$23=$P$2,P302,""))))</f>
        <v>0</v>
      </c>
      <c r="R302" s="3">
        <f>IF(Q302&lt;&gt;0,regpay,0)</f>
        <v>0</v>
      </c>
      <c r="S302" s="27"/>
      <c r="T302" s="3">
        <f>IF(U301=0,0,S302)</f>
        <v>0</v>
      </c>
      <c r="U302" s="8">
        <f>IF(E302="","",IF(U301&lt;=0,0,IF(U301+F302-L302-R302-T302&lt;0,0,U301+F302-L302-R302-T302)))</f>
        <v>5544589.3594440725</v>
      </c>
      <c r="W302" s="11"/>
      <c r="X302" s="11"/>
      <c r="Y302" s="11"/>
      <c r="Z302" s="11"/>
      <c r="AA302" s="11"/>
      <c r="AB302" s="11"/>
      <c r="AC302" s="11"/>
    </row>
    <row r="303" spans="4:29">
      <c r="D303" s="34">
        <f>IF(SUM($D$2:D302)&lt;&gt;0,0,IF(U302=L303,E303,0))</f>
        <v>0</v>
      </c>
      <c r="E303" s="3">
        <f t="shared" si="16"/>
        <v>300</v>
      </c>
      <c r="F303" s="3">
        <f>IF(E303="","",IF(ISERROR(INDEX($A$11:$B$20,MATCH(E303,$A$11:$A$20,0),2)),0,INDEX($A$11:$B$20,MATCH(E303,$A$11:$A$20,0),2)))</f>
        <v>0</v>
      </c>
      <c r="G303" s="47">
        <v>0.1</v>
      </c>
      <c r="H303" s="46">
        <f>IF($B$5="fixed",rate,G303)</f>
        <v>0.1</v>
      </c>
      <c r="I303" s="9">
        <f>IF(E303="",NA(),IF(PMT(H303/freq,(term*freq),-$B$2)&gt;(U302*(1+rate/freq)),IF((U302*(1+rate/freq))&lt;0,0,(U302*(1+rate/freq))),PMT(H303/freq,(term*freq),-$B$2)))</f>
        <v>59440.213775053242</v>
      </c>
      <c r="J303" s="8">
        <f>IF(E303="","",IF(emi&gt;(U302*(1+rate/freq)),IF((U302*(1+rate/freq))&lt;0,0,(U302*(1+rate/freq))),emi))</f>
        <v>59440.213775053242</v>
      </c>
      <c r="K303" s="9">
        <f>IF(E303="",NA(),IF(U302&lt;0,0,U302)*H303/freq)</f>
        <v>46204.911328700604</v>
      </c>
      <c r="L303" s="8">
        <f t="shared" si="14"/>
        <v>13235.302446352638</v>
      </c>
      <c r="M303" s="8">
        <f t="shared" si="15"/>
        <v>300</v>
      </c>
      <c r="N303" s="8"/>
      <c r="O303" s="8"/>
      <c r="P303" s="8"/>
      <c r="Q303" s="8">
        <f>IF($B$23=$M$2,M303,IF($B$23=$N$2,N303,IF($B$23=$O$2,O303,IF($B$23=$P$2,P303,""))))</f>
        <v>0</v>
      </c>
      <c r="R303" s="3">
        <f>IF(Q303&lt;&gt;0,regpay,0)</f>
        <v>0</v>
      </c>
      <c r="S303" s="27"/>
      <c r="T303" s="3">
        <f>IF(U302=0,0,S303)</f>
        <v>0</v>
      </c>
      <c r="U303" s="8">
        <f>IF(E303="","",IF(U302&lt;=0,0,IF(U302+F303-L303-R303-T303&lt;0,0,U302+F303-L303-R303-T303)))</f>
        <v>5531354.0569977202</v>
      </c>
      <c r="W303" s="11"/>
      <c r="X303" s="11"/>
      <c r="Y303" s="11"/>
      <c r="Z303" s="11"/>
      <c r="AA303" s="11"/>
      <c r="AB303" s="11"/>
      <c r="AC303" s="11"/>
    </row>
    <row r="304" spans="4:29">
      <c r="D304" s="34">
        <f>IF(SUM($D$2:D303)&lt;&gt;0,0,IF(U303=L304,E304,0))</f>
        <v>0</v>
      </c>
      <c r="E304" s="3">
        <f t="shared" si="16"/>
        <v>301</v>
      </c>
      <c r="F304" s="3">
        <f>IF(E304="","",IF(ISERROR(INDEX($A$11:$B$20,MATCH(E304,$A$11:$A$20,0),2)),0,INDEX($A$11:$B$20,MATCH(E304,$A$11:$A$20,0),2)))</f>
        <v>0</v>
      </c>
      <c r="G304" s="47">
        <v>0.1</v>
      </c>
      <c r="H304" s="46">
        <f>IF($B$5="fixed",rate,G304)</f>
        <v>0.1</v>
      </c>
      <c r="I304" s="9">
        <f>IF(E304="",NA(),IF(PMT(H304/freq,(term*freq),-$B$2)&gt;(U303*(1+rate/freq)),IF((U303*(1+rate/freq))&lt;0,0,(U303*(1+rate/freq))),PMT(H304/freq,(term*freq),-$B$2)))</f>
        <v>59440.213775053242</v>
      </c>
      <c r="J304" s="8">
        <f>IF(E304="","",IF(emi&gt;(U303*(1+rate/freq)),IF((U303*(1+rate/freq))&lt;0,0,(U303*(1+rate/freq))),emi))</f>
        <v>59440.213775053242</v>
      </c>
      <c r="K304" s="9">
        <f>IF(E304="",NA(),IF(U303&lt;0,0,U303)*H304/freq)</f>
        <v>46094.617141647672</v>
      </c>
      <c r="L304" s="8">
        <f t="shared" si="14"/>
        <v>13345.59663340557</v>
      </c>
      <c r="M304" s="8">
        <f t="shared" si="15"/>
        <v>301</v>
      </c>
      <c r="N304" s="8">
        <f>N301+3</f>
        <v>301</v>
      </c>
      <c r="O304" s="8">
        <f>O298+6</f>
        <v>301</v>
      </c>
      <c r="P304" s="8">
        <f>P292+12</f>
        <v>301</v>
      </c>
      <c r="Q304" s="8">
        <f>IF($B$23=$M$2,M304,IF($B$23=$N$2,N304,IF($B$23=$O$2,O304,IF($B$23=$P$2,P304,""))))</f>
        <v>301</v>
      </c>
      <c r="R304" s="3">
        <f>IF(Q304&lt;&gt;0,regpay,0)</f>
        <v>0</v>
      </c>
      <c r="S304" s="27"/>
      <c r="T304" s="3">
        <f>IF(U303=0,0,S304)</f>
        <v>0</v>
      </c>
      <c r="U304" s="8">
        <f>IF(E304="","",IF(U303&lt;=0,0,IF(U303+F304-L304-R304-T304&lt;0,0,U303+F304-L304-R304-T304)))</f>
        <v>5518008.4603643147</v>
      </c>
      <c r="W304" s="11"/>
      <c r="X304" s="11"/>
      <c r="Y304" s="11"/>
      <c r="Z304" s="11"/>
      <c r="AA304" s="11"/>
      <c r="AB304" s="11"/>
      <c r="AC304" s="11"/>
    </row>
    <row r="305" spans="4:29">
      <c r="D305" s="34">
        <f>IF(SUM($D$2:D304)&lt;&gt;0,0,IF(U304=L305,E305,0))</f>
        <v>0</v>
      </c>
      <c r="E305" s="3">
        <f t="shared" si="16"/>
        <v>302</v>
      </c>
      <c r="F305" s="3">
        <f>IF(E305="","",IF(ISERROR(INDEX($A$11:$B$20,MATCH(E305,$A$11:$A$20,0),2)),0,INDEX($A$11:$B$20,MATCH(E305,$A$11:$A$20,0),2)))</f>
        <v>0</v>
      </c>
      <c r="G305" s="47">
        <v>0.1</v>
      </c>
      <c r="H305" s="46">
        <f>IF($B$5="fixed",rate,G305)</f>
        <v>0.1</v>
      </c>
      <c r="I305" s="9">
        <f>IF(E305="",NA(),IF(PMT(H305/freq,(term*freq),-$B$2)&gt;(U304*(1+rate/freq)),IF((U304*(1+rate/freq))&lt;0,0,(U304*(1+rate/freq))),PMT(H305/freq,(term*freq),-$B$2)))</f>
        <v>59440.213775053242</v>
      </c>
      <c r="J305" s="8">
        <f>IF(E305="","",IF(emi&gt;(U304*(1+rate/freq)),IF((U304*(1+rate/freq))&lt;0,0,(U304*(1+rate/freq))),emi))</f>
        <v>59440.213775053242</v>
      </c>
      <c r="K305" s="9">
        <f>IF(E305="",NA(),IF(U304&lt;0,0,U304)*H305/freq)</f>
        <v>45983.403836369289</v>
      </c>
      <c r="L305" s="8">
        <f t="shared" si="14"/>
        <v>13456.809938683953</v>
      </c>
      <c r="M305" s="8">
        <f t="shared" si="15"/>
        <v>302</v>
      </c>
      <c r="N305" s="8"/>
      <c r="O305" s="8"/>
      <c r="P305" s="8"/>
      <c r="Q305" s="8">
        <f>IF($B$23=$M$2,M305,IF($B$23=$N$2,N305,IF($B$23=$O$2,O305,IF($B$23=$P$2,P305,""))))</f>
        <v>0</v>
      </c>
      <c r="R305" s="3">
        <f>IF(Q305&lt;&gt;0,regpay,0)</f>
        <v>0</v>
      </c>
      <c r="S305" s="27"/>
      <c r="T305" s="3">
        <f>IF(U304=0,0,S305)</f>
        <v>0</v>
      </c>
      <c r="U305" s="8">
        <f>IF(E305="","",IF(U304&lt;=0,0,IF(U304+F305-L305-R305-T305&lt;0,0,U304+F305-L305-R305-T305)))</f>
        <v>5504551.6504256306</v>
      </c>
      <c r="W305" s="11"/>
      <c r="X305" s="11"/>
      <c r="Y305" s="11"/>
      <c r="Z305" s="11"/>
      <c r="AA305" s="11"/>
      <c r="AB305" s="11"/>
      <c r="AC305" s="11"/>
    </row>
    <row r="306" spans="4:29">
      <c r="D306" s="34">
        <f>IF(SUM($D$2:D305)&lt;&gt;0,0,IF(U305=L306,E306,0))</f>
        <v>0</v>
      </c>
      <c r="E306" s="3">
        <f t="shared" si="16"/>
        <v>303</v>
      </c>
      <c r="F306" s="3">
        <f>IF(E306="","",IF(ISERROR(INDEX($A$11:$B$20,MATCH(E306,$A$11:$A$20,0),2)),0,INDEX($A$11:$B$20,MATCH(E306,$A$11:$A$20,0),2)))</f>
        <v>0</v>
      </c>
      <c r="G306" s="47">
        <v>0.1</v>
      </c>
      <c r="H306" s="46">
        <f>IF($B$5="fixed",rate,G306)</f>
        <v>0.1</v>
      </c>
      <c r="I306" s="9">
        <f>IF(E306="",NA(),IF(PMT(H306/freq,(term*freq),-$B$2)&gt;(U305*(1+rate/freq)),IF((U305*(1+rate/freq))&lt;0,0,(U305*(1+rate/freq))),PMT(H306/freq,(term*freq),-$B$2)))</f>
        <v>59440.213775053242</v>
      </c>
      <c r="J306" s="8">
        <f>IF(E306="","",IF(emi&gt;(U305*(1+rate/freq)),IF((U305*(1+rate/freq))&lt;0,0,(U305*(1+rate/freq))),emi))</f>
        <v>59440.213775053242</v>
      </c>
      <c r="K306" s="9">
        <f>IF(E306="",NA(),IF(U305&lt;0,0,U305)*H306/freq)</f>
        <v>45871.263753546926</v>
      </c>
      <c r="L306" s="8">
        <f t="shared" si="14"/>
        <v>13568.950021506316</v>
      </c>
      <c r="M306" s="8">
        <f t="shared" si="15"/>
        <v>303</v>
      </c>
      <c r="N306" s="8"/>
      <c r="O306" s="8"/>
      <c r="P306" s="8"/>
      <c r="Q306" s="8">
        <f>IF($B$23=$M$2,M306,IF($B$23=$N$2,N306,IF($B$23=$O$2,O306,IF($B$23=$P$2,P306,""))))</f>
        <v>0</v>
      </c>
      <c r="R306" s="3">
        <f>IF(Q306&lt;&gt;0,regpay,0)</f>
        <v>0</v>
      </c>
      <c r="S306" s="27"/>
      <c r="T306" s="3">
        <f>IF(U305=0,0,S306)</f>
        <v>0</v>
      </c>
      <c r="U306" s="8">
        <f>IF(E306="","",IF(U305&lt;=0,0,IF(U305+F306-L306-R306-T306&lt;0,0,U305+F306-L306-R306-T306)))</f>
        <v>5490982.7004041243</v>
      </c>
      <c r="W306" s="11"/>
      <c r="X306" s="11"/>
      <c r="Y306" s="11"/>
      <c r="Z306" s="11"/>
      <c r="AA306" s="11"/>
      <c r="AB306" s="11"/>
      <c r="AC306" s="11"/>
    </row>
    <row r="307" spans="4:29">
      <c r="D307" s="34">
        <f>IF(SUM($D$2:D306)&lt;&gt;0,0,IF(U306=L307,E307,0))</f>
        <v>0</v>
      </c>
      <c r="E307" s="3">
        <f t="shared" si="16"/>
        <v>304</v>
      </c>
      <c r="F307" s="3">
        <f>IF(E307="","",IF(ISERROR(INDEX($A$11:$B$20,MATCH(E307,$A$11:$A$20,0),2)),0,INDEX($A$11:$B$20,MATCH(E307,$A$11:$A$20,0),2)))</f>
        <v>0</v>
      </c>
      <c r="G307" s="47">
        <v>0.1</v>
      </c>
      <c r="H307" s="46">
        <f>IF($B$5="fixed",rate,G307)</f>
        <v>0.1</v>
      </c>
      <c r="I307" s="9">
        <f>IF(E307="",NA(),IF(PMT(H307/freq,(term*freq),-$B$2)&gt;(U306*(1+rate/freq)),IF((U306*(1+rate/freq))&lt;0,0,(U306*(1+rate/freq))),PMT(H307/freq,(term*freq),-$B$2)))</f>
        <v>59440.213775053242</v>
      </c>
      <c r="J307" s="8">
        <f>IF(E307="","",IF(emi&gt;(U306*(1+rate/freq)),IF((U306*(1+rate/freq))&lt;0,0,(U306*(1+rate/freq))),emi))</f>
        <v>59440.213775053242</v>
      </c>
      <c r="K307" s="9">
        <f>IF(E307="",NA(),IF(U306&lt;0,0,U306)*H307/freq)</f>
        <v>45758.189170034369</v>
      </c>
      <c r="L307" s="8">
        <f t="shared" si="14"/>
        <v>13682.024605018873</v>
      </c>
      <c r="M307" s="8">
        <f t="shared" si="15"/>
        <v>304</v>
      </c>
      <c r="N307" s="8">
        <f>N304+3</f>
        <v>304</v>
      </c>
      <c r="O307" s="8"/>
      <c r="P307" s="8"/>
      <c r="Q307" s="8">
        <f>IF($B$23=$M$2,M307,IF($B$23=$N$2,N307,IF($B$23=$O$2,O307,IF($B$23=$P$2,P307,""))))</f>
        <v>304</v>
      </c>
      <c r="R307" s="3">
        <f>IF(Q307&lt;&gt;0,regpay,0)</f>
        <v>0</v>
      </c>
      <c r="S307" s="27"/>
      <c r="T307" s="3">
        <f>IF(U306=0,0,S307)</f>
        <v>0</v>
      </c>
      <c r="U307" s="8">
        <f>IF(E307="","",IF(U306&lt;=0,0,IF(U306+F307-L307-R307-T307&lt;0,0,U306+F307-L307-R307-T307)))</f>
        <v>5477300.6757991053</v>
      </c>
      <c r="W307" s="11"/>
      <c r="X307" s="11"/>
      <c r="Y307" s="11"/>
      <c r="Z307" s="11"/>
      <c r="AA307" s="11"/>
      <c r="AB307" s="11"/>
      <c r="AC307" s="11"/>
    </row>
    <row r="308" spans="4:29">
      <c r="D308" s="34">
        <f>IF(SUM($D$2:D307)&lt;&gt;0,0,IF(U307=L308,E308,0))</f>
        <v>0</v>
      </c>
      <c r="E308" s="3">
        <f t="shared" si="16"/>
        <v>305</v>
      </c>
      <c r="F308" s="3">
        <f>IF(E308="","",IF(ISERROR(INDEX($A$11:$B$20,MATCH(E308,$A$11:$A$20,0),2)),0,INDEX($A$11:$B$20,MATCH(E308,$A$11:$A$20,0),2)))</f>
        <v>0</v>
      </c>
      <c r="G308" s="47">
        <v>0.1</v>
      </c>
      <c r="H308" s="46">
        <f>IF($B$5="fixed",rate,G308)</f>
        <v>0.1</v>
      </c>
      <c r="I308" s="9">
        <f>IF(E308="",NA(),IF(PMT(H308/freq,(term*freq),-$B$2)&gt;(U307*(1+rate/freq)),IF((U307*(1+rate/freq))&lt;0,0,(U307*(1+rate/freq))),PMT(H308/freq,(term*freq),-$B$2)))</f>
        <v>59440.213775053242</v>
      </c>
      <c r="J308" s="8">
        <f>IF(E308="","",IF(emi&gt;(U307*(1+rate/freq)),IF((U307*(1+rate/freq))&lt;0,0,(U307*(1+rate/freq))),emi))</f>
        <v>59440.213775053242</v>
      </c>
      <c r="K308" s="9">
        <f>IF(E308="",NA(),IF(U307&lt;0,0,U307)*H308/freq)</f>
        <v>45644.172298325873</v>
      </c>
      <c r="L308" s="8">
        <f t="shared" si="14"/>
        <v>13796.041476727369</v>
      </c>
      <c r="M308" s="8">
        <f t="shared" si="15"/>
        <v>305</v>
      </c>
      <c r="N308" s="8"/>
      <c r="O308" s="8"/>
      <c r="P308" s="8"/>
      <c r="Q308" s="8">
        <f>IF($B$23=$M$2,M308,IF($B$23=$N$2,N308,IF($B$23=$O$2,O308,IF($B$23=$P$2,P308,""))))</f>
        <v>0</v>
      </c>
      <c r="R308" s="3">
        <f>IF(Q308&lt;&gt;0,regpay,0)</f>
        <v>0</v>
      </c>
      <c r="S308" s="27"/>
      <c r="T308" s="3">
        <f>IF(U307=0,0,S308)</f>
        <v>0</v>
      </c>
      <c r="U308" s="8">
        <f>IF(E308="","",IF(U307&lt;=0,0,IF(U307+F308-L308-R308-T308&lt;0,0,U307+F308-L308-R308-T308)))</f>
        <v>5463504.6343223779</v>
      </c>
      <c r="W308" s="11"/>
      <c r="X308" s="11"/>
      <c r="Y308" s="11"/>
      <c r="Z308" s="11"/>
      <c r="AA308" s="11"/>
      <c r="AB308" s="11"/>
      <c r="AC308" s="11"/>
    </row>
    <row r="309" spans="4:29">
      <c r="D309" s="34">
        <f>IF(SUM($D$2:D308)&lt;&gt;0,0,IF(U308=L309,E309,0))</f>
        <v>0</v>
      </c>
      <c r="E309" s="3">
        <f t="shared" si="16"/>
        <v>306</v>
      </c>
      <c r="F309" s="3">
        <f>IF(E309="","",IF(ISERROR(INDEX($A$11:$B$20,MATCH(E309,$A$11:$A$20,0),2)),0,INDEX($A$11:$B$20,MATCH(E309,$A$11:$A$20,0),2)))</f>
        <v>0</v>
      </c>
      <c r="G309" s="47">
        <v>0.1</v>
      </c>
      <c r="H309" s="46">
        <f>IF($B$5="fixed",rate,G309)</f>
        <v>0.1</v>
      </c>
      <c r="I309" s="9">
        <f>IF(E309="",NA(),IF(PMT(H309/freq,(term*freq),-$B$2)&gt;(U308*(1+rate/freq)),IF((U308*(1+rate/freq))&lt;0,0,(U308*(1+rate/freq))),PMT(H309/freq,(term*freq),-$B$2)))</f>
        <v>59440.213775053242</v>
      </c>
      <c r="J309" s="8">
        <f>IF(E309="","",IF(emi&gt;(U308*(1+rate/freq)),IF((U308*(1+rate/freq))&lt;0,0,(U308*(1+rate/freq))),emi))</f>
        <v>59440.213775053242</v>
      </c>
      <c r="K309" s="9">
        <f>IF(E309="",NA(),IF(U308&lt;0,0,U308)*H309/freq)</f>
        <v>45529.205286019824</v>
      </c>
      <c r="L309" s="8">
        <f t="shared" si="14"/>
        <v>13911.008489033418</v>
      </c>
      <c r="M309" s="8">
        <f t="shared" si="15"/>
        <v>306</v>
      </c>
      <c r="N309" s="8"/>
      <c r="O309" s="8"/>
      <c r="P309" s="8"/>
      <c r="Q309" s="8">
        <f>IF($B$23=$M$2,M309,IF($B$23=$N$2,N309,IF($B$23=$O$2,O309,IF($B$23=$P$2,P309,""))))</f>
        <v>0</v>
      </c>
      <c r="R309" s="3">
        <f>IF(Q309&lt;&gt;0,regpay,0)</f>
        <v>0</v>
      </c>
      <c r="S309" s="27"/>
      <c r="T309" s="3">
        <f>IF(U308=0,0,S309)</f>
        <v>0</v>
      </c>
      <c r="U309" s="8">
        <f>IF(E309="","",IF(U308&lt;=0,0,IF(U308+F309-L309-R309-T309&lt;0,0,U308+F309-L309-R309-T309)))</f>
        <v>5449593.6258333446</v>
      </c>
      <c r="W309" s="11"/>
      <c r="X309" s="11"/>
      <c r="Y309" s="11"/>
      <c r="Z309" s="11"/>
      <c r="AA309" s="11"/>
      <c r="AB309" s="11"/>
      <c r="AC309" s="11"/>
    </row>
    <row r="310" spans="4:29">
      <c r="D310" s="34">
        <f>IF(SUM($D$2:D309)&lt;&gt;0,0,IF(U309=L310,E310,0))</f>
        <v>0</v>
      </c>
      <c r="E310" s="3">
        <f t="shared" si="16"/>
        <v>307</v>
      </c>
      <c r="F310" s="3">
        <f>IF(E310="","",IF(ISERROR(INDEX($A$11:$B$20,MATCH(E310,$A$11:$A$20,0),2)),0,INDEX($A$11:$B$20,MATCH(E310,$A$11:$A$20,0),2)))</f>
        <v>0</v>
      </c>
      <c r="G310" s="47">
        <v>0.1</v>
      </c>
      <c r="H310" s="46">
        <f>IF($B$5="fixed",rate,G310)</f>
        <v>0.1</v>
      </c>
      <c r="I310" s="9">
        <f>IF(E310="",NA(),IF(PMT(H310/freq,(term*freq),-$B$2)&gt;(U309*(1+rate/freq)),IF((U309*(1+rate/freq))&lt;0,0,(U309*(1+rate/freq))),PMT(H310/freq,(term*freq),-$B$2)))</f>
        <v>59440.213775053242</v>
      </c>
      <c r="J310" s="8">
        <f>IF(E310="","",IF(emi&gt;(U309*(1+rate/freq)),IF((U309*(1+rate/freq))&lt;0,0,(U309*(1+rate/freq))),emi))</f>
        <v>59440.213775053242</v>
      </c>
      <c r="K310" s="9">
        <f>IF(E310="",NA(),IF(U309&lt;0,0,U309)*H310/freq)</f>
        <v>45413.280215277868</v>
      </c>
      <c r="L310" s="8">
        <f t="shared" si="14"/>
        <v>14026.933559775374</v>
      </c>
      <c r="M310" s="8">
        <f t="shared" si="15"/>
        <v>307</v>
      </c>
      <c r="N310" s="8">
        <f>N307+3</f>
        <v>307</v>
      </c>
      <c r="O310" s="8">
        <f>O304+6</f>
        <v>307</v>
      </c>
      <c r="P310" s="8"/>
      <c r="Q310" s="8">
        <f>IF($B$23=$M$2,M310,IF($B$23=$N$2,N310,IF($B$23=$O$2,O310,IF($B$23=$P$2,P310,""))))</f>
        <v>307</v>
      </c>
      <c r="R310" s="3">
        <f>IF(Q310&lt;&gt;0,regpay,0)</f>
        <v>0</v>
      </c>
      <c r="S310" s="27"/>
      <c r="T310" s="3">
        <f>IF(U309=0,0,S310)</f>
        <v>0</v>
      </c>
      <c r="U310" s="8">
        <f>IF(E310="","",IF(U309&lt;=0,0,IF(U309+F310-L310-R310-T310&lt;0,0,U309+F310-L310-R310-T310)))</f>
        <v>5435566.6922735693</v>
      </c>
      <c r="W310" s="11"/>
      <c r="X310" s="11"/>
      <c r="Y310" s="11"/>
      <c r="Z310" s="11"/>
      <c r="AA310" s="11"/>
      <c r="AB310" s="11"/>
      <c r="AC310" s="11"/>
    </row>
    <row r="311" spans="4:29">
      <c r="D311" s="34">
        <f>IF(SUM($D$2:D310)&lt;&gt;0,0,IF(U310=L311,E311,0))</f>
        <v>0</v>
      </c>
      <c r="E311" s="3">
        <f t="shared" si="16"/>
        <v>308</v>
      </c>
      <c r="F311" s="3">
        <f>IF(E311="","",IF(ISERROR(INDEX($A$11:$B$20,MATCH(E311,$A$11:$A$20,0),2)),0,INDEX($A$11:$B$20,MATCH(E311,$A$11:$A$20,0),2)))</f>
        <v>0</v>
      </c>
      <c r="G311" s="47">
        <v>0.1</v>
      </c>
      <c r="H311" s="46">
        <f>IF($B$5="fixed",rate,G311)</f>
        <v>0.1</v>
      </c>
      <c r="I311" s="9">
        <f>IF(E311="",NA(),IF(PMT(H311/freq,(term*freq),-$B$2)&gt;(U310*(1+rate/freq)),IF((U310*(1+rate/freq))&lt;0,0,(U310*(1+rate/freq))),PMT(H311/freq,(term*freq),-$B$2)))</f>
        <v>59440.213775053242</v>
      </c>
      <c r="J311" s="8">
        <f>IF(E311="","",IF(emi&gt;(U310*(1+rate/freq)),IF((U310*(1+rate/freq))&lt;0,0,(U310*(1+rate/freq))),emi))</f>
        <v>59440.213775053242</v>
      </c>
      <c r="K311" s="9">
        <f>IF(E311="",NA(),IF(U310&lt;0,0,U310)*H311/freq)</f>
        <v>45296.38910227974</v>
      </c>
      <c r="L311" s="8">
        <f t="shared" si="14"/>
        <v>14143.824672773502</v>
      </c>
      <c r="M311" s="8">
        <f t="shared" si="15"/>
        <v>308</v>
      </c>
      <c r="N311" s="8"/>
      <c r="O311" s="8"/>
      <c r="P311" s="8"/>
      <c r="Q311" s="8">
        <f>IF($B$23=$M$2,M311,IF($B$23=$N$2,N311,IF($B$23=$O$2,O311,IF($B$23=$P$2,P311,""))))</f>
        <v>0</v>
      </c>
      <c r="R311" s="3">
        <f>IF(Q311&lt;&gt;0,regpay,0)</f>
        <v>0</v>
      </c>
      <c r="S311" s="27"/>
      <c r="T311" s="3">
        <f>IF(U310=0,0,S311)</f>
        <v>0</v>
      </c>
      <c r="U311" s="8">
        <f>IF(E311="","",IF(U310&lt;=0,0,IF(U310+F311-L311-R311-T311&lt;0,0,U310+F311-L311-R311-T311)))</f>
        <v>5421422.8676007958</v>
      </c>
      <c r="W311" s="11"/>
      <c r="X311" s="11"/>
      <c r="Y311" s="11"/>
      <c r="Z311" s="11"/>
      <c r="AA311" s="11"/>
      <c r="AB311" s="11"/>
      <c r="AC311" s="11"/>
    </row>
    <row r="312" spans="4:29">
      <c r="D312" s="34">
        <f>IF(SUM($D$2:D311)&lt;&gt;0,0,IF(U311=L312,E312,0))</f>
        <v>0</v>
      </c>
      <c r="E312" s="3">
        <f t="shared" si="16"/>
        <v>309</v>
      </c>
      <c r="F312" s="3">
        <f>IF(E312="","",IF(ISERROR(INDEX($A$11:$B$20,MATCH(E312,$A$11:$A$20,0),2)),0,INDEX($A$11:$B$20,MATCH(E312,$A$11:$A$20,0),2)))</f>
        <v>0</v>
      </c>
      <c r="G312" s="47">
        <v>0.1</v>
      </c>
      <c r="H312" s="46">
        <f>IF($B$5="fixed",rate,G312)</f>
        <v>0.1</v>
      </c>
      <c r="I312" s="9">
        <f>IF(E312="",NA(),IF(PMT(H312/freq,(term*freq),-$B$2)&gt;(U311*(1+rate/freq)),IF((U311*(1+rate/freq))&lt;0,0,(U311*(1+rate/freq))),PMT(H312/freq,(term*freq),-$B$2)))</f>
        <v>59440.213775053242</v>
      </c>
      <c r="J312" s="8">
        <f>IF(E312="","",IF(emi&gt;(U311*(1+rate/freq)),IF((U311*(1+rate/freq))&lt;0,0,(U311*(1+rate/freq))),emi))</f>
        <v>59440.213775053242</v>
      </c>
      <c r="K312" s="9">
        <f>IF(E312="",NA(),IF(U311&lt;0,0,U311)*H312/freq)</f>
        <v>45178.523896673294</v>
      </c>
      <c r="L312" s="8">
        <f t="shared" si="14"/>
        <v>14261.689878379948</v>
      </c>
      <c r="M312" s="8">
        <f t="shared" si="15"/>
        <v>309</v>
      </c>
      <c r="N312" s="8"/>
      <c r="O312" s="8"/>
      <c r="P312" s="8"/>
      <c r="Q312" s="8">
        <f>IF($B$23=$M$2,M312,IF($B$23=$N$2,N312,IF($B$23=$O$2,O312,IF($B$23=$P$2,P312,""))))</f>
        <v>0</v>
      </c>
      <c r="R312" s="3">
        <f>IF(Q312&lt;&gt;0,regpay,0)</f>
        <v>0</v>
      </c>
      <c r="S312" s="27"/>
      <c r="T312" s="3">
        <f>IF(U311=0,0,S312)</f>
        <v>0</v>
      </c>
      <c r="U312" s="8">
        <f>IF(E312="","",IF(U311&lt;=0,0,IF(U311+F312-L312-R312-T312&lt;0,0,U311+F312-L312-R312-T312)))</f>
        <v>5407161.1777224159</v>
      </c>
      <c r="W312" s="11"/>
      <c r="X312" s="11"/>
      <c r="Y312" s="11"/>
      <c r="Z312" s="11"/>
      <c r="AA312" s="11"/>
      <c r="AB312" s="11"/>
      <c r="AC312" s="11"/>
    </row>
    <row r="313" spans="4:29">
      <c r="D313" s="34">
        <f>IF(SUM($D$2:D312)&lt;&gt;0,0,IF(U312=L313,E313,0))</f>
        <v>0</v>
      </c>
      <c r="E313" s="3">
        <f t="shared" si="16"/>
        <v>310</v>
      </c>
      <c r="F313" s="3">
        <f>IF(E313="","",IF(ISERROR(INDEX($A$11:$B$20,MATCH(E313,$A$11:$A$20,0),2)),0,INDEX($A$11:$B$20,MATCH(E313,$A$11:$A$20,0),2)))</f>
        <v>0</v>
      </c>
      <c r="G313" s="47">
        <v>0.1</v>
      </c>
      <c r="H313" s="46">
        <f>IF($B$5="fixed",rate,G313)</f>
        <v>0.1</v>
      </c>
      <c r="I313" s="9">
        <f>IF(E313="",NA(),IF(PMT(H313/freq,(term*freq),-$B$2)&gt;(U312*(1+rate/freq)),IF((U312*(1+rate/freq))&lt;0,0,(U312*(1+rate/freq))),PMT(H313/freq,(term*freq),-$B$2)))</f>
        <v>59440.213775053242</v>
      </c>
      <c r="J313" s="8">
        <f>IF(E313="","",IF(emi&gt;(U312*(1+rate/freq)),IF((U312*(1+rate/freq))&lt;0,0,(U312*(1+rate/freq))),emi))</f>
        <v>59440.213775053242</v>
      </c>
      <c r="K313" s="9">
        <f>IF(E313="",NA(),IF(U312&lt;0,0,U312)*H313/freq)</f>
        <v>45059.676481020135</v>
      </c>
      <c r="L313" s="8">
        <f t="shared" si="14"/>
        <v>14380.537294033107</v>
      </c>
      <c r="M313" s="8">
        <f t="shared" si="15"/>
        <v>310</v>
      </c>
      <c r="N313" s="8">
        <f>N310+3</f>
        <v>310</v>
      </c>
      <c r="O313" s="8"/>
      <c r="P313" s="8"/>
      <c r="Q313" s="8">
        <f>IF($B$23=$M$2,M313,IF($B$23=$N$2,N313,IF($B$23=$O$2,O313,IF($B$23=$P$2,P313,""))))</f>
        <v>310</v>
      </c>
      <c r="R313" s="3">
        <f>IF(Q313&lt;&gt;0,regpay,0)</f>
        <v>0</v>
      </c>
      <c r="S313" s="27"/>
      <c r="T313" s="3">
        <f>IF(U312=0,0,S313)</f>
        <v>0</v>
      </c>
      <c r="U313" s="8">
        <f>IF(E313="","",IF(U312&lt;=0,0,IF(U312+F313-L313-R313-T313&lt;0,0,U312+F313-L313-R313-T313)))</f>
        <v>5392780.6404283829</v>
      </c>
      <c r="W313" s="11"/>
      <c r="X313" s="11"/>
      <c r="Y313" s="11"/>
      <c r="Z313" s="11"/>
      <c r="AA313" s="11"/>
      <c r="AB313" s="11"/>
      <c r="AC313" s="11"/>
    </row>
    <row r="314" spans="4:29">
      <c r="D314" s="34">
        <f>IF(SUM($D$2:D313)&lt;&gt;0,0,IF(U313=L314,E314,0))</f>
        <v>0</v>
      </c>
      <c r="E314" s="3">
        <f t="shared" si="16"/>
        <v>311</v>
      </c>
      <c r="F314" s="3">
        <f>IF(E314="","",IF(ISERROR(INDEX($A$11:$B$20,MATCH(E314,$A$11:$A$20,0),2)),0,INDEX($A$11:$B$20,MATCH(E314,$A$11:$A$20,0),2)))</f>
        <v>0</v>
      </c>
      <c r="G314" s="47">
        <v>0.1</v>
      </c>
      <c r="H314" s="46">
        <f>IF($B$5="fixed",rate,G314)</f>
        <v>0.1</v>
      </c>
      <c r="I314" s="9">
        <f>IF(E314="",NA(),IF(PMT(H314/freq,(term*freq),-$B$2)&gt;(U313*(1+rate/freq)),IF((U313*(1+rate/freq))&lt;0,0,(U313*(1+rate/freq))),PMT(H314/freq,(term*freq),-$B$2)))</f>
        <v>59440.213775053242</v>
      </c>
      <c r="J314" s="8">
        <f>IF(E314="","",IF(emi&gt;(U313*(1+rate/freq)),IF((U313*(1+rate/freq))&lt;0,0,(U313*(1+rate/freq))),emi))</f>
        <v>59440.213775053242</v>
      </c>
      <c r="K314" s="9">
        <f>IF(E314="",NA(),IF(U313&lt;0,0,U313)*H314/freq)</f>
        <v>44939.838670236524</v>
      </c>
      <c r="L314" s="8">
        <f t="shared" si="14"/>
        <v>14500.375104816718</v>
      </c>
      <c r="M314" s="8">
        <f t="shared" si="15"/>
        <v>311</v>
      </c>
      <c r="N314" s="8"/>
      <c r="O314" s="8"/>
      <c r="P314" s="8"/>
      <c r="Q314" s="8">
        <f>IF($B$23=$M$2,M314,IF($B$23=$N$2,N314,IF($B$23=$O$2,O314,IF($B$23=$P$2,P314,""))))</f>
        <v>0</v>
      </c>
      <c r="R314" s="3">
        <f>IF(Q314&lt;&gt;0,regpay,0)</f>
        <v>0</v>
      </c>
      <c r="S314" s="27"/>
      <c r="T314" s="3">
        <f>IF(U313=0,0,S314)</f>
        <v>0</v>
      </c>
      <c r="U314" s="8">
        <f>IF(E314="","",IF(U313&lt;=0,0,IF(U313+F314-L314-R314-T314&lt;0,0,U313+F314-L314-R314-T314)))</f>
        <v>5378280.2653235663</v>
      </c>
      <c r="W314" s="11"/>
      <c r="X314" s="11"/>
      <c r="Y314" s="11"/>
      <c r="Z314" s="11"/>
      <c r="AA314" s="11"/>
      <c r="AB314" s="11"/>
      <c r="AC314" s="11"/>
    </row>
    <row r="315" spans="4:29">
      <c r="D315" s="34">
        <f>IF(SUM($D$2:D314)&lt;&gt;0,0,IF(U314=L315,E315,0))</f>
        <v>0</v>
      </c>
      <c r="E315" s="3">
        <f t="shared" si="16"/>
        <v>312</v>
      </c>
      <c r="F315" s="3">
        <f>IF(E315="","",IF(ISERROR(INDEX($A$11:$B$20,MATCH(E315,$A$11:$A$20,0),2)),0,INDEX($A$11:$B$20,MATCH(E315,$A$11:$A$20,0),2)))</f>
        <v>0</v>
      </c>
      <c r="G315" s="47">
        <v>0.1</v>
      </c>
      <c r="H315" s="46">
        <f>IF($B$5="fixed",rate,G315)</f>
        <v>0.1</v>
      </c>
      <c r="I315" s="9">
        <f>IF(E315="",NA(),IF(PMT(H315/freq,(term*freq),-$B$2)&gt;(U314*(1+rate/freq)),IF((U314*(1+rate/freq))&lt;0,0,(U314*(1+rate/freq))),PMT(H315/freq,(term*freq),-$B$2)))</f>
        <v>59440.213775053242</v>
      </c>
      <c r="J315" s="8">
        <f>IF(E315="","",IF(emi&gt;(U314*(1+rate/freq)),IF((U314*(1+rate/freq))&lt;0,0,(U314*(1+rate/freq))),emi))</f>
        <v>59440.213775053242</v>
      </c>
      <c r="K315" s="9">
        <f>IF(E315="",NA(),IF(U314&lt;0,0,U314)*H315/freq)</f>
        <v>44819.002211029721</v>
      </c>
      <c r="L315" s="8">
        <f t="shared" si="14"/>
        <v>14621.211564023521</v>
      </c>
      <c r="M315" s="8">
        <f t="shared" si="15"/>
        <v>312</v>
      </c>
      <c r="N315" s="8"/>
      <c r="O315" s="8"/>
      <c r="P315" s="8"/>
      <c r="Q315" s="8">
        <f>IF($B$23=$M$2,M315,IF($B$23=$N$2,N315,IF($B$23=$O$2,O315,IF($B$23=$P$2,P315,""))))</f>
        <v>0</v>
      </c>
      <c r="R315" s="3">
        <f>IF(Q315&lt;&gt;0,regpay,0)</f>
        <v>0</v>
      </c>
      <c r="S315" s="27"/>
      <c r="T315" s="3">
        <f>IF(U314=0,0,S315)</f>
        <v>0</v>
      </c>
      <c r="U315" s="8">
        <f>IF(E315="","",IF(U314&lt;=0,0,IF(U314+F315-L315-R315-T315&lt;0,0,U314+F315-L315-R315-T315)))</f>
        <v>5363659.0537595423</v>
      </c>
      <c r="W315" s="11"/>
      <c r="X315" s="11"/>
      <c r="Y315" s="11"/>
      <c r="Z315" s="11"/>
      <c r="AA315" s="11"/>
      <c r="AB315" s="11"/>
      <c r="AC315" s="11"/>
    </row>
    <row r="316" spans="4:29">
      <c r="D316" s="34">
        <f>IF(SUM($D$2:D315)&lt;&gt;0,0,IF(U315=L316,E316,0))</f>
        <v>0</v>
      </c>
      <c r="E316" s="3">
        <f t="shared" si="16"/>
        <v>313</v>
      </c>
      <c r="F316" s="3">
        <f>IF(E316="","",IF(ISERROR(INDEX($A$11:$B$20,MATCH(E316,$A$11:$A$20,0),2)),0,INDEX($A$11:$B$20,MATCH(E316,$A$11:$A$20,0),2)))</f>
        <v>0</v>
      </c>
      <c r="G316" s="47">
        <v>0.1</v>
      </c>
      <c r="H316" s="46">
        <f>IF($B$5="fixed",rate,G316)</f>
        <v>0.1</v>
      </c>
      <c r="I316" s="9">
        <f>IF(E316="",NA(),IF(PMT(H316/freq,(term*freq),-$B$2)&gt;(U315*(1+rate/freq)),IF((U315*(1+rate/freq))&lt;0,0,(U315*(1+rate/freq))),PMT(H316/freq,(term*freq),-$B$2)))</f>
        <v>59440.213775053242</v>
      </c>
      <c r="J316" s="8">
        <f>IF(E316="","",IF(emi&gt;(U315*(1+rate/freq)),IF((U315*(1+rate/freq))&lt;0,0,(U315*(1+rate/freq))),emi))</f>
        <v>59440.213775053242</v>
      </c>
      <c r="K316" s="9">
        <f>IF(E316="",NA(),IF(U315&lt;0,0,U315)*H316/freq)</f>
        <v>44697.158781329519</v>
      </c>
      <c r="L316" s="8">
        <f t="shared" si="14"/>
        <v>14743.054993723723</v>
      </c>
      <c r="M316" s="8">
        <f t="shared" si="15"/>
        <v>313</v>
      </c>
      <c r="N316" s="8">
        <f>N313+3</f>
        <v>313</v>
      </c>
      <c r="O316" s="8">
        <f>O310+6</f>
        <v>313</v>
      </c>
      <c r="P316" s="8">
        <f>P304+12</f>
        <v>313</v>
      </c>
      <c r="Q316" s="8">
        <f>IF($B$23=$M$2,M316,IF($B$23=$N$2,N316,IF($B$23=$O$2,O316,IF($B$23=$P$2,P316,""))))</f>
        <v>313</v>
      </c>
      <c r="R316" s="3">
        <f>IF(Q316&lt;&gt;0,regpay,0)</f>
        <v>0</v>
      </c>
      <c r="S316" s="27"/>
      <c r="T316" s="3">
        <f>IF(U315=0,0,S316)</f>
        <v>0</v>
      </c>
      <c r="U316" s="8">
        <f>IF(E316="","",IF(U315&lt;=0,0,IF(U315+F316-L316-R316-T316&lt;0,0,U315+F316-L316-R316-T316)))</f>
        <v>5348915.9987658188</v>
      </c>
      <c r="W316" s="11"/>
      <c r="X316" s="11"/>
      <c r="Y316" s="11"/>
      <c r="Z316" s="11"/>
      <c r="AA316" s="11"/>
      <c r="AB316" s="11"/>
      <c r="AC316" s="11"/>
    </row>
    <row r="317" spans="4:29">
      <c r="D317" s="34">
        <f>IF(SUM($D$2:D316)&lt;&gt;0,0,IF(U316=L317,E317,0))</f>
        <v>0</v>
      </c>
      <c r="E317" s="3">
        <f t="shared" si="16"/>
        <v>314</v>
      </c>
      <c r="F317" s="3">
        <f>IF(E317="","",IF(ISERROR(INDEX($A$11:$B$20,MATCH(E317,$A$11:$A$20,0),2)),0,INDEX($A$11:$B$20,MATCH(E317,$A$11:$A$20,0),2)))</f>
        <v>0</v>
      </c>
      <c r="G317" s="47">
        <v>0.1</v>
      </c>
      <c r="H317" s="46">
        <f>IF($B$5="fixed",rate,G317)</f>
        <v>0.1</v>
      </c>
      <c r="I317" s="9">
        <f>IF(E317="",NA(),IF(PMT(H317/freq,(term*freq),-$B$2)&gt;(U316*(1+rate/freq)),IF((U316*(1+rate/freq))&lt;0,0,(U316*(1+rate/freq))),PMT(H317/freq,(term*freq),-$B$2)))</f>
        <v>59440.213775053242</v>
      </c>
      <c r="J317" s="8">
        <f>IF(E317="","",IF(emi&gt;(U316*(1+rate/freq)),IF((U316*(1+rate/freq))&lt;0,0,(U316*(1+rate/freq))),emi))</f>
        <v>59440.213775053242</v>
      </c>
      <c r="K317" s="9">
        <f>IF(E317="",NA(),IF(U316&lt;0,0,U316)*H317/freq)</f>
        <v>44574.29998971516</v>
      </c>
      <c r="L317" s="8">
        <f t="shared" si="14"/>
        <v>14865.913785338082</v>
      </c>
      <c r="M317" s="8">
        <f t="shared" si="15"/>
        <v>314</v>
      </c>
      <c r="N317" s="8"/>
      <c r="O317" s="8"/>
      <c r="P317" s="8"/>
      <c r="Q317" s="8">
        <f>IF($B$23=$M$2,M317,IF($B$23=$N$2,N317,IF($B$23=$O$2,O317,IF($B$23=$P$2,P317,""))))</f>
        <v>0</v>
      </c>
      <c r="R317" s="3">
        <f>IF(Q317&lt;&gt;0,regpay,0)</f>
        <v>0</v>
      </c>
      <c r="S317" s="27"/>
      <c r="T317" s="3">
        <f>IF(U316=0,0,S317)</f>
        <v>0</v>
      </c>
      <c r="U317" s="8">
        <f>IF(E317="","",IF(U316&lt;=0,0,IF(U316+F317-L317-R317-T317&lt;0,0,U316+F317-L317-R317-T317)))</f>
        <v>5334050.0849804804</v>
      </c>
      <c r="W317" s="11"/>
      <c r="X317" s="11"/>
      <c r="Y317" s="11"/>
      <c r="Z317" s="11"/>
      <c r="AA317" s="11"/>
      <c r="AB317" s="11"/>
      <c r="AC317" s="11"/>
    </row>
    <row r="318" spans="4:29">
      <c r="D318" s="34">
        <f>IF(SUM($D$2:D317)&lt;&gt;0,0,IF(U317=L318,E318,0))</f>
        <v>0</v>
      </c>
      <c r="E318" s="3">
        <f t="shared" si="16"/>
        <v>315</v>
      </c>
      <c r="F318" s="3">
        <f>IF(E318="","",IF(ISERROR(INDEX($A$11:$B$20,MATCH(E318,$A$11:$A$20,0),2)),0,INDEX($A$11:$B$20,MATCH(E318,$A$11:$A$20,0),2)))</f>
        <v>0</v>
      </c>
      <c r="G318" s="47">
        <v>0.1</v>
      </c>
      <c r="H318" s="46">
        <f>IF($B$5="fixed",rate,G318)</f>
        <v>0.1</v>
      </c>
      <c r="I318" s="9">
        <f>IF(E318="",NA(),IF(PMT(H318/freq,(term*freq),-$B$2)&gt;(U317*(1+rate/freq)),IF((U317*(1+rate/freq))&lt;0,0,(U317*(1+rate/freq))),PMT(H318/freq,(term*freq),-$B$2)))</f>
        <v>59440.213775053242</v>
      </c>
      <c r="J318" s="8">
        <f>IF(E318="","",IF(emi&gt;(U317*(1+rate/freq)),IF((U317*(1+rate/freq))&lt;0,0,(U317*(1+rate/freq))),emi))</f>
        <v>59440.213775053242</v>
      </c>
      <c r="K318" s="9">
        <f>IF(E318="",NA(),IF(U317&lt;0,0,U317)*H318/freq)</f>
        <v>44450.417374837336</v>
      </c>
      <c r="L318" s="8">
        <f t="shared" si="14"/>
        <v>14989.796400215906</v>
      </c>
      <c r="M318" s="8">
        <f t="shared" si="15"/>
        <v>315</v>
      </c>
      <c r="N318" s="8"/>
      <c r="O318" s="8"/>
      <c r="P318" s="8"/>
      <c r="Q318" s="8">
        <f>IF($B$23=$M$2,M318,IF($B$23=$N$2,N318,IF($B$23=$O$2,O318,IF($B$23=$P$2,P318,""))))</f>
        <v>0</v>
      </c>
      <c r="R318" s="3">
        <f>IF(Q318&lt;&gt;0,regpay,0)</f>
        <v>0</v>
      </c>
      <c r="S318" s="27"/>
      <c r="T318" s="3">
        <f>IF(U317=0,0,S318)</f>
        <v>0</v>
      </c>
      <c r="U318" s="8">
        <f>IF(E318="","",IF(U317&lt;=0,0,IF(U317+F318-L318-R318-T318&lt;0,0,U317+F318-L318-R318-T318)))</f>
        <v>5319060.2885802649</v>
      </c>
      <c r="W318" s="11"/>
      <c r="X318" s="11"/>
      <c r="Y318" s="11"/>
      <c r="Z318" s="11"/>
      <c r="AA318" s="11"/>
      <c r="AB318" s="11"/>
      <c r="AC318" s="11"/>
    </row>
    <row r="319" spans="4:29">
      <c r="D319" s="34">
        <f>IF(SUM($D$2:D318)&lt;&gt;0,0,IF(U318=L319,E319,0))</f>
        <v>0</v>
      </c>
      <c r="E319" s="3">
        <f t="shared" si="16"/>
        <v>316</v>
      </c>
      <c r="F319" s="3">
        <f>IF(E319="","",IF(ISERROR(INDEX($A$11:$B$20,MATCH(E319,$A$11:$A$20,0),2)),0,INDEX($A$11:$B$20,MATCH(E319,$A$11:$A$20,0),2)))</f>
        <v>0</v>
      </c>
      <c r="G319" s="47">
        <v>0.1</v>
      </c>
      <c r="H319" s="46">
        <f>IF($B$5="fixed",rate,G319)</f>
        <v>0.1</v>
      </c>
      <c r="I319" s="9">
        <f>IF(E319="",NA(),IF(PMT(H319/freq,(term*freq),-$B$2)&gt;(U318*(1+rate/freq)),IF((U318*(1+rate/freq))&lt;0,0,(U318*(1+rate/freq))),PMT(H319/freq,(term*freq),-$B$2)))</f>
        <v>59440.213775053242</v>
      </c>
      <c r="J319" s="8">
        <f>IF(E319="","",IF(emi&gt;(U318*(1+rate/freq)),IF((U318*(1+rate/freq))&lt;0,0,(U318*(1+rate/freq))),emi))</f>
        <v>59440.213775053242</v>
      </c>
      <c r="K319" s="9">
        <f>IF(E319="",NA(),IF(U318&lt;0,0,U318)*H319/freq)</f>
        <v>44325.502404835541</v>
      </c>
      <c r="L319" s="8">
        <f t="shared" si="14"/>
        <v>15114.711370217701</v>
      </c>
      <c r="M319" s="8">
        <f t="shared" si="15"/>
        <v>316</v>
      </c>
      <c r="N319" s="8">
        <f>N316+3</f>
        <v>316</v>
      </c>
      <c r="O319" s="8"/>
      <c r="P319" s="8"/>
      <c r="Q319" s="8">
        <f>IF($B$23=$M$2,M319,IF($B$23=$N$2,N319,IF($B$23=$O$2,O319,IF($B$23=$P$2,P319,""))))</f>
        <v>316</v>
      </c>
      <c r="R319" s="3">
        <f>IF(Q319&lt;&gt;0,regpay,0)</f>
        <v>0</v>
      </c>
      <c r="S319" s="27"/>
      <c r="T319" s="3">
        <f>IF(U318=0,0,S319)</f>
        <v>0</v>
      </c>
      <c r="U319" s="8">
        <f>IF(E319="","",IF(U318&lt;=0,0,IF(U318+F319-L319-R319-T319&lt;0,0,U318+F319-L319-R319-T319)))</f>
        <v>5303945.5772100473</v>
      </c>
      <c r="W319" s="11"/>
      <c r="X319" s="11"/>
      <c r="Y319" s="11"/>
      <c r="Z319" s="11"/>
      <c r="AA319" s="11"/>
      <c r="AB319" s="11"/>
      <c r="AC319" s="11"/>
    </row>
    <row r="320" spans="4:29">
      <c r="D320" s="34">
        <f>IF(SUM($D$2:D319)&lt;&gt;0,0,IF(U319=L320,E320,0))</f>
        <v>0</v>
      </c>
      <c r="E320" s="3">
        <f t="shared" si="16"/>
        <v>317</v>
      </c>
      <c r="F320" s="3">
        <f>IF(E320="","",IF(ISERROR(INDEX($A$11:$B$20,MATCH(E320,$A$11:$A$20,0),2)),0,INDEX($A$11:$B$20,MATCH(E320,$A$11:$A$20,0),2)))</f>
        <v>0</v>
      </c>
      <c r="G320" s="47">
        <v>0.1</v>
      </c>
      <c r="H320" s="46">
        <f>IF($B$5="fixed",rate,G320)</f>
        <v>0.1</v>
      </c>
      <c r="I320" s="9">
        <f>IF(E320="",NA(),IF(PMT(H320/freq,(term*freq),-$B$2)&gt;(U319*(1+rate/freq)),IF((U319*(1+rate/freq))&lt;0,0,(U319*(1+rate/freq))),PMT(H320/freq,(term*freq),-$B$2)))</f>
        <v>59440.213775053242</v>
      </c>
      <c r="J320" s="8">
        <f>IF(E320="","",IF(emi&gt;(U319*(1+rate/freq)),IF((U319*(1+rate/freq))&lt;0,0,(U319*(1+rate/freq))),emi))</f>
        <v>59440.213775053242</v>
      </c>
      <c r="K320" s="9">
        <f>IF(E320="",NA(),IF(U319&lt;0,0,U319)*H320/freq)</f>
        <v>44199.546476750395</v>
      </c>
      <c r="L320" s="8">
        <f t="shared" si="14"/>
        <v>15240.667298302847</v>
      </c>
      <c r="M320" s="8">
        <f t="shared" si="15"/>
        <v>317</v>
      </c>
      <c r="N320" s="8"/>
      <c r="O320" s="8"/>
      <c r="P320" s="8"/>
      <c r="Q320" s="8">
        <f>IF($B$23=$M$2,M320,IF($B$23=$N$2,N320,IF($B$23=$O$2,O320,IF($B$23=$P$2,P320,""))))</f>
        <v>0</v>
      </c>
      <c r="R320" s="3">
        <f>IF(Q320&lt;&gt;0,regpay,0)</f>
        <v>0</v>
      </c>
      <c r="S320" s="27"/>
      <c r="T320" s="3">
        <f>IF(U319=0,0,S320)</f>
        <v>0</v>
      </c>
      <c r="U320" s="8">
        <f>IF(E320="","",IF(U319&lt;=0,0,IF(U319+F320-L320-R320-T320&lt;0,0,U319+F320-L320-R320-T320)))</f>
        <v>5288704.9099117443</v>
      </c>
      <c r="W320" s="11"/>
      <c r="X320" s="11"/>
      <c r="Y320" s="11"/>
      <c r="Z320" s="11"/>
      <c r="AA320" s="11"/>
      <c r="AB320" s="11"/>
      <c r="AC320" s="11"/>
    </row>
    <row r="321" spans="4:29">
      <c r="D321" s="34">
        <f>IF(SUM($D$2:D320)&lt;&gt;0,0,IF(U320=L321,E321,0))</f>
        <v>0</v>
      </c>
      <c r="E321" s="3">
        <f t="shared" si="16"/>
        <v>318</v>
      </c>
      <c r="F321" s="3">
        <f>IF(E321="","",IF(ISERROR(INDEX($A$11:$B$20,MATCH(E321,$A$11:$A$20,0),2)),0,INDEX($A$11:$B$20,MATCH(E321,$A$11:$A$20,0),2)))</f>
        <v>0</v>
      </c>
      <c r="G321" s="47">
        <v>0.1</v>
      </c>
      <c r="H321" s="46">
        <f>IF($B$5="fixed",rate,G321)</f>
        <v>0.1</v>
      </c>
      <c r="I321" s="9">
        <f>IF(E321="",NA(),IF(PMT(H321/freq,(term*freq),-$B$2)&gt;(U320*(1+rate/freq)),IF((U320*(1+rate/freq))&lt;0,0,(U320*(1+rate/freq))),PMT(H321/freq,(term*freq),-$B$2)))</f>
        <v>59440.213775053242</v>
      </c>
      <c r="J321" s="8">
        <f>IF(E321="","",IF(emi&gt;(U320*(1+rate/freq)),IF((U320*(1+rate/freq))&lt;0,0,(U320*(1+rate/freq))),emi))</f>
        <v>59440.213775053242</v>
      </c>
      <c r="K321" s="9">
        <f>IF(E321="",NA(),IF(U320&lt;0,0,U320)*H321/freq)</f>
        <v>44072.540915931204</v>
      </c>
      <c r="L321" s="8">
        <f t="shared" si="14"/>
        <v>15367.672859122038</v>
      </c>
      <c r="M321" s="8">
        <f t="shared" si="15"/>
        <v>318</v>
      </c>
      <c r="N321" s="8"/>
      <c r="O321" s="8"/>
      <c r="P321" s="8"/>
      <c r="Q321" s="8">
        <f>IF($B$23=$M$2,M321,IF($B$23=$N$2,N321,IF($B$23=$O$2,O321,IF($B$23=$P$2,P321,""))))</f>
        <v>0</v>
      </c>
      <c r="R321" s="3">
        <f>IF(Q321&lt;&gt;0,regpay,0)</f>
        <v>0</v>
      </c>
      <c r="S321" s="27"/>
      <c r="T321" s="3">
        <f>IF(U320=0,0,S321)</f>
        <v>0</v>
      </c>
      <c r="U321" s="8">
        <f>IF(E321="","",IF(U320&lt;=0,0,IF(U320+F321-L321-R321-T321&lt;0,0,U320+F321-L321-R321-T321)))</f>
        <v>5273337.2370526223</v>
      </c>
      <c r="W321" s="11"/>
      <c r="X321" s="11"/>
      <c r="Y321" s="11"/>
      <c r="Z321" s="11"/>
      <c r="AA321" s="11"/>
      <c r="AB321" s="11"/>
      <c r="AC321" s="11"/>
    </row>
    <row r="322" spans="4:29">
      <c r="D322" s="34">
        <f>IF(SUM($D$2:D321)&lt;&gt;0,0,IF(U321=L322,E322,0))</f>
        <v>0</v>
      </c>
      <c r="E322" s="3">
        <f t="shared" si="16"/>
        <v>319</v>
      </c>
      <c r="F322" s="3">
        <f>IF(E322="","",IF(ISERROR(INDEX($A$11:$B$20,MATCH(E322,$A$11:$A$20,0),2)),0,INDEX($A$11:$B$20,MATCH(E322,$A$11:$A$20,0),2)))</f>
        <v>0</v>
      </c>
      <c r="G322" s="47">
        <v>0.1</v>
      </c>
      <c r="H322" s="46">
        <f>IF($B$5="fixed",rate,G322)</f>
        <v>0.1</v>
      </c>
      <c r="I322" s="9">
        <f>IF(E322="",NA(),IF(PMT(H322/freq,(term*freq),-$B$2)&gt;(U321*(1+rate/freq)),IF((U321*(1+rate/freq))&lt;0,0,(U321*(1+rate/freq))),PMT(H322/freq,(term*freq),-$B$2)))</f>
        <v>59440.213775053242</v>
      </c>
      <c r="J322" s="8">
        <f>IF(E322="","",IF(emi&gt;(U321*(1+rate/freq)),IF((U321*(1+rate/freq))&lt;0,0,(U321*(1+rate/freq))),emi))</f>
        <v>59440.213775053242</v>
      </c>
      <c r="K322" s="9">
        <f>IF(E322="",NA(),IF(U321&lt;0,0,U321)*H322/freq)</f>
        <v>43944.476975438527</v>
      </c>
      <c r="L322" s="8">
        <f t="shared" si="14"/>
        <v>15495.736799614715</v>
      </c>
      <c r="M322" s="8">
        <f t="shared" si="15"/>
        <v>319</v>
      </c>
      <c r="N322" s="8">
        <f>N319+3</f>
        <v>319</v>
      </c>
      <c r="O322" s="8">
        <f>O316+6</f>
        <v>319</v>
      </c>
      <c r="P322" s="8"/>
      <c r="Q322" s="8">
        <f>IF($B$23=$M$2,M322,IF($B$23=$N$2,N322,IF($B$23=$O$2,O322,IF($B$23=$P$2,P322,""))))</f>
        <v>319</v>
      </c>
      <c r="R322" s="3">
        <f>IF(Q322&lt;&gt;0,regpay,0)</f>
        <v>0</v>
      </c>
      <c r="S322" s="27"/>
      <c r="T322" s="3">
        <f>IF(U321=0,0,S322)</f>
        <v>0</v>
      </c>
      <c r="U322" s="8">
        <f>IF(E322="","",IF(U321&lt;=0,0,IF(U321+F322-L322-R322-T322&lt;0,0,U321+F322-L322-R322-T322)))</f>
        <v>5257841.5002530077</v>
      </c>
      <c r="W322" s="11"/>
      <c r="X322" s="11"/>
      <c r="Y322" s="11"/>
      <c r="Z322" s="11"/>
      <c r="AA322" s="11"/>
      <c r="AB322" s="11"/>
      <c r="AC322" s="11"/>
    </row>
    <row r="323" spans="4:29">
      <c r="D323" s="34">
        <f>IF(SUM($D$2:D322)&lt;&gt;0,0,IF(U322=L323,E323,0))</f>
        <v>0</v>
      </c>
      <c r="E323" s="3">
        <f t="shared" si="16"/>
        <v>320</v>
      </c>
      <c r="F323" s="3">
        <f>IF(E323="","",IF(ISERROR(INDEX($A$11:$B$20,MATCH(E323,$A$11:$A$20,0),2)),0,INDEX($A$11:$B$20,MATCH(E323,$A$11:$A$20,0),2)))</f>
        <v>0</v>
      </c>
      <c r="G323" s="47">
        <v>0.1</v>
      </c>
      <c r="H323" s="46">
        <f>IF($B$5="fixed",rate,G323)</f>
        <v>0.1</v>
      </c>
      <c r="I323" s="9">
        <f>IF(E323="",NA(),IF(PMT(H323/freq,(term*freq),-$B$2)&gt;(U322*(1+rate/freq)),IF((U322*(1+rate/freq))&lt;0,0,(U322*(1+rate/freq))),PMT(H323/freq,(term*freq),-$B$2)))</f>
        <v>59440.213775053242</v>
      </c>
      <c r="J323" s="8">
        <f>IF(E323="","",IF(emi&gt;(U322*(1+rate/freq)),IF((U322*(1+rate/freq))&lt;0,0,(U322*(1+rate/freq))),emi))</f>
        <v>59440.213775053242</v>
      </c>
      <c r="K323" s="9">
        <f>IF(E323="",NA(),IF(U322&lt;0,0,U322)*H323/freq)</f>
        <v>43815.345835441731</v>
      </c>
      <c r="L323" s="8">
        <f t="shared" si="14"/>
        <v>15624.867939611511</v>
      </c>
      <c r="M323" s="8">
        <f t="shared" si="15"/>
        <v>320</v>
      </c>
      <c r="N323" s="8"/>
      <c r="O323" s="8"/>
      <c r="P323" s="8"/>
      <c r="Q323" s="8">
        <f>IF($B$23=$M$2,M323,IF($B$23=$N$2,N323,IF($B$23=$O$2,O323,IF($B$23=$P$2,P323,""))))</f>
        <v>0</v>
      </c>
      <c r="R323" s="3">
        <f>IF(Q323&lt;&gt;0,regpay,0)</f>
        <v>0</v>
      </c>
      <c r="S323" s="27"/>
      <c r="T323" s="3">
        <f>IF(U322=0,0,S323)</f>
        <v>0</v>
      </c>
      <c r="U323" s="8">
        <f>IF(E323="","",IF(U322&lt;=0,0,IF(U322+F323-L323-R323-T323&lt;0,0,U322+F323-L323-R323-T323)))</f>
        <v>5242216.6323133959</v>
      </c>
      <c r="W323" s="11"/>
      <c r="X323" s="11"/>
      <c r="Y323" s="11"/>
      <c r="Z323" s="11"/>
      <c r="AA323" s="11"/>
      <c r="AB323" s="11"/>
      <c r="AC323" s="11"/>
    </row>
    <row r="324" spans="4:29">
      <c r="D324" s="34">
        <f>IF(SUM($D$2:D323)&lt;&gt;0,0,IF(U323=L324,E324,0))</f>
        <v>0</v>
      </c>
      <c r="E324" s="3">
        <f t="shared" si="16"/>
        <v>321</v>
      </c>
      <c r="F324" s="3">
        <f>IF(E324="","",IF(ISERROR(INDEX($A$11:$B$20,MATCH(E324,$A$11:$A$20,0),2)),0,INDEX($A$11:$B$20,MATCH(E324,$A$11:$A$20,0),2)))</f>
        <v>0</v>
      </c>
      <c r="G324" s="47">
        <v>0.1</v>
      </c>
      <c r="H324" s="46">
        <f>IF($B$5="fixed",rate,G324)</f>
        <v>0.1</v>
      </c>
      <c r="I324" s="9">
        <f>IF(E324="",NA(),IF(PMT(H324/freq,(term*freq),-$B$2)&gt;(U323*(1+rate/freq)),IF((U323*(1+rate/freq))&lt;0,0,(U323*(1+rate/freq))),PMT(H324/freq,(term*freq),-$B$2)))</f>
        <v>59440.213775053242</v>
      </c>
      <c r="J324" s="8">
        <f>IF(E324="","",IF(emi&gt;(U323*(1+rate/freq)),IF((U323*(1+rate/freq))&lt;0,0,(U323*(1+rate/freq))),emi))</f>
        <v>59440.213775053242</v>
      </c>
      <c r="K324" s="9">
        <f>IF(E324="",NA(),IF(U323&lt;0,0,U323)*H324/freq)</f>
        <v>43685.138602611631</v>
      </c>
      <c r="L324" s="8">
        <f t="shared" si="14"/>
        <v>15755.075172441611</v>
      </c>
      <c r="M324" s="8">
        <f t="shared" si="15"/>
        <v>321</v>
      </c>
      <c r="N324" s="8"/>
      <c r="O324" s="8"/>
      <c r="P324" s="8"/>
      <c r="Q324" s="8">
        <f>IF($B$23=$M$2,M324,IF($B$23=$N$2,N324,IF($B$23=$O$2,O324,IF($B$23=$P$2,P324,""))))</f>
        <v>0</v>
      </c>
      <c r="R324" s="3">
        <f>IF(Q324&lt;&gt;0,regpay,0)</f>
        <v>0</v>
      </c>
      <c r="S324" s="27"/>
      <c r="T324" s="3">
        <f>IF(U323=0,0,S324)</f>
        <v>0</v>
      </c>
      <c r="U324" s="8">
        <f>IF(E324="","",IF(U323&lt;=0,0,IF(U323+F324-L324-R324-T324&lt;0,0,U323+F324-L324-R324-T324)))</f>
        <v>5226461.5571409538</v>
      </c>
      <c r="W324" s="11"/>
      <c r="X324" s="11"/>
      <c r="Y324" s="11"/>
      <c r="Z324" s="11"/>
      <c r="AA324" s="11"/>
      <c r="AB324" s="11"/>
      <c r="AC324" s="11"/>
    </row>
    <row r="325" spans="4:29">
      <c r="D325" s="34">
        <f>IF(SUM($D$2:D324)&lt;&gt;0,0,IF(U324=L325,E325,0))</f>
        <v>0</v>
      </c>
      <c r="E325" s="3">
        <f t="shared" si="16"/>
        <v>322</v>
      </c>
      <c r="F325" s="3">
        <f>IF(E325="","",IF(ISERROR(INDEX($A$11:$B$20,MATCH(E325,$A$11:$A$20,0),2)),0,INDEX($A$11:$B$20,MATCH(E325,$A$11:$A$20,0),2)))</f>
        <v>0</v>
      </c>
      <c r="G325" s="47">
        <v>0.1</v>
      </c>
      <c r="H325" s="46">
        <f>IF($B$5="fixed",rate,G325)</f>
        <v>0.1</v>
      </c>
      <c r="I325" s="9">
        <f>IF(E325="",NA(),IF(PMT(H325/freq,(term*freq),-$B$2)&gt;(U324*(1+rate/freq)),IF((U324*(1+rate/freq))&lt;0,0,(U324*(1+rate/freq))),PMT(H325/freq,(term*freq),-$B$2)))</f>
        <v>59440.213775053242</v>
      </c>
      <c r="J325" s="8">
        <f>IF(E325="","",IF(emi&gt;(U324*(1+rate/freq)),IF((U324*(1+rate/freq))&lt;0,0,(U324*(1+rate/freq))),emi))</f>
        <v>59440.213775053242</v>
      </c>
      <c r="K325" s="9">
        <f>IF(E325="",NA(),IF(U324&lt;0,0,U324)*H325/freq)</f>
        <v>43553.84630950795</v>
      </c>
      <c r="L325" s="8">
        <f t="shared" ref="L325:L388" si="17">IF(E325="","",I325-K325)</f>
        <v>15886.367465545292</v>
      </c>
      <c r="M325" s="8">
        <f t="shared" ref="M325:M388" si="18">E325</f>
        <v>322</v>
      </c>
      <c r="N325" s="8">
        <f>N322+3</f>
        <v>322</v>
      </c>
      <c r="O325" s="8"/>
      <c r="P325" s="8"/>
      <c r="Q325" s="8">
        <f>IF($B$23=$M$2,M325,IF($B$23=$N$2,N325,IF($B$23=$O$2,O325,IF($B$23=$P$2,P325,""))))</f>
        <v>322</v>
      </c>
      <c r="R325" s="3">
        <f>IF(Q325&lt;&gt;0,regpay,0)</f>
        <v>0</v>
      </c>
      <c r="S325" s="27"/>
      <c r="T325" s="3">
        <f>IF(U324=0,0,S325)</f>
        <v>0</v>
      </c>
      <c r="U325" s="8">
        <f>IF(E325="","",IF(U324&lt;=0,0,IF(U324+F325-L325-R325-T325&lt;0,0,U324+F325-L325-R325-T325)))</f>
        <v>5210575.1896754084</v>
      </c>
      <c r="W325" s="11"/>
      <c r="X325" s="11"/>
      <c r="Y325" s="11"/>
      <c r="Z325" s="11"/>
      <c r="AA325" s="11"/>
      <c r="AB325" s="11"/>
      <c r="AC325" s="11"/>
    </row>
    <row r="326" spans="4:29">
      <c r="D326" s="34">
        <f>IF(SUM($D$2:D325)&lt;&gt;0,0,IF(U325=L326,E326,0))</f>
        <v>0</v>
      </c>
      <c r="E326" s="3">
        <f t="shared" si="16"/>
        <v>323</v>
      </c>
      <c r="F326" s="3">
        <f>IF(E326="","",IF(ISERROR(INDEX($A$11:$B$20,MATCH(E326,$A$11:$A$20,0),2)),0,INDEX($A$11:$B$20,MATCH(E326,$A$11:$A$20,0),2)))</f>
        <v>0</v>
      </c>
      <c r="G326" s="47">
        <v>0.1</v>
      </c>
      <c r="H326" s="46">
        <f>IF($B$5="fixed",rate,G326)</f>
        <v>0.1</v>
      </c>
      <c r="I326" s="9">
        <f>IF(E326="",NA(),IF(PMT(H326/freq,(term*freq),-$B$2)&gt;(U325*(1+rate/freq)),IF((U325*(1+rate/freq))&lt;0,0,(U325*(1+rate/freq))),PMT(H326/freq,(term*freq),-$B$2)))</f>
        <v>59440.213775053242</v>
      </c>
      <c r="J326" s="8">
        <f>IF(E326="","",IF(emi&gt;(U325*(1+rate/freq)),IF((U325*(1+rate/freq))&lt;0,0,(U325*(1+rate/freq))),emi))</f>
        <v>59440.213775053242</v>
      </c>
      <c r="K326" s="9">
        <f>IF(E326="",NA(),IF(U325&lt;0,0,U325)*H326/freq)</f>
        <v>43421.459913961742</v>
      </c>
      <c r="L326" s="8">
        <f t="shared" si="17"/>
        <v>16018.7538610915</v>
      </c>
      <c r="M326" s="8">
        <f t="shared" si="18"/>
        <v>323</v>
      </c>
      <c r="N326" s="8"/>
      <c r="O326" s="8"/>
      <c r="P326" s="8"/>
      <c r="Q326" s="8">
        <f>IF($B$23=$M$2,M326,IF($B$23=$N$2,N326,IF($B$23=$O$2,O326,IF($B$23=$P$2,P326,""))))</f>
        <v>0</v>
      </c>
      <c r="R326" s="3">
        <f>IF(Q326&lt;&gt;0,regpay,0)</f>
        <v>0</v>
      </c>
      <c r="S326" s="27"/>
      <c r="T326" s="3">
        <f>IF(U325=0,0,S326)</f>
        <v>0</v>
      </c>
      <c r="U326" s="8">
        <f>IF(E326="","",IF(U325&lt;=0,0,IF(U325+F326-L326-R326-T326&lt;0,0,U325+F326-L326-R326-T326)))</f>
        <v>5194556.4358143173</v>
      </c>
      <c r="W326" s="11"/>
      <c r="X326" s="11"/>
      <c r="Y326" s="11"/>
      <c r="Z326" s="11"/>
      <c r="AA326" s="11"/>
      <c r="AB326" s="11"/>
      <c r="AC326" s="11"/>
    </row>
    <row r="327" spans="4:29">
      <c r="D327" s="34">
        <f>IF(SUM($D$2:D326)&lt;&gt;0,0,IF(U326=L327,E327,0))</f>
        <v>0</v>
      </c>
      <c r="E327" s="3">
        <f t="shared" si="16"/>
        <v>324</v>
      </c>
      <c r="F327" s="3">
        <f>IF(E327="","",IF(ISERROR(INDEX($A$11:$B$20,MATCH(E327,$A$11:$A$20,0),2)),0,INDEX($A$11:$B$20,MATCH(E327,$A$11:$A$20,0),2)))</f>
        <v>0</v>
      </c>
      <c r="G327" s="47">
        <v>0.1</v>
      </c>
      <c r="H327" s="46">
        <f>IF($B$5="fixed",rate,G327)</f>
        <v>0.1</v>
      </c>
      <c r="I327" s="9">
        <f>IF(E327="",NA(),IF(PMT(H327/freq,(term*freq),-$B$2)&gt;(U326*(1+rate/freq)),IF((U326*(1+rate/freq))&lt;0,0,(U326*(1+rate/freq))),PMT(H327/freq,(term*freq),-$B$2)))</f>
        <v>59440.213775053242</v>
      </c>
      <c r="J327" s="8">
        <f>IF(E327="","",IF(emi&gt;(U326*(1+rate/freq)),IF((U326*(1+rate/freq))&lt;0,0,(U326*(1+rate/freq))),emi))</f>
        <v>59440.213775053242</v>
      </c>
      <c r="K327" s="9">
        <f>IF(E327="",NA(),IF(U326&lt;0,0,U326)*H327/freq)</f>
        <v>43287.970298452645</v>
      </c>
      <c r="L327" s="8">
        <f t="shared" si="17"/>
        <v>16152.243476600597</v>
      </c>
      <c r="M327" s="8">
        <f t="shared" si="18"/>
        <v>324</v>
      </c>
      <c r="N327" s="8"/>
      <c r="O327" s="8"/>
      <c r="P327" s="8"/>
      <c r="Q327" s="8">
        <f>IF($B$23=$M$2,M327,IF($B$23=$N$2,N327,IF($B$23=$O$2,O327,IF($B$23=$P$2,P327,""))))</f>
        <v>0</v>
      </c>
      <c r="R327" s="3">
        <f>IF(Q327&lt;&gt;0,regpay,0)</f>
        <v>0</v>
      </c>
      <c r="S327" s="27"/>
      <c r="T327" s="3">
        <f>IF(U326=0,0,S327)</f>
        <v>0</v>
      </c>
      <c r="U327" s="8">
        <f>IF(E327="","",IF(U326&lt;=0,0,IF(U326+F327-L327-R327-T327&lt;0,0,U326+F327-L327-R327-T327)))</f>
        <v>5178404.1923377169</v>
      </c>
      <c r="W327" s="11"/>
      <c r="X327" s="11"/>
      <c r="Y327" s="11"/>
      <c r="Z327" s="11"/>
      <c r="AA327" s="11"/>
      <c r="AB327" s="11"/>
      <c r="AC327" s="11"/>
    </row>
    <row r="328" spans="4:29">
      <c r="D328" s="34">
        <f>IF(SUM($D$2:D327)&lt;&gt;0,0,IF(U327=L328,E328,0))</f>
        <v>0</v>
      </c>
      <c r="E328" s="3">
        <f t="shared" si="16"/>
        <v>325</v>
      </c>
      <c r="F328" s="3">
        <f>IF(E328="","",IF(ISERROR(INDEX($A$11:$B$20,MATCH(E328,$A$11:$A$20,0),2)),0,INDEX($A$11:$B$20,MATCH(E328,$A$11:$A$20,0),2)))</f>
        <v>0</v>
      </c>
      <c r="G328" s="47">
        <v>0.1</v>
      </c>
      <c r="H328" s="46">
        <f>IF($B$5="fixed",rate,G328)</f>
        <v>0.1</v>
      </c>
      <c r="I328" s="9">
        <f>IF(E328="",NA(),IF(PMT(H328/freq,(term*freq),-$B$2)&gt;(U327*(1+rate/freq)),IF((U327*(1+rate/freq))&lt;0,0,(U327*(1+rate/freq))),PMT(H328/freq,(term*freq),-$B$2)))</f>
        <v>59440.213775053242</v>
      </c>
      <c r="J328" s="8">
        <f>IF(E328="","",IF(emi&gt;(U327*(1+rate/freq)),IF((U327*(1+rate/freq))&lt;0,0,(U327*(1+rate/freq))),emi))</f>
        <v>59440.213775053242</v>
      </c>
      <c r="K328" s="9">
        <f>IF(E328="",NA(),IF(U327&lt;0,0,U327)*H328/freq)</f>
        <v>43153.368269480976</v>
      </c>
      <c r="L328" s="8">
        <f t="shared" si="17"/>
        <v>16286.845505572266</v>
      </c>
      <c r="M328" s="8">
        <f t="shared" si="18"/>
        <v>325</v>
      </c>
      <c r="N328" s="8">
        <f>N325+3</f>
        <v>325</v>
      </c>
      <c r="O328" s="8">
        <f>O322+6</f>
        <v>325</v>
      </c>
      <c r="P328" s="8">
        <f>P316+12</f>
        <v>325</v>
      </c>
      <c r="Q328" s="8">
        <f>IF($B$23=$M$2,M328,IF($B$23=$N$2,N328,IF($B$23=$O$2,O328,IF($B$23=$P$2,P328,""))))</f>
        <v>325</v>
      </c>
      <c r="R328" s="3">
        <f>IF(Q328&lt;&gt;0,regpay,0)</f>
        <v>0</v>
      </c>
      <c r="S328" s="27"/>
      <c r="T328" s="3">
        <f>IF(U327=0,0,S328)</f>
        <v>0</v>
      </c>
      <c r="U328" s="8">
        <f>IF(E328="","",IF(U327&lt;=0,0,IF(U327+F328-L328-R328-T328&lt;0,0,U327+F328-L328-R328-T328)))</f>
        <v>5162117.346832145</v>
      </c>
      <c r="W328" s="11"/>
      <c r="X328" s="11"/>
      <c r="Y328" s="11"/>
      <c r="Z328" s="11"/>
      <c r="AA328" s="11"/>
      <c r="AB328" s="11"/>
      <c r="AC328" s="11"/>
    </row>
    <row r="329" spans="4:29">
      <c r="D329" s="34">
        <f>IF(SUM($D$2:D328)&lt;&gt;0,0,IF(U328=L329,E329,0))</f>
        <v>0</v>
      </c>
      <c r="E329" s="3">
        <f t="shared" si="16"/>
        <v>326</v>
      </c>
      <c r="F329" s="3">
        <f>IF(E329="","",IF(ISERROR(INDEX($A$11:$B$20,MATCH(E329,$A$11:$A$20,0),2)),0,INDEX($A$11:$B$20,MATCH(E329,$A$11:$A$20,0),2)))</f>
        <v>0</v>
      </c>
      <c r="G329" s="47">
        <v>0.1</v>
      </c>
      <c r="H329" s="46">
        <f>IF($B$5="fixed",rate,G329)</f>
        <v>0.1</v>
      </c>
      <c r="I329" s="9">
        <f>IF(E329="",NA(),IF(PMT(H329/freq,(term*freq),-$B$2)&gt;(U328*(1+rate/freq)),IF((U328*(1+rate/freq))&lt;0,0,(U328*(1+rate/freq))),PMT(H329/freq,(term*freq),-$B$2)))</f>
        <v>59440.213775053242</v>
      </c>
      <c r="J329" s="8">
        <f>IF(E329="","",IF(emi&gt;(U328*(1+rate/freq)),IF((U328*(1+rate/freq))&lt;0,0,(U328*(1+rate/freq))),emi))</f>
        <v>59440.213775053242</v>
      </c>
      <c r="K329" s="9">
        <f>IF(E329="",NA(),IF(U328&lt;0,0,U328)*H329/freq)</f>
        <v>43017.644556934545</v>
      </c>
      <c r="L329" s="8">
        <f t="shared" si="17"/>
        <v>16422.569218118697</v>
      </c>
      <c r="M329" s="8">
        <f t="shared" si="18"/>
        <v>326</v>
      </c>
      <c r="N329" s="8"/>
      <c r="O329" s="8"/>
      <c r="P329" s="8"/>
      <c r="Q329" s="8">
        <f>IF($B$23=$M$2,M329,IF($B$23=$N$2,N329,IF($B$23=$O$2,O329,IF($B$23=$P$2,P329,""))))</f>
        <v>0</v>
      </c>
      <c r="R329" s="3">
        <f>IF(Q329&lt;&gt;0,regpay,0)</f>
        <v>0</v>
      </c>
      <c r="S329" s="27"/>
      <c r="T329" s="3">
        <f>IF(U328=0,0,S329)</f>
        <v>0</v>
      </c>
      <c r="U329" s="8">
        <f>IF(E329="","",IF(U328&lt;=0,0,IF(U328+F329-L329-R329-T329&lt;0,0,U328+F329-L329-R329-T329)))</f>
        <v>5145694.7776140263</v>
      </c>
      <c r="W329" s="11"/>
      <c r="X329" s="11"/>
      <c r="Y329" s="11"/>
      <c r="Z329" s="11"/>
      <c r="AA329" s="11"/>
      <c r="AB329" s="11"/>
      <c r="AC329" s="11"/>
    </row>
    <row r="330" spans="4:29">
      <c r="D330" s="34">
        <f>IF(SUM($D$2:D329)&lt;&gt;0,0,IF(U329=L330,E330,0))</f>
        <v>0</v>
      </c>
      <c r="E330" s="3">
        <f t="shared" si="16"/>
        <v>327</v>
      </c>
      <c r="F330" s="3">
        <f>IF(E330="","",IF(ISERROR(INDEX($A$11:$B$20,MATCH(E330,$A$11:$A$20,0),2)),0,INDEX($A$11:$B$20,MATCH(E330,$A$11:$A$20,0),2)))</f>
        <v>0</v>
      </c>
      <c r="G330" s="47">
        <v>0.1</v>
      </c>
      <c r="H330" s="46">
        <f>IF($B$5="fixed",rate,G330)</f>
        <v>0.1</v>
      </c>
      <c r="I330" s="9">
        <f>IF(E330="",NA(),IF(PMT(H330/freq,(term*freq),-$B$2)&gt;(U329*(1+rate/freq)),IF((U329*(1+rate/freq))&lt;0,0,(U329*(1+rate/freq))),PMT(H330/freq,(term*freq),-$B$2)))</f>
        <v>59440.213775053242</v>
      </c>
      <c r="J330" s="8">
        <f>IF(E330="","",IF(emi&gt;(U329*(1+rate/freq)),IF((U329*(1+rate/freq))&lt;0,0,(U329*(1+rate/freq))),emi))</f>
        <v>59440.213775053242</v>
      </c>
      <c r="K330" s="9">
        <f>IF(E330="",NA(),IF(U329&lt;0,0,U329)*H330/freq)</f>
        <v>42880.789813450225</v>
      </c>
      <c r="L330" s="8">
        <f t="shared" si="17"/>
        <v>16559.423961603017</v>
      </c>
      <c r="M330" s="8">
        <f t="shared" si="18"/>
        <v>327</v>
      </c>
      <c r="N330" s="8"/>
      <c r="O330" s="8"/>
      <c r="P330" s="8"/>
      <c r="Q330" s="8">
        <f>IF($B$23=$M$2,M330,IF($B$23=$N$2,N330,IF($B$23=$O$2,O330,IF($B$23=$P$2,P330,""))))</f>
        <v>0</v>
      </c>
      <c r="R330" s="3">
        <f>IF(Q330&lt;&gt;0,regpay,0)</f>
        <v>0</v>
      </c>
      <c r="S330" s="27"/>
      <c r="T330" s="3">
        <f>IF(U329=0,0,S330)</f>
        <v>0</v>
      </c>
      <c r="U330" s="8">
        <f>IF(E330="","",IF(U329&lt;=0,0,IF(U329+F330-L330-R330-T330&lt;0,0,U329+F330-L330-R330-T330)))</f>
        <v>5129135.3536524232</v>
      </c>
      <c r="W330" s="11"/>
      <c r="X330" s="11"/>
      <c r="Y330" s="11"/>
      <c r="Z330" s="11"/>
      <c r="AA330" s="11"/>
      <c r="AB330" s="11"/>
      <c r="AC330" s="11"/>
    </row>
    <row r="331" spans="4:29">
      <c r="D331" s="34">
        <f>IF(SUM($D$2:D330)&lt;&gt;0,0,IF(U330=L331,E331,0))</f>
        <v>0</v>
      </c>
      <c r="E331" s="3">
        <f t="shared" si="16"/>
        <v>328</v>
      </c>
      <c r="F331" s="3">
        <f>IF(E331="","",IF(ISERROR(INDEX($A$11:$B$20,MATCH(E331,$A$11:$A$20,0),2)),0,INDEX($A$11:$B$20,MATCH(E331,$A$11:$A$20,0),2)))</f>
        <v>0</v>
      </c>
      <c r="G331" s="47">
        <v>0.1</v>
      </c>
      <c r="H331" s="46">
        <f>IF($B$5="fixed",rate,G331)</f>
        <v>0.1</v>
      </c>
      <c r="I331" s="9">
        <f>IF(E331="",NA(),IF(PMT(H331/freq,(term*freq),-$B$2)&gt;(U330*(1+rate/freq)),IF((U330*(1+rate/freq))&lt;0,0,(U330*(1+rate/freq))),PMT(H331/freq,(term*freq),-$B$2)))</f>
        <v>59440.213775053242</v>
      </c>
      <c r="J331" s="8">
        <f>IF(E331="","",IF(emi&gt;(U330*(1+rate/freq)),IF((U330*(1+rate/freq))&lt;0,0,(U330*(1+rate/freq))),emi))</f>
        <v>59440.213775053242</v>
      </c>
      <c r="K331" s="9">
        <f>IF(E331="",NA(),IF(U330&lt;0,0,U330)*H331/freq)</f>
        <v>42742.794613770195</v>
      </c>
      <c r="L331" s="8">
        <f t="shared" si="17"/>
        <v>16697.419161283047</v>
      </c>
      <c r="M331" s="8">
        <f t="shared" si="18"/>
        <v>328</v>
      </c>
      <c r="N331" s="8">
        <f>N328+3</f>
        <v>328</v>
      </c>
      <c r="O331" s="8"/>
      <c r="P331" s="8"/>
      <c r="Q331" s="8">
        <f>IF($B$23=$M$2,M331,IF($B$23=$N$2,N331,IF($B$23=$O$2,O331,IF($B$23=$P$2,P331,""))))</f>
        <v>328</v>
      </c>
      <c r="R331" s="3">
        <f>IF(Q331&lt;&gt;0,regpay,0)</f>
        <v>0</v>
      </c>
      <c r="S331" s="27"/>
      <c r="T331" s="3">
        <f>IF(U330=0,0,S331)</f>
        <v>0</v>
      </c>
      <c r="U331" s="8">
        <f>IF(E331="","",IF(U330&lt;=0,0,IF(U330+F331-L331-R331-T331&lt;0,0,U330+F331-L331-R331-T331)))</f>
        <v>5112437.9344911398</v>
      </c>
      <c r="W331" s="11"/>
      <c r="X331" s="11"/>
      <c r="Y331" s="11"/>
      <c r="Z331" s="11"/>
      <c r="AA331" s="11"/>
      <c r="AB331" s="11"/>
      <c r="AC331" s="11"/>
    </row>
    <row r="332" spans="4:29">
      <c r="D332" s="34">
        <f>IF(SUM($D$2:D331)&lt;&gt;0,0,IF(U331=L332,E332,0))</f>
        <v>0</v>
      </c>
      <c r="E332" s="3">
        <f t="shared" si="16"/>
        <v>329</v>
      </c>
      <c r="F332" s="3">
        <f>IF(E332="","",IF(ISERROR(INDEX($A$11:$B$20,MATCH(E332,$A$11:$A$20,0),2)),0,INDEX($A$11:$B$20,MATCH(E332,$A$11:$A$20,0),2)))</f>
        <v>0</v>
      </c>
      <c r="G332" s="47">
        <v>0.1</v>
      </c>
      <c r="H332" s="46">
        <f>IF($B$5="fixed",rate,G332)</f>
        <v>0.1</v>
      </c>
      <c r="I332" s="9">
        <f>IF(E332="",NA(),IF(PMT(H332/freq,(term*freq),-$B$2)&gt;(U331*(1+rate/freq)),IF((U331*(1+rate/freq))&lt;0,0,(U331*(1+rate/freq))),PMT(H332/freq,(term*freq),-$B$2)))</f>
        <v>59440.213775053242</v>
      </c>
      <c r="J332" s="8">
        <f>IF(E332="","",IF(emi&gt;(U331*(1+rate/freq)),IF((U331*(1+rate/freq))&lt;0,0,(U331*(1+rate/freq))),emi))</f>
        <v>59440.213775053242</v>
      </c>
      <c r="K332" s="9">
        <f>IF(E332="",NA(),IF(U331&lt;0,0,U331)*H332/freq)</f>
        <v>42603.649454092832</v>
      </c>
      <c r="L332" s="8">
        <f t="shared" si="17"/>
        <v>16836.56432096041</v>
      </c>
      <c r="M332" s="8">
        <f t="shared" si="18"/>
        <v>329</v>
      </c>
      <c r="N332" s="8"/>
      <c r="O332" s="8"/>
      <c r="P332" s="8"/>
      <c r="Q332" s="8">
        <f>IF($B$23=$M$2,M332,IF($B$23=$N$2,N332,IF($B$23=$O$2,O332,IF($B$23=$P$2,P332,""))))</f>
        <v>0</v>
      </c>
      <c r="R332" s="3">
        <f>IF(Q332&lt;&gt;0,regpay,0)</f>
        <v>0</v>
      </c>
      <c r="S332" s="27"/>
      <c r="T332" s="3">
        <f>IF(U331=0,0,S332)</f>
        <v>0</v>
      </c>
      <c r="U332" s="8">
        <f>IF(E332="","",IF(U331&lt;=0,0,IF(U331+F332-L332-R332-T332&lt;0,0,U331+F332-L332-R332-T332)))</f>
        <v>5095601.3701701798</v>
      </c>
      <c r="W332" s="11"/>
      <c r="X332" s="11"/>
      <c r="Y332" s="11"/>
      <c r="Z332" s="11"/>
      <c r="AA332" s="11"/>
      <c r="AB332" s="11"/>
      <c r="AC332" s="11"/>
    </row>
    <row r="333" spans="4:29">
      <c r="D333" s="34">
        <f>IF(SUM($D$2:D332)&lt;&gt;0,0,IF(U332=L333,E333,0))</f>
        <v>0</v>
      </c>
      <c r="E333" s="3">
        <f t="shared" si="16"/>
        <v>330</v>
      </c>
      <c r="F333" s="3">
        <f>IF(E333="","",IF(ISERROR(INDEX($A$11:$B$20,MATCH(E333,$A$11:$A$20,0),2)),0,INDEX($A$11:$B$20,MATCH(E333,$A$11:$A$20,0),2)))</f>
        <v>0</v>
      </c>
      <c r="G333" s="47">
        <v>0.1</v>
      </c>
      <c r="H333" s="46">
        <f>IF($B$5="fixed",rate,G333)</f>
        <v>0.1</v>
      </c>
      <c r="I333" s="9">
        <f>IF(E333="",NA(),IF(PMT(H333/freq,(term*freq),-$B$2)&gt;(U332*(1+rate/freq)),IF((U332*(1+rate/freq))&lt;0,0,(U332*(1+rate/freq))),PMT(H333/freq,(term*freq),-$B$2)))</f>
        <v>59440.213775053242</v>
      </c>
      <c r="J333" s="8">
        <f>IF(E333="","",IF(emi&gt;(U332*(1+rate/freq)),IF((U332*(1+rate/freq))&lt;0,0,(U332*(1+rate/freq))),emi))</f>
        <v>59440.213775053242</v>
      </c>
      <c r="K333" s="9">
        <f>IF(E333="",NA(),IF(U332&lt;0,0,U332)*H333/freq)</f>
        <v>42463.344751418168</v>
      </c>
      <c r="L333" s="8">
        <f t="shared" si="17"/>
        <v>16976.869023635074</v>
      </c>
      <c r="M333" s="8">
        <f t="shared" si="18"/>
        <v>330</v>
      </c>
      <c r="N333" s="8"/>
      <c r="O333" s="8"/>
      <c r="P333" s="8"/>
      <c r="Q333" s="8">
        <f>IF($B$23=$M$2,M333,IF($B$23=$N$2,N333,IF($B$23=$O$2,O333,IF($B$23=$P$2,P333,""))))</f>
        <v>0</v>
      </c>
      <c r="R333" s="3">
        <f>IF(Q333&lt;&gt;0,regpay,0)</f>
        <v>0</v>
      </c>
      <c r="S333" s="27"/>
      <c r="T333" s="3">
        <f>IF(U332=0,0,S333)</f>
        <v>0</v>
      </c>
      <c r="U333" s="8">
        <f>IF(E333="","",IF(U332&lt;=0,0,IF(U332+F333-L333-R333-T333&lt;0,0,U332+F333-L333-R333-T333)))</f>
        <v>5078624.5011465447</v>
      </c>
      <c r="W333" s="11"/>
      <c r="X333" s="11"/>
      <c r="Y333" s="11"/>
      <c r="Z333" s="11"/>
      <c r="AA333" s="11"/>
      <c r="AB333" s="11"/>
      <c r="AC333" s="11"/>
    </row>
    <row r="334" spans="4:29">
      <c r="D334" s="34">
        <f>IF(SUM($D$2:D333)&lt;&gt;0,0,IF(U333=L334,E334,0))</f>
        <v>0</v>
      </c>
      <c r="E334" s="3">
        <f t="shared" si="16"/>
        <v>331</v>
      </c>
      <c r="F334" s="3">
        <f>IF(E334="","",IF(ISERROR(INDEX($A$11:$B$20,MATCH(E334,$A$11:$A$20,0),2)),0,INDEX($A$11:$B$20,MATCH(E334,$A$11:$A$20,0),2)))</f>
        <v>0</v>
      </c>
      <c r="G334" s="47">
        <v>0.1</v>
      </c>
      <c r="H334" s="46">
        <f>IF($B$5="fixed",rate,G334)</f>
        <v>0.1</v>
      </c>
      <c r="I334" s="9">
        <f>IF(E334="",NA(),IF(PMT(H334/freq,(term*freq),-$B$2)&gt;(U333*(1+rate/freq)),IF((U333*(1+rate/freq))&lt;0,0,(U333*(1+rate/freq))),PMT(H334/freq,(term*freq),-$B$2)))</f>
        <v>59440.213775053242</v>
      </c>
      <c r="J334" s="8">
        <f>IF(E334="","",IF(emi&gt;(U333*(1+rate/freq)),IF((U333*(1+rate/freq))&lt;0,0,(U333*(1+rate/freq))),emi))</f>
        <v>59440.213775053242</v>
      </c>
      <c r="K334" s="9">
        <f>IF(E334="",NA(),IF(U333&lt;0,0,U333)*H334/freq)</f>
        <v>42321.870842887874</v>
      </c>
      <c r="L334" s="8">
        <f t="shared" si="17"/>
        <v>17118.342932165368</v>
      </c>
      <c r="M334" s="8">
        <f t="shared" si="18"/>
        <v>331</v>
      </c>
      <c r="N334" s="8">
        <f>N331+3</f>
        <v>331</v>
      </c>
      <c r="O334" s="8">
        <f>O328+6</f>
        <v>331</v>
      </c>
      <c r="P334" s="8"/>
      <c r="Q334" s="8">
        <f>IF($B$23=$M$2,M334,IF($B$23=$N$2,N334,IF($B$23=$O$2,O334,IF($B$23=$P$2,P334,""))))</f>
        <v>331</v>
      </c>
      <c r="R334" s="3">
        <f>IF(Q334&lt;&gt;0,regpay,0)</f>
        <v>0</v>
      </c>
      <c r="S334" s="27"/>
      <c r="T334" s="3">
        <f>IF(U333=0,0,S334)</f>
        <v>0</v>
      </c>
      <c r="U334" s="8">
        <f>IF(E334="","",IF(U333&lt;=0,0,IF(U333+F334-L334-R334-T334&lt;0,0,U333+F334-L334-R334-T334)))</f>
        <v>5061506.1582143791</v>
      </c>
      <c r="W334" s="11"/>
      <c r="X334" s="11"/>
      <c r="Y334" s="11"/>
      <c r="Z334" s="11"/>
      <c r="AA334" s="11"/>
      <c r="AB334" s="11"/>
      <c r="AC334" s="11"/>
    </row>
    <row r="335" spans="4:29">
      <c r="D335" s="34">
        <f>IF(SUM($D$2:D334)&lt;&gt;0,0,IF(U334=L335,E335,0))</f>
        <v>0</v>
      </c>
      <c r="E335" s="3">
        <f t="shared" si="16"/>
        <v>332</v>
      </c>
      <c r="F335" s="3">
        <f>IF(E335="","",IF(ISERROR(INDEX($A$11:$B$20,MATCH(E335,$A$11:$A$20,0),2)),0,INDEX($A$11:$B$20,MATCH(E335,$A$11:$A$20,0),2)))</f>
        <v>0</v>
      </c>
      <c r="G335" s="47">
        <v>0.1</v>
      </c>
      <c r="H335" s="46">
        <f>IF($B$5="fixed",rate,G335)</f>
        <v>0.1</v>
      </c>
      <c r="I335" s="9">
        <f>IF(E335="",NA(),IF(PMT(H335/freq,(term*freq),-$B$2)&gt;(U334*(1+rate/freq)),IF((U334*(1+rate/freq))&lt;0,0,(U334*(1+rate/freq))),PMT(H335/freq,(term*freq),-$B$2)))</f>
        <v>59440.213775053242</v>
      </c>
      <c r="J335" s="8">
        <f>IF(E335="","",IF(emi&gt;(U334*(1+rate/freq)),IF((U334*(1+rate/freq))&lt;0,0,(U334*(1+rate/freq))),emi))</f>
        <v>59440.213775053242</v>
      </c>
      <c r="K335" s="9">
        <f>IF(E335="",NA(),IF(U334&lt;0,0,U334)*H335/freq)</f>
        <v>42179.217985119823</v>
      </c>
      <c r="L335" s="8">
        <f t="shared" si="17"/>
        <v>17260.995789933419</v>
      </c>
      <c r="M335" s="8">
        <f t="shared" si="18"/>
        <v>332</v>
      </c>
      <c r="N335" s="8"/>
      <c r="O335" s="8"/>
      <c r="P335" s="8"/>
      <c r="Q335" s="8">
        <f>IF($B$23=$M$2,M335,IF($B$23=$N$2,N335,IF($B$23=$O$2,O335,IF($B$23=$P$2,P335,""))))</f>
        <v>0</v>
      </c>
      <c r="R335" s="3">
        <f>IF(Q335&lt;&gt;0,regpay,0)</f>
        <v>0</v>
      </c>
      <c r="S335" s="27"/>
      <c r="T335" s="3">
        <f>IF(U334=0,0,S335)</f>
        <v>0</v>
      </c>
      <c r="U335" s="8">
        <f>IF(E335="","",IF(U334&lt;=0,0,IF(U334+F335-L335-R335-T335&lt;0,0,U334+F335-L335-R335-T335)))</f>
        <v>5044245.1624244461</v>
      </c>
      <c r="W335" s="11"/>
      <c r="X335" s="11"/>
      <c r="Y335" s="11"/>
      <c r="Z335" s="11"/>
      <c r="AA335" s="11"/>
      <c r="AB335" s="11"/>
      <c r="AC335" s="11"/>
    </row>
    <row r="336" spans="4:29">
      <c r="D336" s="34">
        <f>IF(SUM($D$2:D335)&lt;&gt;0,0,IF(U335=L336,E336,0))</f>
        <v>0</v>
      </c>
      <c r="E336" s="3">
        <f t="shared" si="16"/>
        <v>333</v>
      </c>
      <c r="F336" s="3">
        <f>IF(E336="","",IF(ISERROR(INDEX($A$11:$B$20,MATCH(E336,$A$11:$A$20,0),2)),0,INDEX($A$11:$B$20,MATCH(E336,$A$11:$A$20,0),2)))</f>
        <v>0</v>
      </c>
      <c r="G336" s="47">
        <v>0.1</v>
      </c>
      <c r="H336" s="46">
        <f>IF($B$5="fixed",rate,G336)</f>
        <v>0.1</v>
      </c>
      <c r="I336" s="9">
        <f>IF(E336="",NA(),IF(PMT(H336/freq,(term*freq),-$B$2)&gt;(U335*(1+rate/freq)),IF((U335*(1+rate/freq))&lt;0,0,(U335*(1+rate/freq))),PMT(H336/freq,(term*freq),-$B$2)))</f>
        <v>59440.213775053242</v>
      </c>
      <c r="J336" s="8">
        <f>IF(E336="","",IF(emi&gt;(U335*(1+rate/freq)),IF((U335*(1+rate/freq))&lt;0,0,(U335*(1+rate/freq))),emi))</f>
        <v>59440.213775053242</v>
      </c>
      <c r="K336" s="9">
        <f>IF(E336="",NA(),IF(U335&lt;0,0,U335)*H336/freq)</f>
        <v>42035.376353537053</v>
      </c>
      <c r="L336" s="8">
        <f t="shared" si="17"/>
        <v>17404.837421516189</v>
      </c>
      <c r="M336" s="8">
        <f t="shared" si="18"/>
        <v>333</v>
      </c>
      <c r="N336" s="8"/>
      <c r="O336" s="8"/>
      <c r="P336" s="8"/>
      <c r="Q336" s="8">
        <f>IF($B$23=$M$2,M336,IF($B$23=$N$2,N336,IF($B$23=$O$2,O336,IF($B$23=$P$2,P336,""))))</f>
        <v>0</v>
      </c>
      <c r="R336" s="3">
        <f>IF(Q336&lt;&gt;0,regpay,0)</f>
        <v>0</v>
      </c>
      <c r="S336" s="27"/>
      <c r="T336" s="3">
        <f>IF(U335=0,0,S336)</f>
        <v>0</v>
      </c>
      <c r="U336" s="8">
        <f>IF(E336="","",IF(U335&lt;=0,0,IF(U335+F336-L336-R336-T336&lt;0,0,U335+F336-L336-R336-T336)))</f>
        <v>5026840.3250029301</v>
      </c>
      <c r="W336" s="11"/>
      <c r="X336" s="11"/>
      <c r="Y336" s="11"/>
      <c r="Z336" s="11"/>
      <c r="AA336" s="11"/>
      <c r="AB336" s="11"/>
      <c r="AC336" s="11"/>
    </row>
    <row r="337" spans="4:29">
      <c r="D337" s="34">
        <f>IF(SUM($D$2:D336)&lt;&gt;0,0,IF(U336=L337,E337,0))</f>
        <v>0</v>
      </c>
      <c r="E337" s="3">
        <f t="shared" si="16"/>
        <v>334</v>
      </c>
      <c r="F337" s="3">
        <f>IF(E337="","",IF(ISERROR(INDEX($A$11:$B$20,MATCH(E337,$A$11:$A$20,0),2)),0,INDEX($A$11:$B$20,MATCH(E337,$A$11:$A$20,0),2)))</f>
        <v>0</v>
      </c>
      <c r="G337" s="47">
        <v>0.1</v>
      </c>
      <c r="H337" s="46">
        <f>IF($B$5="fixed",rate,G337)</f>
        <v>0.1</v>
      </c>
      <c r="I337" s="9">
        <f>IF(E337="",NA(),IF(PMT(H337/freq,(term*freq),-$B$2)&gt;(U336*(1+rate/freq)),IF((U336*(1+rate/freq))&lt;0,0,(U336*(1+rate/freq))),PMT(H337/freq,(term*freq),-$B$2)))</f>
        <v>59440.213775053242</v>
      </c>
      <c r="J337" s="8">
        <f>IF(E337="","",IF(emi&gt;(U336*(1+rate/freq)),IF((U336*(1+rate/freq))&lt;0,0,(U336*(1+rate/freq))),emi))</f>
        <v>59440.213775053242</v>
      </c>
      <c r="K337" s="9">
        <f>IF(E337="",NA(),IF(U336&lt;0,0,U336)*H337/freq)</f>
        <v>41890.336041691087</v>
      </c>
      <c r="L337" s="8">
        <f t="shared" si="17"/>
        <v>17549.877733362155</v>
      </c>
      <c r="M337" s="8">
        <f t="shared" si="18"/>
        <v>334</v>
      </c>
      <c r="N337" s="8">
        <f>N334+3</f>
        <v>334</v>
      </c>
      <c r="O337" s="8"/>
      <c r="P337" s="8"/>
      <c r="Q337" s="8">
        <f>IF($B$23=$M$2,M337,IF($B$23=$N$2,N337,IF($B$23=$O$2,O337,IF($B$23=$P$2,P337,""))))</f>
        <v>334</v>
      </c>
      <c r="R337" s="3">
        <f>IF(Q337&lt;&gt;0,regpay,0)</f>
        <v>0</v>
      </c>
      <c r="S337" s="27"/>
      <c r="T337" s="3">
        <f>IF(U336=0,0,S337)</f>
        <v>0</v>
      </c>
      <c r="U337" s="8">
        <f>IF(E337="","",IF(U336&lt;=0,0,IF(U336+F337-L337-R337-T337&lt;0,0,U336+F337-L337-R337-T337)))</f>
        <v>5009290.4472695682</v>
      </c>
      <c r="W337" s="11"/>
      <c r="X337" s="11"/>
      <c r="Y337" s="11"/>
      <c r="Z337" s="11"/>
      <c r="AA337" s="11"/>
      <c r="AB337" s="11"/>
      <c r="AC337" s="11"/>
    </row>
    <row r="338" spans="4:29">
      <c r="D338" s="34">
        <f>IF(SUM($D$2:D337)&lt;&gt;0,0,IF(U337=L338,E338,0))</f>
        <v>0</v>
      </c>
      <c r="E338" s="3">
        <f t="shared" si="16"/>
        <v>335</v>
      </c>
      <c r="F338" s="3">
        <f>IF(E338="","",IF(ISERROR(INDEX($A$11:$B$20,MATCH(E338,$A$11:$A$20,0),2)),0,INDEX($A$11:$B$20,MATCH(E338,$A$11:$A$20,0),2)))</f>
        <v>0</v>
      </c>
      <c r="G338" s="47">
        <v>0.1</v>
      </c>
      <c r="H338" s="46">
        <f>IF($B$5="fixed",rate,G338)</f>
        <v>0.1</v>
      </c>
      <c r="I338" s="9">
        <f>IF(E338="",NA(),IF(PMT(H338/freq,(term*freq),-$B$2)&gt;(U337*(1+rate/freq)),IF((U337*(1+rate/freq))&lt;0,0,(U337*(1+rate/freq))),PMT(H338/freq,(term*freq),-$B$2)))</f>
        <v>59440.213775053242</v>
      </c>
      <c r="J338" s="8">
        <f>IF(E338="","",IF(emi&gt;(U337*(1+rate/freq)),IF((U337*(1+rate/freq))&lt;0,0,(U337*(1+rate/freq))),emi))</f>
        <v>59440.213775053242</v>
      </c>
      <c r="K338" s="9">
        <f>IF(E338="",NA(),IF(U337&lt;0,0,U337)*H338/freq)</f>
        <v>41744.087060579739</v>
      </c>
      <c r="L338" s="8">
        <f t="shared" si="17"/>
        <v>17696.126714473503</v>
      </c>
      <c r="M338" s="8">
        <f t="shared" si="18"/>
        <v>335</v>
      </c>
      <c r="N338" s="8"/>
      <c r="O338" s="8"/>
      <c r="P338" s="8"/>
      <c r="Q338" s="8">
        <f>IF($B$23=$M$2,M338,IF($B$23=$N$2,N338,IF($B$23=$O$2,O338,IF($B$23=$P$2,P338,""))))</f>
        <v>0</v>
      </c>
      <c r="R338" s="3">
        <f>IF(Q338&lt;&gt;0,regpay,0)</f>
        <v>0</v>
      </c>
      <c r="S338" s="27"/>
      <c r="T338" s="3">
        <f>IF(U337=0,0,S338)</f>
        <v>0</v>
      </c>
      <c r="U338" s="8">
        <f>IF(E338="","",IF(U337&lt;=0,0,IF(U337+F338-L338-R338-T338&lt;0,0,U337+F338-L338-R338-T338)))</f>
        <v>4991594.3205550946</v>
      </c>
      <c r="W338" s="11"/>
      <c r="X338" s="11"/>
      <c r="Y338" s="11"/>
      <c r="Z338" s="11"/>
      <c r="AA338" s="11"/>
      <c r="AB338" s="11"/>
      <c r="AC338" s="11"/>
    </row>
    <row r="339" spans="4:29">
      <c r="D339" s="34">
        <f>IF(SUM($D$2:D338)&lt;&gt;0,0,IF(U338=L339,E339,0))</f>
        <v>0</v>
      </c>
      <c r="E339" s="3">
        <f t="shared" si="16"/>
        <v>336</v>
      </c>
      <c r="F339" s="3">
        <f>IF(E339="","",IF(ISERROR(INDEX($A$11:$B$20,MATCH(E339,$A$11:$A$20,0),2)),0,INDEX($A$11:$B$20,MATCH(E339,$A$11:$A$20,0),2)))</f>
        <v>0</v>
      </c>
      <c r="G339" s="47">
        <v>0.1</v>
      </c>
      <c r="H339" s="46">
        <f>IF($B$5="fixed",rate,G339)</f>
        <v>0.1</v>
      </c>
      <c r="I339" s="9">
        <f>IF(E339="",NA(),IF(PMT(H339/freq,(term*freq),-$B$2)&gt;(U338*(1+rate/freq)),IF((U338*(1+rate/freq))&lt;0,0,(U338*(1+rate/freq))),PMT(H339/freq,(term*freq),-$B$2)))</f>
        <v>59440.213775053242</v>
      </c>
      <c r="J339" s="8">
        <f>IF(E339="","",IF(emi&gt;(U338*(1+rate/freq)),IF((U338*(1+rate/freq))&lt;0,0,(U338*(1+rate/freq))),emi))</f>
        <v>59440.213775053242</v>
      </c>
      <c r="K339" s="9">
        <f>IF(E339="",NA(),IF(U338&lt;0,0,U338)*H339/freq)</f>
        <v>41596.61933795912</v>
      </c>
      <c r="L339" s="8">
        <f t="shared" si="17"/>
        <v>17843.594437094122</v>
      </c>
      <c r="M339" s="8">
        <f t="shared" si="18"/>
        <v>336</v>
      </c>
      <c r="N339" s="8"/>
      <c r="O339" s="8"/>
      <c r="P339" s="8"/>
      <c r="Q339" s="8">
        <f>IF($B$23=$M$2,M339,IF($B$23=$N$2,N339,IF($B$23=$O$2,O339,IF($B$23=$P$2,P339,""))))</f>
        <v>0</v>
      </c>
      <c r="R339" s="3">
        <f>IF(Q339&lt;&gt;0,regpay,0)</f>
        <v>0</v>
      </c>
      <c r="S339" s="27"/>
      <c r="T339" s="3">
        <f>IF(U338=0,0,S339)</f>
        <v>0</v>
      </c>
      <c r="U339" s="8">
        <f>IF(E339="","",IF(U338&lt;=0,0,IF(U338+F339-L339-R339-T339&lt;0,0,U338+F339-L339-R339-T339)))</f>
        <v>4973750.7261180002</v>
      </c>
      <c r="W339" s="11"/>
      <c r="X339" s="11"/>
      <c r="Y339" s="11"/>
      <c r="Z339" s="11"/>
      <c r="AA339" s="11"/>
      <c r="AB339" s="11"/>
      <c r="AC339" s="11"/>
    </row>
    <row r="340" spans="4:29">
      <c r="D340" s="34">
        <f>IF(SUM($D$2:D339)&lt;&gt;0,0,IF(U339=L340,E340,0))</f>
        <v>0</v>
      </c>
      <c r="E340" s="3">
        <f t="shared" si="16"/>
        <v>337</v>
      </c>
      <c r="F340" s="3">
        <f>IF(E340="","",IF(ISERROR(INDEX($A$11:$B$20,MATCH(E340,$A$11:$A$20,0),2)),0,INDEX($A$11:$B$20,MATCH(E340,$A$11:$A$20,0),2)))</f>
        <v>0</v>
      </c>
      <c r="G340" s="47">
        <v>0.1</v>
      </c>
      <c r="H340" s="46">
        <f>IF($B$5="fixed",rate,G340)</f>
        <v>0.1</v>
      </c>
      <c r="I340" s="9">
        <f>IF(E340="",NA(),IF(PMT(H340/freq,(term*freq),-$B$2)&gt;(U339*(1+rate/freq)),IF((U339*(1+rate/freq))&lt;0,0,(U339*(1+rate/freq))),PMT(H340/freq,(term*freq),-$B$2)))</f>
        <v>59440.213775053242</v>
      </c>
      <c r="J340" s="8">
        <f>IF(E340="","",IF(emi&gt;(U339*(1+rate/freq)),IF((U339*(1+rate/freq))&lt;0,0,(U339*(1+rate/freq))),emi))</f>
        <v>59440.213775053242</v>
      </c>
      <c r="K340" s="9">
        <f>IF(E340="",NA(),IF(U339&lt;0,0,U339)*H340/freq)</f>
        <v>41447.922717650006</v>
      </c>
      <c r="L340" s="8">
        <f t="shared" si="17"/>
        <v>17992.291057403236</v>
      </c>
      <c r="M340" s="8">
        <f t="shared" si="18"/>
        <v>337</v>
      </c>
      <c r="N340" s="8">
        <f>N337+3</f>
        <v>337</v>
      </c>
      <c r="O340" s="8">
        <f>O334+6</f>
        <v>337</v>
      </c>
      <c r="P340" s="8">
        <f>P328+12</f>
        <v>337</v>
      </c>
      <c r="Q340" s="8">
        <f>IF($B$23=$M$2,M340,IF($B$23=$N$2,N340,IF($B$23=$O$2,O340,IF($B$23=$P$2,P340,""))))</f>
        <v>337</v>
      </c>
      <c r="R340" s="3">
        <f>IF(Q340&lt;&gt;0,regpay,0)</f>
        <v>0</v>
      </c>
      <c r="S340" s="27"/>
      <c r="T340" s="3">
        <f>IF(U339=0,0,S340)</f>
        <v>0</v>
      </c>
      <c r="U340" s="8">
        <f>IF(E340="","",IF(U339&lt;=0,0,IF(U339+F340-L340-R340-T340&lt;0,0,U339+F340-L340-R340-T340)))</f>
        <v>4955758.435060597</v>
      </c>
      <c r="W340" s="11"/>
      <c r="X340" s="11"/>
      <c r="Y340" s="11"/>
      <c r="Z340" s="11"/>
      <c r="AA340" s="11"/>
      <c r="AB340" s="11"/>
      <c r="AC340" s="11"/>
    </row>
    <row r="341" spans="4:29">
      <c r="D341" s="34">
        <f>IF(SUM($D$2:D340)&lt;&gt;0,0,IF(U340=L341,E341,0))</f>
        <v>0</v>
      </c>
      <c r="E341" s="3">
        <f t="shared" si="16"/>
        <v>338</v>
      </c>
      <c r="F341" s="3">
        <f>IF(E341="","",IF(ISERROR(INDEX($A$11:$B$20,MATCH(E341,$A$11:$A$20,0),2)),0,INDEX($A$11:$B$20,MATCH(E341,$A$11:$A$20,0),2)))</f>
        <v>0</v>
      </c>
      <c r="G341" s="47">
        <v>0.1</v>
      </c>
      <c r="H341" s="46">
        <f>IF($B$5="fixed",rate,G341)</f>
        <v>0.1</v>
      </c>
      <c r="I341" s="9">
        <f>IF(E341="",NA(),IF(PMT(H341/freq,(term*freq),-$B$2)&gt;(U340*(1+rate/freq)),IF((U340*(1+rate/freq))&lt;0,0,(U340*(1+rate/freq))),PMT(H341/freq,(term*freq),-$B$2)))</f>
        <v>59440.213775053242</v>
      </c>
      <c r="J341" s="8">
        <f>IF(E341="","",IF(emi&gt;(U340*(1+rate/freq)),IF((U340*(1+rate/freq))&lt;0,0,(U340*(1+rate/freq))),emi))</f>
        <v>59440.213775053242</v>
      </c>
      <c r="K341" s="9">
        <f>IF(E341="",NA(),IF(U340&lt;0,0,U340)*H341/freq)</f>
        <v>41297.986958838308</v>
      </c>
      <c r="L341" s="8">
        <f t="shared" si="17"/>
        <v>18142.226816214934</v>
      </c>
      <c r="M341" s="8">
        <f t="shared" si="18"/>
        <v>338</v>
      </c>
      <c r="N341" s="8"/>
      <c r="O341" s="8"/>
      <c r="P341" s="8"/>
      <c r="Q341" s="8">
        <f>IF($B$23=$M$2,M341,IF($B$23=$N$2,N341,IF($B$23=$O$2,O341,IF($B$23=$P$2,P341,""))))</f>
        <v>0</v>
      </c>
      <c r="R341" s="3">
        <f>IF(Q341&lt;&gt;0,regpay,0)</f>
        <v>0</v>
      </c>
      <c r="S341" s="27"/>
      <c r="T341" s="3">
        <f>IF(U340=0,0,S341)</f>
        <v>0</v>
      </c>
      <c r="U341" s="8">
        <f>IF(E341="","",IF(U340&lt;=0,0,IF(U340+F341-L341-R341-T341&lt;0,0,U340+F341-L341-R341-T341)))</f>
        <v>4937616.2082443824</v>
      </c>
      <c r="W341" s="11"/>
      <c r="X341" s="11"/>
      <c r="Y341" s="11"/>
      <c r="Z341" s="11"/>
      <c r="AA341" s="11"/>
      <c r="AB341" s="11"/>
      <c r="AC341" s="11"/>
    </row>
    <row r="342" spans="4:29">
      <c r="D342" s="34">
        <f>IF(SUM($D$2:D341)&lt;&gt;0,0,IF(U341=L342,E342,0))</f>
        <v>0</v>
      </c>
      <c r="E342" s="3">
        <f t="shared" si="16"/>
        <v>339</v>
      </c>
      <c r="F342" s="3">
        <f>IF(E342="","",IF(ISERROR(INDEX($A$11:$B$20,MATCH(E342,$A$11:$A$20,0),2)),0,INDEX($A$11:$B$20,MATCH(E342,$A$11:$A$20,0),2)))</f>
        <v>0</v>
      </c>
      <c r="G342" s="47">
        <v>0.1</v>
      </c>
      <c r="H342" s="46">
        <f>IF($B$5="fixed",rate,G342)</f>
        <v>0.1</v>
      </c>
      <c r="I342" s="9">
        <f>IF(E342="",NA(),IF(PMT(H342/freq,(term*freq),-$B$2)&gt;(U341*(1+rate/freq)),IF((U341*(1+rate/freq))&lt;0,0,(U341*(1+rate/freq))),PMT(H342/freq,(term*freq),-$B$2)))</f>
        <v>59440.213775053242</v>
      </c>
      <c r="J342" s="8">
        <f>IF(E342="","",IF(emi&gt;(U341*(1+rate/freq)),IF((U341*(1+rate/freq))&lt;0,0,(U341*(1+rate/freq))),emi))</f>
        <v>59440.213775053242</v>
      </c>
      <c r="K342" s="9">
        <f>IF(E342="",NA(),IF(U341&lt;0,0,U341)*H342/freq)</f>
        <v>41146.80173536986</v>
      </c>
      <c r="L342" s="8">
        <f t="shared" si="17"/>
        <v>18293.412039683382</v>
      </c>
      <c r="M342" s="8">
        <f t="shared" si="18"/>
        <v>339</v>
      </c>
      <c r="N342" s="8"/>
      <c r="O342" s="8"/>
      <c r="P342" s="8"/>
      <c r="Q342" s="8">
        <f>IF($B$23=$M$2,M342,IF($B$23=$N$2,N342,IF($B$23=$O$2,O342,IF($B$23=$P$2,P342,""))))</f>
        <v>0</v>
      </c>
      <c r="R342" s="3">
        <f>IF(Q342&lt;&gt;0,regpay,0)</f>
        <v>0</v>
      </c>
      <c r="S342" s="27"/>
      <c r="T342" s="3">
        <f>IF(U341=0,0,S342)</f>
        <v>0</v>
      </c>
      <c r="U342" s="8">
        <f>IF(E342="","",IF(U341&lt;=0,0,IF(U341+F342-L342-R342-T342&lt;0,0,U341+F342-L342-R342-T342)))</f>
        <v>4919322.7962046992</v>
      </c>
      <c r="W342" s="11"/>
      <c r="X342" s="11"/>
      <c r="Y342" s="11"/>
      <c r="Z342" s="11"/>
      <c r="AA342" s="11"/>
      <c r="AB342" s="11"/>
      <c r="AC342" s="11"/>
    </row>
    <row r="343" spans="4:29">
      <c r="D343" s="34">
        <f>IF(SUM($D$2:D342)&lt;&gt;0,0,IF(U342=L343,E343,0))</f>
        <v>0</v>
      </c>
      <c r="E343" s="3">
        <f t="shared" si="16"/>
        <v>340</v>
      </c>
      <c r="F343" s="3">
        <f>IF(E343="","",IF(ISERROR(INDEX($A$11:$B$20,MATCH(E343,$A$11:$A$20,0),2)),0,INDEX($A$11:$B$20,MATCH(E343,$A$11:$A$20,0),2)))</f>
        <v>0</v>
      </c>
      <c r="G343" s="47">
        <v>0.1</v>
      </c>
      <c r="H343" s="46">
        <f>IF($B$5="fixed",rate,G343)</f>
        <v>0.1</v>
      </c>
      <c r="I343" s="9">
        <f>IF(E343="",NA(),IF(PMT(H343/freq,(term*freq),-$B$2)&gt;(U342*(1+rate/freq)),IF((U342*(1+rate/freq))&lt;0,0,(U342*(1+rate/freq))),PMT(H343/freq,(term*freq),-$B$2)))</f>
        <v>59440.213775053242</v>
      </c>
      <c r="J343" s="8">
        <f>IF(E343="","",IF(emi&gt;(U342*(1+rate/freq)),IF((U342*(1+rate/freq))&lt;0,0,(U342*(1+rate/freq))),emi))</f>
        <v>59440.213775053242</v>
      </c>
      <c r="K343" s="9">
        <f>IF(E343="",NA(),IF(U342&lt;0,0,U342)*H343/freq)</f>
        <v>40994.356635039163</v>
      </c>
      <c r="L343" s="8">
        <f t="shared" si="17"/>
        <v>18445.857140014079</v>
      </c>
      <c r="M343" s="8">
        <f t="shared" si="18"/>
        <v>340</v>
      </c>
      <c r="N343" s="8">
        <f>N340+3</f>
        <v>340</v>
      </c>
      <c r="O343" s="8"/>
      <c r="P343" s="8"/>
      <c r="Q343" s="8">
        <f>IF($B$23=$M$2,M343,IF($B$23=$N$2,N343,IF($B$23=$O$2,O343,IF($B$23=$P$2,P343,""))))</f>
        <v>340</v>
      </c>
      <c r="R343" s="3">
        <f>IF(Q343&lt;&gt;0,regpay,0)</f>
        <v>0</v>
      </c>
      <c r="S343" s="27"/>
      <c r="T343" s="3">
        <f>IF(U342=0,0,S343)</f>
        <v>0</v>
      </c>
      <c r="U343" s="8">
        <f>IF(E343="","",IF(U342&lt;=0,0,IF(U342+F343-L343-R343-T343&lt;0,0,U342+F343-L343-R343-T343)))</f>
        <v>4900876.9390646853</v>
      </c>
      <c r="W343" s="11"/>
      <c r="X343" s="11"/>
      <c r="Y343" s="11"/>
      <c r="Z343" s="11"/>
      <c r="AA343" s="11"/>
      <c r="AB343" s="11"/>
      <c r="AC343" s="11"/>
    </row>
    <row r="344" spans="4:29">
      <c r="D344" s="34">
        <f>IF(SUM($D$2:D343)&lt;&gt;0,0,IF(U343=L344,E344,0))</f>
        <v>0</v>
      </c>
      <c r="E344" s="3">
        <f t="shared" si="16"/>
        <v>341</v>
      </c>
      <c r="F344" s="3">
        <f>IF(E344="","",IF(ISERROR(INDEX($A$11:$B$20,MATCH(E344,$A$11:$A$20,0),2)),0,INDEX($A$11:$B$20,MATCH(E344,$A$11:$A$20,0),2)))</f>
        <v>0</v>
      </c>
      <c r="G344" s="47">
        <v>0.1</v>
      </c>
      <c r="H344" s="46">
        <f>IF($B$5="fixed",rate,G344)</f>
        <v>0.1</v>
      </c>
      <c r="I344" s="9">
        <f>IF(E344="",NA(),IF(PMT(H344/freq,(term*freq),-$B$2)&gt;(U343*(1+rate/freq)),IF((U343*(1+rate/freq))&lt;0,0,(U343*(1+rate/freq))),PMT(H344/freq,(term*freq),-$B$2)))</f>
        <v>59440.213775053242</v>
      </c>
      <c r="J344" s="8">
        <f>IF(E344="","",IF(emi&gt;(U343*(1+rate/freq)),IF((U343*(1+rate/freq))&lt;0,0,(U343*(1+rate/freq))),emi))</f>
        <v>59440.213775053242</v>
      </c>
      <c r="K344" s="9">
        <f>IF(E344="",NA(),IF(U343&lt;0,0,U343)*H344/freq)</f>
        <v>40840.641158872379</v>
      </c>
      <c r="L344" s="8">
        <f t="shared" si="17"/>
        <v>18599.572616180863</v>
      </c>
      <c r="M344" s="8">
        <f t="shared" si="18"/>
        <v>341</v>
      </c>
      <c r="N344" s="8"/>
      <c r="O344" s="8"/>
      <c r="P344" s="8"/>
      <c r="Q344" s="8">
        <f>IF($B$23=$M$2,M344,IF($B$23=$N$2,N344,IF($B$23=$O$2,O344,IF($B$23=$P$2,P344,""))))</f>
        <v>0</v>
      </c>
      <c r="R344" s="3">
        <f>IF(Q344&lt;&gt;0,regpay,0)</f>
        <v>0</v>
      </c>
      <c r="S344" s="27"/>
      <c r="T344" s="3">
        <f>IF(U343=0,0,S344)</f>
        <v>0</v>
      </c>
      <c r="U344" s="8">
        <f>IF(E344="","",IF(U343&lt;=0,0,IF(U343+F344-L344-R344-T344&lt;0,0,U343+F344-L344-R344-T344)))</f>
        <v>4882277.3664485049</v>
      </c>
      <c r="W344" s="11"/>
      <c r="X344" s="11"/>
      <c r="Y344" s="11"/>
      <c r="Z344" s="11"/>
      <c r="AA344" s="11"/>
      <c r="AB344" s="11"/>
      <c r="AC344" s="11"/>
    </row>
    <row r="345" spans="4:29">
      <c r="D345" s="34">
        <f>IF(SUM($D$2:D344)&lt;&gt;0,0,IF(U344=L345,E345,0))</f>
        <v>0</v>
      </c>
      <c r="E345" s="3">
        <f t="shared" si="16"/>
        <v>342</v>
      </c>
      <c r="F345" s="3">
        <f>IF(E345="","",IF(ISERROR(INDEX($A$11:$B$20,MATCH(E345,$A$11:$A$20,0),2)),0,INDEX($A$11:$B$20,MATCH(E345,$A$11:$A$20,0),2)))</f>
        <v>0</v>
      </c>
      <c r="G345" s="47">
        <v>0.1</v>
      </c>
      <c r="H345" s="46">
        <f>IF($B$5="fixed",rate,G345)</f>
        <v>0.1</v>
      </c>
      <c r="I345" s="9">
        <f>IF(E345="",NA(),IF(PMT(H345/freq,(term*freq),-$B$2)&gt;(U344*(1+rate/freq)),IF((U344*(1+rate/freq))&lt;0,0,(U344*(1+rate/freq))),PMT(H345/freq,(term*freq),-$B$2)))</f>
        <v>59440.213775053242</v>
      </c>
      <c r="J345" s="8">
        <f>IF(E345="","",IF(emi&gt;(U344*(1+rate/freq)),IF((U344*(1+rate/freq))&lt;0,0,(U344*(1+rate/freq))),emi))</f>
        <v>59440.213775053242</v>
      </c>
      <c r="K345" s="9">
        <f>IF(E345="",NA(),IF(U344&lt;0,0,U344)*H345/freq)</f>
        <v>40685.644720404212</v>
      </c>
      <c r="L345" s="8">
        <f t="shared" si="17"/>
        <v>18754.56905464903</v>
      </c>
      <c r="M345" s="8">
        <f t="shared" si="18"/>
        <v>342</v>
      </c>
      <c r="N345" s="8"/>
      <c r="O345" s="8"/>
      <c r="P345" s="8"/>
      <c r="Q345" s="8">
        <f>IF($B$23=$M$2,M345,IF($B$23=$N$2,N345,IF($B$23=$O$2,O345,IF($B$23=$P$2,P345,""))))</f>
        <v>0</v>
      </c>
      <c r="R345" s="3">
        <f>IF(Q345&lt;&gt;0,regpay,0)</f>
        <v>0</v>
      </c>
      <c r="S345" s="27"/>
      <c r="T345" s="3">
        <f>IF(U344=0,0,S345)</f>
        <v>0</v>
      </c>
      <c r="U345" s="8">
        <f>IF(E345="","",IF(U344&lt;=0,0,IF(U344+F345-L345-R345-T345&lt;0,0,U344+F345-L345-R345-T345)))</f>
        <v>4863522.7973938556</v>
      </c>
      <c r="W345" s="11"/>
      <c r="X345" s="11"/>
      <c r="Y345" s="11"/>
      <c r="Z345" s="11"/>
      <c r="AA345" s="11"/>
      <c r="AB345" s="11"/>
      <c r="AC345" s="11"/>
    </row>
    <row r="346" spans="4:29">
      <c r="D346" s="34">
        <f>IF(SUM($D$2:D345)&lt;&gt;0,0,IF(U345=L346,E346,0))</f>
        <v>0</v>
      </c>
      <c r="E346" s="3">
        <f t="shared" si="16"/>
        <v>343</v>
      </c>
      <c r="F346" s="3">
        <f>IF(E346="","",IF(ISERROR(INDEX($A$11:$B$20,MATCH(E346,$A$11:$A$20,0),2)),0,INDEX($A$11:$B$20,MATCH(E346,$A$11:$A$20,0),2)))</f>
        <v>0</v>
      </c>
      <c r="G346" s="47">
        <v>0.1</v>
      </c>
      <c r="H346" s="46">
        <f>IF($B$5="fixed",rate,G346)</f>
        <v>0.1</v>
      </c>
      <c r="I346" s="9">
        <f>IF(E346="",NA(),IF(PMT(H346/freq,(term*freq),-$B$2)&gt;(U345*(1+rate/freq)),IF((U345*(1+rate/freq))&lt;0,0,(U345*(1+rate/freq))),PMT(H346/freq,(term*freq),-$B$2)))</f>
        <v>59440.213775053242</v>
      </c>
      <c r="J346" s="8">
        <f>IF(E346="","",IF(emi&gt;(U345*(1+rate/freq)),IF((U345*(1+rate/freq))&lt;0,0,(U345*(1+rate/freq))),emi))</f>
        <v>59440.213775053242</v>
      </c>
      <c r="K346" s="9">
        <f>IF(E346="",NA(),IF(U345&lt;0,0,U345)*H346/freq)</f>
        <v>40529.356644948799</v>
      </c>
      <c r="L346" s="8">
        <f t="shared" si="17"/>
        <v>18910.857130104443</v>
      </c>
      <c r="M346" s="8">
        <f t="shared" si="18"/>
        <v>343</v>
      </c>
      <c r="N346" s="8">
        <f>N343+3</f>
        <v>343</v>
      </c>
      <c r="O346" s="8">
        <f>O340+6</f>
        <v>343</v>
      </c>
      <c r="P346" s="8"/>
      <c r="Q346" s="8">
        <f>IF($B$23=$M$2,M346,IF($B$23=$N$2,N346,IF($B$23=$O$2,O346,IF($B$23=$P$2,P346,""))))</f>
        <v>343</v>
      </c>
      <c r="R346" s="3">
        <f>IF(Q346&lt;&gt;0,regpay,0)</f>
        <v>0</v>
      </c>
      <c r="S346" s="27"/>
      <c r="T346" s="3">
        <f>IF(U345=0,0,S346)</f>
        <v>0</v>
      </c>
      <c r="U346" s="8">
        <f>IF(E346="","",IF(U345&lt;=0,0,IF(U345+F346-L346-R346-T346&lt;0,0,U345+F346-L346-R346-T346)))</f>
        <v>4844611.940263751</v>
      </c>
      <c r="W346" s="11"/>
      <c r="X346" s="11"/>
      <c r="Y346" s="11"/>
      <c r="Z346" s="11"/>
      <c r="AA346" s="11"/>
      <c r="AB346" s="11"/>
      <c r="AC346" s="11"/>
    </row>
    <row r="347" spans="4:29">
      <c r="D347" s="34">
        <f>IF(SUM($D$2:D346)&lt;&gt;0,0,IF(U346=L347,E347,0))</f>
        <v>0</v>
      </c>
      <c r="E347" s="3">
        <f t="shared" si="16"/>
        <v>344</v>
      </c>
      <c r="F347" s="3">
        <f>IF(E347="","",IF(ISERROR(INDEX($A$11:$B$20,MATCH(E347,$A$11:$A$20,0),2)),0,INDEX($A$11:$B$20,MATCH(E347,$A$11:$A$20,0),2)))</f>
        <v>0</v>
      </c>
      <c r="G347" s="47">
        <v>0.1</v>
      </c>
      <c r="H347" s="46">
        <f>IF($B$5="fixed",rate,G347)</f>
        <v>0.1</v>
      </c>
      <c r="I347" s="9">
        <f>IF(E347="",NA(),IF(PMT(H347/freq,(term*freq),-$B$2)&gt;(U346*(1+rate/freq)),IF((U346*(1+rate/freq))&lt;0,0,(U346*(1+rate/freq))),PMT(H347/freq,(term*freq),-$B$2)))</f>
        <v>59440.213775053242</v>
      </c>
      <c r="J347" s="8">
        <f>IF(E347="","",IF(emi&gt;(U346*(1+rate/freq)),IF((U346*(1+rate/freq))&lt;0,0,(U346*(1+rate/freq))),emi))</f>
        <v>59440.213775053242</v>
      </c>
      <c r="K347" s="9">
        <f>IF(E347="",NA(),IF(U346&lt;0,0,U346)*H347/freq)</f>
        <v>40371.766168864597</v>
      </c>
      <c r="L347" s="8">
        <f t="shared" si="17"/>
        <v>19068.447606188645</v>
      </c>
      <c r="M347" s="8">
        <f t="shared" si="18"/>
        <v>344</v>
      </c>
      <c r="N347" s="8"/>
      <c r="O347" s="8"/>
      <c r="P347" s="8"/>
      <c r="Q347" s="8">
        <f>IF($B$23=$M$2,M347,IF($B$23=$N$2,N347,IF($B$23=$O$2,O347,IF($B$23=$P$2,P347,""))))</f>
        <v>0</v>
      </c>
      <c r="R347" s="3">
        <f>IF(Q347&lt;&gt;0,regpay,0)</f>
        <v>0</v>
      </c>
      <c r="S347" s="27"/>
      <c r="T347" s="3">
        <f>IF(U346=0,0,S347)</f>
        <v>0</v>
      </c>
      <c r="U347" s="8">
        <f>IF(E347="","",IF(U346&lt;=0,0,IF(U346+F347-L347-R347-T347&lt;0,0,U346+F347-L347-R347-T347)))</f>
        <v>4825543.4926575627</v>
      </c>
      <c r="W347" s="11"/>
      <c r="X347" s="11"/>
      <c r="Y347" s="11"/>
      <c r="Z347" s="11"/>
      <c r="AA347" s="11"/>
      <c r="AB347" s="11"/>
      <c r="AC347" s="11"/>
    </row>
    <row r="348" spans="4:29">
      <c r="D348" s="34">
        <f>IF(SUM($D$2:D347)&lt;&gt;0,0,IF(U347=L348,E348,0))</f>
        <v>0</v>
      </c>
      <c r="E348" s="3">
        <f t="shared" si="16"/>
        <v>345</v>
      </c>
      <c r="F348" s="3">
        <f>IF(E348="","",IF(ISERROR(INDEX($A$11:$B$20,MATCH(E348,$A$11:$A$20,0),2)),0,INDEX($A$11:$B$20,MATCH(E348,$A$11:$A$20,0),2)))</f>
        <v>0</v>
      </c>
      <c r="G348" s="47">
        <v>0.1</v>
      </c>
      <c r="H348" s="46">
        <f>IF($B$5="fixed",rate,G348)</f>
        <v>0.1</v>
      </c>
      <c r="I348" s="9">
        <f>IF(E348="",NA(),IF(PMT(H348/freq,(term*freq),-$B$2)&gt;(U347*(1+rate/freq)),IF((U347*(1+rate/freq))&lt;0,0,(U347*(1+rate/freq))),PMT(H348/freq,(term*freq),-$B$2)))</f>
        <v>59440.213775053242</v>
      </c>
      <c r="J348" s="8">
        <f>IF(E348="","",IF(emi&gt;(U347*(1+rate/freq)),IF((U347*(1+rate/freq))&lt;0,0,(U347*(1+rate/freq))),emi))</f>
        <v>59440.213775053242</v>
      </c>
      <c r="K348" s="9">
        <f>IF(E348="",NA(),IF(U347&lt;0,0,U347)*H348/freq)</f>
        <v>40212.862438813027</v>
      </c>
      <c r="L348" s="8">
        <f t="shared" si="17"/>
        <v>19227.351336240215</v>
      </c>
      <c r="M348" s="8">
        <f t="shared" si="18"/>
        <v>345</v>
      </c>
      <c r="N348" s="8"/>
      <c r="O348" s="8"/>
      <c r="P348" s="8"/>
      <c r="Q348" s="8">
        <f>IF($B$23=$M$2,M348,IF($B$23=$N$2,N348,IF($B$23=$O$2,O348,IF($B$23=$P$2,P348,""))))</f>
        <v>0</v>
      </c>
      <c r="R348" s="3">
        <f>IF(Q348&lt;&gt;0,regpay,0)</f>
        <v>0</v>
      </c>
      <c r="S348" s="27"/>
      <c r="T348" s="3">
        <f>IF(U347=0,0,S348)</f>
        <v>0</v>
      </c>
      <c r="U348" s="8">
        <f>IF(E348="","",IF(U347&lt;=0,0,IF(U347+F348-L348-R348-T348&lt;0,0,U347+F348-L348-R348-T348)))</f>
        <v>4806316.1413213229</v>
      </c>
      <c r="W348" s="11"/>
      <c r="X348" s="11"/>
      <c r="Y348" s="11"/>
      <c r="Z348" s="11"/>
      <c r="AA348" s="11"/>
      <c r="AB348" s="11"/>
      <c r="AC348" s="11"/>
    </row>
    <row r="349" spans="4:29">
      <c r="D349" s="34">
        <f>IF(SUM($D$2:D348)&lt;&gt;0,0,IF(U348=L349,E349,0))</f>
        <v>0</v>
      </c>
      <c r="E349" s="3">
        <f t="shared" si="16"/>
        <v>346</v>
      </c>
      <c r="F349" s="3">
        <f>IF(E349="","",IF(ISERROR(INDEX($A$11:$B$20,MATCH(E349,$A$11:$A$20,0),2)),0,INDEX($A$11:$B$20,MATCH(E349,$A$11:$A$20,0),2)))</f>
        <v>0</v>
      </c>
      <c r="G349" s="47">
        <v>0.1</v>
      </c>
      <c r="H349" s="46">
        <f>IF($B$5="fixed",rate,G349)</f>
        <v>0.1</v>
      </c>
      <c r="I349" s="9">
        <f>IF(E349="",NA(),IF(PMT(H349/freq,(term*freq),-$B$2)&gt;(U348*(1+rate/freq)),IF((U348*(1+rate/freq))&lt;0,0,(U348*(1+rate/freq))),PMT(H349/freq,(term*freq),-$B$2)))</f>
        <v>59440.213775053242</v>
      </c>
      <c r="J349" s="8">
        <f>IF(E349="","",IF(emi&gt;(U348*(1+rate/freq)),IF((U348*(1+rate/freq))&lt;0,0,(U348*(1+rate/freq))),emi))</f>
        <v>59440.213775053242</v>
      </c>
      <c r="K349" s="9">
        <f>IF(E349="",NA(),IF(U348&lt;0,0,U348)*H349/freq)</f>
        <v>40052.634511011027</v>
      </c>
      <c r="L349" s="8">
        <f t="shared" si="17"/>
        <v>19387.579264042215</v>
      </c>
      <c r="M349" s="8">
        <f t="shared" si="18"/>
        <v>346</v>
      </c>
      <c r="N349" s="8">
        <f>N346+3</f>
        <v>346</v>
      </c>
      <c r="O349" s="8"/>
      <c r="P349" s="8"/>
      <c r="Q349" s="8">
        <f>IF($B$23=$M$2,M349,IF($B$23=$N$2,N349,IF($B$23=$O$2,O349,IF($B$23=$P$2,P349,""))))</f>
        <v>346</v>
      </c>
      <c r="R349" s="3">
        <f>IF(Q349&lt;&gt;0,regpay,0)</f>
        <v>0</v>
      </c>
      <c r="S349" s="27"/>
      <c r="T349" s="3">
        <f>IF(U348=0,0,S349)</f>
        <v>0</v>
      </c>
      <c r="U349" s="8">
        <f>IF(E349="","",IF(U348&lt;=0,0,IF(U348+F349-L349-R349-T349&lt;0,0,U348+F349-L349-R349-T349)))</f>
        <v>4786928.5620572809</v>
      </c>
      <c r="W349" s="11"/>
      <c r="X349" s="11"/>
      <c r="Y349" s="11"/>
      <c r="Z349" s="11"/>
      <c r="AA349" s="11"/>
      <c r="AB349" s="11"/>
      <c r="AC349" s="11"/>
    </row>
    <row r="350" spans="4:29">
      <c r="D350" s="34">
        <f>IF(SUM($D$2:D349)&lt;&gt;0,0,IF(U349=L350,E350,0))</f>
        <v>0</v>
      </c>
      <c r="E350" s="3">
        <f t="shared" si="16"/>
        <v>347</v>
      </c>
      <c r="F350" s="3">
        <f>IF(E350="","",IF(ISERROR(INDEX($A$11:$B$20,MATCH(E350,$A$11:$A$20,0),2)),0,INDEX($A$11:$B$20,MATCH(E350,$A$11:$A$20,0),2)))</f>
        <v>0</v>
      </c>
      <c r="G350" s="47">
        <v>0.1</v>
      </c>
      <c r="H350" s="46">
        <f>IF($B$5="fixed",rate,G350)</f>
        <v>0.1</v>
      </c>
      <c r="I350" s="9">
        <f>IF(E350="",NA(),IF(PMT(H350/freq,(term*freq),-$B$2)&gt;(U349*(1+rate/freq)),IF((U349*(1+rate/freq))&lt;0,0,(U349*(1+rate/freq))),PMT(H350/freq,(term*freq),-$B$2)))</f>
        <v>59440.213775053242</v>
      </c>
      <c r="J350" s="8">
        <f>IF(E350="","",IF(emi&gt;(U349*(1+rate/freq)),IF((U349*(1+rate/freq))&lt;0,0,(U349*(1+rate/freq))),emi))</f>
        <v>59440.213775053242</v>
      </c>
      <c r="K350" s="9">
        <f>IF(E350="",NA(),IF(U349&lt;0,0,U349)*H350/freq)</f>
        <v>39891.071350477345</v>
      </c>
      <c r="L350" s="8">
        <f t="shared" si="17"/>
        <v>19549.142424575897</v>
      </c>
      <c r="M350" s="8">
        <f t="shared" si="18"/>
        <v>347</v>
      </c>
      <c r="N350" s="8"/>
      <c r="O350" s="8"/>
      <c r="P350" s="8"/>
      <c r="Q350" s="8">
        <f>IF($B$23=$M$2,M350,IF($B$23=$N$2,N350,IF($B$23=$O$2,O350,IF($B$23=$P$2,P350,""))))</f>
        <v>0</v>
      </c>
      <c r="R350" s="3">
        <f>IF(Q350&lt;&gt;0,regpay,0)</f>
        <v>0</v>
      </c>
      <c r="S350" s="27"/>
      <c r="T350" s="3">
        <f>IF(U349=0,0,S350)</f>
        <v>0</v>
      </c>
      <c r="U350" s="8">
        <f>IF(E350="","",IF(U349&lt;=0,0,IF(U349+F350-L350-R350-T350&lt;0,0,U349+F350-L350-R350-T350)))</f>
        <v>4767379.4196327049</v>
      </c>
      <c r="W350" s="11"/>
      <c r="X350" s="11"/>
      <c r="Y350" s="11"/>
      <c r="Z350" s="11"/>
      <c r="AA350" s="11"/>
      <c r="AB350" s="11"/>
      <c r="AC350" s="11"/>
    </row>
    <row r="351" spans="4:29">
      <c r="D351" s="34">
        <f>IF(SUM($D$2:D350)&lt;&gt;0,0,IF(U350=L351,E351,0))</f>
        <v>0</v>
      </c>
      <c r="E351" s="3">
        <f t="shared" si="16"/>
        <v>348</v>
      </c>
      <c r="F351" s="3">
        <f>IF(E351="","",IF(ISERROR(INDEX($A$11:$B$20,MATCH(E351,$A$11:$A$20,0),2)),0,INDEX($A$11:$B$20,MATCH(E351,$A$11:$A$20,0),2)))</f>
        <v>0</v>
      </c>
      <c r="G351" s="47">
        <v>0.1</v>
      </c>
      <c r="H351" s="46">
        <f>IF($B$5="fixed",rate,G351)</f>
        <v>0.1</v>
      </c>
      <c r="I351" s="9">
        <f>IF(E351="",NA(),IF(PMT(H351/freq,(term*freq),-$B$2)&gt;(U350*(1+rate/freq)),IF((U350*(1+rate/freq))&lt;0,0,(U350*(1+rate/freq))),PMT(H351/freq,(term*freq),-$B$2)))</f>
        <v>59440.213775053242</v>
      </c>
      <c r="J351" s="8">
        <f>IF(E351="","",IF(emi&gt;(U350*(1+rate/freq)),IF((U350*(1+rate/freq))&lt;0,0,(U350*(1+rate/freq))),emi))</f>
        <v>59440.213775053242</v>
      </c>
      <c r="K351" s="9">
        <f>IF(E351="",NA(),IF(U350&lt;0,0,U350)*H351/freq)</f>
        <v>39728.161830272547</v>
      </c>
      <c r="L351" s="8">
        <f t="shared" si="17"/>
        <v>19712.051944780695</v>
      </c>
      <c r="M351" s="8">
        <f t="shared" si="18"/>
        <v>348</v>
      </c>
      <c r="N351" s="8"/>
      <c r="O351" s="8"/>
      <c r="P351" s="8"/>
      <c r="Q351" s="8">
        <f>IF($B$23=$M$2,M351,IF($B$23=$N$2,N351,IF($B$23=$O$2,O351,IF($B$23=$P$2,P351,""))))</f>
        <v>0</v>
      </c>
      <c r="R351" s="3">
        <f>IF(Q351&lt;&gt;0,regpay,0)</f>
        <v>0</v>
      </c>
      <c r="S351" s="27"/>
      <c r="T351" s="3">
        <f>IF(U350=0,0,S351)</f>
        <v>0</v>
      </c>
      <c r="U351" s="8">
        <f>IF(E351="","",IF(U350&lt;=0,0,IF(U350+F351-L351-R351-T351&lt;0,0,U350+F351-L351-R351-T351)))</f>
        <v>4747667.3676879238</v>
      </c>
      <c r="W351" s="11"/>
      <c r="X351" s="11"/>
      <c r="Y351" s="11"/>
      <c r="Z351" s="11"/>
      <c r="AA351" s="11"/>
      <c r="AB351" s="11"/>
      <c r="AC351" s="11"/>
    </row>
    <row r="352" spans="4:29">
      <c r="D352" s="34">
        <f>IF(SUM($D$2:D351)&lt;&gt;0,0,IF(U351=L352,E352,0))</f>
        <v>0</v>
      </c>
      <c r="E352" s="3">
        <f t="shared" si="16"/>
        <v>349</v>
      </c>
      <c r="F352" s="3">
        <f>IF(E352="","",IF(ISERROR(INDEX($A$11:$B$20,MATCH(E352,$A$11:$A$20,0),2)),0,INDEX($A$11:$B$20,MATCH(E352,$A$11:$A$20,0),2)))</f>
        <v>0</v>
      </c>
      <c r="G352" s="47">
        <v>0.1</v>
      </c>
      <c r="H352" s="46">
        <f>IF($B$5="fixed",rate,G352)</f>
        <v>0.1</v>
      </c>
      <c r="I352" s="9">
        <f>IF(E352="",NA(),IF(PMT(H352/freq,(term*freq),-$B$2)&gt;(U351*(1+rate/freq)),IF((U351*(1+rate/freq))&lt;0,0,(U351*(1+rate/freq))),PMT(H352/freq,(term*freq),-$B$2)))</f>
        <v>59440.213775053242</v>
      </c>
      <c r="J352" s="8">
        <f>IF(E352="","",IF(emi&gt;(U351*(1+rate/freq)),IF((U351*(1+rate/freq))&lt;0,0,(U351*(1+rate/freq))),emi))</f>
        <v>59440.213775053242</v>
      </c>
      <c r="K352" s="9">
        <f>IF(E352="",NA(),IF(U351&lt;0,0,U351)*H352/freq)</f>
        <v>39563.894730732696</v>
      </c>
      <c r="L352" s="8">
        <f t="shared" si="17"/>
        <v>19876.319044320546</v>
      </c>
      <c r="M352" s="8">
        <f t="shared" si="18"/>
        <v>349</v>
      </c>
      <c r="N352" s="8">
        <f>N349+3</f>
        <v>349</v>
      </c>
      <c r="O352" s="8">
        <f>O346+6</f>
        <v>349</v>
      </c>
      <c r="P352" s="8">
        <f>P340+12</f>
        <v>349</v>
      </c>
      <c r="Q352" s="8">
        <f>IF($B$23=$M$2,M352,IF($B$23=$N$2,N352,IF($B$23=$O$2,O352,IF($B$23=$P$2,P352,""))))</f>
        <v>349</v>
      </c>
      <c r="R352" s="3">
        <f>IF(Q352&lt;&gt;0,regpay,0)</f>
        <v>0</v>
      </c>
      <c r="S352" s="27"/>
      <c r="T352" s="3">
        <f>IF(U351=0,0,S352)</f>
        <v>0</v>
      </c>
      <c r="U352" s="8">
        <f>IF(E352="","",IF(U351&lt;=0,0,IF(U351+F352-L352-R352-T352&lt;0,0,U351+F352-L352-R352-T352)))</f>
        <v>4727791.048643603</v>
      </c>
      <c r="W352" s="11"/>
      <c r="X352" s="11"/>
      <c r="Y352" s="11"/>
      <c r="Z352" s="11"/>
      <c r="AA352" s="11"/>
      <c r="AB352" s="11"/>
      <c r="AC352" s="11"/>
    </row>
    <row r="353" spans="4:29">
      <c r="D353" s="34">
        <f>IF(SUM($D$2:D352)&lt;&gt;0,0,IF(U352=L353,E353,0))</f>
        <v>0</v>
      </c>
      <c r="E353" s="3">
        <f t="shared" si="16"/>
        <v>350</v>
      </c>
      <c r="F353" s="3">
        <f>IF(E353="","",IF(ISERROR(INDEX($A$11:$B$20,MATCH(E353,$A$11:$A$20,0),2)),0,INDEX($A$11:$B$20,MATCH(E353,$A$11:$A$20,0),2)))</f>
        <v>0</v>
      </c>
      <c r="G353" s="47">
        <v>0.1</v>
      </c>
      <c r="H353" s="46">
        <f>IF($B$5="fixed",rate,G353)</f>
        <v>0.1</v>
      </c>
      <c r="I353" s="9">
        <f>IF(E353="",NA(),IF(PMT(H353/freq,(term*freq),-$B$2)&gt;(U352*(1+rate/freq)),IF((U352*(1+rate/freq))&lt;0,0,(U352*(1+rate/freq))),PMT(H353/freq,(term*freq),-$B$2)))</f>
        <v>59440.213775053242</v>
      </c>
      <c r="J353" s="8">
        <f>IF(E353="","",IF(emi&gt;(U352*(1+rate/freq)),IF((U352*(1+rate/freq))&lt;0,0,(U352*(1+rate/freq))),emi))</f>
        <v>59440.213775053242</v>
      </c>
      <c r="K353" s="9">
        <f>IF(E353="",NA(),IF(U352&lt;0,0,U352)*H353/freq)</f>
        <v>39398.258738696692</v>
      </c>
      <c r="L353" s="8">
        <f t="shared" si="17"/>
        <v>20041.95503635655</v>
      </c>
      <c r="M353" s="8">
        <f t="shared" si="18"/>
        <v>350</v>
      </c>
      <c r="N353" s="8"/>
      <c r="O353" s="8"/>
      <c r="P353" s="8"/>
      <c r="Q353" s="8">
        <f>IF($B$23=$M$2,M353,IF($B$23=$N$2,N353,IF($B$23=$O$2,O353,IF($B$23=$P$2,P353,""))))</f>
        <v>0</v>
      </c>
      <c r="R353" s="3">
        <f>IF(Q353&lt;&gt;0,regpay,0)</f>
        <v>0</v>
      </c>
      <c r="S353" s="27"/>
      <c r="T353" s="3">
        <f>IF(U352=0,0,S353)</f>
        <v>0</v>
      </c>
      <c r="U353" s="8">
        <f>IF(E353="","",IF(U352&lt;=0,0,IF(U352+F353-L353-R353-T353&lt;0,0,U352+F353-L353-R353-T353)))</f>
        <v>4707749.0936072469</v>
      </c>
      <c r="W353" s="11"/>
      <c r="X353" s="11"/>
      <c r="Y353" s="11"/>
      <c r="Z353" s="11"/>
      <c r="AA353" s="11"/>
      <c r="AB353" s="11"/>
      <c r="AC353" s="11"/>
    </row>
    <row r="354" spans="4:29">
      <c r="D354" s="34">
        <f>IF(SUM($D$2:D353)&lt;&gt;0,0,IF(U353=L354,E354,0))</f>
        <v>0</v>
      </c>
      <c r="E354" s="3">
        <f t="shared" si="16"/>
        <v>351</v>
      </c>
      <c r="F354" s="3">
        <f>IF(E354="","",IF(ISERROR(INDEX($A$11:$B$20,MATCH(E354,$A$11:$A$20,0),2)),0,INDEX($A$11:$B$20,MATCH(E354,$A$11:$A$20,0),2)))</f>
        <v>0</v>
      </c>
      <c r="G354" s="47">
        <v>0.1</v>
      </c>
      <c r="H354" s="46">
        <f>IF($B$5="fixed",rate,G354)</f>
        <v>0.1</v>
      </c>
      <c r="I354" s="9">
        <f>IF(E354="",NA(),IF(PMT(H354/freq,(term*freq),-$B$2)&gt;(U353*(1+rate/freq)),IF((U353*(1+rate/freq))&lt;0,0,(U353*(1+rate/freq))),PMT(H354/freq,(term*freq),-$B$2)))</f>
        <v>59440.213775053242</v>
      </c>
      <c r="J354" s="8">
        <f>IF(E354="","",IF(emi&gt;(U353*(1+rate/freq)),IF((U353*(1+rate/freq))&lt;0,0,(U353*(1+rate/freq))),emi))</f>
        <v>59440.213775053242</v>
      </c>
      <c r="K354" s="9">
        <f>IF(E354="",NA(),IF(U353&lt;0,0,U353)*H354/freq)</f>
        <v>39231.242446727061</v>
      </c>
      <c r="L354" s="8">
        <f t="shared" si="17"/>
        <v>20208.971328326181</v>
      </c>
      <c r="M354" s="8">
        <f t="shared" si="18"/>
        <v>351</v>
      </c>
      <c r="N354" s="8"/>
      <c r="O354" s="8"/>
      <c r="P354" s="8"/>
      <c r="Q354" s="8">
        <f>IF($B$23=$M$2,M354,IF($B$23=$N$2,N354,IF($B$23=$O$2,O354,IF($B$23=$P$2,P354,""))))</f>
        <v>0</v>
      </c>
      <c r="R354" s="3">
        <f>IF(Q354&lt;&gt;0,regpay,0)</f>
        <v>0</v>
      </c>
      <c r="S354" s="27"/>
      <c r="T354" s="3">
        <f>IF(U353=0,0,S354)</f>
        <v>0</v>
      </c>
      <c r="U354" s="8">
        <f>IF(E354="","",IF(U353&lt;=0,0,IF(U353+F354-L354-R354-T354&lt;0,0,U353+F354-L354-R354-T354)))</f>
        <v>4687540.1222789204</v>
      </c>
      <c r="W354" s="11"/>
      <c r="X354" s="11"/>
      <c r="Y354" s="11"/>
      <c r="Z354" s="11"/>
      <c r="AA354" s="11"/>
      <c r="AB354" s="11"/>
      <c r="AC354" s="11"/>
    </row>
    <row r="355" spans="4:29">
      <c r="D355" s="34">
        <f>IF(SUM($D$2:D354)&lt;&gt;0,0,IF(U354=L355,E355,0))</f>
        <v>0</v>
      </c>
      <c r="E355" s="3">
        <f t="shared" si="16"/>
        <v>352</v>
      </c>
      <c r="F355" s="3">
        <f>IF(E355="","",IF(ISERROR(INDEX($A$11:$B$20,MATCH(E355,$A$11:$A$20,0),2)),0,INDEX($A$11:$B$20,MATCH(E355,$A$11:$A$20,0),2)))</f>
        <v>0</v>
      </c>
      <c r="G355" s="47">
        <v>0.1</v>
      </c>
      <c r="H355" s="46">
        <f>IF($B$5="fixed",rate,G355)</f>
        <v>0.1</v>
      </c>
      <c r="I355" s="9">
        <f>IF(E355="",NA(),IF(PMT(H355/freq,(term*freq),-$B$2)&gt;(U354*(1+rate/freq)),IF((U354*(1+rate/freq))&lt;0,0,(U354*(1+rate/freq))),PMT(H355/freq,(term*freq),-$B$2)))</f>
        <v>59440.213775053242</v>
      </c>
      <c r="J355" s="8">
        <f>IF(E355="","",IF(emi&gt;(U354*(1+rate/freq)),IF((U354*(1+rate/freq))&lt;0,0,(U354*(1+rate/freq))),emi))</f>
        <v>59440.213775053242</v>
      </c>
      <c r="K355" s="9">
        <f>IF(E355="",NA(),IF(U354&lt;0,0,U354)*H355/freq)</f>
        <v>39062.834352324338</v>
      </c>
      <c r="L355" s="8">
        <f t="shared" si="17"/>
        <v>20377.379422728904</v>
      </c>
      <c r="M355" s="8">
        <f t="shared" si="18"/>
        <v>352</v>
      </c>
      <c r="N355" s="8">
        <f>N352+3</f>
        <v>352</v>
      </c>
      <c r="O355" s="8"/>
      <c r="P355" s="8"/>
      <c r="Q355" s="8">
        <f>IF($B$23=$M$2,M355,IF($B$23=$N$2,N355,IF($B$23=$O$2,O355,IF($B$23=$P$2,P355,""))))</f>
        <v>352</v>
      </c>
      <c r="R355" s="3">
        <f>IF(Q355&lt;&gt;0,regpay,0)</f>
        <v>0</v>
      </c>
      <c r="S355" s="27"/>
      <c r="T355" s="3">
        <f>IF(U354=0,0,S355)</f>
        <v>0</v>
      </c>
      <c r="U355" s="8">
        <f>IF(E355="","",IF(U354&lt;=0,0,IF(U354+F355-L355-R355-T355&lt;0,0,U354+F355-L355-R355-T355)))</f>
        <v>4667162.7428561915</v>
      </c>
      <c r="W355" s="11"/>
      <c r="X355" s="11"/>
      <c r="Y355" s="11"/>
      <c r="Z355" s="11"/>
      <c r="AA355" s="11"/>
      <c r="AB355" s="11"/>
      <c r="AC355" s="11"/>
    </row>
    <row r="356" spans="4:29">
      <c r="D356" s="34">
        <f>IF(SUM($D$2:D355)&lt;&gt;0,0,IF(U355=L356,E356,0))</f>
        <v>0</v>
      </c>
      <c r="E356" s="3">
        <f t="shared" si="16"/>
        <v>353</v>
      </c>
      <c r="F356" s="3">
        <f>IF(E356="","",IF(ISERROR(INDEX($A$11:$B$20,MATCH(E356,$A$11:$A$20,0),2)),0,INDEX($A$11:$B$20,MATCH(E356,$A$11:$A$20,0),2)))</f>
        <v>0</v>
      </c>
      <c r="G356" s="47">
        <v>0.1</v>
      </c>
      <c r="H356" s="46">
        <f>IF($B$5="fixed",rate,G356)</f>
        <v>0.1</v>
      </c>
      <c r="I356" s="9">
        <f>IF(E356="",NA(),IF(PMT(H356/freq,(term*freq),-$B$2)&gt;(U355*(1+rate/freq)),IF((U355*(1+rate/freq))&lt;0,0,(U355*(1+rate/freq))),PMT(H356/freq,(term*freq),-$B$2)))</f>
        <v>59440.213775053242</v>
      </c>
      <c r="J356" s="8">
        <f>IF(E356="","",IF(emi&gt;(U355*(1+rate/freq)),IF((U355*(1+rate/freq))&lt;0,0,(U355*(1+rate/freq))),emi))</f>
        <v>59440.213775053242</v>
      </c>
      <c r="K356" s="9">
        <f>IF(E356="",NA(),IF(U355&lt;0,0,U355)*H356/freq)</f>
        <v>38893.022857134929</v>
      </c>
      <c r="L356" s="8">
        <f t="shared" si="17"/>
        <v>20547.190917918313</v>
      </c>
      <c r="M356" s="8">
        <f t="shared" si="18"/>
        <v>353</v>
      </c>
      <c r="N356" s="8"/>
      <c r="O356" s="8"/>
      <c r="P356" s="8"/>
      <c r="Q356" s="8">
        <f>IF($B$23=$M$2,M356,IF($B$23=$N$2,N356,IF($B$23=$O$2,O356,IF($B$23=$P$2,P356,""))))</f>
        <v>0</v>
      </c>
      <c r="R356" s="3">
        <f>IF(Q356&lt;&gt;0,regpay,0)</f>
        <v>0</v>
      </c>
      <c r="S356" s="27"/>
      <c r="T356" s="3">
        <f>IF(U355=0,0,S356)</f>
        <v>0</v>
      </c>
      <c r="U356" s="8">
        <f>IF(E356="","",IF(U355&lt;=0,0,IF(U355+F356-L356-R356-T356&lt;0,0,U355+F356-L356-R356-T356)))</f>
        <v>4646615.551938273</v>
      </c>
      <c r="W356" s="11"/>
      <c r="X356" s="11"/>
      <c r="Y356" s="11"/>
      <c r="Z356" s="11"/>
      <c r="AA356" s="11"/>
      <c r="AB356" s="11"/>
      <c r="AC356" s="11"/>
    </row>
    <row r="357" spans="4:29">
      <c r="D357" s="34">
        <f>IF(SUM($D$2:D356)&lt;&gt;0,0,IF(U356=L357,E357,0))</f>
        <v>0</v>
      </c>
      <c r="E357" s="3">
        <f t="shared" ref="E357:E420" si="19">IF(E356&lt;term*freq,E356+1,"")</f>
        <v>354</v>
      </c>
      <c r="F357" s="3">
        <f>IF(E357="","",IF(ISERROR(INDEX($A$11:$B$20,MATCH(E357,$A$11:$A$20,0),2)),0,INDEX($A$11:$B$20,MATCH(E357,$A$11:$A$20,0),2)))</f>
        <v>0</v>
      </c>
      <c r="G357" s="47">
        <v>0.1</v>
      </c>
      <c r="H357" s="46">
        <f>IF($B$5="fixed",rate,G357)</f>
        <v>0.1</v>
      </c>
      <c r="I357" s="9">
        <f>IF(E357="",NA(),IF(PMT(H357/freq,(term*freq),-$B$2)&gt;(U356*(1+rate/freq)),IF((U356*(1+rate/freq))&lt;0,0,(U356*(1+rate/freq))),PMT(H357/freq,(term*freq),-$B$2)))</f>
        <v>59440.213775053242</v>
      </c>
      <c r="J357" s="8">
        <f>IF(E357="","",IF(emi&gt;(U356*(1+rate/freq)),IF((U356*(1+rate/freq))&lt;0,0,(U356*(1+rate/freq))),emi))</f>
        <v>59440.213775053242</v>
      </c>
      <c r="K357" s="9">
        <f>IF(E357="",NA(),IF(U356&lt;0,0,U356)*H357/freq)</f>
        <v>38721.796266152276</v>
      </c>
      <c r="L357" s="8">
        <f t="shared" si="17"/>
        <v>20718.417508900966</v>
      </c>
      <c r="M357" s="8">
        <f t="shared" si="18"/>
        <v>354</v>
      </c>
      <c r="N357" s="8"/>
      <c r="O357" s="8"/>
      <c r="P357" s="8"/>
      <c r="Q357" s="8">
        <f>IF($B$23=$M$2,M357,IF($B$23=$N$2,N357,IF($B$23=$O$2,O357,IF($B$23=$P$2,P357,""))))</f>
        <v>0</v>
      </c>
      <c r="R357" s="3">
        <f>IF(Q357&lt;&gt;0,regpay,0)</f>
        <v>0</v>
      </c>
      <c r="S357" s="27"/>
      <c r="T357" s="3">
        <f>IF(U356=0,0,S357)</f>
        <v>0</v>
      </c>
      <c r="U357" s="8">
        <f>IF(E357="","",IF(U356&lt;=0,0,IF(U356+F357-L357-R357-T357&lt;0,0,U356+F357-L357-R357-T357)))</f>
        <v>4625897.1344293719</v>
      </c>
      <c r="W357" s="11"/>
      <c r="X357" s="11"/>
      <c r="Y357" s="11"/>
      <c r="Z357" s="11"/>
      <c r="AA357" s="11"/>
      <c r="AB357" s="11"/>
      <c r="AC357" s="11"/>
    </row>
    <row r="358" spans="4:29">
      <c r="D358" s="34">
        <f>IF(SUM($D$2:D357)&lt;&gt;0,0,IF(U357=L358,E358,0))</f>
        <v>0</v>
      </c>
      <c r="E358" s="3">
        <f t="shared" si="19"/>
        <v>355</v>
      </c>
      <c r="F358" s="3">
        <f>IF(E358="","",IF(ISERROR(INDEX($A$11:$B$20,MATCH(E358,$A$11:$A$20,0),2)),0,INDEX($A$11:$B$20,MATCH(E358,$A$11:$A$20,0),2)))</f>
        <v>0</v>
      </c>
      <c r="G358" s="47">
        <v>0.1</v>
      </c>
      <c r="H358" s="46">
        <f>IF($B$5="fixed",rate,G358)</f>
        <v>0.1</v>
      </c>
      <c r="I358" s="9">
        <f>IF(E358="",NA(),IF(PMT(H358/freq,(term*freq),-$B$2)&gt;(U357*(1+rate/freq)),IF((U357*(1+rate/freq))&lt;0,0,(U357*(1+rate/freq))),PMT(H358/freq,(term*freq),-$B$2)))</f>
        <v>59440.213775053242</v>
      </c>
      <c r="J358" s="8">
        <f>IF(E358="","",IF(emi&gt;(U357*(1+rate/freq)),IF((U357*(1+rate/freq))&lt;0,0,(U357*(1+rate/freq))),emi))</f>
        <v>59440.213775053242</v>
      </c>
      <c r="K358" s="9">
        <f>IF(E358="",NA(),IF(U357&lt;0,0,U357)*H358/freq)</f>
        <v>38549.142786911434</v>
      </c>
      <c r="L358" s="8">
        <f t="shared" si="17"/>
        <v>20891.070988141808</v>
      </c>
      <c r="M358" s="8">
        <f t="shared" si="18"/>
        <v>355</v>
      </c>
      <c r="N358" s="8">
        <f>N355+3</f>
        <v>355</v>
      </c>
      <c r="O358" s="8">
        <f>O352+6</f>
        <v>355</v>
      </c>
      <c r="P358" s="8"/>
      <c r="Q358" s="8">
        <f>IF($B$23=$M$2,M358,IF($B$23=$N$2,N358,IF($B$23=$O$2,O358,IF($B$23=$P$2,P358,""))))</f>
        <v>355</v>
      </c>
      <c r="R358" s="3">
        <f>IF(Q358&lt;&gt;0,regpay,0)</f>
        <v>0</v>
      </c>
      <c r="S358" s="27"/>
      <c r="T358" s="3">
        <f>IF(U357=0,0,S358)</f>
        <v>0</v>
      </c>
      <c r="U358" s="8">
        <f>IF(E358="","",IF(U357&lt;=0,0,IF(U357+F358-L358-R358-T358&lt;0,0,U357+F358-L358-R358-T358)))</f>
        <v>4605006.06344123</v>
      </c>
      <c r="W358" s="11"/>
      <c r="X358" s="11"/>
      <c r="Y358" s="11"/>
      <c r="Z358" s="11"/>
      <c r="AA358" s="11"/>
      <c r="AB358" s="11"/>
      <c r="AC358" s="11"/>
    </row>
    <row r="359" spans="4:29">
      <c r="D359" s="34">
        <f>IF(SUM($D$2:D358)&lt;&gt;0,0,IF(U358=L359,E359,0))</f>
        <v>0</v>
      </c>
      <c r="E359" s="3">
        <f t="shared" si="19"/>
        <v>356</v>
      </c>
      <c r="F359" s="3">
        <f>IF(E359="","",IF(ISERROR(INDEX($A$11:$B$20,MATCH(E359,$A$11:$A$20,0),2)),0,INDEX($A$11:$B$20,MATCH(E359,$A$11:$A$20,0),2)))</f>
        <v>0</v>
      </c>
      <c r="G359" s="47">
        <v>0.1</v>
      </c>
      <c r="H359" s="46">
        <f>IF($B$5="fixed",rate,G359)</f>
        <v>0.1</v>
      </c>
      <c r="I359" s="9">
        <f>IF(E359="",NA(),IF(PMT(H359/freq,(term*freq),-$B$2)&gt;(U358*(1+rate/freq)),IF((U358*(1+rate/freq))&lt;0,0,(U358*(1+rate/freq))),PMT(H359/freq,(term*freq),-$B$2)))</f>
        <v>59440.213775053242</v>
      </c>
      <c r="J359" s="8">
        <f>IF(E359="","",IF(emi&gt;(U358*(1+rate/freq)),IF((U358*(1+rate/freq))&lt;0,0,(U358*(1+rate/freq))),emi))</f>
        <v>59440.213775053242</v>
      </c>
      <c r="K359" s="9">
        <f>IF(E359="",NA(),IF(U358&lt;0,0,U358)*H359/freq)</f>
        <v>38375.050528676918</v>
      </c>
      <c r="L359" s="8">
        <f t="shared" si="17"/>
        <v>21065.163246376324</v>
      </c>
      <c r="M359" s="8">
        <f t="shared" si="18"/>
        <v>356</v>
      </c>
      <c r="N359" s="8"/>
      <c r="O359" s="8"/>
      <c r="P359" s="8"/>
      <c r="Q359" s="8">
        <f>IF($B$23=$M$2,M359,IF($B$23=$N$2,N359,IF($B$23=$O$2,O359,IF($B$23=$P$2,P359,""))))</f>
        <v>0</v>
      </c>
      <c r="R359" s="3">
        <f>IF(Q359&lt;&gt;0,regpay,0)</f>
        <v>0</v>
      </c>
      <c r="S359" s="27"/>
      <c r="T359" s="3">
        <f>IF(U358=0,0,S359)</f>
        <v>0</v>
      </c>
      <c r="U359" s="8">
        <f>IF(E359="","",IF(U358&lt;=0,0,IF(U358+F359-L359-R359-T359&lt;0,0,U358+F359-L359-R359-T359)))</f>
        <v>4583940.9001948535</v>
      </c>
      <c r="W359" s="11"/>
      <c r="X359" s="11"/>
      <c r="Y359" s="11"/>
      <c r="Z359" s="11"/>
      <c r="AA359" s="11"/>
      <c r="AB359" s="11"/>
      <c r="AC359" s="11"/>
    </row>
    <row r="360" spans="4:29">
      <c r="D360" s="34">
        <f>IF(SUM($D$2:D359)&lt;&gt;0,0,IF(U359=L360,E360,0))</f>
        <v>0</v>
      </c>
      <c r="E360" s="3">
        <f t="shared" si="19"/>
        <v>357</v>
      </c>
      <c r="F360" s="3">
        <f>IF(E360="","",IF(ISERROR(INDEX($A$11:$B$20,MATCH(E360,$A$11:$A$20,0),2)),0,INDEX($A$11:$B$20,MATCH(E360,$A$11:$A$20,0),2)))</f>
        <v>0</v>
      </c>
      <c r="G360" s="47">
        <v>0.1</v>
      </c>
      <c r="H360" s="46">
        <f>IF($B$5="fixed",rate,G360)</f>
        <v>0.1</v>
      </c>
      <c r="I360" s="9">
        <f>IF(E360="",NA(),IF(PMT(H360/freq,(term*freq),-$B$2)&gt;(U359*(1+rate/freq)),IF((U359*(1+rate/freq))&lt;0,0,(U359*(1+rate/freq))),PMT(H360/freq,(term*freq),-$B$2)))</f>
        <v>59440.213775053242</v>
      </c>
      <c r="J360" s="8">
        <f>IF(E360="","",IF(emi&gt;(U359*(1+rate/freq)),IF((U359*(1+rate/freq))&lt;0,0,(U359*(1+rate/freq))),emi))</f>
        <v>59440.213775053242</v>
      </c>
      <c r="K360" s="9">
        <f>IF(E360="",NA(),IF(U359&lt;0,0,U359)*H360/freq)</f>
        <v>38199.507501623782</v>
      </c>
      <c r="L360" s="8">
        <f t="shared" si="17"/>
        <v>21240.70627342946</v>
      </c>
      <c r="M360" s="8">
        <f t="shared" si="18"/>
        <v>357</v>
      </c>
      <c r="N360" s="8"/>
      <c r="O360" s="8"/>
      <c r="P360" s="8"/>
      <c r="Q360" s="8">
        <f>IF($B$23=$M$2,M360,IF($B$23=$N$2,N360,IF($B$23=$O$2,O360,IF($B$23=$P$2,P360,""))))</f>
        <v>0</v>
      </c>
      <c r="R360" s="3">
        <f>IF(Q360&lt;&gt;0,regpay,0)</f>
        <v>0</v>
      </c>
      <c r="S360" s="27"/>
      <c r="T360" s="3">
        <f>IF(U359=0,0,S360)</f>
        <v>0</v>
      </c>
      <c r="U360" s="8">
        <f>IF(E360="","",IF(U359&lt;=0,0,IF(U359+F360-L360-R360-T360&lt;0,0,U359+F360-L360-R360-T360)))</f>
        <v>4562700.1939214244</v>
      </c>
      <c r="W360" s="11"/>
      <c r="X360" s="11"/>
      <c r="Y360" s="11"/>
      <c r="Z360" s="11"/>
      <c r="AA360" s="11"/>
      <c r="AB360" s="11"/>
      <c r="AC360" s="11"/>
    </row>
    <row r="361" spans="4:29">
      <c r="D361" s="34">
        <f>IF(SUM($D$2:D360)&lt;&gt;0,0,IF(U360=L361,E361,0))</f>
        <v>0</v>
      </c>
      <c r="E361" s="3">
        <f t="shared" si="19"/>
        <v>358</v>
      </c>
      <c r="F361" s="3">
        <f>IF(E361="","",IF(ISERROR(INDEX($A$11:$B$20,MATCH(E361,$A$11:$A$20,0),2)),0,INDEX($A$11:$B$20,MATCH(E361,$A$11:$A$20,0),2)))</f>
        <v>0</v>
      </c>
      <c r="G361" s="47">
        <v>0.1</v>
      </c>
      <c r="H361" s="46">
        <f>IF($B$5="fixed",rate,G361)</f>
        <v>0.1</v>
      </c>
      <c r="I361" s="9">
        <f>IF(E361="",NA(),IF(PMT(H361/freq,(term*freq),-$B$2)&gt;(U360*(1+rate/freq)),IF((U360*(1+rate/freq))&lt;0,0,(U360*(1+rate/freq))),PMT(H361/freq,(term*freq),-$B$2)))</f>
        <v>59440.213775053242</v>
      </c>
      <c r="J361" s="8">
        <f>IF(E361="","",IF(emi&gt;(U360*(1+rate/freq)),IF((U360*(1+rate/freq))&lt;0,0,(U360*(1+rate/freq))),emi))</f>
        <v>59440.213775053242</v>
      </c>
      <c r="K361" s="9">
        <f>IF(E361="",NA(),IF(U360&lt;0,0,U360)*H361/freq)</f>
        <v>38022.501616011876</v>
      </c>
      <c r="L361" s="8">
        <f t="shared" si="17"/>
        <v>21417.712159041366</v>
      </c>
      <c r="M361" s="8">
        <f t="shared" si="18"/>
        <v>358</v>
      </c>
      <c r="N361" s="8">
        <f>N358+3</f>
        <v>358</v>
      </c>
      <c r="O361" s="8"/>
      <c r="P361" s="8"/>
      <c r="Q361" s="8">
        <f>IF($B$23=$M$2,M361,IF($B$23=$N$2,N361,IF($B$23=$O$2,O361,IF($B$23=$P$2,P361,""))))</f>
        <v>358</v>
      </c>
      <c r="R361" s="3">
        <f>IF(Q361&lt;&gt;0,regpay,0)</f>
        <v>0</v>
      </c>
      <c r="S361" s="27"/>
      <c r="T361" s="3">
        <f>IF(U360=0,0,S361)</f>
        <v>0</v>
      </c>
      <c r="U361" s="8">
        <f>IF(E361="","",IF(U360&lt;=0,0,IF(U360+F361-L361-R361-T361&lt;0,0,U360+F361-L361-R361-T361)))</f>
        <v>4541282.4817623831</v>
      </c>
      <c r="W361" s="11"/>
      <c r="X361" s="11"/>
      <c r="Y361" s="11"/>
      <c r="Z361" s="11"/>
      <c r="AA361" s="11"/>
      <c r="AB361" s="11"/>
      <c r="AC361" s="11"/>
    </row>
    <row r="362" spans="4:29">
      <c r="D362" s="34">
        <f>IF(SUM($D$2:D361)&lt;&gt;0,0,IF(U361=L362,E362,0))</f>
        <v>0</v>
      </c>
      <c r="E362" s="3">
        <f t="shared" si="19"/>
        <v>359</v>
      </c>
      <c r="F362" s="3">
        <f>IF(E362="","",IF(ISERROR(INDEX($A$11:$B$20,MATCH(E362,$A$11:$A$20,0),2)),0,INDEX($A$11:$B$20,MATCH(E362,$A$11:$A$20,0),2)))</f>
        <v>0</v>
      </c>
      <c r="G362" s="47">
        <v>0.1</v>
      </c>
      <c r="H362" s="46">
        <f>IF($B$5="fixed",rate,G362)</f>
        <v>0.1</v>
      </c>
      <c r="I362" s="9">
        <f>IF(E362="",NA(),IF(PMT(H362/freq,(term*freq),-$B$2)&gt;(U361*(1+rate/freq)),IF((U361*(1+rate/freq))&lt;0,0,(U361*(1+rate/freq))),PMT(H362/freq,(term*freq),-$B$2)))</f>
        <v>59440.213775053242</v>
      </c>
      <c r="J362" s="8">
        <f>IF(E362="","",IF(emi&gt;(U361*(1+rate/freq)),IF((U361*(1+rate/freq))&lt;0,0,(U361*(1+rate/freq))),emi))</f>
        <v>59440.213775053242</v>
      </c>
      <c r="K362" s="9">
        <f>IF(E362="",NA(),IF(U361&lt;0,0,U361)*H362/freq)</f>
        <v>37844.020681353191</v>
      </c>
      <c r="L362" s="8">
        <f t="shared" si="17"/>
        <v>21596.193093700051</v>
      </c>
      <c r="M362" s="8">
        <f t="shared" si="18"/>
        <v>359</v>
      </c>
      <c r="N362" s="8"/>
      <c r="O362" s="8"/>
      <c r="P362" s="8"/>
      <c r="Q362" s="8">
        <f>IF($B$23=$M$2,M362,IF($B$23=$N$2,N362,IF($B$23=$O$2,O362,IF($B$23=$P$2,P362,""))))</f>
        <v>0</v>
      </c>
      <c r="R362" s="3">
        <f>IF(Q362&lt;&gt;0,regpay,0)</f>
        <v>0</v>
      </c>
      <c r="S362" s="27"/>
      <c r="T362" s="3">
        <f>IF(U361=0,0,S362)</f>
        <v>0</v>
      </c>
      <c r="U362" s="8">
        <f>IF(E362="","",IF(U361&lt;=0,0,IF(U361+F362-L362-R362-T362&lt;0,0,U361+F362-L362-R362-T362)))</f>
        <v>4519686.2886686828</v>
      </c>
      <c r="W362" s="11"/>
      <c r="X362" s="11"/>
      <c r="Y362" s="11"/>
      <c r="Z362" s="11"/>
      <c r="AA362" s="11"/>
      <c r="AB362" s="11"/>
      <c r="AC362" s="11"/>
    </row>
    <row r="363" spans="4:29">
      <c r="D363" s="34">
        <f>IF(SUM($D$2:D362)&lt;&gt;0,0,IF(U362=L363,E363,0))</f>
        <v>0</v>
      </c>
      <c r="E363" s="3">
        <f t="shared" si="19"/>
        <v>360</v>
      </c>
      <c r="F363" s="3">
        <f>IF(E363="","",IF(ISERROR(INDEX($A$11:$B$20,MATCH(E363,$A$11:$A$20,0),2)),0,INDEX($A$11:$B$20,MATCH(E363,$A$11:$A$20,0),2)))</f>
        <v>0</v>
      </c>
      <c r="G363" s="47">
        <v>0.1</v>
      </c>
      <c r="H363" s="46">
        <f>IF($B$5="fixed",rate,G363)</f>
        <v>0.1</v>
      </c>
      <c r="I363" s="9">
        <f>IF(E363="",NA(),IF(PMT(H363/freq,(term*freq),-$B$2)&gt;(U362*(1+rate/freq)),IF((U362*(1+rate/freq))&lt;0,0,(U362*(1+rate/freq))),PMT(H363/freq,(term*freq),-$B$2)))</f>
        <v>59440.213775053242</v>
      </c>
      <c r="J363" s="8">
        <f>IF(E363="","",IF(emi&gt;(U362*(1+rate/freq)),IF((U362*(1+rate/freq))&lt;0,0,(U362*(1+rate/freq))),emi))</f>
        <v>59440.213775053242</v>
      </c>
      <c r="K363" s="9">
        <f>IF(E363="",NA(),IF(U362&lt;0,0,U362)*H363/freq)</f>
        <v>37664.052405572358</v>
      </c>
      <c r="L363" s="8">
        <f t="shared" si="17"/>
        <v>21776.161369480884</v>
      </c>
      <c r="M363" s="8">
        <f t="shared" si="18"/>
        <v>360</v>
      </c>
      <c r="N363" s="8"/>
      <c r="O363" s="8"/>
      <c r="P363" s="8"/>
      <c r="Q363" s="8">
        <f>IF($B$23=$M$2,M363,IF($B$23=$N$2,N363,IF($B$23=$O$2,O363,IF($B$23=$P$2,P363,""))))</f>
        <v>0</v>
      </c>
      <c r="R363" s="3">
        <f>IF(Q363&lt;&gt;0,regpay,0)</f>
        <v>0</v>
      </c>
      <c r="S363" s="27"/>
      <c r="T363" s="3">
        <f>IF(U362=0,0,S363)</f>
        <v>0</v>
      </c>
      <c r="U363" s="8">
        <f>IF(E363="","",IF(U362&lt;=0,0,IF(U362+F363-L363-R363-T363&lt;0,0,U362+F363-L363-R363-T363)))</f>
        <v>4497910.1272992017</v>
      </c>
      <c r="W363" s="11"/>
      <c r="X363" s="11"/>
      <c r="Y363" s="11"/>
      <c r="Z363" s="11"/>
      <c r="AA363" s="11"/>
      <c r="AB363" s="11"/>
      <c r="AC363" s="11"/>
    </row>
    <row r="364" spans="4:29">
      <c r="D364" s="34">
        <f>IF(SUM($D$2:D363)&lt;&gt;0,0,IF(U363=L364,E364,0))</f>
        <v>0</v>
      </c>
      <c r="E364" s="3">
        <f t="shared" si="19"/>
        <v>361</v>
      </c>
      <c r="F364" s="3">
        <f>IF(E364="","",IF(ISERROR(INDEX($A$11:$B$20,MATCH(E364,$A$11:$A$20,0),2)),0,INDEX($A$11:$B$20,MATCH(E364,$A$11:$A$20,0),2)))</f>
        <v>0</v>
      </c>
      <c r="G364" s="47">
        <v>0.1</v>
      </c>
      <c r="H364" s="46">
        <f>IF($B$5="fixed",rate,G364)</f>
        <v>0.1</v>
      </c>
      <c r="I364" s="9">
        <f>IF(E364="",NA(),IF(PMT(H364/freq,(term*freq),-$B$2)&gt;(U363*(1+rate/freq)),IF((U363*(1+rate/freq))&lt;0,0,(U363*(1+rate/freq))),PMT(H364/freq,(term*freq),-$B$2)))</f>
        <v>59440.213775053242</v>
      </c>
      <c r="J364" s="8">
        <f>IF(E364="","",IF(emi&gt;(U363*(1+rate/freq)),IF((U363*(1+rate/freq))&lt;0,0,(U363*(1+rate/freq))),emi))</f>
        <v>59440.213775053242</v>
      </c>
      <c r="K364" s="9">
        <f>IF(E364="",NA(),IF(U363&lt;0,0,U363)*H364/freq)</f>
        <v>37482.584394160018</v>
      </c>
      <c r="L364" s="8">
        <f t="shared" si="17"/>
        <v>21957.629380893224</v>
      </c>
      <c r="M364" s="8">
        <f t="shared" si="18"/>
        <v>361</v>
      </c>
      <c r="N364" s="8">
        <f>N361+3</f>
        <v>361</v>
      </c>
      <c r="O364" s="8">
        <f>O358+6</f>
        <v>361</v>
      </c>
      <c r="P364" s="8">
        <f>P352+12</f>
        <v>361</v>
      </c>
      <c r="Q364" s="8">
        <f>IF($B$23=$M$2,M364,IF($B$23=$N$2,N364,IF($B$23=$O$2,O364,IF($B$23=$P$2,P364,""))))</f>
        <v>361</v>
      </c>
      <c r="R364" s="3">
        <f>IF(Q364&lt;&gt;0,regpay,0)</f>
        <v>0</v>
      </c>
      <c r="S364" s="27"/>
      <c r="T364" s="3">
        <f>IF(U363=0,0,S364)</f>
        <v>0</v>
      </c>
      <c r="U364" s="8">
        <f>IF(E364="","",IF(U363&lt;=0,0,IF(U363+F364-L364-R364-T364&lt;0,0,U363+F364-L364-R364-T364)))</f>
        <v>4475952.4979183087</v>
      </c>
      <c r="W364" s="11"/>
      <c r="X364" s="11"/>
      <c r="Y364" s="11"/>
      <c r="Z364" s="11"/>
      <c r="AA364" s="11"/>
      <c r="AB364" s="11"/>
      <c r="AC364" s="11"/>
    </row>
    <row r="365" spans="4:29">
      <c r="D365" s="34">
        <f>IF(SUM($D$2:D364)&lt;&gt;0,0,IF(U364=L365,E365,0))</f>
        <v>0</v>
      </c>
      <c r="E365" s="3">
        <f t="shared" si="19"/>
        <v>362</v>
      </c>
      <c r="F365" s="3">
        <f>IF(E365="","",IF(ISERROR(INDEX($A$11:$B$20,MATCH(E365,$A$11:$A$20,0),2)),0,INDEX($A$11:$B$20,MATCH(E365,$A$11:$A$20,0),2)))</f>
        <v>0</v>
      </c>
      <c r="G365" s="47">
        <v>0.1</v>
      </c>
      <c r="H365" s="46">
        <f>IF($B$5="fixed",rate,G365)</f>
        <v>0.1</v>
      </c>
      <c r="I365" s="9">
        <f>IF(E365="",NA(),IF(PMT(H365/freq,(term*freq),-$B$2)&gt;(U364*(1+rate/freq)),IF((U364*(1+rate/freq))&lt;0,0,(U364*(1+rate/freq))),PMT(H365/freq,(term*freq),-$B$2)))</f>
        <v>59440.213775053242</v>
      </c>
      <c r="J365" s="8">
        <f>IF(E365="","",IF(emi&gt;(U364*(1+rate/freq)),IF((U364*(1+rate/freq))&lt;0,0,(U364*(1+rate/freq))),emi))</f>
        <v>59440.213775053242</v>
      </c>
      <c r="K365" s="9">
        <f>IF(E365="",NA(),IF(U364&lt;0,0,U364)*H365/freq)</f>
        <v>37299.604149319239</v>
      </c>
      <c r="L365" s="8">
        <f t="shared" si="17"/>
        <v>22140.609625734003</v>
      </c>
      <c r="M365" s="8">
        <f t="shared" si="18"/>
        <v>362</v>
      </c>
      <c r="N365" s="8"/>
      <c r="O365" s="8"/>
      <c r="P365" s="8"/>
      <c r="Q365" s="8">
        <f>IF($B$23=$M$2,M365,IF($B$23=$N$2,N365,IF($B$23=$O$2,O365,IF($B$23=$P$2,P365,""))))</f>
        <v>0</v>
      </c>
      <c r="R365" s="3">
        <f>IF(Q365&lt;&gt;0,regpay,0)</f>
        <v>0</v>
      </c>
      <c r="S365" s="27"/>
      <c r="T365" s="3">
        <f>IF(U364=0,0,S365)</f>
        <v>0</v>
      </c>
      <c r="U365" s="8">
        <f>IF(E365="","",IF(U364&lt;=0,0,IF(U364+F365-L365-R365-T365&lt;0,0,U364+F365-L365-R365-T365)))</f>
        <v>4453811.8882925743</v>
      </c>
      <c r="W365" s="11"/>
      <c r="X365" s="11"/>
      <c r="Y365" s="11"/>
      <c r="Z365" s="11"/>
      <c r="AA365" s="11"/>
      <c r="AB365" s="11"/>
      <c r="AC365" s="11"/>
    </row>
    <row r="366" spans="4:29">
      <c r="D366" s="34">
        <f>IF(SUM($D$2:D365)&lt;&gt;0,0,IF(U365=L366,E366,0))</f>
        <v>0</v>
      </c>
      <c r="E366" s="3">
        <f t="shared" si="19"/>
        <v>363</v>
      </c>
      <c r="F366" s="3">
        <f>IF(E366="","",IF(ISERROR(INDEX($A$11:$B$20,MATCH(E366,$A$11:$A$20,0),2)),0,INDEX($A$11:$B$20,MATCH(E366,$A$11:$A$20,0),2)))</f>
        <v>0</v>
      </c>
      <c r="G366" s="47">
        <v>0.1</v>
      </c>
      <c r="H366" s="46">
        <f>IF($B$5="fixed",rate,G366)</f>
        <v>0.1</v>
      </c>
      <c r="I366" s="9">
        <f>IF(E366="",NA(),IF(PMT(H366/freq,(term*freq),-$B$2)&gt;(U365*(1+rate/freq)),IF((U365*(1+rate/freq))&lt;0,0,(U365*(1+rate/freq))),PMT(H366/freq,(term*freq),-$B$2)))</f>
        <v>59440.213775053242</v>
      </c>
      <c r="J366" s="8">
        <f>IF(E366="","",IF(emi&gt;(U365*(1+rate/freq)),IF((U365*(1+rate/freq))&lt;0,0,(U365*(1+rate/freq))),emi))</f>
        <v>59440.213775053242</v>
      </c>
      <c r="K366" s="9">
        <f>IF(E366="",NA(),IF(U365&lt;0,0,U365)*H366/freq)</f>
        <v>37115.099069104785</v>
      </c>
      <c r="L366" s="8">
        <f t="shared" si="17"/>
        <v>22325.114705948457</v>
      </c>
      <c r="M366" s="8">
        <f t="shared" si="18"/>
        <v>363</v>
      </c>
      <c r="N366" s="8"/>
      <c r="O366" s="8"/>
      <c r="P366" s="8"/>
      <c r="Q366" s="8">
        <f>IF($B$23=$M$2,M366,IF($B$23=$N$2,N366,IF($B$23=$O$2,O366,IF($B$23=$P$2,P366,""))))</f>
        <v>0</v>
      </c>
      <c r="R366" s="3">
        <f>IF(Q366&lt;&gt;0,regpay,0)</f>
        <v>0</v>
      </c>
      <c r="S366" s="27"/>
      <c r="T366" s="3">
        <f>IF(U365=0,0,S366)</f>
        <v>0</v>
      </c>
      <c r="U366" s="8">
        <f>IF(E366="","",IF(U365&lt;=0,0,IF(U365+F366-L366-R366-T366&lt;0,0,U365+F366-L366-R366-T366)))</f>
        <v>4431486.7735866262</v>
      </c>
      <c r="W366" s="11"/>
      <c r="X366" s="11"/>
      <c r="Y366" s="11"/>
      <c r="Z366" s="11"/>
      <c r="AA366" s="11"/>
      <c r="AB366" s="11"/>
      <c r="AC366" s="11"/>
    </row>
    <row r="367" spans="4:29">
      <c r="D367" s="34">
        <f>IF(SUM($D$2:D366)&lt;&gt;0,0,IF(U366=L367,E367,0))</f>
        <v>0</v>
      </c>
      <c r="E367" s="3">
        <f t="shared" si="19"/>
        <v>364</v>
      </c>
      <c r="F367" s="3">
        <f>IF(E367="","",IF(ISERROR(INDEX($A$11:$B$20,MATCH(E367,$A$11:$A$20,0),2)),0,INDEX($A$11:$B$20,MATCH(E367,$A$11:$A$20,0),2)))</f>
        <v>0</v>
      </c>
      <c r="G367" s="47">
        <v>0.1</v>
      </c>
      <c r="H367" s="46">
        <f>IF($B$5="fixed",rate,G367)</f>
        <v>0.1</v>
      </c>
      <c r="I367" s="9">
        <f>IF(E367="",NA(),IF(PMT(H367/freq,(term*freq),-$B$2)&gt;(U366*(1+rate/freq)),IF((U366*(1+rate/freq))&lt;0,0,(U366*(1+rate/freq))),PMT(H367/freq,(term*freq),-$B$2)))</f>
        <v>59440.213775053242</v>
      </c>
      <c r="J367" s="8">
        <f>IF(E367="","",IF(emi&gt;(U366*(1+rate/freq)),IF((U366*(1+rate/freq))&lt;0,0,(U366*(1+rate/freq))),emi))</f>
        <v>59440.213775053242</v>
      </c>
      <c r="K367" s="9">
        <f>IF(E367="",NA(),IF(U366&lt;0,0,U366)*H367/freq)</f>
        <v>36929.056446555223</v>
      </c>
      <c r="L367" s="8">
        <f t="shared" si="17"/>
        <v>22511.157328498019</v>
      </c>
      <c r="M367" s="8">
        <f t="shared" si="18"/>
        <v>364</v>
      </c>
      <c r="N367" s="8">
        <f>N364+3</f>
        <v>364</v>
      </c>
      <c r="O367" s="8"/>
      <c r="P367" s="8"/>
      <c r="Q367" s="8">
        <f>IF($B$23=$M$2,M367,IF($B$23=$N$2,N367,IF($B$23=$O$2,O367,IF($B$23=$P$2,P367,""))))</f>
        <v>364</v>
      </c>
      <c r="R367" s="3">
        <f>IF(Q367&lt;&gt;0,regpay,0)</f>
        <v>0</v>
      </c>
      <c r="S367" s="27"/>
      <c r="T367" s="3">
        <f>IF(U366=0,0,S367)</f>
        <v>0</v>
      </c>
      <c r="U367" s="8">
        <f>IF(E367="","",IF(U366&lt;=0,0,IF(U366+F367-L367-R367-T367&lt;0,0,U366+F367-L367-R367-T367)))</f>
        <v>4408975.6162581285</v>
      </c>
      <c r="W367" s="11"/>
      <c r="X367" s="11"/>
      <c r="Y367" s="11"/>
      <c r="Z367" s="11"/>
      <c r="AA367" s="11"/>
      <c r="AB367" s="11"/>
      <c r="AC367" s="11"/>
    </row>
    <row r="368" spans="4:29">
      <c r="D368" s="34">
        <f>IF(SUM($D$2:D367)&lt;&gt;0,0,IF(U367=L368,E368,0))</f>
        <v>0</v>
      </c>
      <c r="E368" s="3">
        <f t="shared" si="19"/>
        <v>365</v>
      </c>
      <c r="F368" s="3">
        <f>IF(E368="","",IF(ISERROR(INDEX($A$11:$B$20,MATCH(E368,$A$11:$A$20,0),2)),0,INDEX($A$11:$B$20,MATCH(E368,$A$11:$A$20,0),2)))</f>
        <v>0</v>
      </c>
      <c r="G368" s="47">
        <v>0.1</v>
      </c>
      <c r="H368" s="46">
        <f>IF($B$5="fixed",rate,G368)</f>
        <v>0.1</v>
      </c>
      <c r="I368" s="9">
        <f>IF(E368="",NA(),IF(PMT(H368/freq,(term*freq),-$B$2)&gt;(U367*(1+rate/freq)),IF((U367*(1+rate/freq))&lt;0,0,(U367*(1+rate/freq))),PMT(H368/freq,(term*freq),-$B$2)))</f>
        <v>59440.213775053242</v>
      </c>
      <c r="J368" s="8">
        <f>IF(E368="","",IF(emi&gt;(U367*(1+rate/freq)),IF((U367*(1+rate/freq))&lt;0,0,(U367*(1+rate/freq))),emi))</f>
        <v>59440.213775053242</v>
      </c>
      <c r="K368" s="9">
        <f>IF(E368="",NA(),IF(U367&lt;0,0,U367)*H368/freq)</f>
        <v>36741.463468817739</v>
      </c>
      <c r="L368" s="8">
        <f t="shared" si="17"/>
        <v>22698.750306235503</v>
      </c>
      <c r="M368" s="8">
        <f t="shared" si="18"/>
        <v>365</v>
      </c>
      <c r="N368" s="8"/>
      <c r="O368" s="8"/>
      <c r="P368" s="8"/>
      <c r="Q368" s="8">
        <f>IF($B$23=$M$2,M368,IF($B$23=$N$2,N368,IF($B$23=$O$2,O368,IF($B$23=$P$2,P368,""))))</f>
        <v>0</v>
      </c>
      <c r="R368" s="3">
        <f>IF(Q368&lt;&gt;0,regpay,0)</f>
        <v>0</v>
      </c>
      <c r="S368" s="27"/>
      <c r="T368" s="3">
        <f>IF(U367=0,0,S368)</f>
        <v>0</v>
      </c>
      <c r="U368" s="8">
        <f>IF(E368="","",IF(U367&lt;=0,0,IF(U367+F368-L368-R368-T368&lt;0,0,U367+F368-L368-R368-T368)))</f>
        <v>4386276.8659518929</v>
      </c>
      <c r="W368" s="11"/>
      <c r="X368" s="11"/>
      <c r="Y368" s="11"/>
      <c r="Z368" s="11"/>
      <c r="AA368" s="11"/>
      <c r="AB368" s="11"/>
      <c r="AC368" s="11"/>
    </row>
    <row r="369" spans="4:29">
      <c r="D369" s="34">
        <f>IF(SUM($D$2:D368)&lt;&gt;0,0,IF(U368=L369,E369,0))</f>
        <v>0</v>
      </c>
      <c r="E369" s="3">
        <f t="shared" si="19"/>
        <v>366</v>
      </c>
      <c r="F369" s="3">
        <f>IF(E369="","",IF(ISERROR(INDEX($A$11:$B$20,MATCH(E369,$A$11:$A$20,0),2)),0,INDEX($A$11:$B$20,MATCH(E369,$A$11:$A$20,0),2)))</f>
        <v>0</v>
      </c>
      <c r="G369" s="47">
        <v>0.1</v>
      </c>
      <c r="H369" s="46">
        <f>IF($B$5="fixed",rate,G369)</f>
        <v>0.1</v>
      </c>
      <c r="I369" s="9">
        <f>IF(E369="",NA(),IF(PMT(H369/freq,(term*freq),-$B$2)&gt;(U368*(1+rate/freq)),IF((U368*(1+rate/freq))&lt;0,0,(U368*(1+rate/freq))),PMT(H369/freq,(term*freq),-$B$2)))</f>
        <v>59440.213775053242</v>
      </c>
      <c r="J369" s="8">
        <f>IF(E369="","",IF(emi&gt;(U368*(1+rate/freq)),IF((U368*(1+rate/freq))&lt;0,0,(U368*(1+rate/freq))),emi))</f>
        <v>59440.213775053242</v>
      </c>
      <c r="K369" s="9">
        <f>IF(E369="",NA(),IF(U368&lt;0,0,U368)*H369/freq)</f>
        <v>36552.307216265777</v>
      </c>
      <c r="L369" s="8">
        <f t="shared" si="17"/>
        <v>22887.906558787465</v>
      </c>
      <c r="M369" s="8">
        <f t="shared" si="18"/>
        <v>366</v>
      </c>
      <c r="N369" s="8"/>
      <c r="O369" s="8"/>
      <c r="P369" s="8"/>
      <c r="Q369" s="8">
        <f>IF($B$23=$M$2,M369,IF($B$23=$N$2,N369,IF($B$23=$O$2,O369,IF($B$23=$P$2,P369,""))))</f>
        <v>0</v>
      </c>
      <c r="R369" s="3">
        <f>IF(Q369&lt;&gt;0,regpay,0)</f>
        <v>0</v>
      </c>
      <c r="S369" s="27"/>
      <c r="T369" s="3">
        <f>IF(U368=0,0,S369)</f>
        <v>0</v>
      </c>
      <c r="U369" s="8">
        <f>IF(E369="","",IF(U368&lt;=0,0,IF(U368+F369-L369-R369-T369&lt;0,0,U368+F369-L369-R369-T369)))</f>
        <v>4363388.9593931055</v>
      </c>
      <c r="W369" s="11"/>
      <c r="X369" s="11"/>
      <c r="Y369" s="11"/>
      <c r="Z369" s="11"/>
      <c r="AA369" s="11"/>
      <c r="AB369" s="11"/>
      <c r="AC369" s="11"/>
    </row>
    <row r="370" spans="4:29">
      <c r="D370" s="34">
        <f>IF(SUM($D$2:D369)&lt;&gt;0,0,IF(U369=L370,E370,0))</f>
        <v>0</v>
      </c>
      <c r="E370" s="3">
        <f t="shared" si="19"/>
        <v>367</v>
      </c>
      <c r="F370" s="3">
        <f>IF(E370="","",IF(ISERROR(INDEX($A$11:$B$20,MATCH(E370,$A$11:$A$20,0),2)),0,INDEX($A$11:$B$20,MATCH(E370,$A$11:$A$20,0),2)))</f>
        <v>0</v>
      </c>
      <c r="G370" s="47">
        <v>0.1</v>
      </c>
      <c r="H370" s="46">
        <f>IF($B$5="fixed",rate,G370)</f>
        <v>0.1</v>
      </c>
      <c r="I370" s="9">
        <f>IF(E370="",NA(),IF(PMT(H370/freq,(term*freq),-$B$2)&gt;(U369*(1+rate/freq)),IF((U369*(1+rate/freq))&lt;0,0,(U369*(1+rate/freq))),PMT(H370/freq,(term*freq),-$B$2)))</f>
        <v>59440.213775053242</v>
      </c>
      <c r="J370" s="8">
        <f>IF(E370="","",IF(emi&gt;(U369*(1+rate/freq)),IF((U369*(1+rate/freq))&lt;0,0,(U369*(1+rate/freq))),emi))</f>
        <v>59440.213775053242</v>
      </c>
      <c r="K370" s="9">
        <f>IF(E370="",NA(),IF(U369&lt;0,0,U369)*H370/freq)</f>
        <v>36361.574661609215</v>
      </c>
      <c r="L370" s="8">
        <f t="shared" si="17"/>
        <v>23078.639113444027</v>
      </c>
      <c r="M370" s="8">
        <f t="shared" si="18"/>
        <v>367</v>
      </c>
      <c r="N370" s="8">
        <f>N367+3</f>
        <v>367</v>
      </c>
      <c r="O370" s="8">
        <f>O364+6</f>
        <v>367</v>
      </c>
      <c r="P370" s="8"/>
      <c r="Q370" s="8">
        <f>IF($B$23=$M$2,M370,IF($B$23=$N$2,N370,IF($B$23=$O$2,O370,IF($B$23=$P$2,P370,""))))</f>
        <v>367</v>
      </c>
      <c r="R370" s="3">
        <f>IF(Q370&lt;&gt;0,regpay,0)</f>
        <v>0</v>
      </c>
      <c r="S370" s="27"/>
      <c r="T370" s="3">
        <f>IF(U369=0,0,S370)</f>
        <v>0</v>
      </c>
      <c r="U370" s="8">
        <f>IF(E370="","",IF(U369&lt;=0,0,IF(U369+F370-L370-R370-T370&lt;0,0,U369+F370-L370-R370-T370)))</f>
        <v>4340310.3202796616</v>
      </c>
      <c r="W370" s="11"/>
      <c r="X370" s="11"/>
      <c r="Y370" s="11"/>
      <c r="Z370" s="11"/>
      <c r="AA370" s="11"/>
      <c r="AB370" s="11"/>
      <c r="AC370" s="11"/>
    </row>
    <row r="371" spans="4:29">
      <c r="D371" s="34">
        <f>IF(SUM($D$2:D370)&lt;&gt;0,0,IF(U370=L371,E371,0))</f>
        <v>0</v>
      </c>
      <c r="E371" s="3">
        <f t="shared" si="19"/>
        <v>368</v>
      </c>
      <c r="F371" s="3">
        <f>IF(E371="","",IF(ISERROR(INDEX($A$11:$B$20,MATCH(E371,$A$11:$A$20,0),2)),0,INDEX($A$11:$B$20,MATCH(E371,$A$11:$A$20,0),2)))</f>
        <v>0</v>
      </c>
      <c r="G371" s="47">
        <v>0.1</v>
      </c>
      <c r="H371" s="46">
        <f>IF($B$5="fixed",rate,G371)</f>
        <v>0.1</v>
      </c>
      <c r="I371" s="9">
        <f>IF(E371="",NA(),IF(PMT(H371/freq,(term*freq),-$B$2)&gt;(U370*(1+rate/freq)),IF((U370*(1+rate/freq))&lt;0,0,(U370*(1+rate/freq))),PMT(H371/freq,(term*freq),-$B$2)))</f>
        <v>59440.213775053242</v>
      </c>
      <c r="J371" s="8">
        <f>IF(E371="","",IF(emi&gt;(U370*(1+rate/freq)),IF((U370*(1+rate/freq))&lt;0,0,(U370*(1+rate/freq))),emi))</f>
        <v>59440.213775053242</v>
      </c>
      <c r="K371" s="9">
        <f>IF(E371="",NA(),IF(U370&lt;0,0,U370)*H371/freq)</f>
        <v>36169.252668997178</v>
      </c>
      <c r="L371" s="8">
        <f t="shared" si="17"/>
        <v>23270.961106056064</v>
      </c>
      <c r="M371" s="8">
        <f t="shared" si="18"/>
        <v>368</v>
      </c>
      <c r="N371" s="8"/>
      <c r="O371" s="8"/>
      <c r="P371" s="8"/>
      <c r="Q371" s="8">
        <f>IF($B$23=$M$2,M371,IF($B$23=$N$2,N371,IF($B$23=$O$2,O371,IF($B$23=$P$2,P371,""))))</f>
        <v>0</v>
      </c>
      <c r="R371" s="3">
        <f>IF(Q371&lt;&gt;0,regpay,0)</f>
        <v>0</v>
      </c>
      <c r="S371" s="27"/>
      <c r="T371" s="3">
        <f>IF(U370=0,0,S371)</f>
        <v>0</v>
      </c>
      <c r="U371" s="8">
        <f>IF(E371="","",IF(U370&lt;=0,0,IF(U370+F371-L371-R371-T371&lt;0,0,U370+F371-L371-R371-T371)))</f>
        <v>4317039.3591736052</v>
      </c>
      <c r="W371" s="11"/>
      <c r="X371" s="11"/>
      <c r="Y371" s="11"/>
      <c r="Z371" s="11"/>
      <c r="AA371" s="11"/>
      <c r="AB371" s="11"/>
      <c r="AC371" s="11"/>
    </row>
    <row r="372" spans="4:29">
      <c r="D372" s="34">
        <f>IF(SUM($D$2:D371)&lt;&gt;0,0,IF(U371=L372,E372,0))</f>
        <v>0</v>
      </c>
      <c r="E372" s="3">
        <f t="shared" si="19"/>
        <v>369</v>
      </c>
      <c r="F372" s="3">
        <f>IF(E372="","",IF(ISERROR(INDEX($A$11:$B$20,MATCH(E372,$A$11:$A$20,0),2)),0,INDEX($A$11:$B$20,MATCH(E372,$A$11:$A$20,0),2)))</f>
        <v>0</v>
      </c>
      <c r="G372" s="47">
        <v>0.1</v>
      </c>
      <c r="H372" s="46">
        <f>IF($B$5="fixed",rate,G372)</f>
        <v>0.1</v>
      </c>
      <c r="I372" s="9">
        <f>IF(E372="",NA(),IF(PMT(H372/freq,(term*freq),-$B$2)&gt;(U371*(1+rate/freq)),IF((U371*(1+rate/freq))&lt;0,0,(U371*(1+rate/freq))),PMT(H372/freq,(term*freq),-$B$2)))</f>
        <v>59440.213775053242</v>
      </c>
      <c r="J372" s="8">
        <f>IF(E372="","",IF(emi&gt;(U371*(1+rate/freq)),IF((U371*(1+rate/freq))&lt;0,0,(U371*(1+rate/freq))),emi))</f>
        <v>59440.213775053242</v>
      </c>
      <c r="K372" s="9">
        <f>IF(E372="",NA(),IF(U371&lt;0,0,U371)*H372/freq)</f>
        <v>35975.32799311338</v>
      </c>
      <c r="L372" s="8">
        <f t="shared" si="17"/>
        <v>23464.885781939862</v>
      </c>
      <c r="M372" s="8">
        <f t="shared" si="18"/>
        <v>369</v>
      </c>
      <c r="N372" s="8"/>
      <c r="O372" s="8"/>
      <c r="P372" s="8"/>
      <c r="Q372" s="8">
        <f>IF($B$23=$M$2,M372,IF($B$23=$N$2,N372,IF($B$23=$O$2,O372,IF($B$23=$P$2,P372,""))))</f>
        <v>0</v>
      </c>
      <c r="R372" s="3">
        <f>IF(Q372&lt;&gt;0,regpay,0)</f>
        <v>0</v>
      </c>
      <c r="S372" s="27"/>
      <c r="T372" s="3">
        <f>IF(U371=0,0,S372)</f>
        <v>0</v>
      </c>
      <c r="U372" s="8">
        <f>IF(E372="","",IF(U371&lt;=0,0,IF(U371+F372-L372-R372-T372&lt;0,0,U371+F372-L372-R372-T372)))</f>
        <v>4293574.4733916651</v>
      </c>
      <c r="W372" s="11"/>
      <c r="X372" s="11"/>
      <c r="Y372" s="11"/>
      <c r="Z372" s="11"/>
      <c r="AA372" s="11"/>
      <c r="AB372" s="11"/>
      <c r="AC372" s="11"/>
    </row>
    <row r="373" spans="4:29">
      <c r="D373" s="34">
        <f>IF(SUM($D$2:D372)&lt;&gt;0,0,IF(U372=L373,E373,0))</f>
        <v>0</v>
      </c>
      <c r="E373" s="3">
        <f t="shared" si="19"/>
        <v>370</v>
      </c>
      <c r="F373" s="3">
        <f>IF(E373="","",IF(ISERROR(INDEX($A$11:$B$20,MATCH(E373,$A$11:$A$20,0),2)),0,INDEX($A$11:$B$20,MATCH(E373,$A$11:$A$20,0),2)))</f>
        <v>0</v>
      </c>
      <c r="G373" s="47">
        <v>0.1</v>
      </c>
      <c r="H373" s="46">
        <f>IF($B$5="fixed",rate,G373)</f>
        <v>0.1</v>
      </c>
      <c r="I373" s="9">
        <f>IF(E373="",NA(),IF(PMT(H373/freq,(term*freq),-$B$2)&gt;(U372*(1+rate/freq)),IF((U372*(1+rate/freq))&lt;0,0,(U372*(1+rate/freq))),PMT(H373/freq,(term*freq),-$B$2)))</f>
        <v>59440.213775053242</v>
      </c>
      <c r="J373" s="8">
        <f>IF(E373="","",IF(emi&gt;(U372*(1+rate/freq)),IF((U372*(1+rate/freq))&lt;0,0,(U372*(1+rate/freq))),emi))</f>
        <v>59440.213775053242</v>
      </c>
      <c r="K373" s="9">
        <f>IF(E373="",NA(),IF(U372&lt;0,0,U372)*H373/freq)</f>
        <v>35779.787278263881</v>
      </c>
      <c r="L373" s="8">
        <f t="shared" si="17"/>
        <v>23660.426496789361</v>
      </c>
      <c r="M373" s="8">
        <f t="shared" si="18"/>
        <v>370</v>
      </c>
      <c r="N373" s="8">
        <f>N370+3</f>
        <v>370</v>
      </c>
      <c r="O373" s="8"/>
      <c r="P373" s="8"/>
      <c r="Q373" s="8">
        <f>IF($B$23=$M$2,M373,IF($B$23=$N$2,N373,IF($B$23=$O$2,O373,IF($B$23=$P$2,P373,""))))</f>
        <v>370</v>
      </c>
      <c r="R373" s="3">
        <f>IF(Q373&lt;&gt;0,regpay,0)</f>
        <v>0</v>
      </c>
      <c r="S373" s="27"/>
      <c r="T373" s="3">
        <f>IF(U372=0,0,S373)</f>
        <v>0</v>
      </c>
      <c r="U373" s="8">
        <f>IF(E373="","",IF(U372&lt;=0,0,IF(U372+F373-L373-R373-T373&lt;0,0,U372+F373-L373-R373-T373)))</f>
        <v>4269914.0468948754</v>
      </c>
      <c r="W373" s="11"/>
      <c r="X373" s="11"/>
      <c r="Y373" s="11"/>
      <c r="Z373" s="11"/>
      <c r="AA373" s="11"/>
      <c r="AB373" s="11"/>
      <c r="AC373" s="11"/>
    </row>
    <row r="374" spans="4:29">
      <c r="D374" s="34">
        <f>IF(SUM($D$2:D373)&lt;&gt;0,0,IF(U373=L374,E374,0))</f>
        <v>0</v>
      </c>
      <c r="E374" s="3">
        <f t="shared" si="19"/>
        <v>371</v>
      </c>
      <c r="F374" s="3">
        <f>IF(E374="","",IF(ISERROR(INDEX($A$11:$B$20,MATCH(E374,$A$11:$A$20,0),2)),0,INDEX($A$11:$B$20,MATCH(E374,$A$11:$A$20,0),2)))</f>
        <v>0</v>
      </c>
      <c r="G374" s="47">
        <v>0.1</v>
      </c>
      <c r="H374" s="46">
        <f>IF($B$5="fixed",rate,G374)</f>
        <v>0.1</v>
      </c>
      <c r="I374" s="9">
        <f>IF(E374="",NA(),IF(PMT(H374/freq,(term*freq),-$B$2)&gt;(U373*(1+rate/freq)),IF((U373*(1+rate/freq))&lt;0,0,(U373*(1+rate/freq))),PMT(H374/freq,(term*freq),-$B$2)))</f>
        <v>59440.213775053242</v>
      </c>
      <c r="J374" s="8">
        <f>IF(E374="","",IF(emi&gt;(U373*(1+rate/freq)),IF((U373*(1+rate/freq))&lt;0,0,(U373*(1+rate/freq))),emi))</f>
        <v>59440.213775053242</v>
      </c>
      <c r="K374" s="9">
        <f>IF(E374="",NA(),IF(U373&lt;0,0,U373)*H374/freq)</f>
        <v>35582.617057457297</v>
      </c>
      <c r="L374" s="8">
        <f t="shared" si="17"/>
        <v>23857.596717595945</v>
      </c>
      <c r="M374" s="8">
        <f t="shared" si="18"/>
        <v>371</v>
      </c>
      <c r="N374" s="8"/>
      <c r="O374" s="8"/>
      <c r="P374" s="8"/>
      <c r="Q374" s="8">
        <f>IF($B$23=$M$2,M374,IF($B$23=$N$2,N374,IF($B$23=$O$2,O374,IF($B$23=$P$2,P374,""))))</f>
        <v>0</v>
      </c>
      <c r="R374" s="3">
        <f>IF(Q374&lt;&gt;0,regpay,0)</f>
        <v>0</v>
      </c>
      <c r="S374" s="27"/>
      <c r="T374" s="3">
        <f>IF(U373=0,0,S374)</f>
        <v>0</v>
      </c>
      <c r="U374" s="8">
        <f>IF(E374="","",IF(U373&lt;=0,0,IF(U373+F374-L374-R374-T374&lt;0,0,U373+F374-L374-R374-T374)))</f>
        <v>4246056.4501772793</v>
      </c>
      <c r="W374" s="11"/>
      <c r="X374" s="11"/>
      <c r="Y374" s="11"/>
      <c r="Z374" s="11"/>
      <c r="AA374" s="11"/>
      <c r="AB374" s="11"/>
      <c r="AC374" s="11"/>
    </row>
    <row r="375" spans="4:29">
      <c r="D375" s="34">
        <f>IF(SUM($D$2:D374)&lt;&gt;0,0,IF(U374=L375,E375,0))</f>
        <v>0</v>
      </c>
      <c r="E375" s="3">
        <f t="shared" si="19"/>
        <v>372</v>
      </c>
      <c r="F375" s="3">
        <f>IF(E375="","",IF(ISERROR(INDEX($A$11:$B$20,MATCH(E375,$A$11:$A$20,0),2)),0,INDEX($A$11:$B$20,MATCH(E375,$A$11:$A$20,0),2)))</f>
        <v>0</v>
      </c>
      <c r="G375" s="47">
        <v>0.1</v>
      </c>
      <c r="H375" s="46">
        <f>IF($B$5="fixed",rate,G375)</f>
        <v>0.1</v>
      </c>
      <c r="I375" s="9">
        <f>IF(E375="",NA(),IF(PMT(H375/freq,(term*freq),-$B$2)&gt;(U374*(1+rate/freq)),IF((U374*(1+rate/freq))&lt;0,0,(U374*(1+rate/freq))),PMT(H375/freq,(term*freq),-$B$2)))</f>
        <v>59440.213775053242</v>
      </c>
      <c r="J375" s="8">
        <f>IF(E375="","",IF(emi&gt;(U374*(1+rate/freq)),IF((U374*(1+rate/freq))&lt;0,0,(U374*(1+rate/freq))),emi))</f>
        <v>59440.213775053242</v>
      </c>
      <c r="K375" s="9">
        <f>IF(E375="",NA(),IF(U374&lt;0,0,U374)*H375/freq)</f>
        <v>35383.803751477331</v>
      </c>
      <c r="L375" s="8">
        <f t="shared" si="17"/>
        <v>24056.410023575911</v>
      </c>
      <c r="M375" s="8">
        <f t="shared" si="18"/>
        <v>372</v>
      </c>
      <c r="N375" s="8"/>
      <c r="O375" s="8"/>
      <c r="P375" s="8"/>
      <c r="Q375" s="8">
        <f>IF($B$23=$M$2,M375,IF($B$23=$N$2,N375,IF($B$23=$O$2,O375,IF($B$23=$P$2,P375,""))))</f>
        <v>0</v>
      </c>
      <c r="R375" s="3">
        <f>IF(Q375&lt;&gt;0,regpay,0)</f>
        <v>0</v>
      </c>
      <c r="S375" s="27"/>
      <c r="T375" s="3">
        <f>IF(U374=0,0,S375)</f>
        <v>0</v>
      </c>
      <c r="U375" s="8">
        <f>IF(E375="","",IF(U374&lt;=0,0,IF(U374+F375-L375-R375-T375&lt;0,0,U374+F375-L375-R375-T375)))</f>
        <v>4222000.0401537037</v>
      </c>
      <c r="W375" s="11"/>
      <c r="X375" s="11"/>
      <c r="Y375" s="11"/>
      <c r="Z375" s="11"/>
      <c r="AA375" s="11"/>
      <c r="AB375" s="11"/>
      <c r="AC375" s="11"/>
    </row>
    <row r="376" spans="4:29">
      <c r="D376" s="34">
        <f>IF(SUM($D$2:D375)&lt;&gt;0,0,IF(U375=L376,E376,0))</f>
        <v>0</v>
      </c>
      <c r="E376" s="3">
        <f t="shared" si="19"/>
        <v>373</v>
      </c>
      <c r="F376" s="3">
        <f>IF(E376="","",IF(ISERROR(INDEX($A$11:$B$20,MATCH(E376,$A$11:$A$20,0),2)),0,INDEX($A$11:$B$20,MATCH(E376,$A$11:$A$20,0),2)))</f>
        <v>0</v>
      </c>
      <c r="G376" s="47">
        <v>0.1</v>
      </c>
      <c r="H376" s="46">
        <f>IF($B$5="fixed",rate,G376)</f>
        <v>0.1</v>
      </c>
      <c r="I376" s="9">
        <f>IF(E376="",NA(),IF(PMT(H376/freq,(term*freq),-$B$2)&gt;(U375*(1+rate/freq)),IF((U375*(1+rate/freq))&lt;0,0,(U375*(1+rate/freq))),PMT(H376/freq,(term*freq),-$B$2)))</f>
        <v>59440.213775053242</v>
      </c>
      <c r="J376" s="8">
        <f>IF(E376="","",IF(emi&gt;(U375*(1+rate/freq)),IF((U375*(1+rate/freq))&lt;0,0,(U375*(1+rate/freq))),emi))</f>
        <v>59440.213775053242</v>
      </c>
      <c r="K376" s="9">
        <f>IF(E376="",NA(),IF(U375&lt;0,0,U375)*H376/freq)</f>
        <v>35183.333667947532</v>
      </c>
      <c r="L376" s="8">
        <f t="shared" si="17"/>
        <v>24256.88010710571</v>
      </c>
      <c r="M376" s="8">
        <f t="shared" si="18"/>
        <v>373</v>
      </c>
      <c r="N376" s="8">
        <f>N373+3</f>
        <v>373</v>
      </c>
      <c r="O376" s="8">
        <f>O370+6</f>
        <v>373</v>
      </c>
      <c r="P376" s="8">
        <f>P364+12</f>
        <v>373</v>
      </c>
      <c r="Q376" s="8">
        <f>IF($B$23=$M$2,M376,IF($B$23=$N$2,N376,IF($B$23=$O$2,O376,IF($B$23=$P$2,P376,""))))</f>
        <v>373</v>
      </c>
      <c r="R376" s="3">
        <f>IF(Q376&lt;&gt;0,regpay,0)</f>
        <v>0</v>
      </c>
      <c r="S376" s="27"/>
      <c r="T376" s="3">
        <f>IF(U375=0,0,S376)</f>
        <v>0</v>
      </c>
      <c r="U376" s="8">
        <f>IF(E376="","",IF(U375&lt;=0,0,IF(U375+F376-L376-R376-T376&lt;0,0,U375+F376-L376-R376-T376)))</f>
        <v>4197743.1600465979</v>
      </c>
      <c r="W376" s="11"/>
      <c r="X376" s="11"/>
      <c r="Y376" s="11"/>
      <c r="Z376" s="11"/>
      <c r="AA376" s="11"/>
      <c r="AB376" s="11"/>
      <c r="AC376" s="11"/>
    </row>
    <row r="377" spans="4:29">
      <c r="D377" s="34">
        <f>IF(SUM($D$2:D376)&lt;&gt;0,0,IF(U376=L377,E377,0))</f>
        <v>0</v>
      </c>
      <c r="E377" s="3">
        <f t="shared" si="19"/>
        <v>374</v>
      </c>
      <c r="F377" s="3">
        <f>IF(E377="","",IF(ISERROR(INDEX($A$11:$B$20,MATCH(E377,$A$11:$A$20,0),2)),0,INDEX($A$11:$B$20,MATCH(E377,$A$11:$A$20,0),2)))</f>
        <v>0</v>
      </c>
      <c r="G377" s="47">
        <v>0.1</v>
      </c>
      <c r="H377" s="46">
        <f>IF($B$5="fixed",rate,G377)</f>
        <v>0.1</v>
      </c>
      <c r="I377" s="9">
        <f>IF(E377="",NA(),IF(PMT(H377/freq,(term*freq),-$B$2)&gt;(U376*(1+rate/freq)),IF((U376*(1+rate/freq))&lt;0,0,(U376*(1+rate/freq))),PMT(H377/freq,(term*freq),-$B$2)))</f>
        <v>59440.213775053242</v>
      </c>
      <c r="J377" s="8">
        <f>IF(E377="","",IF(emi&gt;(U376*(1+rate/freq)),IF((U376*(1+rate/freq))&lt;0,0,(U376*(1+rate/freq))),emi))</f>
        <v>59440.213775053242</v>
      </c>
      <c r="K377" s="9">
        <f>IF(E377="",NA(),IF(U376&lt;0,0,U376)*H377/freq)</f>
        <v>34981.193000388317</v>
      </c>
      <c r="L377" s="8">
        <f t="shared" si="17"/>
        <v>24459.020774664925</v>
      </c>
      <c r="M377" s="8">
        <f t="shared" si="18"/>
        <v>374</v>
      </c>
      <c r="N377" s="8"/>
      <c r="O377" s="8"/>
      <c r="P377" s="8"/>
      <c r="Q377" s="8">
        <f>IF($B$23=$M$2,M377,IF($B$23=$N$2,N377,IF($B$23=$O$2,O377,IF($B$23=$P$2,P377,""))))</f>
        <v>0</v>
      </c>
      <c r="R377" s="3">
        <f>IF(Q377&lt;&gt;0,regpay,0)</f>
        <v>0</v>
      </c>
      <c r="S377" s="27"/>
      <c r="T377" s="3">
        <f>IF(U376=0,0,S377)</f>
        <v>0</v>
      </c>
      <c r="U377" s="8">
        <f>IF(E377="","",IF(U376&lt;=0,0,IF(U376+F377-L377-R377-T377&lt;0,0,U376+F377-L377-R377-T377)))</f>
        <v>4173284.1392719331</v>
      </c>
      <c r="W377" s="11"/>
      <c r="X377" s="11"/>
      <c r="Y377" s="11"/>
      <c r="Z377" s="11"/>
      <c r="AA377" s="11"/>
      <c r="AB377" s="11"/>
      <c r="AC377" s="11"/>
    </row>
    <row r="378" spans="4:29">
      <c r="D378" s="34">
        <f>IF(SUM($D$2:D377)&lt;&gt;0,0,IF(U377=L378,E378,0))</f>
        <v>0</v>
      </c>
      <c r="E378" s="3">
        <f t="shared" si="19"/>
        <v>375</v>
      </c>
      <c r="F378" s="3">
        <f>IF(E378="","",IF(ISERROR(INDEX($A$11:$B$20,MATCH(E378,$A$11:$A$20,0),2)),0,INDEX($A$11:$B$20,MATCH(E378,$A$11:$A$20,0),2)))</f>
        <v>0</v>
      </c>
      <c r="G378" s="47">
        <v>0.1</v>
      </c>
      <c r="H378" s="46">
        <f>IF($B$5="fixed",rate,G378)</f>
        <v>0.1</v>
      </c>
      <c r="I378" s="9">
        <f>IF(E378="",NA(),IF(PMT(H378/freq,(term*freq),-$B$2)&gt;(U377*(1+rate/freq)),IF((U377*(1+rate/freq))&lt;0,0,(U377*(1+rate/freq))),PMT(H378/freq,(term*freq),-$B$2)))</f>
        <v>59440.213775053242</v>
      </c>
      <c r="J378" s="8">
        <f>IF(E378="","",IF(emi&gt;(U377*(1+rate/freq)),IF((U377*(1+rate/freq))&lt;0,0,(U377*(1+rate/freq))),emi))</f>
        <v>59440.213775053242</v>
      </c>
      <c r="K378" s="9">
        <f>IF(E378="",NA(),IF(U377&lt;0,0,U377)*H378/freq)</f>
        <v>34777.367827266113</v>
      </c>
      <c r="L378" s="8">
        <f t="shared" si="17"/>
        <v>24662.845947787129</v>
      </c>
      <c r="M378" s="8">
        <f t="shared" si="18"/>
        <v>375</v>
      </c>
      <c r="N378" s="8"/>
      <c r="O378" s="8"/>
      <c r="P378" s="8"/>
      <c r="Q378" s="8">
        <f>IF($B$23=$M$2,M378,IF($B$23=$N$2,N378,IF($B$23=$O$2,O378,IF($B$23=$P$2,P378,""))))</f>
        <v>0</v>
      </c>
      <c r="R378" s="3">
        <f>IF(Q378&lt;&gt;0,regpay,0)</f>
        <v>0</v>
      </c>
      <c r="S378" s="27"/>
      <c r="T378" s="3">
        <f>IF(U377=0,0,S378)</f>
        <v>0</v>
      </c>
      <c r="U378" s="8">
        <f>IF(E378="","",IF(U377&lt;=0,0,IF(U377+F378-L378-R378-T378&lt;0,0,U377+F378-L378-R378-T378)))</f>
        <v>4148621.293324146</v>
      </c>
      <c r="W378" s="11"/>
      <c r="X378" s="11"/>
      <c r="Y378" s="11"/>
      <c r="Z378" s="11"/>
      <c r="AA378" s="11"/>
      <c r="AB378" s="11"/>
      <c r="AC378" s="11"/>
    </row>
    <row r="379" spans="4:29">
      <c r="D379" s="34">
        <f>IF(SUM($D$2:D378)&lt;&gt;0,0,IF(U378=L379,E379,0))</f>
        <v>0</v>
      </c>
      <c r="E379" s="3">
        <f t="shared" si="19"/>
        <v>376</v>
      </c>
      <c r="F379" s="3">
        <f>IF(E379="","",IF(ISERROR(INDEX($A$11:$B$20,MATCH(E379,$A$11:$A$20,0),2)),0,INDEX($A$11:$B$20,MATCH(E379,$A$11:$A$20,0),2)))</f>
        <v>0</v>
      </c>
      <c r="G379" s="47">
        <v>0.1</v>
      </c>
      <c r="H379" s="46">
        <f>IF($B$5="fixed",rate,G379)</f>
        <v>0.1</v>
      </c>
      <c r="I379" s="9">
        <f>IF(E379="",NA(),IF(PMT(H379/freq,(term*freq),-$B$2)&gt;(U378*(1+rate/freq)),IF((U378*(1+rate/freq))&lt;0,0,(U378*(1+rate/freq))),PMT(H379/freq,(term*freq),-$B$2)))</f>
        <v>59440.213775053242</v>
      </c>
      <c r="J379" s="8">
        <f>IF(E379="","",IF(emi&gt;(U378*(1+rate/freq)),IF((U378*(1+rate/freq))&lt;0,0,(U378*(1+rate/freq))),emi))</f>
        <v>59440.213775053242</v>
      </c>
      <c r="K379" s="9">
        <f>IF(E379="",NA(),IF(U378&lt;0,0,U378)*H379/freq)</f>
        <v>34571.844111034552</v>
      </c>
      <c r="L379" s="8">
        <f t="shared" si="17"/>
        <v>24868.36966401869</v>
      </c>
      <c r="M379" s="8">
        <f t="shared" si="18"/>
        <v>376</v>
      </c>
      <c r="N379" s="8">
        <f>N376+3</f>
        <v>376</v>
      </c>
      <c r="O379" s="8"/>
      <c r="P379" s="8"/>
      <c r="Q379" s="8">
        <f>IF($B$23=$M$2,M379,IF($B$23=$N$2,N379,IF($B$23=$O$2,O379,IF($B$23=$P$2,P379,""))))</f>
        <v>376</v>
      </c>
      <c r="R379" s="3">
        <f>IF(Q379&lt;&gt;0,regpay,0)</f>
        <v>0</v>
      </c>
      <c r="S379" s="27"/>
      <c r="T379" s="3">
        <f>IF(U378=0,0,S379)</f>
        <v>0</v>
      </c>
      <c r="U379" s="8">
        <f>IF(E379="","",IF(U378&lt;=0,0,IF(U378+F379-L379-R379-T379&lt;0,0,U378+F379-L379-R379-T379)))</f>
        <v>4123752.9236601274</v>
      </c>
      <c r="W379" s="11"/>
      <c r="X379" s="11"/>
      <c r="Y379" s="11"/>
      <c r="Z379" s="11"/>
      <c r="AA379" s="11"/>
      <c r="AB379" s="11"/>
      <c r="AC379" s="11"/>
    </row>
    <row r="380" spans="4:29">
      <c r="D380" s="34">
        <f>IF(SUM($D$2:D379)&lt;&gt;0,0,IF(U379=L380,E380,0))</f>
        <v>0</v>
      </c>
      <c r="E380" s="3">
        <f t="shared" si="19"/>
        <v>377</v>
      </c>
      <c r="F380" s="3">
        <f>IF(E380="","",IF(ISERROR(INDEX($A$11:$B$20,MATCH(E380,$A$11:$A$20,0),2)),0,INDEX($A$11:$B$20,MATCH(E380,$A$11:$A$20,0),2)))</f>
        <v>0</v>
      </c>
      <c r="G380" s="47">
        <v>0.1</v>
      </c>
      <c r="H380" s="46">
        <f>IF($B$5="fixed",rate,G380)</f>
        <v>0.1</v>
      </c>
      <c r="I380" s="9">
        <f>IF(E380="",NA(),IF(PMT(H380/freq,(term*freq),-$B$2)&gt;(U379*(1+rate/freq)),IF((U379*(1+rate/freq))&lt;0,0,(U379*(1+rate/freq))),PMT(H380/freq,(term*freq),-$B$2)))</f>
        <v>59440.213775053242</v>
      </c>
      <c r="J380" s="8">
        <f>IF(E380="","",IF(emi&gt;(U379*(1+rate/freq)),IF((U379*(1+rate/freq))&lt;0,0,(U379*(1+rate/freq))),emi))</f>
        <v>59440.213775053242</v>
      </c>
      <c r="K380" s="9">
        <f>IF(E380="",NA(),IF(U379&lt;0,0,U379)*H380/freq)</f>
        <v>34364.607697167732</v>
      </c>
      <c r="L380" s="8">
        <f t="shared" si="17"/>
        <v>25075.60607788551</v>
      </c>
      <c r="M380" s="8">
        <f t="shared" si="18"/>
        <v>377</v>
      </c>
      <c r="N380" s="8"/>
      <c r="O380" s="8"/>
      <c r="P380" s="8"/>
      <c r="Q380" s="8">
        <f>IF($B$23=$M$2,M380,IF($B$23=$N$2,N380,IF($B$23=$O$2,O380,IF($B$23=$P$2,P380,""))))</f>
        <v>0</v>
      </c>
      <c r="R380" s="3">
        <f>IF(Q380&lt;&gt;0,regpay,0)</f>
        <v>0</v>
      </c>
      <c r="S380" s="27"/>
      <c r="T380" s="3">
        <f>IF(U379=0,0,S380)</f>
        <v>0</v>
      </c>
      <c r="U380" s="8">
        <f>IF(E380="","",IF(U379&lt;=0,0,IF(U379+F380-L380-R380-T380&lt;0,0,U379+F380-L380-R380-T380)))</f>
        <v>4098677.3175822417</v>
      </c>
      <c r="W380" s="11"/>
      <c r="X380" s="11"/>
      <c r="Y380" s="11"/>
      <c r="Z380" s="11"/>
      <c r="AA380" s="11"/>
      <c r="AB380" s="11"/>
      <c r="AC380" s="11"/>
    </row>
    <row r="381" spans="4:29">
      <c r="D381" s="34">
        <f>IF(SUM($D$2:D380)&lt;&gt;0,0,IF(U380=L381,E381,0))</f>
        <v>0</v>
      </c>
      <c r="E381" s="3">
        <f t="shared" si="19"/>
        <v>378</v>
      </c>
      <c r="F381" s="3">
        <f>IF(E381="","",IF(ISERROR(INDEX($A$11:$B$20,MATCH(E381,$A$11:$A$20,0),2)),0,INDEX($A$11:$B$20,MATCH(E381,$A$11:$A$20,0),2)))</f>
        <v>0</v>
      </c>
      <c r="G381" s="47">
        <v>0.1</v>
      </c>
      <c r="H381" s="46">
        <f>IF($B$5="fixed",rate,G381)</f>
        <v>0.1</v>
      </c>
      <c r="I381" s="9">
        <f>IF(E381="",NA(),IF(PMT(H381/freq,(term*freq),-$B$2)&gt;(U380*(1+rate/freq)),IF((U380*(1+rate/freq))&lt;0,0,(U380*(1+rate/freq))),PMT(H381/freq,(term*freq),-$B$2)))</f>
        <v>59440.213775053242</v>
      </c>
      <c r="J381" s="8">
        <f>IF(E381="","",IF(emi&gt;(U380*(1+rate/freq)),IF((U380*(1+rate/freq))&lt;0,0,(U380*(1+rate/freq))),emi))</f>
        <v>59440.213775053242</v>
      </c>
      <c r="K381" s="9">
        <f>IF(E381="",NA(),IF(U380&lt;0,0,U380)*H381/freq)</f>
        <v>34155.644313185352</v>
      </c>
      <c r="L381" s="8">
        <f t="shared" si="17"/>
        <v>25284.56946186789</v>
      </c>
      <c r="M381" s="8">
        <f t="shared" si="18"/>
        <v>378</v>
      </c>
      <c r="N381" s="8"/>
      <c r="O381" s="8"/>
      <c r="P381" s="8"/>
      <c r="Q381" s="8">
        <f>IF($B$23=$M$2,M381,IF($B$23=$N$2,N381,IF($B$23=$O$2,O381,IF($B$23=$P$2,P381,""))))</f>
        <v>0</v>
      </c>
      <c r="R381" s="3">
        <f>IF(Q381&lt;&gt;0,regpay,0)</f>
        <v>0</v>
      </c>
      <c r="S381" s="27"/>
      <c r="T381" s="3">
        <f>IF(U380=0,0,S381)</f>
        <v>0</v>
      </c>
      <c r="U381" s="8">
        <f>IF(E381="","",IF(U380&lt;=0,0,IF(U380+F381-L381-R381-T381&lt;0,0,U380+F381-L381-R381-T381)))</f>
        <v>4073392.748120374</v>
      </c>
      <c r="W381" s="11"/>
      <c r="X381" s="11"/>
      <c r="Y381" s="11"/>
      <c r="Z381" s="11"/>
      <c r="AA381" s="11"/>
      <c r="AB381" s="11"/>
      <c r="AC381" s="11"/>
    </row>
    <row r="382" spans="4:29">
      <c r="D382" s="34">
        <f>IF(SUM($D$2:D381)&lt;&gt;0,0,IF(U381=L382,E382,0))</f>
        <v>0</v>
      </c>
      <c r="E382" s="3">
        <f t="shared" si="19"/>
        <v>379</v>
      </c>
      <c r="F382" s="3">
        <f>IF(E382="","",IF(ISERROR(INDEX($A$11:$B$20,MATCH(E382,$A$11:$A$20,0),2)),0,INDEX($A$11:$B$20,MATCH(E382,$A$11:$A$20,0),2)))</f>
        <v>0</v>
      </c>
      <c r="G382" s="47">
        <v>0.1</v>
      </c>
      <c r="H382" s="46">
        <f>IF($B$5="fixed",rate,G382)</f>
        <v>0.1</v>
      </c>
      <c r="I382" s="9">
        <f>IF(E382="",NA(),IF(PMT(H382/freq,(term*freq),-$B$2)&gt;(U381*(1+rate/freq)),IF((U381*(1+rate/freq))&lt;0,0,(U381*(1+rate/freq))),PMT(H382/freq,(term*freq),-$B$2)))</f>
        <v>59440.213775053242</v>
      </c>
      <c r="J382" s="8">
        <f>IF(E382="","",IF(emi&gt;(U381*(1+rate/freq)),IF((U381*(1+rate/freq))&lt;0,0,(U381*(1+rate/freq))),emi))</f>
        <v>59440.213775053242</v>
      </c>
      <c r="K382" s="9">
        <f>IF(E382="",NA(),IF(U381&lt;0,0,U381)*H382/freq)</f>
        <v>33944.939567669782</v>
      </c>
      <c r="L382" s="8">
        <f t="shared" si="17"/>
        <v>25495.27420738346</v>
      </c>
      <c r="M382" s="8">
        <f t="shared" si="18"/>
        <v>379</v>
      </c>
      <c r="N382" s="8">
        <f>N379+3</f>
        <v>379</v>
      </c>
      <c r="O382" s="8">
        <f>O376+6</f>
        <v>379</v>
      </c>
      <c r="P382" s="8"/>
      <c r="Q382" s="8">
        <f>IF($B$23=$M$2,M382,IF($B$23=$N$2,N382,IF($B$23=$O$2,O382,IF($B$23=$P$2,P382,""))))</f>
        <v>379</v>
      </c>
      <c r="R382" s="3">
        <f>IF(Q382&lt;&gt;0,regpay,0)</f>
        <v>0</v>
      </c>
      <c r="S382" s="27"/>
      <c r="T382" s="3">
        <f>IF(U381=0,0,S382)</f>
        <v>0</v>
      </c>
      <c r="U382" s="8">
        <f>IF(E382="","",IF(U381&lt;=0,0,IF(U381+F382-L382-R382-T382&lt;0,0,U381+F382-L382-R382-T382)))</f>
        <v>4047897.4739129907</v>
      </c>
      <c r="W382" s="11"/>
      <c r="X382" s="11"/>
      <c r="Y382" s="11"/>
      <c r="Z382" s="11"/>
      <c r="AA382" s="11"/>
      <c r="AB382" s="11"/>
      <c r="AC382" s="11"/>
    </row>
    <row r="383" spans="4:29">
      <c r="D383" s="34">
        <f>IF(SUM($D$2:D382)&lt;&gt;0,0,IF(U382=L383,E383,0))</f>
        <v>0</v>
      </c>
      <c r="E383" s="3">
        <f t="shared" si="19"/>
        <v>380</v>
      </c>
      <c r="F383" s="3">
        <f>IF(E383="","",IF(ISERROR(INDEX($A$11:$B$20,MATCH(E383,$A$11:$A$20,0),2)),0,INDEX($A$11:$B$20,MATCH(E383,$A$11:$A$20,0),2)))</f>
        <v>0</v>
      </c>
      <c r="G383" s="47">
        <v>0.1</v>
      </c>
      <c r="H383" s="46">
        <f>IF($B$5="fixed",rate,G383)</f>
        <v>0.1</v>
      </c>
      <c r="I383" s="9">
        <f>IF(E383="",NA(),IF(PMT(H383/freq,(term*freq),-$B$2)&gt;(U382*(1+rate/freq)),IF((U382*(1+rate/freq))&lt;0,0,(U382*(1+rate/freq))),PMT(H383/freq,(term*freq),-$B$2)))</f>
        <v>59440.213775053242</v>
      </c>
      <c r="J383" s="8">
        <f>IF(E383="","",IF(emi&gt;(U382*(1+rate/freq)),IF((U382*(1+rate/freq))&lt;0,0,(U382*(1+rate/freq))),emi))</f>
        <v>59440.213775053242</v>
      </c>
      <c r="K383" s="9">
        <f>IF(E383="",NA(),IF(U382&lt;0,0,U382)*H383/freq)</f>
        <v>33732.478949274926</v>
      </c>
      <c r="L383" s="8">
        <f t="shared" si="17"/>
        <v>25707.734825778316</v>
      </c>
      <c r="M383" s="8">
        <f t="shared" si="18"/>
        <v>380</v>
      </c>
      <c r="N383" s="8"/>
      <c r="O383" s="8"/>
      <c r="P383" s="8"/>
      <c r="Q383" s="8">
        <f>IF($B$23=$M$2,M383,IF($B$23=$N$2,N383,IF($B$23=$O$2,O383,IF($B$23=$P$2,P383,""))))</f>
        <v>0</v>
      </c>
      <c r="R383" s="3">
        <f>IF(Q383&lt;&gt;0,regpay,0)</f>
        <v>0</v>
      </c>
      <c r="S383" s="27"/>
      <c r="T383" s="3">
        <f>IF(U382=0,0,S383)</f>
        <v>0</v>
      </c>
      <c r="U383" s="8">
        <f>IF(E383="","",IF(U382&lt;=0,0,IF(U382+F383-L383-R383-T383&lt;0,0,U382+F383-L383-R383-T383)))</f>
        <v>4022189.7390872124</v>
      </c>
      <c r="W383" s="11"/>
      <c r="X383" s="11"/>
      <c r="Y383" s="11"/>
      <c r="Z383" s="11"/>
      <c r="AA383" s="11"/>
      <c r="AB383" s="11"/>
      <c r="AC383" s="11"/>
    </row>
    <row r="384" spans="4:29">
      <c r="D384" s="34">
        <f>IF(SUM($D$2:D383)&lt;&gt;0,0,IF(U383=L384,E384,0))</f>
        <v>0</v>
      </c>
      <c r="E384" s="3">
        <f t="shared" si="19"/>
        <v>381</v>
      </c>
      <c r="F384" s="3">
        <f>IF(E384="","",IF(ISERROR(INDEX($A$11:$B$20,MATCH(E384,$A$11:$A$20,0),2)),0,INDEX($A$11:$B$20,MATCH(E384,$A$11:$A$20,0),2)))</f>
        <v>0</v>
      </c>
      <c r="G384" s="47">
        <v>0.1</v>
      </c>
      <c r="H384" s="46">
        <f>IF($B$5="fixed",rate,G384)</f>
        <v>0.1</v>
      </c>
      <c r="I384" s="9">
        <f>IF(E384="",NA(),IF(PMT(H384/freq,(term*freq),-$B$2)&gt;(U383*(1+rate/freq)),IF((U383*(1+rate/freq))&lt;0,0,(U383*(1+rate/freq))),PMT(H384/freq,(term*freq),-$B$2)))</f>
        <v>59440.213775053242</v>
      </c>
      <c r="J384" s="8">
        <f>IF(E384="","",IF(emi&gt;(U383*(1+rate/freq)),IF((U383*(1+rate/freq))&lt;0,0,(U383*(1+rate/freq))),emi))</f>
        <v>59440.213775053242</v>
      </c>
      <c r="K384" s="9">
        <f>IF(E384="",NA(),IF(U383&lt;0,0,U383)*H384/freq)</f>
        <v>33518.247825726772</v>
      </c>
      <c r="L384" s="8">
        <f t="shared" si="17"/>
        <v>25921.96594932647</v>
      </c>
      <c r="M384" s="8">
        <f t="shared" si="18"/>
        <v>381</v>
      </c>
      <c r="N384" s="8"/>
      <c r="O384" s="8"/>
      <c r="P384" s="8"/>
      <c r="Q384" s="8">
        <f>IF($B$23=$M$2,M384,IF($B$23=$N$2,N384,IF($B$23=$O$2,O384,IF($B$23=$P$2,P384,""))))</f>
        <v>0</v>
      </c>
      <c r="R384" s="3">
        <f>IF(Q384&lt;&gt;0,regpay,0)</f>
        <v>0</v>
      </c>
      <c r="S384" s="27"/>
      <c r="T384" s="3">
        <f>IF(U383=0,0,S384)</f>
        <v>0</v>
      </c>
      <c r="U384" s="8">
        <f>IF(E384="","",IF(U383&lt;=0,0,IF(U383+F384-L384-R384-T384&lt;0,0,U383+F384-L384-R384-T384)))</f>
        <v>3996267.7731378861</v>
      </c>
      <c r="W384" s="11"/>
      <c r="X384" s="11"/>
      <c r="Y384" s="11"/>
      <c r="Z384" s="11"/>
      <c r="AA384" s="11"/>
      <c r="AB384" s="11"/>
      <c r="AC384" s="11"/>
    </row>
    <row r="385" spans="4:29">
      <c r="D385" s="34">
        <f>IF(SUM($D$2:D384)&lt;&gt;0,0,IF(U384=L385,E385,0))</f>
        <v>0</v>
      </c>
      <c r="E385" s="3">
        <f t="shared" si="19"/>
        <v>382</v>
      </c>
      <c r="F385" s="3">
        <f>IF(E385="","",IF(ISERROR(INDEX($A$11:$B$20,MATCH(E385,$A$11:$A$20,0),2)),0,INDEX($A$11:$B$20,MATCH(E385,$A$11:$A$20,0),2)))</f>
        <v>0</v>
      </c>
      <c r="G385" s="47">
        <v>0.1</v>
      </c>
      <c r="H385" s="46">
        <f>IF($B$5="fixed",rate,G385)</f>
        <v>0.1</v>
      </c>
      <c r="I385" s="9">
        <f>IF(E385="",NA(),IF(PMT(H385/freq,(term*freq),-$B$2)&gt;(U384*(1+rate/freq)),IF((U384*(1+rate/freq))&lt;0,0,(U384*(1+rate/freq))),PMT(H385/freq,(term*freq),-$B$2)))</f>
        <v>59440.213775053242</v>
      </c>
      <c r="J385" s="8">
        <f>IF(E385="","",IF(emi&gt;(U384*(1+rate/freq)),IF((U384*(1+rate/freq))&lt;0,0,(U384*(1+rate/freq))),emi))</f>
        <v>59440.213775053242</v>
      </c>
      <c r="K385" s="9">
        <f>IF(E385="",NA(),IF(U384&lt;0,0,U384)*H385/freq)</f>
        <v>33302.231442815719</v>
      </c>
      <c r="L385" s="8">
        <f t="shared" si="17"/>
        <v>26137.982332237523</v>
      </c>
      <c r="M385" s="8">
        <f t="shared" si="18"/>
        <v>382</v>
      </c>
      <c r="N385" s="8">
        <f>N382+3</f>
        <v>382</v>
      </c>
      <c r="O385" s="8"/>
      <c r="P385" s="8"/>
      <c r="Q385" s="8">
        <f>IF($B$23=$M$2,M385,IF($B$23=$N$2,N385,IF($B$23=$O$2,O385,IF($B$23=$P$2,P385,""))))</f>
        <v>382</v>
      </c>
      <c r="R385" s="3">
        <f>IF(Q385&lt;&gt;0,regpay,0)</f>
        <v>0</v>
      </c>
      <c r="S385" s="27"/>
      <c r="T385" s="3">
        <f>IF(U384=0,0,S385)</f>
        <v>0</v>
      </c>
      <c r="U385" s="8">
        <f>IF(E385="","",IF(U384&lt;=0,0,IF(U384+F385-L385-R385-T385&lt;0,0,U384+F385-L385-R385-T385)))</f>
        <v>3970129.7908056485</v>
      </c>
      <c r="W385" s="11"/>
      <c r="X385" s="11"/>
      <c r="Y385" s="11"/>
      <c r="Z385" s="11"/>
      <c r="AA385" s="11"/>
      <c r="AB385" s="11"/>
      <c r="AC385" s="11"/>
    </row>
    <row r="386" spans="4:29">
      <c r="D386" s="34">
        <f>IF(SUM($D$2:D385)&lt;&gt;0,0,IF(U385=L386,E386,0))</f>
        <v>0</v>
      </c>
      <c r="E386" s="3">
        <f t="shared" si="19"/>
        <v>383</v>
      </c>
      <c r="F386" s="3">
        <f>IF(E386="","",IF(ISERROR(INDEX($A$11:$B$20,MATCH(E386,$A$11:$A$20,0),2)),0,INDEX($A$11:$B$20,MATCH(E386,$A$11:$A$20,0),2)))</f>
        <v>0</v>
      </c>
      <c r="G386" s="47">
        <v>0.1</v>
      </c>
      <c r="H386" s="46">
        <f>IF($B$5="fixed",rate,G386)</f>
        <v>0.1</v>
      </c>
      <c r="I386" s="9">
        <f>IF(E386="",NA(),IF(PMT(H386/freq,(term*freq),-$B$2)&gt;(U385*(1+rate/freq)),IF((U385*(1+rate/freq))&lt;0,0,(U385*(1+rate/freq))),PMT(H386/freq,(term*freq),-$B$2)))</f>
        <v>59440.213775053242</v>
      </c>
      <c r="J386" s="8">
        <f>IF(E386="","",IF(emi&gt;(U385*(1+rate/freq)),IF((U385*(1+rate/freq))&lt;0,0,(U385*(1+rate/freq))),emi))</f>
        <v>59440.213775053242</v>
      </c>
      <c r="K386" s="9">
        <f>IF(E386="",NA(),IF(U385&lt;0,0,U385)*H386/freq)</f>
        <v>33084.414923380406</v>
      </c>
      <c r="L386" s="8">
        <f t="shared" si="17"/>
        <v>26355.798851672836</v>
      </c>
      <c r="M386" s="8">
        <f t="shared" si="18"/>
        <v>383</v>
      </c>
      <c r="N386" s="8"/>
      <c r="O386" s="8"/>
      <c r="P386" s="8"/>
      <c r="Q386" s="8">
        <f>IF($B$23=$M$2,M386,IF($B$23=$N$2,N386,IF($B$23=$O$2,O386,IF($B$23=$P$2,P386,""))))</f>
        <v>0</v>
      </c>
      <c r="R386" s="3">
        <f>IF(Q386&lt;&gt;0,regpay,0)</f>
        <v>0</v>
      </c>
      <c r="S386" s="27"/>
      <c r="T386" s="3">
        <f>IF(U385=0,0,S386)</f>
        <v>0</v>
      </c>
      <c r="U386" s="8">
        <f>IF(E386="","",IF(U385&lt;=0,0,IF(U385+F386-L386-R386-T386&lt;0,0,U385+F386-L386-R386-T386)))</f>
        <v>3943773.9919539755</v>
      </c>
      <c r="W386" s="11"/>
      <c r="X386" s="11"/>
      <c r="Y386" s="11"/>
      <c r="Z386" s="11"/>
      <c r="AA386" s="11"/>
      <c r="AB386" s="11"/>
      <c r="AC386" s="11"/>
    </row>
    <row r="387" spans="4:29">
      <c r="D387" s="34">
        <f>IF(SUM($D$2:D386)&lt;&gt;0,0,IF(U386=L387,E387,0))</f>
        <v>0</v>
      </c>
      <c r="E387" s="3">
        <f t="shared" si="19"/>
        <v>384</v>
      </c>
      <c r="F387" s="3">
        <f>IF(E387="","",IF(ISERROR(INDEX($A$11:$B$20,MATCH(E387,$A$11:$A$20,0),2)),0,INDEX($A$11:$B$20,MATCH(E387,$A$11:$A$20,0),2)))</f>
        <v>0</v>
      </c>
      <c r="G387" s="47">
        <v>0.1</v>
      </c>
      <c r="H387" s="46">
        <f>IF($B$5="fixed",rate,G387)</f>
        <v>0.1</v>
      </c>
      <c r="I387" s="9">
        <f>IF(E387="",NA(),IF(PMT(H387/freq,(term*freq),-$B$2)&gt;(U386*(1+rate/freq)),IF((U386*(1+rate/freq))&lt;0,0,(U386*(1+rate/freq))),PMT(H387/freq,(term*freq),-$B$2)))</f>
        <v>59440.213775053242</v>
      </c>
      <c r="J387" s="8">
        <f>IF(E387="","",IF(emi&gt;(U386*(1+rate/freq)),IF((U386*(1+rate/freq))&lt;0,0,(U386*(1+rate/freq))),emi))</f>
        <v>59440.213775053242</v>
      </c>
      <c r="K387" s="9">
        <f>IF(E387="",NA(),IF(U386&lt;0,0,U386)*H387/freq)</f>
        <v>32864.783266283128</v>
      </c>
      <c r="L387" s="8">
        <f t="shared" si="17"/>
        <v>26575.430508770114</v>
      </c>
      <c r="M387" s="8">
        <f t="shared" si="18"/>
        <v>384</v>
      </c>
      <c r="N387" s="8"/>
      <c r="O387" s="8"/>
      <c r="P387" s="8"/>
      <c r="Q387" s="8">
        <f>IF($B$23=$M$2,M387,IF($B$23=$N$2,N387,IF($B$23=$O$2,O387,IF($B$23=$P$2,P387,""))))</f>
        <v>0</v>
      </c>
      <c r="R387" s="3">
        <f>IF(Q387&lt;&gt;0,regpay,0)</f>
        <v>0</v>
      </c>
      <c r="S387" s="27"/>
      <c r="T387" s="3">
        <f>IF(U386=0,0,S387)</f>
        <v>0</v>
      </c>
      <c r="U387" s="8">
        <f>IF(E387="","",IF(U386&lt;=0,0,IF(U386+F387-L387-R387-T387&lt;0,0,U386+F387-L387-R387-T387)))</f>
        <v>3917198.5614452055</v>
      </c>
      <c r="W387" s="11"/>
      <c r="X387" s="11"/>
      <c r="Y387" s="11"/>
      <c r="Z387" s="11"/>
      <c r="AA387" s="11"/>
      <c r="AB387" s="11"/>
      <c r="AC387" s="11"/>
    </row>
    <row r="388" spans="4:29">
      <c r="D388" s="34">
        <f>IF(SUM($D$2:D387)&lt;&gt;0,0,IF(U387=L388,E388,0))</f>
        <v>0</v>
      </c>
      <c r="E388" s="3">
        <f t="shared" si="19"/>
        <v>385</v>
      </c>
      <c r="F388" s="3">
        <f>IF(E388="","",IF(ISERROR(INDEX($A$11:$B$20,MATCH(E388,$A$11:$A$20,0),2)),0,INDEX($A$11:$B$20,MATCH(E388,$A$11:$A$20,0),2)))</f>
        <v>0</v>
      </c>
      <c r="G388" s="47">
        <v>0.1</v>
      </c>
      <c r="H388" s="46">
        <f>IF($B$5="fixed",rate,G388)</f>
        <v>0.1</v>
      </c>
      <c r="I388" s="9">
        <f>IF(E388="",NA(),IF(PMT(H388/freq,(term*freq),-$B$2)&gt;(U387*(1+rate/freq)),IF((U387*(1+rate/freq))&lt;0,0,(U387*(1+rate/freq))),PMT(H388/freq,(term*freq),-$B$2)))</f>
        <v>59440.213775053242</v>
      </c>
      <c r="J388" s="8">
        <f>IF(E388="","",IF(emi&gt;(U387*(1+rate/freq)),IF((U387*(1+rate/freq))&lt;0,0,(U387*(1+rate/freq))),emi))</f>
        <v>59440.213775053242</v>
      </c>
      <c r="K388" s="9">
        <f>IF(E388="",NA(),IF(U387&lt;0,0,U387)*H388/freq)</f>
        <v>32643.321345376713</v>
      </c>
      <c r="L388" s="8">
        <f t="shared" si="17"/>
        <v>26796.892429676529</v>
      </c>
      <c r="M388" s="8">
        <f t="shared" si="18"/>
        <v>385</v>
      </c>
      <c r="N388" s="8">
        <f>N385+3</f>
        <v>385</v>
      </c>
      <c r="O388" s="8">
        <f>O382+6</f>
        <v>385</v>
      </c>
      <c r="P388" s="8">
        <f>P376+12</f>
        <v>385</v>
      </c>
      <c r="Q388" s="8">
        <f>IF($B$23=$M$2,M388,IF($B$23=$N$2,N388,IF($B$23=$O$2,O388,IF($B$23=$P$2,P388,""))))</f>
        <v>385</v>
      </c>
      <c r="R388" s="3">
        <f>IF(Q388&lt;&gt;0,regpay,0)</f>
        <v>0</v>
      </c>
      <c r="S388" s="27"/>
      <c r="T388" s="3">
        <f>IF(U387=0,0,S388)</f>
        <v>0</v>
      </c>
      <c r="U388" s="8">
        <f>IF(E388="","",IF(U387&lt;=0,0,IF(U387+F388-L388-R388-T388&lt;0,0,U387+F388-L388-R388-T388)))</f>
        <v>3890401.6690155291</v>
      </c>
      <c r="W388" s="11"/>
      <c r="X388" s="11"/>
      <c r="Y388" s="11"/>
      <c r="Z388" s="11"/>
      <c r="AA388" s="11"/>
      <c r="AB388" s="11"/>
      <c r="AC388" s="11"/>
    </row>
    <row r="389" spans="4:29">
      <c r="D389" s="34">
        <f>IF(SUM($D$2:D388)&lt;&gt;0,0,IF(U388=L389,E389,0))</f>
        <v>0</v>
      </c>
      <c r="E389" s="3">
        <f t="shared" si="19"/>
        <v>386</v>
      </c>
      <c r="F389" s="3">
        <f>IF(E389="","",IF(ISERROR(INDEX($A$11:$B$20,MATCH(E389,$A$11:$A$20,0),2)),0,INDEX($A$11:$B$20,MATCH(E389,$A$11:$A$20,0),2)))</f>
        <v>0</v>
      </c>
      <c r="G389" s="47">
        <v>0.1</v>
      </c>
      <c r="H389" s="46">
        <f>IF($B$5="fixed",rate,G389)</f>
        <v>0.1</v>
      </c>
      <c r="I389" s="9">
        <f>IF(E389="",NA(),IF(PMT(H389/freq,(term*freq),-$B$2)&gt;(U388*(1+rate/freq)),IF((U388*(1+rate/freq))&lt;0,0,(U388*(1+rate/freq))),PMT(H389/freq,(term*freq),-$B$2)))</f>
        <v>59440.213775053242</v>
      </c>
      <c r="J389" s="8">
        <f>IF(E389="","",IF(emi&gt;(U388*(1+rate/freq)),IF((U388*(1+rate/freq))&lt;0,0,(U388*(1+rate/freq))),emi))</f>
        <v>59440.213775053242</v>
      </c>
      <c r="K389" s="9">
        <f>IF(E389="",NA(),IF(U388&lt;0,0,U388)*H389/freq)</f>
        <v>32420.013908462744</v>
      </c>
      <c r="L389" s="8">
        <f t="shared" ref="L389:L452" si="20">IF(E389="","",I389-K389)</f>
        <v>27020.199866590498</v>
      </c>
      <c r="M389" s="8">
        <f t="shared" ref="M389:M452" si="21">E389</f>
        <v>386</v>
      </c>
      <c r="N389" s="8"/>
      <c r="O389" s="8"/>
      <c r="P389" s="8"/>
      <c r="Q389" s="8">
        <f>IF($B$23=$M$2,M389,IF($B$23=$N$2,N389,IF($B$23=$O$2,O389,IF($B$23=$P$2,P389,""))))</f>
        <v>0</v>
      </c>
      <c r="R389" s="3">
        <f>IF(Q389&lt;&gt;0,regpay,0)</f>
        <v>0</v>
      </c>
      <c r="S389" s="27"/>
      <c r="T389" s="3">
        <f>IF(U388=0,0,S389)</f>
        <v>0</v>
      </c>
      <c r="U389" s="8">
        <f>IF(E389="","",IF(U388&lt;=0,0,IF(U388+F389-L389-R389-T389&lt;0,0,U388+F389-L389-R389-T389)))</f>
        <v>3863381.4691489385</v>
      </c>
      <c r="W389" s="11"/>
      <c r="X389" s="11"/>
      <c r="Y389" s="11"/>
      <c r="Z389" s="11"/>
      <c r="AA389" s="11"/>
      <c r="AB389" s="11"/>
      <c r="AC389" s="11"/>
    </row>
    <row r="390" spans="4:29">
      <c r="D390" s="34">
        <f>IF(SUM($D$2:D389)&lt;&gt;0,0,IF(U389=L390,E390,0))</f>
        <v>0</v>
      </c>
      <c r="E390" s="3">
        <f t="shared" si="19"/>
        <v>387</v>
      </c>
      <c r="F390" s="3">
        <f>IF(E390="","",IF(ISERROR(INDEX($A$11:$B$20,MATCH(E390,$A$11:$A$20,0),2)),0,INDEX($A$11:$B$20,MATCH(E390,$A$11:$A$20,0),2)))</f>
        <v>0</v>
      </c>
      <c r="G390" s="47">
        <v>0.1</v>
      </c>
      <c r="H390" s="46">
        <f>IF($B$5="fixed",rate,G390)</f>
        <v>0.1</v>
      </c>
      <c r="I390" s="9">
        <f>IF(E390="",NA(),IF(PMT(H390/freq,(term*freq),-$B$2)&gt;(U389*(1+rate/freq)),IF((U389*(1+rate/freq))&lt;0,0,(U389*(1+rate/freq))),PMT(H390/freq,(term*freq),-$B$2)))</f>
        <v>59440.213775053242</v>
      </c>
      <c r="J390" s="8">
        <f>IF(E390="","",IF(emi&gt;(U389*(1+rate/freq)),IF((U389*(1+rate/freq))&lt;0,0,(U389*(1+rate/freq))),emi))</f>
        <v>59440.213775053242</v>
      </c>
      <c r="K390" s="9">
        <f>IF(E390="",NA(),IF(U389&lt;0,0,U389)*H390/freq)</f>
        <v>32194.845576241158</v>
      </c>
      <c r="L390" s="8">
        <f t="shared" si="20"/>
        <v>27245.368198812084</v>
      </c>
      <c r="M390" s="8">
        <f t="shared" si="21"/>
        <v>387</v>
      </c>
      <c r="N390" s="8"/>
      <c r="O390" s="8"/>
      <c r="P390" s="8"/>
      <c r="Q390" s="8">
        <f>IF($B$23=$M$2,M390,IF($B$23=$N$2,N390,IF($B$23=$O$2,O390,IF($B$23=$P$2,P390,""))))</f>
        <v>0</v>
      </c>
      <c r="R390" s="3">
        <f>IF(Q390&lt;&gt;0,regpay,0)</f>
        <v>0</v>
      </c>
      <c r="S390" s="27"/>
      <c r="T390" s="3">
        <f>IF(U389=0,0,S390)</f>
        <v>0</v>
      </c>
      <c r="U390" s="8">
        <f>IF(E390="","",IF(U389&lt;=0,0,IF(U389+F390-L390-R390-T390&lt;0,0,U389+F390-L390-R390-T390)))</f>
        <v>3836136.1009501265</v>
      </c>
      <c r="W390" s="11"/>
      <c r="X390" s="11"/>
      <c r="Y390" s="11"/>
      <c r="Z390" s="11"/>
      <c r="AA390" s="11"/>
      <c r="AB390" s="11"/>
      <c r="AC390" s="11"/>
    </row>
    <row r="391" spans="4:29">
      <c r="D391" s="34">
        <f>IF(SUM($D$2:D390)&lt;&gt;0,0,IF(U390=L391,E391,0))</f>
        <v>0</v>
      </c>
      <c r="E391" s="3">
        <f t="shared" si="19"/>
        <v>388</v>
      </c>
      <c r="F391" s="3">
        <f>IF(E391="","",IF(ISERROR(INDEX($A$11:$B$20,MATCH(E391,$A$11:$A$20,0),2)),0,INDEX($A$11:$B$20,MATCH(E391,$A$11:$A$20,0),2)))</f>
        <v>0</v>
      </c>
      <c r="G391" s="47">
        <v>0.1</v>
      </c>
      <c r="H391" s="46">
        <f>IF($B$5="fixed",rate,G391)</f>
        <v>0.1</v>
      </c>
      <c r="I391" s="9">
        <f>IF(E391="",NA(),IF(PMT(H391/freq,(term*freq),-$B$2)&gt;(U390*(1+rate/freq)),IF((U390*(1+rate/freq))&lt;0,0,(U390*(1+rate/freq))),PMT(H391/freq,(term*freq),-$B$2)))</f>
        <v>59440.213775053242</v>
      </c>
      <c r="J391" s="8">
        <f>IF(E391="","",IF(emi&gt;(U390*(1+rate/freq)),IF((U390*(1+rate/freq))&lt;0,0,(U390*(1+rate/freq))),emi))</f>
        <v>59440.213775053242</v>
      </c>
      <c r="K391" s="9">
        <f>IF(E391="",NA(),IF(U390&lt;0,0,U390)*H391/freq)</f>
        <v>31967.800841251057</v>
      </c>
      <c r="L391" s="8">
        <f t="shared" si="20"/>
        <v>27472.412933802185</v>
      </c>
      <c r="M391" s="8">
        <f t="shared" si="21"/>
        <v>388</v>
      </c>
      <c r="N391" s="8">
        <f>N388+3</f>
        <v>388</v>
      </c>
      <c r="O391" s="8"/>
      <c r="P391" s="8"/>
      <c r="Q391" s="8">
        <f>IF($B$23=$M$2,M391,IF($B$23=$N$2,N391,IF($B$23=$O$2,O391,IF($B$23=$P$2,P391,""))))</f>
        <v>388</v>
      </c>
      <c r="R391" s="3">
        <f>IF(Q391&lt;&gt;0,regpay,0)</f>
        <v>0</v>
      </c>
      <c r="S391" s="27"/>
      <c r="T391" s="3">
        <f>IF(U390=0,0,S391)</f>
        <v>0</v>
      </c>
      <c r="U391" s="8">
        <f>IF(E391="","",IF(U390&lt;=0,0,IF(U390+F391-L391-R391-T391&lt;0,0,U390+F391-L391-R391-T391)))</f>
        <v>3808663.6880163243</v>
      </c>
      <c r="W391" s="11"/>
      <c r="X391" s="11"/>
      <c r="Y391" s="11"/>
      <c r="Z391" s="11"/>
      <c r="AA391" s="11"/>
      <c r="AB391" s="11"/>
      <c r="AC391" s="11"/>
    </row>
    <row r="392" spans="4:29">
      <c r="D392" s="34">
        <f>IF(SUM($D$2:D391)&lt;&gt;0,0,IF(U391=L392,E392,0))</f>
        <v>0</v>
      </c>
      <c r="E392" s="3">
        <f t="shared" si="19"/>
        <v>389</v>
      </c>
      <c r="F392" s="3">
        <f>IF(E392="","",IF(ISERROR(INDEX($A$11:$B$20,MATCH(E392,$A$11:$A$20,0),2)),0,INDEX($A$11:$B$20,MATCH(E392,$A$11:$A$20,0),2)))</f>
        <v>0</v>
      </c>
      <c r="G392" s="47">
        <v>0.1</v>
      </c>
      <c r="H392" s="46">
        <f>IF($B$5="fixed",rate,G392)</f>
        <v>0.1</v>
      </c>
      <c r="I392" s="9">
        <f>IF(E392="",NA(),IF(PMT(H392/freq,(term*freq),-$B$2)&gt;(U391*(1+rate/freq)),IF((U391*(1+rate/freq))&lt;0,0,(U391*(1+rate/freq))),PMT(H392/freq,(term*freq),-$B$2)))</f>
        <v>59440.213775053242</v>
      </c>
      <c r="J392" s="8">
        <f>IF(E392="","",IF(emi&gt;(U391*(1+rate/freq)),IF((U391*(1+rate/freq))&lt;0,0,(U391*(1+rate/freq))),emi))</f>
        <v>59440.213775053242</v>
      </c>
      <c r="K392" s="9">
        <f>IF(E392="",NA(),IF(U391&lt;0,0,U391)*H392/freq)</f>
        <v>31738.864066802704</v>
      </c>
      <c r="L392" s="8">
        <f t="shared" si="20"/>
        <v>27701.349708250538</v>
      </c>
      <c r="M392" s="8">
        <f t="shared" si="21"/>
        <v>389</v>
      </c>
      <c r="N392" s="8"/>
      <c r="O392" s="8"/>
      <c r="P392" s="8"/>
      <c r="Q392" s="8">
        <f>IF($B$23=$M$2,M392,IF($B$23=$N$2,N392,IF($B$23=$O$2,O392,IF($B$23=$P$2,P392,""))))</f>
        <v>0</v>
      </c>
      <c r="R392" s="3">
        <f>IF(Q392&lt;&gt;0,regpay,0)</f>
        <v>0</v>
      </c>
      <c r="S392" s="27"/>
      <c r="T392" s="3">
        <f>IF(U391=0,0,S392)</f>
        <v>0</v>
      </c>
      <c r="U392" s="8">
        <f>IF(E392="","",IF(U391&lt;=0,0,IF(U391+F392-L392-R392-T392&lt;0,0,U391+F392-L392-R392-T392)))</f>
        <v>3780962.3383080736</v>
      </c>
      <c r="W392" s="11"/>
      <c r="X392" s="11"/>
      <c r="Y392" s="11"/>
      <c r="Z392" s="11"/>
      <c r="AA392" s="11"/>
      <c r="AB392" s="11"/>
      <c r="AC392" s="11"/>
    </row>
    <row r="393" spans="4:29">
      <c r="D393" s="34">
        <f>IF(SUM($D$2:D392)&lt;&gt;0,0,IF(U392=L393,E393,0))</f>
        <v>0</v>
      </c>
      <c r="E393" s="3">
        <f t="shared" si="19"/>
        <v>390</v>
      </c>
      <c r="F393" s="3">
        <f>IF(E393="","",IF(ISERROR(INDEX($A$11:$B$20,MATCH(E393,$A$11:$A$20,0),2)),0,INDEX($A$11:$B$20,MATCH(E393,$A$11:$A$20,0),2)))</f>
        <v>0</v>
      </c>
      <c r="G393" s="47">
        <v>0.1</v>
      </c>
      <c r="H393" s="46">
        <f>IF($B$5="fixed",rate,G393)</f>
        <v>0.1</v>
      </c>
      <c r="I393" s="9">
        <f>IF(E393="",NA(),IF(PMT(H393/freq,(term*freq),-$B$2)&gt;(U392*(1+rate/freq)),IF((U392*(1+rate/freq))&lt;0,0,(U392*(1+rate/freq))),PMT(H393/freq,(term*freq),-$B$2)))</f>
        <v>59440.213775053242</v>
      </c>
      <c r="J393" s="8">
        <f>IF(E393="","",IF(emi&gt;(U392*(1+rate/freq)),IF((U392*(1+rate/freq))&lt;0,0,(U392*(1+rate/freq))),emi))</f>
        <v>59440.213775053242</v>
      </c>
      <c r="K393" s="9">
        <f>IF(E393="",NA(),IF(U392&lt;0,0,U392)*H393/freq)</f>
        <v>31508.019485900615</v>
      </c>
      <c r="L393" s="8">
        <f t="shared" si="20"/>
        <v>27932.194289152627</v>
      </c>
      <c r="M393" s="8">
        <f t="shared" si="21"/>
        <v>390</v>
      </c>
      <c r="N393" s="8"/>
      <c r="O393" s="8"/>
      <c r="P393" s="8"/>
      <c r="Q393" s="8">
        <f>IF($B$23=$M$2,M393,IF($B$23=$N$2,N393,IF($B$23=$O$2,O393,IF($B$23=$P$2,P393,""))))</f>
        <v>0</v>
      </c>
      <c r="R393" s="3">
        <f>IF(Q393&lt;&gt;0,regpay,0)</f>
        <v>0</v>
      </c>
      <c r="S393" s="27"/>
      <c r="T393" s="3">
        <f>IF(U392=0,0,S393)</f>
        <v>0</v>
      </c>
      <c r="U393" s="8">
        <f>IF(E393="","",IF(U392&lt;=0,0,IF(U392+F393-L393-R393-T393&lt;0,0,U392+F393-L393-R393-T393)))</f>
        <v>3753030.1440189211</v>
      </c>
      <c r="W393" s="11"/>
      <c r="X393" s="11"/>
      <c r="Y393" s="11"/>
      <c r="Z393" s="11"/>
      <c r="AA393" s="11"/>
      <c r="AB393" s="11"/>
      <c r="AC393" s="11"/>
    </row>
    <row r="394" spans="4:29">
      <c r="D394" s="34">
        <f>IF(SUM($D$2:D393)&lt;&gt;0,0,IF(U393=L394,E394,0))</f>
        <v>0</v>
      </c>
      <c r="E394" s="3">
        <f t="shared" si="19"/>
        <v>391</v>
      </c>
      <c r="F394" s="3">
        <f>IF(E394="","",IF(ISERROR(INDEX($A$11:$B$20,MATCH(E394,$A$11:$A$20,0),2)),0,INDEX($A$11:$B$20,MATCH(E394,$A$11:$A$20,0),2)))</f>
        <v>0</v>
      </c>
      <c r="G394" s="47">
        <v>0.1</v>
      </c>
      <c r="H394" s="46">
        <f>IF($B$5="fixed",rate,G394)</f>
        <v>0.1</v>
      </c>
      <c r="I394" s="9">
        <f>IF(E394="",NA(),IF(PMT(H394/freq,(term*freq),-$B$2)&gt;(U393*(1+rate/freq)),IF((U393*(1+rate/freq))&lt;0,0,(U393*(1+rate/freq))),PMT(H394/freq,(term*freq),-$B$2)))</f>
        <v>59440.213775053242</v>
      </c>
      <c r="J394" s="8">
        <f>IF(E394="","",IF(emi&gt;(U393*(1+rate/freq)),IF((U393*(1+rate/freq))&lt;0,0,(U393*(1+rate/freq))),emi))</f>
        <v>59440.213775053242</v>
      </c>
      <c r="K394" s="9">
        <f>IF(E394="",NA(),IF(U393&lt;0,0,U393)*H394/freq)</f>
        <v>31275.25120015768</v>
      </c>
      <c r="L394" s="8">
        <f t="shared" si="20"/>
        <v>28164.962574895562</v>
      </c>
      <c r="M394" s="8">
        <f t="shared" si="21"/>
        <v>391</v>
      </c>
      <c r="N394" s="8">
        <f>N391+3</f>
        <v>391</v>
      </c>
      <c r="O394" s="8">
        <f>O388+6</f>
        <v>391</v>
      </c>
      <c r="P394" s="8"/>
      <c r="Q394" s="8">
        <f>IF($B$23=$M$2,M394,IF($B$23=$N$2,N394,IF($B$23=$O$2,O394,IF($B$23=$P$2,P394,""))))</f>
        <v>391</v>
      </c>
      <c r="R394" s="3">
        <f>IF(Q394&lt;&gt;0,regpay,0)</f>
        <v>0</v>
      </c>
      <c r="S394" s="27"/>
      <c r="T394" s="3">
        <f>IF(U393=0,0,S394)</f>
        <v>0</v>
      </c>
      <c r="U394" s="8">
        <f>IF(E394="","",IF(U393&lt;=0,0,IF(U393+F394-L394-R394-T394&lt;0,0,U393+F394-L394-R394-T394)))</f>
        <v>3724865.1814440256</v>
      </c>
      <c r="W394" s="11"/>
      <c r="X394" s="11"/>
      <c r="Y394" s="11"/>
      <c r="Z394" s="11"/>
      <c r="AA394" s="11"/>
      <c r="AB394" s="11"/>
      <c r="AC394" s="11"/>
    </row>
    <row r="395" spans="4:29">
      <c r="D395" s="34">
        <f>IF(SUM($D$2:D394)&lt;&gt;0,0,IF(U394=L395,E395,0))</f>
        <v>0</v>
      </c>
      <c r="E395" s="3">
        <f t="shared" si="19"/>
        <v>392</v>
      </c>
      <c r="F395" s="3">
        <f>IF(E395="","",IF(ISERROR(INDEX($A$11:$B$20,MATCH(E395,$A$11:$A$20,0),2)),0,INDEX($A$11:$B$20,MATCH(E395,$A$11:$A$20,0),2)))</f>
        <v>0</v>
      </c>
      <c r="G395" s="47">
        <v>0.1</v>
      </c>
      <c r="H395" s="46">
        <f>IF($B$5="fixed",rate,G395)</f>
        <v>0.1</v>
      </c>
      <c r="I395" s="9">
        <f>IF(E395="",NA(),IF(PMT(H395/freq,(term*freq),-$B$2)&gt;(U394*(1+rate/freq)),IF((U394*(1+rate/freq))&lt;0,0,(U394*(1+rate/freq))),PMT(H395/freq,(term*freq),-$B$2)))</f>
        <v>59440.213775053242</v>
      </c>
      <c r="J395" s="8">
        <f>IF(E395="","",IF(emi&gt;(U394*(1+rate/freq)),IF((U394*(1+rate/freq))&lt;0,0,(U394*(1+rate/freq))),emi))</f>
        <v>59440.213775053242</v>
      </c>
      <c r="K395" s="9">
        <f>IF(E395="",NA(),IF(U394&lt;0,0,U394)*H395/freq)</f>
        <v>31040.543178700216</v>
      </c>
      <c r="L395" s="8">
        <f t="shared" si="20"/>
        <v>28399.670596353026</v>
      </c>
      <c r="M395" s="8">
        <f t="shared" si="21"/>
        <v>392</v>
      </c>
      <c r="N395" s="8"/>
      <c r="O395" s="8"/>
      <c r="P395" s="8"/>
      <c r="Q395" s="8">
        <f>IF($B$23=$M$2,M395,IF($B$23=$N$2,N395,IF($B$23=$O$2,O395,IF($B$23=$P$2,P395,""))))</f>
        <v>0</v>
      </c>
      <c r="R395" s="3">
        <f>IF(Q395&lt;&gt;0,regpay,0)</f>
        <v>0</v>
      </c>
      <c r="S395" s="27"/>
      <c r="T395" s="3">
        <f>IF(U394=0,0,S395)</f>
        <v>0</v>
      </c>
      <c r="U395" s="8">
        <f>IF(E395="","",IF(U394&lt;=0,0,IF(U394+F395-L395-R395-T395&lt;0,0,U394+F395-L395-R395-T395)))</f>
        <v>3696465.5108476724</v>
      </c>
      <c r="W395" s="11"/>
      <c r="X395" s="11"/>
      <c r="Y395" s="11"/>
      <c r="Z395" s="11"/>
      <c r="AA395" s="11"/>
      <c r="AB395" s="11"/>
      <c r="AC395" s="11"/>
    </row>
    <row r="396" spans="4:29">
      <c r="D396" s="34">
        <f>IF(SUM($D$2:D395)&lt;&gt;0,0,IF(U395=L396,E396,0))</f>
        <v>0</v>
      </c>
      <c r="E396" s="3">
        <f t="shared" si="19"/>
        <v>393</v>
      </c>
      <c r="F396" s="3">
        <f>IF(E396="","",IF(ISERROR(INDEX($A$11:$B$20,MATCH(E396,$A$11:$A$20,0),2)),0,INDEX($A$11:$B$20,MATCH(E396,$A$11:$A$20,0),2)))</f>
        <v>0</v>
      </c>
      <c r="G396" s="47">
        <v>0.1</v>
      </c>
      <c r="H396" s="46">
        <f>IF($B$5="fixed",rate,G396)</f>
        <v>0.1</v>
      </c>
      <c r="I396" s="9">
        <f>IF(E396="",NA(),IF(PMT(H396/freq,(term*freq),-$B$2)&gt;(U395*(1+rate/freq)),IF((U395*(1+rate/freq))&lt;0,0,(U395*(1+rate/freq))),PMT(H396/freq,(term*freq),-$B$2)))</f>
        <v>59440.213775053242</v>
      </c>
      <c r="J396" s="8">
        <f>IF(E396="","",IF(emi&gt;(U395*(1+rate/freq)),IF((U395*(1+rate/freq))&lt;0,0,(U395*(1+rate/freq))),emi))</f>
        <v>59440.213775053242</v>
      </c>
      <c r="K396" s="9">
        <f>IF(E396="",NA(),IF(U395&lt;0,0,U395)*H396/freq)</f>
        <v>30803.879257063938</v>
      </c>
      <c r="L396" s="8">
        <f t="shared" si="20"/>
        <v>28636.334517989304</v>
      </c>
      <c r="M396" s="8">
        <f t="shared" si="21"/>
        <v>393</v>
      </c>
      <c r="N396" s="8"/>
      <c r="O396" s="8"/>
      <c r="P396" s="8"/>
      <c r="Q396" s="8">
        <f>IF($B$23=$M$2,M396,IF($B$23=$N$2,N396,IF($B$23=$O$2,O396,IF($B$23=$P$2,P396,""))))</f>
        <v>0</v>
      </c>
      <c r="R396" s="3">
        <f>IF(Q396&lt;&gt;0,regpay,0)</f>
        <v>0</v>
      </c>
      <c r="S396" s="27"/>
      <c r="T396" s="3">
        <f>IF(U395=0,0,S396)</f>
        <v>0</v>
      </c>
      <c r="U396" s="8">
        <f>IF(E396="","",IF(U395&lt;=0,0,IF(U395+F396-L396-R396-T396&lt;0,0,U395+F396-L396-R396-T396)))</f>
        <v>3667829.176329683</v>
      </c>
      <c r="W396" s="11"/>
      <c r="X396" s="11"/>
      <c r="Y396" s="11"/>
      <c r="Z396" s="11"/>
      <c r="AA396" s="11"/>
      <c r="AB396" s="11"/>
      <c r="AC396" s="11"/>
    </row>
    <row r="397" spans="4:29">
      <c r="D397" s="34">
        <f>IF(SUM($D$2:D396)&lt;&gt;0,0,IF(U396=L397,E397,0))</f>
        <v>0</v>
      </c>
      <c r="E397" s="3">
        <f t="shared" si="19"/>
        <v>394</v>
      </c>
      <c r="F397" s="3">
        <f>IF(E397="","",IF(ISERROR(INDEX($A$11:$B$20,MATCH(E397,$A$11:$A$20,0),2)),0,INDEX($A$11:$B$20,MATCH(E397,$A$11:$A$20,0),2)))</f>
        <v>0</v>
      </c>
      <c r="G397" s="47">
        <v>0.1</v>
      </c>
      <c r="H397" s="46">
        <f>IF($B$5="fixed",rate,G397)</f>
        <v>0.1</v>
      </c>
      <c r="I397" s="9">
        <f>IF(E397="",NA(),IF(PMT(H397/freq,(term*freq),-$B$2)&gt;(U396*(1+rate/freq)),IF((U396*(1+rate/freq))&lt;0,0,(U396*(1+rate/freq))),PMT(H397/freq,(term*freq),-$B$2)))</f>
        <v>59440.213775053242</v>
      </c>
      <c r="J397" s="8">
        <f>IF(E397="","",IF(emi&gt;(U396*(1+rate/freq)),IF((U396*(1+rate/freq))&lt;0,0,(U396*(1+rate/freq))),emi))</f>
        <v>59440.213775053242</v>
      </c>
      <c r="K397" s="9">
        <f>IF(E397="",NA(),IF(U396&lt;0,0,U396)*H397/freq)</f>
        <v>30565.243136080695</v>
      </c>
      <c r="L397" s="8">
        <f t="shared" si="20"/>
        <v>28874.970638972547</v>
      </c>
      <c r="M397" s="8">
        <f t="shared" si="21"/>
        <v>394</v>
      </c>
      <c r="N397" s="8">
        <f>N394+3</f>
        <v>394</v>
      </c>
      <c r="O397" s="8"/>
      <c r="P397" s="8"/>
      <c r="Q397" s="8">
        <f>IF($B$23=$M$2,M397,IF($B$23=$N$2,N397,IF($B$23=$O$2,O397,IF($B$23=$P$2,P397,""))))</f>
        <v>394</v>
      </c>
      <c r="R397" s="3">
        <f>IF(Q397&lt;&gt;0,regpay,0)</f>
        <v>0</v>
      </c>
      <c r="S397" s="27"/>
      <c r="T397" s="3">
        <f>IF(U396=0,0,S397)</f>
        <v>0</v>
      </c>
      <c r="U397" s="8">
        <f>IF(E397="","",IF(U396&lt;=0,0,IF(U396+F397-L397-R397-T397&lt;0,0,U396+F397-L397-R397-T397)))</f>
        <v>3638954.2056907103</v>
      </c>
      <c r="W397" s="11"/>
      <c r="X397" s="11"/>
      <c r="Y397" s="11"/>
      <c r="Z397" s="11"/>
      <c r="AA397" s="11"/>
      <c r="AB397" s="11"/>
      <c r="AC397" s="11"/>
    </row>
    <row r="398" spans="4:29">
      <c r="D398" s="34">
        <f>IF(SUM($D$2:D397)&lt;&gt;0,0,IF(U397=L398,E398,0))</f>
        <v>0</v>
      </c>
      <c r="E398" s="3">
        <f t="shared" si="19"/>
        <v>395</v>
      </c>
      <c r="F398" s="3">
        <f>IF(E398="","",IF(ISERROR(INDEX($A$11:$B$20,MATCH(E398,$A$11:$A$20,0),2)),0,INDEX($A$11:$B$20,MATCH(E398,$A$11:$A$20,0),2)))</f>
        <v>0</v>
      </c>
      <c r="G398" s="47">
        <v>0.1</v>
      </c>
      <c r="H398" s="46">
        <f>IF($B$5="fixed",rate,G398)</f>
        <v>0.1</v>
      </c>
      <c r="I398" s="9">
        <f>IF(E398="",NA(),IF(PMT(H398/freq,(term*freq),-$B$2)&gt;(U397*(1+rate/freq)),IF((U397*(1+rate/freq))&lt;0,0,(U397*(1+rate/freq))),PMT(H398/freq,(term*freq),-$B$2)))</f>
        <v>59440.213775053242</v>
      </c>
      <c r="J398" s="8">
        <f>IF(E398="","",IF(emi&gt;(U397*(1+rate/freq)),IF((U397*(1+rate/freq))&lt;0,0,(U397*(1+rate/freq))),emi))</f>
        <v>59440.213775053242</v>
      </c>
      <c r="K398" s="9">
        <f>IF(E398="",NA(),IF(U397&lt;0,0,U397)*H398/freq)</f>
        <v>30324.618380755925</v>
      </c>
      <c r="L398" s="8">
        <f t="shared" si="20"/>
        <v>29115.595394297317</v>
      </c>
      <c r="M398" s="8">
        <f t="shared" si="21"/>
        <v>395</v>
      </c>
      <c r="N398" s="8"/>
      <c r="O398" s="8"/>
      <c r="P398" s="8"/>
      <c r="Q398" s="8">
        <f>IF($B$23=$M$2,M398,IF($B$23=$N$2,N398,IF($B$23=$O$2,O398,IF($B$23=$P$2,P398,""))))</f>
        <v>0</v>
      </c>
      <c r="R398" s="3">
        <f>IF(Q398&lt;&gt;0,regpay,0)</f>
        <v>0</v>
      </c>
      <c r="S398" s="27"/>
      <c r="T398" s="3">
        <f>IF(U397=0,0,S398)</f>
        <v>0</v>
      </c>
      <c r="U398" s="8">
        <f>IF(E398="","",IF(U397&lt;=0,0,IF(U397+F398-L398-R398-T398&lt;0,0,U397+F398-L398-R398-T398)))</f>
        <v>3609838.6102964128</v>
      </c>
      <c r="W398" s="11"/>
      <c r="X398" s="11"/>
      <c r="Y398" s="11"/>
      <c r="Z398" s="11"/>
      <c r="AA398" s="11"/>
      <c r="AB398" s="11"/>
      <c r="AC398" s="11"/>
    </row>
    <row r="399" spans="4:29">
      <c r="D399" s="34">
        <f>IF(SUM($D$2:D398)&lt;&gt;0,0,IF(U398=L399,E399,0))</f>
        <v>0</v>
      </c>
      <c r="E399" s="3">
        <f t="shared" si="19"/>
        <v>396</v>
      </c>
      <c r="F399" s="3">
        <f>IF(E399="","",IF(ISERROR(INDEX($A$11:$B$20,MATCH(E399,$A$11:$A$20,0),2)),0,INDEX($A$11:$B$20,MATCH(E399,$A$11:$A$20,0),2)))</f>
        <v>0</v>
      </c>
      <c r="G399" s="47">
        <v>0.1</v>
      </c>
      <c r="H399" s="46">
        <f>IF($B$5="fixed",rate,G399)</f>
        <v>0.1</v>
      </c>
      <c r="I399" s="9">
        <f>IF(E399="",NA(),IF(PMT(H399/freq,(term*freq),-$B$2)&gt;(U398*(1+rate/freq)),IF((U398*(1+rate/freq))&lt;0,0,(U398*(1+rate/freq))),PMT(H399/freq,(term*freq),-$B$2)))</f>
        <v>59440.213775053242</v>
      </c>
      <c r="J399" s="8">
        <f>IF(E399="","",IF(emi&gt;(U398*(1+rate/freq)),IF((U398*(1+rate/freq))&lt;0,0,(U398*(1+rate/freq))),emi))</f>
        <v>59440.213775053242</v>
      </c>
      <c r="K399" s="9">
        <f>IF(E399="",NA(),IF(U398&lt;0,0,U398)*H399/freq)</f>
        <v>30081.988419136775</v>
      </c>
      <c r="L399" s="8">
        <f t="shared" si="20"/>
        <v>29358.225355916467</v>
      </c>
      <c r="M399" s="8">
        <f t="shared" si="21"/>
        <v>396</v>
      </c>
      <c r="N399" s="8"/>
      <c r="O399" s="8"/>
      <c r="P399" s="8"/>
      <c r="Q399" s="8">
        <f>IF($B$23=$M$2,M399,IF($B$23=$N$2,N399,IF($B$23=$O$2,O399,IF($B$23=$P$2,P399,""))))</f>
        <v>0</v>
      </c>
      <c r="R399" s="3">
        <f>IF(Q399&lt;&gt;0,regpay,0)</f>
        <v>0</v>
      </c>
      <c r="S399" s="27"/>
      <c r="T399" s="3">
        <f>IF(U398=0,0,S399)</f>
        <v>0</v>
      </c>
      <c r="U399" s="8">
        <f>IF(E399="","",IF(U398&lt;=0,0,IF(U398+F399-L399-R399-T399&lt;0,0,U398+F399-L399-R399-T399)))</f>
        <v>3580480.3849404962</v>
      </c>
      <c r="W399" s="11"/>
      <c r="X399" s="11"/>
      <c r="Y399" s="11"/>
      <c r="Z399" s="11"/>
      <c r="AA399" s="11"/>
      <c r="AB399" s="11"/>
      <c r="AC399" s="11"/>
    </row>
    <row r="400" spans="4:29">
      <c r="D400" s="34">
        <f>IF(SUM($D$2:D399)&lt;&gt;0,0,IF(U399=L400,E400,0))</f>
        <v>0</v>
      </c>
      <c r="E400" s="3">
        <f t="shared" si="19"/>
        <v>397</v>
      </c>
      <c r="F400" s="3">
        <f>IF(E400="","",IF(ISERROR(INDEX($A$11:$B$20,MATCH(E400,$A$11:$A$20,0),2)),0,INDEX($A$11:$B$20,MATCH(E400,$A$11:$A$20,0),2)))</f>
        <v>0</v>
      </c>
      <c r="G400" s="47">
        <v>0.1</v>
      </c>
      <c r="H400" s="46">
        <f>IF($B$5="fixed",rate,G400)</f>
        <v>0.1</v>
      </c>
      <c r="I400" s="9">
        <f>IF(E400="",NA(),IF(PMT(H400/freq,(term*freq),-$B$2)&gt;(U399*(1+rate/freq)),IF((U399*(1+rate/freq))&lt;0,0,(U399*(1+rate/freq))),PMT(H400/freq,(term*freq),-$B$2)))</f>
        <v>59440.213775053242</v>
      </c>
      <c r="J400" s="8">
        <f>IF(E400="","",IF(emi&gt;(U399*(1+rate/freq)),IF((U399*(1+rate/freq))&lt;0,0,(U399*(1+rate/freq))),emi))</f>
        <v>59440.213775053242</v>
      </c>
      <c r="K400" s="9">
        <f>IF(E400="",NA(),IF(U399&lt;0,0,U399)*H400/freq)</f>
        <v>29837.336541170804</v>
      </c>
      <c r="L400" s="8">
        <f t="shared" si="20"/>
        <v>29602.877233882438</v>
      </c>
      <c r="M400" s="8">
        <f t="shared" si="21"/>
        <v>397</v>
      </c>
      <c r="N400" s="8">
        <f>N397+3</f>
        <v>397</v>
      </c>
      <c r="O400" s="8">
        <f>O394+6</f>
        <v>397</v>
      </c>
      <c r="P400" s="8">
        <f>P388+12</f>
        <v>397</v>
      </c>
      <c r="Q400" s="8">
        <f>IF($B$23=$M$2,M400,IF($B$23=$N$2,N400,IF($B$23=$O$2,O400,IF($B$23=$P$2,P400,""))))</f>
        <v>397</v>
      </c>
      <c r="R400" s="3">
        <f>IF(Q400&lt;&gt;0,regpay,0)</f>
        <v>0</v>
      </c>
      <c r="S400" s="27"/>
      <c r="T400" s="3">
        <f>IF(U399=0,0,S400)</f>
        <v>0</v>
      </c>
      <c r="U400" s="8">
        <f>IF(E400="","",IF(U399&lt;=0,0,IF(U399+F400-L400-R400-T400&lt;0,0,U399+F400-L400-R400-T400)))</f>
        <v>3550877.5077066137</v>
      </c>
      <c r="W400" s="11"/>
      <c r="X400" s="11"/>
      <c r="Y400" s="11"/>
      <c r="Z400" s="11"/>
      <c r="AA400" s="11"/>
      <c r="AB400" s="11"/>
      <c r="AC400" s="11"/>
    </row>
    <row r="401" spans="4:29">
      <c r="D401" s="34">
        <f>IF(SUM($D$2:D400)&lt;&gt;0,0,IF(U400=L401,E401,0))</f>
        <v>0</v>
      </c>
      <c r="E401" s="3">
        <f t="shared" si="19"/>
        <v>398</v>
      </c>
      <c r="F401" s="3">
        <f>IF(E401="","",IF(ISERROR(INDEX($A$11:$B$20,MATCH(E401,$A$11:$A$20,0),2)),0,INDEX($A$11:$B$20,MATCH(E401,$A$11:$A$20,0),2)))</f>
        <v>0</v>
      </c>
      <c r="G401" s="47">
        <v>0.1</v>
      </c>
      <c r="H401" s="46">
        <f>IF($B$5="fixed",rate,G401)</f>
        <v>0.1</v>
      </c>
      <c r="I401" s="9">
        <f>IF(E401="",NA(),IF(PMT(H401/freq,(term*freq),-$B$2)&gt;(U400*(1+rate/freq)),IF((U400*(1+rate/freq))&lt;0,0,(U400*(1+rate/freq))),PMT(H401/freq,(term*freq),-$B$2)))</f>
        <v>59440.213775053242</v>
      </c>
      <c r="J401" s="8">
        <f>IF(E401="","",IF(emi&gt;(U400*(1+rate/freq)),IF((U400*(1+rate/freq))&lt;0,0,(U400*(1+rate/freq))),emi))</f>
        <v>59440.213775053242</v>
      </c>
      <c r="K401" s="9">
        <f>IF(E401="",NA(),IF(U400&lt;0,0,U400)*H401/freq)</f>
        <v>29590.645897555118</v>
      </c>
      <c r="L401" s="8">
        <f t="shared" si="20"/>
        <v>29849.567877498124</v>
      </c>
      <c r="M401" s="8">
        <f t="shared" si="21"/>
        <v>398</v>
      </c>
      <c r="N401" s="8"/>
      <c r="O401" s="8"/>
      <c r="P401" s="8"/>
      <c r="Q401" s="8">
        <f>IF($B$23=$M$2,M401,IF($B$23=$N$2,N401,IF($B$23=$O$2,O401,IF($B$23=$P$2,P401,""))))</f>
        <v>0</v>
      </c>
      <c r="R401" s="3">
        <f>IF(Q401&lt;&gt;0,regpay,0)</f>
        <v>0</v>
      </c>
      <c r="S401" s="27"/>
      <c r="T401" s="3">
        <f>IF(U400=0,0,S401)</f>
        <v>0</v>
      </c>
      <c r="U401" s="8">
        <f>IF(E401="","",IF(U400&lt;=0,0,IF(U400+F401-L401-R401-T401&lt;0,0,U400+F401-L401-R401-T401)))</f>
        <v>3521027.9398291158</v>
      </c>
      <c r="W401" s="11"/>
      <c r="X401" s="11"/>
      <c r="Y401" s="11"/>
      <c r="Z401" s="11"/>
      <c r="AA401" s="11"/>
      <c r="AB401" s="11"/>
      <c r="AC401" s="11"/>
    </row>
    <row r="402" spans="4:29">
      <c r="D402" s="34">
        <f>IF(SUM($D$2:D401)&lt;&gt;0,0,IF(U401=L402,E402,0))</f>
        <v>0</v>
      </c>
      <c r="E402" s="3">
        <f t="shared" si="19"/>
        <v>399</v>
      </c>
      <c r="F402" s="3">
        <f>IF(E402="","",IF(ISERROR(INDEX($A$11:$B$20,MATCH(E402,$A$11:$A$20,0),2)),0,INDEX($A$11:$B$20,MATCH(E402,$A$11:$A$20,0),2)))</f>
        <v>0</v>
      </c>
      <c r="G402" s="47">
        <v>0.1</v>
      </c>
      <c r="H402" s="46">
        <f>IF($B$5="fixed",rate,G402)</f>
        <v>0.1</v>
      </c>
      <c r="I402" s="9">
        <f>IF(E402="",NA(),IF(PMT(H402/freq,(term*freq),-$B$2)&gt;(U401*(1+rate/freq)),IF((U401*(1+rate/freq))&lt;0,0,(U401*(1+rate/freq))),PMT(H402/freq,(term*freq),-$B$2)))</f>
        <v>59440.213775053242</v>
      </c>
      <c r="J402" s="8">
        <f>IF(E402="","",IF(emi&gt;(U401*(1+rate/freq)),IF((U401*(1+rate/freq))&lt;0,0,(U401*(1+rate/freq))),emi))</f>
        <v>59440.213775053242</v>
      </c>
      <c r="K402" s="9">
        <f>IF(E402="",NA(),IF(U401&lt;0,0,U401)*H402/freq)</f>
        <v>29341.899498575967</v>
      </c>
      <c r="L402" s="8">
        <f t="shared" si="20"/>
        <v>30098.314276477275</v>
      </c>
      <c r="M402" s="8">
        <f t="shared" si="21"/>
        <v>399</v>
      </c>
      <c r="N402" s="8"/>
      <c r="O402" s="8"/>
      <c r="P402" s="8"/>
      <c r="Q402" s="8">
        <f>IF($B$23=$M$2,M402,IF($B$23=$N$2,N402,IF($B$23=$O$2,O402,IF($B$23=$P$2,P402,""))))</f>
        <v>0</v>
      </c>
      <c r="R402" s="3">
        <f>IF(Q402&lt;&gt;0,regpay,0)</f>
        <v>0</v>
      </c>
      <c r="S402" s="27"/>
      <c r="T402" s="3">
        <f>IF(U401=0,0,S402)</f>
        <v>0</v>
      </c>
      <c r="U402" s="8">
        <f>IF(E402="","",IF(U401&lt;=0,0,IF(U401+F402-L402-R402-T402&lt;0,0,U401+F402-L402-R402-T402)))</f>
        <v>3490929.6255526384</v>
      </c>
      <c r="W402" s="11"/>
      <c r="X402" s="11"/>
      <c r="Y402" s="11"/>
      <c r="Z402" s="11"/>
      <c r="AA402" s="11"/>
      <c r="AB402" s="11"/>
      <c r="AC402" s="11"/>
    </row>
    <row r="403" spans="4:29">
      <c r="D403" s="34">
        <f>IF(SUM($D$2:D402)&lt;&gt;0,0,IF(U402=L403,E403,0))</f>
        <v>0</v>
      </c>
      <c r="E403" s="3">
        <f t="shared" si="19"/>
        <v>400</v>
      </c>
      <c r="F403" s="3">
        <f>IF(E403="","",IF(ISERROR(INDEX($A$11:$B$20,MATCH(E403,$A$11:$A$20,0),2)),0,INDEX($A$11:$B$20,MATCH(E403,$A$11:$A$20,0),2)))</f>
        <v>0</v>
      </c>
      <c r="G403" s="47">
        <v>0.1</v>
      </c>
      <c r="H403" s="46">
        <f>IF($B$5="fixed",rate,G403)</f>
        <v>0.1</v>
      </c>
      <c r="I403" s="9">
        <f>IF(E403="",NA(),IF(PMT(H403/freq,(term*freq),-$B$2)&gt;(U402*(1+rate/freq)),IF((U402*(1+rate/freq))&lt;0,0,(U402*(1+rate/freq))),PMT(H403/freq,(term*freq),-$B$2)))</f>
        <v>59440.213775053242</v>
      </c>
      <c r="J403" s="8">
        <f>IF(E403="","",IF(emi&gt;(U402*(1+rate/freq)),IF((U402*(1+rate/freq))&lt;0,0,(U402*(1+rate/freq))),emi))</f>
        <v>59440.213775053242</v>
      </c>
      <c r="K403" s="9">
        <f>IF(E403="",NA(),IF(U402&lt;0,0,U402)*H403/freq)</f>
        <v>29091.080212938657</v>
      </c>
      <c r="L403" s="8">
        <f t="shared" si="20"/>
        <v>30349.133562114584</v>
      </c>
      <c r="M403" s="8">
        <f t="shared" si="21"/>
        <v>400</v>
      </c>
      <c r="N403" s="8">
        <f>N400+3</f>
        <v>400</v>
      </c>
      <c r="O403" s="8"/>
      <c r="P403" s="8"/>
      <c r="Q403" s="8">
        <f>IF($B$23=$M$2,M403,IF($B$23=$N$2,N403,IF($B$23=$O$2,O403,IF($B$23=$P$2,P403,""))))</f>
        <v>400</v>
      </c>
      <c r="R403" s="3">
        <f>IF(Q403&lt;&gt;0,regpay,0)</f>
        <v>0</v>
      </c>
      <c r="S403" s="27"/>
      <c r="T403" s="3">
        <f>IF(U402=0,0,S403)</f>
        <v>0</v>
      </c>
      <c r="U403" s="8">
        <f>IF(E403="","",IF(U402&lt;=0,0,IF(U402+F403-L403-R403-T403&lt;0,0,U402+F403-L403-R403-T403)))</f>
        <v>3460580.4919905239</v>
      </c>
      <c r="W403" s="11"/>
      <c r="X403" s="11"/>
      <c r="Y403" s="11"/>
      <c r="Z403" s="11"/>
      <c r="AA403" s="11"/>
      <c r="AB403" s="11"/>
      <c r="AC403" s="11"/>
    </row>
    <row r="404" spans="4:29">
      <c r="D404" s="34">
        <f>IF(SUM($D$2:D403)&lt;&gt;0,0,IF(U403=L404,E404,0))</f>
        <v>0</v>
      </c>
      <c r="E404" s="3">
        <f t="shared" si="19"/>
        <v>401</v>
      </c>
      <c r="F404" s="3">
        <f>IF(E404="","",IF(ISERROR(INDEX($A$11:$B$20,MATCH(E404,$A$11:$A$20,0),2)),0,INDEX($A$11:$B$20,MATCH(E404,$A$11:$A$20,0),2)))</f>
        <v>0</v>
      </c>
      <c r="G404" s="47">
        <v>0.1</v>
      </c>
      <c r="H404" s="46">
        <f>IF($B$5="fixed",rate,G404)</f>
        <v>0.1</v>
      </c>
      <c r="I404" s="9">
        <f>IF(E404="",NA(),IF(PMT(H404/freq,(term*freq),-$B$2)&gt;(U403*(1+rate/freq)),IF((U403*(1+rate/freq))&lt;0,0,(U403*(1+rate/freq))),PMT(H404/freq,(term*freq),-$B$2)))</f>
        <v>59440.213775053242</v>
      </c>
      <c r="J404" s="8">
        <f>IF(E404="","",IF(emi&gt;(U403*(1+rate/freq)),IF((U403*(1+rate/freq))&lt;0,0,(U403*(1+rate/freq))),emi))</f>
        <v>59440.213775053242</v>
      </c>
      <c r="K404" s="9">
        <f>IF(E404="",NA(),IF(U403&lt;0,0,U403)*H404/freq)</f>
        <v>28838.1707665877</v>
      </c>
      <c r="L404" s="8">
        <f t="shared" si="20"/>
        <v>30602.043008465542</v>
      </c>
      <c r="M404" s="8">
        <f t="shared" si="21"/>
        <v>401</v>
      </c>
      <c r="N404" s="8"/>
      <c r="O404" s="8"/>
      <c r="P404" s="8"/>
      <c r="Q404" s="8">
        <f>IF($B$23=$M$2,M404,IF($B$23=$N$2,N404,IF($B$23=$O$2,O404,IF($B$23=$P$2,P404,""))))</f>
        <v>0</v>
      </c>
      <c r="R404" s="3">
        <f>IF(Q404&lt;&gt;0,regpay,0)</f>
        <v>0</v>
      </c>
      <c r="S404" s="27"/>
      <c r="T404" s="3">
        <f>IF(U403=0,0,S404)</f>
        <v>0</v>
      </c>
      <c r="U404" s="8">
        <f>IF(E404="","",IF(U403&lt;=0,0,IF(U403+F404-L404-R404-T404&lt;0,0,U403+F404-L404-R404-T404)))</f>
        <v>3429978.4489820586</v>
      </c>
      <c r="W404" s="11"/>
      <c r="X404" s="11"/>
      <c r="Y404" s="11"/>
      <c r="Z404" s="11"/>
      <c r="AA404" s="11"/>
      <c r="AB404" s="11"/>
      <c r="AC404" s="11"/>
    </row>
    <row r="405" spans="4:29">
      <c r="D405" s="34">
        <f>IF(SUM($D$2:D404)&lt;&gt;0,0,IF(U404=L405,E405,0))</f>
        <v>0</v>
      </c>
      <c r="E405" s="3">
        <f t="shared" si="19"/>
        <v>402</v>
      </c>
      <c r="F405" s="3">
        <f>IF(E405="","",IF(ISERROR(INDEX($A$11:$B$20,MATCH(E405,$A$11:$A$20,0),2)),0,INDEX($A$11:$B$20,MATCH(E405,$A$11:$A$20,0),2)))</f>
        <v>0</v>
      </c>
      <c r="G405" s="47">
        <v>0.1</v>
      </c>
      <c r="H405" s="46">
        <f>IF($B$5="fixed",rate,G405)</f>
        <v>0.1</v>
      </c>
      <c r="I405" s="9">
        <f>IF(E405="",NA(),IF(PMT(H405/freq,(term*freq),-$B$2)&gt;(U404*(1+rate/freq)),IF((U404*(1+rate/freq))&lt;0,0,(U404*(1+rate/freq))),PMT(H405/freq,(term*freq),-$B$2)))</f>
        <v>59440.213775053242</v>
      </c>
      <c r="J405" s="8">
        <f>IF(E405="","",IF(emi&gt;(U404*(1+rate/freq)),IF((U404*(1+rate/freq))&lt;0,0,(U404*(1+rate/freq))),emi))</f>
        <v>59440.213775053242</v>
      </c>
      <c r="K405" s="9">
        <f>IF(E405="",NA(),IF(U404&lt;0,0,U404)*H405/freq)</f>
        <v>28583.153741517159</v>
      </c>
      <c r="L405" s="8">
        <f t="shared" si="20"/>
        <v>30857.060033536083</v>
      </c>
      <c r="M405" s="8">
        <f t="shared" si="21"/>
        <v>402</v>
      </c>
      <c r="N405" s="8"/>
      <c r="O405" s="8"/>
      <c r="P405" s="8"/>
      <c r="Q405" s="8">
        <f>IF($B$23=$M$2,M405,IF($B$23=$N$2,N405,IF($B$23=$O$2,O405,IF($B$23=$P$2,P405,""))))</f>
        <v>0</v>
      </c>
      <c r="R405" s="3">
        <f>IF(Q405&lt;&gt;0,regpay,0)</f>
        <v>0</v>
      </c>
      <c r="S405" s="27"/>
      <c r="T405" s="3">
        <f>IF(U404=0,0,S405)</f>
        <v>0</v>
      </c>
      <c r="U405" s="8">
        <f>IF(E405="","",IF(U404&lt;=0,0,IF(U404+F405-L405-R405-T405&lt;0,0,U404+F405-L405-R405-T405)))</f>
        <v>3399121.3889485225</v>
      </c>
      <c r="W405" s="11"/>
      <c r="X405" s="11"/>
      <c r="Y405" s="11"/>
      <c r="Z405" s="11"/>
      <c r="AA405" s="11"/>
      <c r="AB405" s="11"/>
      <c r="AC405" s="11"/>
    </row>
    <row r="406" spans="4:29">
      <c r="D406" s="34">
        <f>IF(SUM($D$2:D405)&lt;&gt;0,0,IF(U405=L406,E406,0))</f>
        <v>0</v>
      </c>
      <c r="E406" s="3">
        <f t="shared" si="19"/>
        <v>403</v>
      </c>
      <c r="F406" s="3">
        <f>IF(E406="","",IF(ISERROR(INDEX($A$11:$B$20,MATCH(E406,$A$11:$A$20,0),2)),0,INDEX($A$11:$B$20,MATCH(E406,$A$11:$A$20,0),2)))</f>
        <v>0</v>
      </c>
      <c r="G406" s="47">
        <v>0.1</v>
      </c>
      <c r="H406" s="46">
        <f>IF($B$5="fixed",rate,G406)</f>
        <v>0.1</v>
      </c>
      <c r="I406" s="9">
        <f>IF(E406="",NA(),IF(PMT(H406/freq,(term*freq),-$B$2)&gt;(U405*(1+rate/freq)),IF((U405*(1+rate/freq))&lt;0,0,(U405*(1+rate/freq))),PMT(H406/freq,(term*freq),-$B$2)))</f>
        <v>59440.213775053242</v>
      </c>
      <c r="J406" s="8">
        <f>IF(E406="","",IF(emi&gt;(U405*(1+rate/freq)),IF((U405*(1+rate/freq))&lt;0,0,(U405*(1+rate/freq))),emi))</f>
        <v>59440.213775053242</v>
      </c>
      <c r="K406" s="9">
        <f>IF(E406="",NA(),IF(U405&lt;0,0,U405)*H406/freq)</f>
        <v>28326.011574571021</v>
      </c>
      <c r="L406" s="8">
        <f t="shared" si="20"/>
        <v>31114.202200482221</v>
      </c>
      <c r="M406" s="8">
        <f t="shared" si="21"/>
        <v>403</v>
      </c>
      <c r="N406" s="8">
        <f>N403+3</f>
        <v>403</v>
      </c>
      <c r="O406" s="8">
        <f>O400+6</f>
        <v>403</v>
      </c>
      <c r="P406" s="8"/>
      <c r="Q406" s="8">
        <f>IF($B$23=$M$2,M406,IF($B$23=$N$2,N406,IF($B$23=$O$2,O406,IF($B$23=$P$2,P406,""))))</f>
        <v>403</v>
      </c>
      <c r="R406" s="3">
        <f>IF(Q406&lt;&gt;0,regpay,0)</f>
        <v>0</v>
      </c>
      <c r="S406" s="27"/>
      <c r="T406" s="3">
        <f>IF(U405=0,0,S406)</f>
        <v>0</v>
      </c>
      <c r="U406" s="8">
        <f>IF(E406="","",IF(U405&lt;=0,0,IF(U405+F406-L406-R406-T406&lt;0,0,U405+F406-L406-R406-T406)))</f>
        <v>3368007.1867480404</v>
      </c>
      <c r="W406" s="11"/>
      <c r="X406" s="11"/>
      <c r="Y406" s="11"/>
      <c r="Z406" s="11"/>
      <c r="AA406" s="11"/>
      <c r="AB406" s="11"/>
      <c r="AC406" s="11"/>
    </row>
    <row r="407" spans="4:29">
      <c r="D407" s="34">
        <f>IF(SUM($D$2:D406)&lt;&gt;0,0,IF(U406=L407,E407,0))</f>
        <v>0</v>
      </c>
      <c r="E407" s="3">
        <f t="shared" si="19"/>
        <v>404</v>
      </c>
      <c r="F407" s="3">
        <f>IF(E407="","",IF(ISERROR(INDEX($A$11:$B$20,MATCH(E407,$A$11:$A$20,0),2)),0,INDEX($A$11:$B$20,MATCH(E407,$A$11:$A$20,0),2)))</f>
        <v>0</v>
      </c>
      <c r="G407" s="47">
        <v>0.1</v>
      </c>
      <c r="H407" s="46">
        <f>IF($B$5="fixed",rate,G407)</f>
        <v>0.1</v>
      </c>
      <c r="I407" s="9">
        <f>IF(E407="",NA(),IF(PMT(H407/freq,(term*freq),-$B$2)&gt;(U406*(1+rate/freq)),IF((U406*(1+rate/freq))&lt;0,0,(U406*(1+rate/freq))),PMT(H407/freq,(term*freq),-$B$2)))</f>
        <v>59440.213775053242</v>
      </c>
      <c r="J407" s="8">
        <f>IF(E407="","",IF(emi&gt;(U406*(1+rate/freq)),IF((U406*(1+rate/freq))&lt;0,0,(U406*(1+rate/freq))),emi))</f>
        <v>59440.213775053242</v>
      </c>
      <c r="K407" s="9">
        <f>IF(E407="",NA(),IF(U406&lt;0,0,U406)*H407/freq)</f>
        <v>28066.726556233672</v>
      </c>
      <c r="L407" s="8">
        <f t="shared" si="20"/>
        <v>31373.48721881957</v>
      </c>
      <c r="M407" s="8">
        <f t="shared" si="21"/>
        <v>404</v>
      </c>
      <c r="N407" s="8"/>
      <c r="O407" s="8"/>
      <c r="P407" s="8"/>
      <c r="Q407" s="8">
        <f>IF($B$23=$M$2,M407,IF($B$23=$N$2,N407,IF($B$23=$O$2,O407,IF($B$23=$P$2,P407,""))))</f>
        <v>0</v>
      </c>
      <c r="R407" s="3">
        <f>IF(Q407&lt;&gt;0,regpay,0)</f>
        <v>0</v>
      </c>
      <c r="S407" s="27"/>
      <c r="T407" s="3">
        <f>IF(U406=0,0,S407)</f>
        <v>0</v>
      </c>
      <c r="U407" s="8">
        <f>IF(E407="","",IF(U406&lt;=0,0,IF(U406+F407-L407-R407-T407&lt;0,0,U406+F407-L407-R407-T407)))</f>
        <v>3336633.6995292208</v>
      </c>
      <c r="W407" s="11"/>
      <c r="X407" s="11"/>
      <c r="Y407" s="11"/>
      <c r="Z407" s="11"/>
      <c r="AA407" s="11"/>
      <c r="AB407" s="11"/>
      <c r="AC407" s="11"/>
    </row>
    <row r="408" spans="4:29">
      <c r="D408" s="34">
        <f>IF(SUM($D$2:D407)&lt;&gt;0,0,IF(U407=L408,E408,0))</f>
        <v>0</v>
      </c>
      <c r="E408" s="3">
        <f t="shared" si="19"/>
        <v>405</v>
      </c>
      <c r="F408" s="3">
        <f>IF(E408="","",IF(ISERROR(INDEX($A$11:$B$20,MATCH(E408,$A$11:$A$20,0),2)),0,INDEX($A$11:$B$20,MATCH(E408,$A$11:$A$20,0),2)))</f>
        <v>0</v>
      </c>
      <c r="G408" s="47">
        <v>0.1</v>
      </c>
      <c r="H408" s="46">
        <f>IF($B$5="fixed",rate,G408)</f>
        <v>0.1</v>
      </c>
      <c r="I408" s="9">
        <f>IF(E408="",NA(),IF(PMT(H408/freq,(term*freq),-$B$2)&gt;(U407*(1+rate/freq)),IF((U407*(1+rate/freq))&lt;0,0,(U407*(1+rate/freq))),PMT(H408/freq,(term*freq),-$B$2)))</f>
        <v>59440.213775053242</v>
      </c>
      <c r="J408" s="8">
        <f>IF(E408="","",IF(emi&gt;(U407*(1+rate/freq)),IF((U407*(1+rate/freq))&lt;0,0,(U407*(1+rate/freq))),emi))</f>
        <v>59440.213775053242</v>
      </c>
      <c r="K408" s="9">
        <f>IF(E408="",NA(),IF(U407&lt;0,0,U407)*H408/freq)</f>
        <v>27805.280829410174</v>
      </c>
      <c r="L408" s="8">
        <f t="shared" si="20"/>
        <v>31634.932945643068</v>
      </c>
      <c r="M408" s="8">
        <f t="shared" si="21"/>
        <v>405</v>
      </c>
      <c r="N408" s="8"/>
      <c r="O408" s="8"/>
      <c r="P408" s="8"/>
      <c r="Q408" s="8">
        <f>IF($B$23=$M$2,M408,IF($B$23=$N$2,N408,IF($B$23=$O$2,O408,IF($B$23=$P$2,P408,""))))</f>
        <v>0</v>
      </c>
      <c r="R408" s="3">
        <f>IF(Q408&lt;&gt;0,regpay,0)</f>
        <v>0</v>
      </c>
      <c r="S408" s="27"/>
      <c r="T408" s="3">
        <f>IF(U407=0,0,S408)</f>
        <v>0</v>
      </c>
      <c r="U408" s="8">
        <f>IF(E408="","",IF(U407&lt;=0,0,IF(U407+F408-L408-R408-T408&lt;0,0,U407+F408-L408-R408-T408)))</f>
        <v>3304998.7665835777</v>
      </c>
      <c r="W408" s="11"/>
      <c r="X408" s="11"/>
      <c r="Y408" s="11"/>
      <c r="Z408" s="11"/>
      <c r="AA408" s="11"/>
      <c r="AB408" s="11"/>
      <c r="AC408" s="11"/>
    </row>
    <row r="409" spans="4:29">
      <c r="D409" s="34">
        <f>IF(SUM($D$2:D408)&lt;&gt;0,0,IF(U408=L409,E409,0))</f>
        <v>0</v>
      </c>
      <c r="E409" s="3">
        <f t="shared" si="19"/>
        <v>406</v>
      </c>
      <c r="F409" s="3">
        <f>IF(E409="","",IF(ISERROR(INDEX($A$11:$B$20,MATCH(E409,$A$11:$A$20,0),2)),0,INDEX($A$11:$B$20,MATCH(E409,$A$11:$A$20,0),2)))</f>
        <v>0</v>
      </c>
      <c r="G409" s="47">
        <v>0.1</v>
      </c>
      <c r="H409" s="46">
        <f>IF($B$5="fixed",rate,G409)</f>
        <v>0.1</v>
      </c>
      <c r="I409" s="9">
        <f>IF(E409="",NA(),IF(PMT(H409/freq,(term*freq),-$B$2)&gt;(U408*(1+rate/freq)),IF((U408*(1+rate/freq))&lt;0,0,(U408*(1+rate/freq))),PMT(H409/freq,(term*freq),-$B$2)))</f>
        <v>59440.213775053242</v>
      </c>
      <c r="J409" s="8">
        <f>IF(E409="","",IF(emi&gt;(U408*(1+rate/freq)),IF((U408*(1+rate/freq))&lt;0,0,(U408*(1+rate/freq))),emi))</f>
        <v>59440.213775053242</v>
      </c>
      <c r="K409" s="9">
        <f>IF(E409="",NA(),IF(U408&lt;0,0,U408)*H409/freq)</f>
        <v>27541.656388196483</v>
      </c>
      <c r="L409" s="8">
        <f t="shared" si="20"/>
        <v>31898.557386856759</v>
      </c>
      <c r="M409" s="8">
        <f t="shared" si="21"/>
        <v>406</v>
      </c>
      <c r="N409" s="8">
        <f>N406+3</f>
        <v>406</v>
      </c>
      <c r="O409" s="8"/>
      <c r="P409" s="8"/>
      <c r="Q409" s="8">
        <f>IF($B$23=$M$2,M409,IF($B$23=$N$2,N409,IF($B$23=$O$2,O409,IF($B$23=$P$2,P409,""))))</f>
        <v>406</v>
      </c>
      <c r="R409" s="3">
        <f>IF(Q409&lt;&gt;0,regpay,0)</f>
        <v>0</v>
      </c>
      <c r="S409" s="27"/>
      <c r="T409" s="3">
        <f>IF(U408=0,0,S409)</f>
        <v>0</v>
      </c>
      <c r="U409" s="8">
        <f>IF(E409="","",IF(U408&lt;=0,0,IF(U408+F409-L409-R409-T409&lt;0,0,U408+F409-L409-R409-T409)))</f>
        <v>3273100.2091967212</v>
      </c>
      <c r="W409" s="11"/>
      <c r="X409" s="11"/>
      <c r="Y409" s="11"/>
      <c r="Z409" s="11"/>
      <c r="AA409" s="11"/>
      <c r="AB409" s="11"/>
      <c r="AC409" s="11"/>
    </row>
    <row r="410" spans="4:29">
      <c r="D410" s="34">
        <f>IF(SUM($D$2:D409)&lt;&gt;0,0,IF(U409=L410,E410,0))</f>
        <v>0</v>
      </c>
      <c r="E410" s="3">
        <f t="shared" si="19"/>
        <v>407</v>
      </c>
      <c r="F410" s="3">
        <f>IF(E410="","",IF(ISERROR(INDEX($A$11:$B$20,MATCH(E410,$A$11:$A$20,0),2)),0,INDEX($A$11:$B$20,MATCH(E410,$A$11:$A$20,0),2)))</f>
        <v>0</v>
      </c>
      <c r="G410" s="47">
        <v>0.1</v>
      </c>
      <c r="H410" s="46">
        <f>IF($B$5="fixed",rate,G410)</f>
        <v>0.1</v>
      </c>
      <c r="I410" s="9">
        <f>IF(E410="",NA(),IF(PMT(H410/freq,(term*freq),-$B$2)&gt;(U409*(1+rate/freq)),IF((U409*(1+rate/freq))&lt;0,0,(U409*(1+rate/freq))),PMT(H410/freq,(term*freq),-$B$2)))</f>
        <v>59440.213775053242</v>
      </c>
      <c r="J410" s="8">
        <f>IF(E410="","",IF(emi&gt;(U409*(1+rate/freq)),IF((U409*(1+rate/freq))&lt;0,0,(U409*(1+rate/freq))),emi))</f>
        <v>59440.213775053242</v>
      </c>
      <c r="K410" s="9">
        <f>IF(E410="",NA(),IF(U409&lt;0,0,U409)*H410/freq)</f>
        <v>27275.835076639345</v>
      </c>
      <c r="L410" s="8">
        <f t="shared" si="20"/>
        <v>32164.378698413897</v>
      </c>
      <c r="M410" s="8">
        <f t="shared" si="21"/>
        <v>407</v>
      </c>
      <c r="N410" s="8"/>
      <c r="O410" s="8"/>
      <c r="P410" s="8"/>
      <c r="Q410" s="8">
        <f>IF($B$23=$M$2,M410,IF($B$23=$N$2,N410,IF($B$23=$O$2,O410,IF($B$23=$P$2,P410,""))))</f>
        <v>0</v>
      </c>
      <c r="R410" s="3">
        <f>IF(Q410&lt;&gt;0,regpay,0)</f>
        <v>0</v>
      </c>
      <c r="S410" s="27"/>
      <c r="T410" s="3">
        <f>IF(U409=0,0,S410)</f>
        <v>0</v>
      </c>
      <c r="U410" s="8">
        <f>IF(E410="","",IF(U409&lt;=0,0,IF(U409+F410-L410-R410-T410&lt;0,0,U409+F410-L410-R410-T410)))</f>
        <v>3240935.8304983075</v>
      </c>
      <c r="W410" s="11"/>
      <c r="X410" s="11"/>
      <c r="Y410" s="11"/>
      <c r="Z410" s="11"/>
      <c r="AA410" s="11"/>
      <c r="AB410" s="11"/>
      <c r="AC410" s="11"/>
    </row>
    <row r="411" spans="4:29">
      <c r="D411" s="34">
        <f>IF(SUM($D$2:D410)&lt;&gt;0,0,IF(U410=L411,E411,0))</f>
        <v>0</v>
      </c>
      <c r="E411" s="3">
        <f t="shared" si="19"/>
        <v>408</v>
      </c>
      <c r="F411" s="3">
        <f>IF(E411="","",IF(ISERROR(INDEX($A$11:$B$20,MATCH(E411,$A$11:$A$20,0),2)),0,INDEX($A$11:$B$20,MATCH(E411,$A$11:$A$20,0),2)))</f>
        <v>0</v>
      </c>
      <c r="G411" s="47">
        <v>0.1</v>
      </c>
      <c r="H411" s="46">
        <f>IF($B$5="fixed",rate,G411)</f>
        <v>0.1</v>
      </c>
      <c r="I411" s="9">
        <f>IF(E411="",NA(),IF(PMT(H411/freq,(term*freq),-$B$2)&gt;(U410*(1+rate/freq)),IF((U410*(1+rate/freq))&lt;0,0,(U410*(1+rate/freq))),PMT(H411/freq,(term*freq),-$B$2)))</f>
        <v>59440.213775053242</v>
      </c>
      <c r="J411" s="8">
        <f>IF(E411="","",IF(emi&gt;(U410*(1+rate/freq)),IF((U410*(1+rate/freq))&lt;0,0,(U410*(1+rate/freq))),emi))</f>
        <v>59440.213775053242</v>
      </c>
      <c r="K411" s="9">
        <f>IF(E411="",NA(),IF(U410&lt;0,0,U410)*H411/freq)</f>
        <v>27007.798587485897</v>
      </c>
      <c r="L411" s="8">
        <f t="shared" si="20"/>
        <v>32432.415187567345</v>
      </c>
      <c r="M411" s="8">
        <f t="shared" si="21"/>
        <v>408</v>
      </c>
      <c r="N411" s="8"/>
      <c r="O411" s="8"/>
      <c r="P411" s="8"/>
      <c r="Q411" s="8">
        <f>IF($B$23=$M$2,M411,IF($B$23=$N$2,N411,IF($B$23=$O$2,O411,IF($B$23=$P$2,P411,""))))</f>
        <v>0</v>
      </c>
      <c r="R411" s="3">
        <f>IF(Q411&lt;&gt;0,regpay,0)</f>
        <v>0</v>
      </c>
      <c r="S411" s="27"/>
      <c r="T411" s="3">
        <f>IF(U410=0,0,S411)</f>
        <v>0</v>
      </c>
      <c r="U411" s="8">
        <f>IF(E411="","",IF(U410&lt;=0,0,IF(U410+F411-L411-R411-T411&lt;0,0,U410+F411-L411-R411-T411)))</f>
        <v>3208503.41531074</v>
      </c>
      <c r="W411" s="11"/>
      <c r="X411" s="11"/>
      <c r="Y411" s="11"/>
      <c r="Z411" s="11"/>
      <c r="AA411" s="11"/>
      <c r="AB411" s="11"/>
      <c r="AC411" s="11"/>
    </row>
    <row r="412" spans="4:29">
      <c r="D412" s="34">
        <f>IF(SUM($D$2:D411)&lt;&gt;0,0,IF(U411=L412,E412,0))</f>
        <v>0</v>
      </c>
      <c r="E412" s="3">
        <f t="shared" si="19"/>
        <v>409</v>
      </c>
      <c r="F412" s="3">
        <f>IF(E412="","",IF(ISERROR(INDEX($A$11:$B$20,MATCH(E412,$A$11:$A$20,0),2)),0,INDEX($A$11:$B$20,MATCH(E412,$A$11:$A$20,0),2)))</f>
        <v>0</v>
      </c>
      <c r="G412" s="47">
        <v>0.1</v>
      </c>
      <c r="H412" s="46">
        <f>IF($B$5="fixed",rate,G412)</f>
        <v>0.1</v>
      </c>
      <c r="I412" s="9">
        <f>IF(E412="",NA(),IF(PMT(H412/freq,(term*freq),-$B$2)&gt;(U411*(1+rate/freq)),IF((U411*(1+rate/freq))&lt;0,0,(U411*(1+rate/freq))),PMT(H412/freq,(term*freq),-$B$2)))</f>
        <v>59440.213775053242</v>
      </c>
      <c r="J412" s="8">
        <f>IF(E412="","",IF(emi&gt;(U411*(1+rate/freq)),IF((U411*(1+rate/freq))&lt;0,0,(U411*(1+rate/freq))),emi))</f>
        <v>59440.213775053242</v>
      </c>
      <c r="K412" s="9">
        <f>IF(E412="",NA(),IF(U411&lt;0,0,U411)*H412/freq)</f>
        <v>26737.528460922837</v>
      </c>
      <c r="L412" s="8">
        <f t="shared" si="20"/>
        <v>32702.685314130405</v>
      </c>
      <c r="M412" s="8">
        <f t="shared" si="21"/>
        <v>409</v>
      </c>
      <c r="N412" s="8">
        <f>N409+3</f>
        <v>409</v>
      </c>
      <c r="O412" s="8">
        <f>O406+6</f>
        <v>409</v>
      </c>
      <c r="P412" s="8">
        <f>P400+12</f>
        <v>409</v>
      </c>
      <c r="Q412" s="8">
        <f>IF($B$23=$M$2,M412,IF($B$23=$N$2,N412,IF($B$23=$O$2,O412,IF($B$23=$P$2,P412,""))))</f>
        <v>409</v>
      </c>
      <c r="R412" s="3">
        <f>IF(Q412&lt;&gt;0,regpay,0)</f>
        <v>0</v>
      </c>
      <c r="S412" s="27"/>
      <c r="T412" s="3">
        <f>IF(U411=0,0,S412)</f>
        <v>0</v>
      </c>
      <c r="U412" s="8">
        <f>IF(E412="","",IF(U411&lt;=0,0,IF(U411+F412-L412-R412-T412&lt;0,0,U411+F412-L412-R412-T412)))</f>
        <v>3175800.7299966095</v>
      </c>
      <c r="W412" s="11"/>
      <c r="X412" s="11"/>
      <c r="Y412" s="11"/>
      <c r="Z412" s="11"/>
      <c r="AA412" s="11"/>
      <c r="AB412" s="11"/>
      <c r="AC412" s="11"/>
    </row>
    <row r="413" spans="4:29">
      <c r="D413" s="34">
        <f>IF(SUM($D$2:D412)&lt;&gt;0,0,IF(U412=L413,E413,0))</f>
        <v>0</v>
      </c>
      <c r="E413" s="3">
        <f t="shared" si="19"/>
        <v>410</v>
      </c>
      <c r="F413" s="3">
        <f>IF(E413="","",IF(ISERROR(INDEX($A$11:$B$20,MATCH(E413,$A$11:$A$20,0),2)),0,INDEX($A$11:$B$20,MATCH(E413,$A$11:$A$20,0),2)))</f>
        <v>0</v>
      </c>
      <c r="G413" s="47">
        <v>0.1</v>
      </c>
      <c r="H413" s="46">
        <f>IF($B$5="fixed",rate,G413)</f>
        <v>0.1</v>
      </c>
      <c r="I413" s="9">
        <f>IF(E413="",NA(),IF(PMT(H413/freq,(term*freq),-$B$2)&gt;(U412*(1+rate/freq)),IF((U412*(1+rate/freq))&lt;0,0,(U412*(1+rate/freq))),PMT(H413/freq,(term*freq),-$B$2)))</f>
        <v>59440.213775053242</v>
      </c>
      <c r="J413" s="8">
        <f>IF(E413="","",IF(emi&gt;(U412*(1+rate/freq)),IF((U412*(1+rate/freq))&lt;0,0,(U412*(1+rate/freq))),emi))</f>
        <v>59440.213775053242</v>
      </c>
      <c r="K413" s="9">
        <f>IF(E413="",NA(),IF(U412&lt;0,0,U412)*H413/freq)</f>
        <v>26465.006083305081</v>
      </c>
      <c r="L413" s="8">
        <f t="shared" si="20"/>
        <v>32975.207691748161</v>
      </c>
      <c r="M413" s="8">
        <f t="shared" si="21"/>
        <v>410</v>
      </c>
      <c r="N413" s="8"/>
      <c r="O413" s="8"/>
      <c r="P413" s="8"/>
      <c r="Q413" s="8">
        <f>IF($B$23=$M$2,M413,IF($B$23=$N$2,N413,IF($B$23=$O$2,O413,IF($B$23=$P$2,P413,""))))</f>
        <v>0</v>
      </c>
      <c r="R413" s="3">
        <f>IF(Q413&lt;&gt;0,regpay,0)</f>
        <v>0</v>
      </c>
      <c r="S413" s="27"/>
      <c r="T413" s="3">
        <f>IF(U412=0,0,S413)</f>
        <v>0</v>
      </c>
      <c r="U413" s="8">
        <f>IF(E413="","",IF(U412&lt;=0,0,IF(U412+F413-L413-R413-T413&lt;0,0,U412+F413-L413-R413-T413)))</f>
        <v>3142825.5223048613</v>
      </c>
      <c r="W413" s="11"/>
      <c r="X413" s="11"/>
      <c r="Y413" s="11"/>
      <c r="Z413" s="11"/>
      <c r="AA413" s="11"/>
      <c r="AB413" s="11"/>
      <c r="AC413" s="11"/>
    </row>
    <row r="414" spans="4:29">
      <c r="D414" s="34">
        <f>IF(SUM($D$2:D413)&lt;&gt;0,0,IF(U413=L414,E414,0))</f>
        <v>0</v>
      </c>
      <c r="E414" s="3">
        <f t="shared" si="19"/>
        <v>411</v>
      </c>
      <c r="F414" s="3">
        <f>IF(E414="","",IF(ISERROR(INDEX($A$11:$B$20,MATCH(E414,$A$11:$A$20,0),2)),0,INDEX($A$11:$B$20,MATCH(E414,$A$11:$A$20,0),2)))</f>
        <v>0</v>
      </c>
      <c r="G414" s="47">
        <v>0.1</v>
      </c>
      <c r="H414" s="46">
        <f>IF($B$5="fixed",rate,G414)</f>
        <v>0.1</v>
      </c>
      <c r="I414" s="9">
        <f>IF(E414="",NA(),IF(PMT(H414/freq,(term*freq),-$B$2)&gt;(U413*(1+rate/freq)),IF((U413*(1+rate/freq))&lt;0,0,(U413*(1+rate/freq))),PMT(H414/freq,(term*freq),-$B$2)))</f>
        <v>59440.213775053242</v>
      </c>
      <c r="J414" s="8">
        <f>IF(E414="","",IF(emi&gt;(U413*(1+rate/freq)),IF((U413*(1+rate/freq))&lt;0,0,(U413*(1+rate/freq))),emi))</f>
        <v>59440.213775053242</v>
      </c>
      <c r="K414" s="9">
        <f>IF(E414="",NA(),IF(U413&lt;0,0,U413)*H414/freq)</f>
        <v>26190.212685873845</v>
      </c>
      <c r="L414" s="8">
        <f t="shared" si="20"/>
        <v>33250.001089179394</v>
      </c>
      <c r="M414" s="8">
        <f t="shared" si="21"/>
        <v>411</v>
      </c>
      <c r="N414" s="8"/>
      <c r="O414" s="8"/>
      <c r="P414" s="8"/>
      <c r="Q414" s="8">
        <f>IF($B$23=$M$2,M414,IF($B$23=$N$2,N414,IF($B$23=$O$2,O414,IF($B$23=$P$2,P414,""))))</f>
        <v>0</v>
      </c>
      <c r="R414" s="3">
        <f>IF(Q414&lt;&gt;0,regpay,0)</f>
        <v>0</v>
      </c>
      <c r="S414" s="27"/>
      <c r="T414" s="3">
        <f>IF(U413=0,0,S414)</f>
        <v>0</v>
      </c>
      <c r="U414" s="8">
        <f>IF(E414="","",IF(U413&lt;=0,0,IF(U413+F414-L414-R414-T414&lt;0,0,U413+F414-L414-R414-T414)))</f>
        <v>3109575.5212156819</v>
      </c>
      <c r="W414" s="11"/>
      <c r="X414" s="11"/>
      <c r="Y414" s="11"/>
      <c r="Z414" s="11"/>
      <c r="AA414" s="11"/>
      <c r="AB414" s="11"/>
      <c r="AC414" s="11"/>
    </row>
    <row r="415" spans="4:29">
      <c r="D415" s="34">
        <f>IF(SUM($D$2:D414)&lt;&gt;0,0,IF(U414=L415,E415,0))</f>
        <v>0</v>
      </c>
      <c r="E415" s="3">
        <f t="shared" si="19"/>
        <v>412</v>
      </c>
      <c r="F415" s="3">
        <f>IF(E415="","",IF(ISERROR(INDEX($A$11:$B$20,MATCH(E415,$A$11:$A$20,0),2)),0,INDEX($A$11:$B$20,MATCH(E415,$A$11:$A$20,0),2)))</f>
        <v>0</v>
      </c>
      <c r="G415" s="47">
        <v>0.1</v>
      </c>
      <c r="H415" s="46">
        <f>IF($B$5="fixed",rate,G415)</f>
        <v>0.1</v>
      </c>
      <c r="I415" s="9">
        <f>IF(E415="",NA(),IF(PMT(H415/freq,(term*freq),-$B$2)&gt;(U414*(1+rate/freq)),IF((U414*(1+rate/freq))&lt;0,0,(U414*(1+rate/freq))),PMT(H415/freq,(term*freq),-$B$2)))</f>
        <v>59440.213775053242</v>
      </c>
      <c r="J415" s="8">
        <f>IF(E415="","",IF(emi&gt;(U414*(1+rate/freq)),IF((U414*(1+rate/freq))&lt;0,0,(U414*(1+rate/freq))),emi))</f>
        <v>59440.213775053242</v>
      </c>
      <c r="K415" s="9">
        <f>IF(E415="",NA(),IF(U414&lt;0,0,U414)*H415/freq)</f>
        <v>25913.129343464014</v>
      </c>
      <c r="L415" s="8">
        <f t="shared" si="20"/>
        <v>33527.084431589232</v>
      </c>
      <c r="M415" s="8">
        <f t="shared" si="21"/>
        <v>412</v>
      </c>
      <c r="N415" s="8">
        <f>N412+3</f>
        <v>412</v>
      </c>
      <c r="O415" s="8"/>
      <c r="P415" s="8"/>
      <c r="Q415" s="8">
        <f>IF($B$23=$M$2,M415,IF($B$23=$N$2,N415,IF($B$23=$O$2,O415,IF($B$23=$P$2,P415,""))))</f>
        <v>412</v>
      </c>
      <c r="R415" s="3">
        <f>IF(Q415&lt;&gt;0,regpay,0)</f>
        <v>0</v>
      </c>
      <c r="S415" s="27"/>
      <c r="T415" s="3">
        <f>IF(U414=0,0,S415)</f>
        <v>0</v>
      </c>
      <c r="U415" s="8">
        <f>IF(E415="","",IF(U414&lt;=0,0,IF(U414+F415-L415-R415-T415&lt;0,0,U414+F415-L415-R415-T415)))</f>
        <v>3076048.4367840928</v>
      </c>
      <c r="W415" s="11"/>
      <c r="X415" s="11"/>
      <c r="Y415" s="11"/>
      <c r="Z415" s="11"/>
      <c r="AA415" s="11"/>
      <c r="AB415" s="11"/>
      <c r="AC415" s="11"/>
    </row>
    <row r="416" spans="4:29">
      <c r="D416" s="34">
        <f>IF(SUM($D$2:D415)&lt;&gt;0,0,IF(U415=L416,E416,0))</f>
        <v>0</v>
      </c>
      <c r="E416" s="3">
        <f t="shared" si="19"/>
        <v>413</v>
      </c>
      <c r="F416" s="3">
        <f>IF(E416="","",IF(ISERROR(INDEX($A$11:$B$20,MATCH(E416,$A$11:$A$20,0),2)),0,INDEX($A$11:$B$20,MATCH(E416,$A$11:$A$20,0),2)))</f>
        <v>0</v>
      </c>
      <c r="G416" s="47">
        <v>0.1</v>
      </c>
      <c r="H416" s="46">
        <f>IF($B$5="fixed",rate,G416)</f>
        <v>0.1</v>
      </c>
      <c r="I416" s="9">
        <f>IF(E416="",NA(),IF(PMT(H416/freq,(term*freq),-$B$2)&gt;(U415*(1+rate/freq)),IF((U415*(1+rate/freq))&lt;0,0,(U415*(1+rate/freq))),PMT(H416/freq,(term*freq),-$B$2)))</f>
        <v>59440.213775053242</v>
      </c>
      <c r="J416" s="8">
        <f>IF(E416="","",IF(emi&gt;(U415*(1+rate/freq)),IF((U415*(1+rate/freq))&lt;0,0,(U415*(1+rate/freq))),emi))</f>
        <v>59440.213775053242</v>
      </c>
      <c r="K416" s="9">
        <f>IF(E416="",NA(),IF(U415&lt;0,0,U415)*H416/freq)</f>
        <v>25633.736973200776</v>
      </c>
      <c r="L416" s="8">
        <f t="shared" si="20"/>
        <v>33806.476801852463</v>
      </c>
      <c r="M416" s="8">
        <f t="shared" si="21"/>
        <v>413</v>
      </c>
      <c r="N416" s="8"/>
      <c r="O416" s="8"/>
      <c r="P416" s="8"/>
      <c r="Q416" s="8">
        <f>IF($B$23=$M$2,M416,IF($B$23=$N$2,N416,IF($B$23=$O$2,O416,IF($B$23=$P$2,P416,""))))</f>
        <v>0</v>
      </c>
      <c r="R416" s="3">
        <f>IF(Q416&lt;&gt;0,regpay,0)</f>
        <v>0</v>
      </c>
      <c r="S416" s="27"/>
      <c r="T416" s="3">
        <f>IF(U415=0,0,S416)</f>
        <v>0</v>
      </c>
      <c r="U416" s="8">
        <f>IF(E416="","",IF(U415&lt;=0,0,IF(U415+F416-L416-R416-T416&lt;0,0,U415+F416-L416-R416-T416)))</f>
        <v>3042241.9599822406</v>
      </c>
      <c r="W416" s="11"/>
      <c r="X416" s="11"/>
      <c r="Y416" s="11"/>
      <c r="Z416" s="11"/>
      <c r="AA416" s="11"/>
      <c r="AB416" s="11"/>
      <c r="AC416" s="11"/>
    </row>
    <row r="417" spans="4:29">
      <c r="D417" s="34">
        <f>IF(SUM($D$2:D416)&lt;&gt;0,0,IF(U416=L417,E417,0))</f>
        <v>0</v>
      </c>
      <c r="E417" s="3">
        <f t="shared" si="19"/>
        <v>414</v>
      </c>
      <c r="F417" s="3">
        <f>IF(E417="","",IF(ISERROR(INDEX($A$11:$B$20,MATCH(E417,$A$11:$A$20,0),2)),0,INDEX($A$11:$B$20,MATCH(E417,$A$11:$A$20,0),2)))</f>
        <v>0</v>
      </c>
      <c r="G417" s="47">
        <v>0.1</v>
      </c>
      <c r="H417" s="46">
        <f>IF($B$5="fixed",rate,G417)</f>
        <v>0.1</v>
      </c>
      <c r="I417" s="9">
        <f>IF(E417="",NA(),IF(PMT(H417/freq,(term*freq),-$B$2)&gt;(U416*(1+rate/freq)),IF((U416*(1+rate/freq))&lt;0,0,(U416*(1+rate/freq))),PMT(H417/freq,(term*freq),-$B$2)))</f>
        <v>59440.213775053242</v>
      </c>
      <c r="J417" s="8">
        <f>IF(E417="","",IF(emi&gt;(U416*(1+rate/freq)),IF((U416*(1+rate/freq))&lt;0,0,(U416*(1+rate/freq))),emi))</f>
        <v>59440.213775053242</v>
      </c>
      <c r="K417" s="9">
        <f>IF(E417="",NA(),IF(U416&lt;0,0,U416)*H417/freq)</f>
        <v>25352.01633318534</v>
      </c>
      <c r="L417" s="8">
        <f t="shared" si="20"/>
        <v>34088.197441867902</v>
      </c>
      <c r="M417" s="8">
        <f t="shared" si="21"/>
        <v>414</v>
      </c>
      <c r="N417" s="8"/>
      <c r="O417" s="8"/>
      <c r="P417" s="8"/>
      <c r="Q417" s="8">
        <f>IF($B$23=$M$2,M417,IF($B$23=$N$2,N417,IF($B$23=$O$2,O417,IF($B$23=$P$2,P417,""))))</f>
        <v>0</v>
      </c>
      <c r="R417" s="3">
        <f>IF(Q417&lt;&gt;0,regpay,0)</f>
        <v>0</v>
      </c>
      <c r="S417" s="27"/>
      <c r="T417" s="3">
        <f>IF(U416=0,0,S417)</f>
        <v>0</v>
      </c>
      <c r="U417" s="8">
        <f>IF(E417="","",IF(U416&lt;=0,0,IF(U416+F417-L417-R417-T417&lt;0,0,U416+F417-L417-R417-T417)))</f>
        <v>3008153.7625403726</v>
      </c>
      <c r="W417" s="11"/>
      <c r="X417" s="11"/>
      <c r="Y417" s="11"/>
      <c r="Z417" s="11"/>
      <c r="AA417" s="11"/>
      <c r="AB417" s="11"/>
      <c r="AC417" s="11"/>
    </row>
    <row r="418" spans="4:29">
      <c r="D418" s="34">
        <f>IF(SUM($D$2:D417)&lt;&gt;0,0,IF(U417=L418,E418,0))</f>
        <v>0</v>
      </c>
      <c r="E418" s="3">
        <f t="shared" si="19"/>
        <v>415</v>
      </c>
      <c r="F418" s="3">
        <f>IF(E418="","",IF(ISERROR(INDEX($A$11:$B$20,MATCH(E418,$A$11:$A$20,0),2)),0,INDEX($A$11:$B$20,MATCH(E418,$A$11:$A$20,0),2)))</f>
        <v>0</v>
      </c>
      <c r="G418" s="47">
        <v>0.1</v>
      </c>
      <c r="H418" s="46">
        <f>IF($B$5="fixed",rate,G418)</f>
        <v>0.1</v>
      </c>
      <c r="I418" s="9">
        <f>IF(E418="",NA(),IF(PMT(H418/freq,(term*freq),-$B$2)&gt;(U417*(1+rate/freq)),IF((U417*(1+rate/freq))&lt;0,0,(U417*(1+rate/freq))),PMT(H418/freq,(term*freq),-$B$2)))</f>
        <v>59440.213775053242</v>
      </c>
      <c r="J418" s="8">
        <f>IF(E418="","",IF(emi&gt;(U417*(1+rate/freq)),IF((U417*(1+rate/freq))&lt;0,0,(U417*(1+rate/freq))),emi))</f>
        <v>59440.213775053242</v>
      </c>
      <c r="K418" s="9">
        <f>IF(E418="",NA(),IF(U417&lt;0,0,U417)*H418/freq)</f>
        <v>25067.94802116977</v>
      </c>
      <c r="L418" s="8">
        <f t="shared" si="20"/>
        <v>34372.265753883476</v>
      </c>
      <c r="M418" s="8">
        <f t="shared" si="21"/>
        <v>415</v>
      </c>
      <c r="N418" s="8">
        <f>N415+3</f>
        <v>415</v>
      </c>
      <c r="O418" s="8">
        <f>O412+6</f>
        <v>415</v>
      </c>
      <c r="P418" s="8"/>
      <c r="Q418" s="8">
        <f>IF($B$23=$M$2,M418,IF($B$23=$N$2,N418,IF($B$23=$O$2,O418,IF($B$23=$P$2,P418,""))))</f>
        <v>415</v>
      </c>
      <c r="R418" s="3">
        <f>IF(Q418&lt;&gt;0,regpay,0)</f>
        <v>0</v>
      </c>
      <c r="S418" s="27"/>
      <c r="T418" s="3">
        <f>IF(U417=0,0,S418)</f>
        <v>0</v>
      </c>
      <c r="U418" s="8">
        <f>IF(E418="","",IF(U417&lt;=0,0,IF(U417+F418-L418-R418-T418&lt;0,0,U417+F418-L418-R418-T418)))</f>
        <v>2973781.4967864892</v>
      </c>
      <c r="W418" s="11"/>
      <c r="X418" s="11"/>
      <c r="Y418" s="11"/>
      <c r="Z418" s="11"/>
      <c r="AA418" s="11"/>
      <c r="AB418" s="11"/>
      <c r="AC418" s="11"/>
    </row>
    <row r="419" spans="4:29">
      <c r="D419" s="34">
        <f>IF(SUM($D$2:D418)&lt;&gt;0,0,IF(U418=L419,E419,0))</f>
        <v>0</v>
      </c>
      <c r="E419" s="3">
        <f t="shared" si="19"/>
        <v>416</v>
      </c>
      <c r="F419" s="3">
        <f>IF(E419="","",IF(ISERROR(INDEX($A$11:$B$20,MATCH(E419,$A$11:$A$20,0),2)),0,INDEX($A$11:$B$20,MATCH(E419,$A$11:$A$20,0),2)))</f>
        <v>0</v>
      </c>
      <c r="G419" s="47">
        <v>0.1</v>
      </c>
      <c r="H419" s="46">
        <f>IF($B$5="fixed",rate,G419)</f>
        <v>0.1</v>
      </c>
      <c r="I419" s="9">
        <f>IF(E419="",NA(),IF(PMT(H419/freq,(term*freq),-$B$2)&gt;(U418*(1+rate/freq)),IF((U418*(1+rate/freq))&lt;0,0,(U418*(1+rate/freq))),PMT(H419/freq,(term*freq),-$B$2)))</f>
        <v>59440.213775053242</v>
      </c>
      <c r="J419" s="8">
        <f>IF(E419="","",IF(emi&gt;(U418*(1+rate/freq)),IF((U418*(1+rate/freq))&lt;0,0,(U418*(1+rate/freq))),emi))</f>
        <v>59440.213775053242</v>
      </c>
      <c r="K419" s="9">
        <f>IF(E419="",NA(),IF(U418&lt;0,0,U418)*H419/freq)</f>
        <v>24781.512473220744</v>
      </c>
      <c r="L419" s="8">
        <f t="shared" si="20"/>
        <v>34658.701301832494</v>
      </c>
      <c r="M419" s="8">
        <f t="shared" si="21"/>
        <v>416</v>
      </c>
      <c r="N419" s="8"/>
      <c r="O419" s="8"/>
      <c r="P419" s="8"/>
      <c r="Q419" s="8">
        <f>IF($B$23=$M$2,M419,IF($B$23=$N$2,N419,IF($B$23=$O$2,O419,IF($B$23=$P$2,P419,""))))</f>
        <v>0</v>
      </c>
      <c r="R419" s="3">
        <f>IF(Q419&lt;&gt;0,regpay,0)</f>
        <v>0</v>
      </c>
      <c r="S419" s="27"/>
      <c r="T419" s="3">
        <f>IF(U418=0,0,S419)</f>
        <v>0</v>
      </c>
      <c r="U419" s="8">
        <f>IF(E419="","",IF(U418&lt;=0,0,IF(U418+F419-L419-R419-T419&lt;0,0,U418+F419-L419-R419-T419)))</f>
        <v>2939122.7954846565</v>
      </c>
      <c r="W419" s="11"/>
      <c r="X419" s="11"/>
      <c r="Y419" s="11"/>
      <c r="Z419" s="11"/>
      <c r="AA419" s="11"/>
      <c r="AB419" s="11"/>
      <c r="AC419" s="11"/>
    </row>
    <row r="420" spans="4:29">
      <c r="D420" s="34">
        <f>IF(SUM($D$2:D419)&lt;&gt;0,0,IF(U419=L420,E420,0))</f>
        <v>0</v>
      </c>
      <c r="E420" s="3">
        <f t="shared" si="19"/>
        <v>417</v>
      </c>
      <c r="F420" s="3">
        <f>IF(E420="","",IF(ISERROR(INDEX($A$11:$B$20,MATCH(E420,$A$11:$A$20,0),2)),0,INDEX($A$11:$B$20,MATCH(E420,$A$11:$A$20,0),2)))</f>
        <v>0</v>
      </c>
      <c r="G420" s="47">
        <v>0.1</v>
      </c>
      <c r="H420" s="46">
        <f>IF($B$5="fixed",rate,G420)</f>
        <v>0.1</v>
      </c>
      <c r="I420" s="9">
        <f>IF(E420="",NA(),IF(PMT(H420/freq,(term*freq),-$B$2)&gt;(U419*(1+rate/freq)),IF((U419*(1+rate/freq))&lt;0,0,(U419*(1+rate/freq))),PMT(H420/freq,(term*freq),-$B$2)))</f>
        <v>59440.213775053242</v>
      </c>
      <c r="J420" s="8">
        <f>IF(E420="","",IF(emi&gt;(U419*(1+rate/freq)),IF((U419*(1+rate/freq))&lt;0,0,(U419*(1+rate/freq))),emi))</f>
        <v>59440.213775053242</v>
      </c>
      <c r="K420" s="9">
        <f>IF(E420="",NA(),IF(U419&lt;0,0,U419)*H420/freq)</f>
        <v>24492.68996237214</v>
      </c>
      <c r="L420" s="8">
        <f t="shared" si="20"/>
        <v>34947.523812681102</v>
      </c>
      <c r="M420" s="8">
        <f t="shared" si="21"/>
        <v>417</v>
      </c>
      <c r="N420" s="8"/>
      <c r="O420" s="8"/>
      <c r="P420" s="8"/>
      <c r="Q420" s="8">
        <f>IF($B$23=$M$2,M420,IF($B$23=$N$2,N420,IF($B$23=$O$2,O420,IF($B$23=$P$2,P420,""))))</f>
        <v>0</v>
      </c>
      <c r="R420" s="3">
        <f>IF(Q420&lt;&gt;0,regpay,0)</f>
        <v>0</v>
      </c>
      <c r="S420" s="27"/>
      <c r="T420" s="3">
        <f>IF(U419=0,0,S420)</f>
        <v>0</v>
      </c>
      <c r="U420" s="8">
        <f>IF(E420="","",IF(U419&lt;=0,0,IF(U419+F420-L420-R420-T420&lt;0,0,U419+F420-L420-R420-T420)))</f>
        <v>2904175.2716719755</v>
      </c>
      <c r="W420" s="11"/>
      <c r="X420" s="11"/>
      <c r="Y420" s="11"/>
      <c r="Z420" s="11"/>
      <c r="AA420" s="11"/>
      <c r="AB420" s="11"/>
      <c r="AC420" s="11"/>
    </row>
    <row r="421" spans="4:29">
      <c r="D421" s="34">
        <f>IF(SUM($D$2:D420)&lt;&gt;0,0,IF(U420=L421,E421,0))</f>
        <v>0</v>
      </c>
      <c r="E421" s="3">
        <f t="shared" ref="E421:E484" si="22">IF(E420&lt;term*freq,E420+1,"")</f>
        <v>418</v>
      </c>
      <c r="F421" s="3">
        <f>IF(E421="","",IF(ISERROR(INDEX($A$11:$B$20,MATCH(E421,$A$11:$A$20,0),2)),0,INDEX($A$11:$B$20,MATCH(E421,$A$11:$A$20,0),2)))</f>
        <v>0</v>
      </c>
      <c r="G421" s="47">
        <v>0.1</v>
      </c>
      <c r="H421" s="46">
        <f>IF($B$5="fixed",rate,G421)</f>
        <v>0.1</v>
      </c>
      <c r="I421" s="9">
        <f>IF(E421="",NA(),IF(PMT(H421/freq,(term*freq),-$B$2)&gt;(U420*(1+rate/freq)),IF((U420*(1+rate/freq))&lt;0,0,(U420*(1+rate/freq))),PMT(H421/freq,(term*freq),-$B$2)))</f>
        <v>59440.213775053242</v>
      </c>
      <c r="J421" s="8">
        <f>IF(E421="","",IF(emi&gt;(U420*(1+rate/freq)),IF((U420*(1+rate/freq))&lt;0,0,(U420*(1+rate/freq))),emi))</f>
        <v>59440.213775053242</v>
      </c>
      <c r="K421" s="9">
        <f>IF(E421="",NA(),IF(U420&lt;0,0,U420)*H421/freq)</f>
        <v>24201.460597266461</v>
      </c>
      <c r="L421" s="8">
        <f t="shared" si="20"/>
        <v>35238.753177786784</v>
      </c>
      <c r="M421" s="8">
        <f t="shared" si="21"/>
        <v>418</v>
      </c>
      <c r="N421" s="8">
        <f>N418+3</f>
        <v>418</v>
      </c>
      <c r="O421" s="8"/>
      <c r="P421" s="8"/>
      <c r="Q421" s="8">
        <f>IF($B$23=$M$2,M421,IF($B$23=$N$2,N421,IF($B$23=$O$2,O421,IF($B$23=$P$2,P421,""))))</f>
        <v>418</v>
      </c>
      <c r="R421" s="3">
        <f>IF(Q421&lt;&gt;0,regpay,0)</f>
        <v>0</v>
      </c>
      <c r="S421" s="27"/>
      <c r="T421" s="3">
        <f>IF(U420=0,0,S421)</f>
        <v>0</v>
      </c>
      <c r="U421" s="8">
        <f>IF(E421="","",IF(U420&lt;=0,0,IF(U420+F421-L421-R421-T421&lt;0,0,U420+F421-L421-R421-T421)))</f>
        <v>2868936.5184941888</v>
      </c>
      <c r="W421" s="11"/>
      <c r="X421" s="11"/>
      <c r="Y421" s="11"/>
      <c r="Z421" s="11"/>
      <c r="AA421" s="11"/>
      <c r="AB421" s="11"/>
      <c r="AC421" s="11"/>
    </row>
    <row r="422" spans="4:29">
      <c r="D422" s="34">
        <f>IF(SUM($D$2:D421)&lt;&gt;0,0,IF(U421=L422,E422,0))</f>
        <v>0</v>
      </c>
      <c r="E422" s="3">
        <f t="shared" si="22"/>
        <v>419</v>
      </c>
      <c r="F422" s="3">
        <f>IF(E422="","",IF(ISERROR(INDEX($A$11:$B$20,MATCH(E422,$A$11:$A$20,0),2)),0,INDEX($A$11:$B$20,MATCH(E422,$A$11:$A$20,0),2)))</f>
        <v>0</v>
      </c>
      <c r="G422" s="47">
        <v>0.1</v>
      </c>
      <c r="H422" s="46">
        <f>IF($B$5="fixed",rate,G422)</f>
        <v>0.1</v>
      </c>
      <c r="I422" s="9">
        <f>IF(E422="",NA(),IF(PMT(H422/freq,(term*freq),-$B$2)&gt;(U421*(1+rate/freq)),IF((U421*(1+rate/freq))&lt;0,0,(U421*(1+rate/freq))),PMT(H422/freq,(term*freq),-$B$2)))</f>
        <v>59440.213775053242</v>
      </c>
      <c r="J422" s="8">
        <f>IF(E422="","",IF(emi&gt;(U421*(1+rate/freq)),IF((U421*(1+rate/freq))&lt;0,0,(U421*(1+rate/freq))),emi))</f>
        <v>59440.213775053242</v>
      </c>
      <c r="K422" s="9">
        <f>IF(E422="",NA(),IF(U421&lt;0,0,U421)*H422/freq)</f>
        <v>23907.804320784908</v>
      </c>
      <c r="L422" s="8">
        <f t="shared" si="20"/>
        <v>35532.409454268331</v>
      </c>
      <c r="M422" s="8">
        <f t="shared" si="21"/>
        <v>419</v>
      </c>
      <c r="N422" s="8"/>
      <c r="O422" s="8"/>
      <c r="P422" s="8"/>
      <c r="Q422" s="8">
        <f>IF($B$23=$M$2,M422,IF($B$23=$N$2,N422,IF($B$23=$O$2,O422,IF($B$23=$P$2,P422,""))))</f>
        <v>0</v>
      </c>
      <c r="R422" s="3">
        <f>IF(Q422&lt;&gt;0,regpay,0)</f>
        <v>0</v>
      </c>
      <c r="S422" s="27"/>
      <c r="T422" s="3">
        <f>IF(U421=0,0,S422)</f>
        <v>0</v>
      </c>
      <c r="U422" s="8">
        <f>IF(E422="","",IF(U421&lt;=0,0,IF(U421+F422-L422-R422-T422&lt;0,0,U421+F422-L422-R422-T422)))</f>
        <v>2833404.1090399204</v>
      </c>
      <c r="W422" s="11"/>
      <c r="X422" s="11"/>
      <c r="Y422" s="11"/>
      <c r="Z422" s="11"/>
      <c r="AA422" s="11"/>
      <c r="AB422" s="11"/>
      <c r="AC422" s="11"/>
    </row>
    <row r="423" spans="4:29">
      <c r="D423" s="34">
        <f>IF(SUM($D$2:D422)&lt;&gt;0,0,IF(U422=L423,E423,0))</f>
        <v>0</v>
      </c>
      <c r="E423" s="3">
        <f t="shared" si="22"/>
        <v>420</v>
      </c>
      <c r="F423" s="3">
        <f>IF(E423="","",IF(ISERROR(INDEX($A$11:$B$20,MATCH(E423,$A$11:$A$20,0),2)),0,INDEX($A$11:$B$20,MATCH(E423,$A$11:$A$20,0),2)))</f>
        <v>0</v>
      </c>
      <c r="G423" s="47">
        <v>0.1</v>
      </c>
      <c r="H423" s="46">
        <f>IF($B$5="fixed",rate,G423)</f>
        <v>0.1</v>
      </c>
      <c r="I423" s="9">
        <f>IF(E423="",NA(),IF(PMT(H423/freq,(term*freq),-$B$2)&gt;(U422*(1+rate/freq)),IF((U422*(1+rate/freq))&lt;0,0,(U422*(1+rate/freq))),PMT(H423/freq,(term*freq),-$B$2)))</f>
        <v>59440.213775053242</v>
      </c>
      <c r="J423" s="8">
        <f>IF(E423="","",IF(emi&gt;(U422*(1+rate/freq)),IF((U422*(1+rate/freq))&lt;0,0,(U422*(1+rate/freq))),emi))</f>
        <v>59440.213775053242</v>
      </c>
      <c r="K423" s="9">
        <f>IF(E423="",NA(),IF(U422&lt;0,0,U422)*H423/freq)</f>
        <v>23611.700908666007</v>
      </c>
      <c r="L423" s="8">
        <f t="shared" si="20"/>
        <v>35828.512866387231</v>
      </c>
      <c r="M423" s="8">
        <f t="shared" si="21"/>
        <v>420</v>
      </c>
      <c r="N423" s="8"/>
      <c r="O423" s="8"/>
      <c r="P423" s="8"/>
      <c r="Q423" s="8">
        <f>IF($B$23=$M$2,M423,IF($B$23=$N$2,N423,IF($B$23=$O$2,O423,IF($B$23=$P$2,P423,""))))</f>
        <v>0</v>
      </c>
      <c r="R423" s="3">
        <f>IF(Q423&lt;&gt;0,regpay,0)</f>
        <v>0</v>
      </c>
      <c r="S423" s="27"/>
      <c r="T423" s="3">
        <f>IF(U422=0,0,S423)</f>
        <v>0</v>
      </c>
      <c r="U423" s="8">
        <f>IF(E423="","",IF(U422&lt;=0,0,IF(U422+F423-L423-R423-T423&lt;0,0,U422+F423-L423-R423-T423)))</f>
        <v>2797575.5961735332</v>
      </c>
      <c r="W423" s="11"/>
      <c r="X423" s="11"/>
      <c r="Y423" s="11"/>
      <c r="Z423" s="11"/>
      <c r="AA423" s="11"/>
      <c r="AB423" s="11"/>
      <c r="AC423" s="11"/>
    </row>
    <row r="424" spans="4:29">
      <c r="D424" s="34">
        <f>IF(SUM($D$2:D423)&lt;&gt;0,0,IF(U423=L424,E424,0))</f>
        <v>0</v>
      </c>
      <c r="E424" s="3">
        <f t="shared" si="22"/>
        <v>421</v>
      </c>
      <c r="F424" s="3">
        <f>IF(E424="","",IF(ISERROR(INDEX($A$11:$B$20,MATCH(E424,$A$11:$A$20,0),2)),0,INDEX($A$11:$B$20,MATCH(E424,$A$11:$A$20,0),2)))</f>
        <v>0</v>
      </c>
      <c r="G424" s="47">
        <v>0.1</v>
      </c>
      <c r="H424" s="46">
        <f>IF($B$5="fixed",rate,G424)</f>
        <v>0.1</v>
      </c>
      <c r="I424" s="9">
        <f>IF(E424="",NA(),IF(PMT(H424/freq,(term*freq),-$B$2)&gt;(U423*(1+rate/freq)),IF((U423*(1+rate/freq))&lt;0,0,(U423*(1+rate/freq))),PMT(H424/freq,(term*freq),-$B$2)))</f>
        <v>59440.213775053242</v>
      </c>
      <c r="J424" s="8">
        <f>IF(E424="","",IF(emi&gt;(U423*(1+rate/freq)),IF((U423*(1+rate/freq))&lt;0,0,(U423*(1+rate/freq))),emi))</f>
        <v>59440.213775053242</v>
      </c>
      <c r="K424" s="9">
        <f>IF(E424="",NA(),IF(U423&lt;0,0,U423)*H424/freq)</f>
        <v>23313.129968112775</v>
      </c>
      <c r="L424" s="8">
        <f t="shared" si="20"/>
        <v>36127.083806940471</v>
      </c>
      <c r="M424" s="8">
        <f t="shared" si="21"/>
        <v>421</v>
      </c>
      <c r="N424" s="8">
        <f>N421+3</f>
        <v>421</v>
      </c>
      <c r="O424" s="8">
        <f>O418+6</f>
        <v>421</v>
      </c>
      <c r="P424" s="8">
        <f>P412+12</f>
        <v>421</v>
      </c>
      <c r="Q424" s="8">
        <f>IF($B$23=$M$2,M424,IF($B$23=$N$2,N424,IF($B$23=$O$2,O424,IF($B$23=$P$2,P424,""))))</f>
        <v>421</v>
      </c>
      <c r="R424" s="3">
        <f>IF(Q424&lt;&gt;0,regpay,0)</f>
        <v>0</v>
      </c>
      <c r="S424" s="27"/>
      <c r="T424" s="3">
        <f>IF(U423=0,0,S424)</f>
        <v>0</v>
      </c>
      <c r="U424" s="8">
        <f>IF(E424="","",IF(U423&lt;=0,0,IF(U423+F424-L424-R424-T424&lt;0,0,U423+F424-L424-R424-T424)))</f>
        <v>2761448.5123665929</v>
      </c>
      <c r="W424" s="11"/>
      <c r="X424" s="11"/>
      <c r="Y424" s="11"/>
      <c r="Z424" s="11"/>
      <c r="AA424" s="11"/>
      <c r="AB424" s="11"/>
      <c r="AC424" s="11"/>
    </row>
    <row r="425" spans="4:29">
      <c r="D425" s="34">
        <f>IF(SUM($D$2:D424)&lt;&gt;0,0,IF(U424=L425,E425,0))</f>
        <v>0</v>
      </c>
      <c r="E425" s="3">
        <f t="shared" si="22"/>
        <v>422</v>
      </c>
      <c r="F425" s="3">
        <f>IF(E425="","",IF(ISERROR(INDEX($A$11:$B$20,MATCH(E425,$A$11:$A$20,0),2)),0,INDEX($A$11:$B$20,MATCH(E425,$A$11:$A$20,0),2)))</f>
        <v>0</v>
      </c>
      <c r="G425" s="47">
        <v>0.1</v>
      </c>
      <c r="H425" s="46">
        <f>IF($B$5="fixed",rate,G425)</f>
        <v>0.1</v>
      </c>
      <c r="I425" s="9">
        <f>IF(E425="",NA(),IF(PMT(H425/freq,(term*freq),-$B$2)&gt;(U424*(1+rate/freq)),IF((U424*(1+rate/freq))&lt;0,0,(U424*(1+rate/freq))),PMT(H425/freq,(term*freq),-$B$2)))</f>
        <v>59440.213775053242</v>
      </c>
      <c r="J425" s="8">
        <f>IF(E425="","",IF(emi&gt;(U424*(1+rate/freq)),IF((U424*(1+rate/freq))&lt;0,0,(U424*(1+rate/freq))),emi))</f>
        <v>59440.213775053242</v>
      </c>
      <c r="K425" s="9">
        <f>IF(E425="",NA(),IF(U424&lt;0,0,U424)*H425/freq)</f>
        <v>23012.070936388274</v>
      </c>
      <c r="L425" s="8">
        <f t="shared" si="20"/>
        <v>36428.142838664964</v>
      </c>
      <c r="M425" s="8">
        <f t="shared" si="21"/>
        <v>422</v>
      </c>
      <c r="N425" s="8"/>
      <c r="O425" s="8"/>
      <c r="P425" s="8"/>
      <c r="Q425" s="8">
        <f>IF($B$23=$M$2,M425,IF($B$23=$N$2,N425,IF($B$23=$O$2,O425,IF($B$23=$P$2,P425,""))))</f>
        <v>0</v>
      </c>
      <c r="R425" s="3">
        <f>IF(Q425&lt;&gt;0,regpay,0)</f>
        <v>0</v>
      </c>
      <c r="S425" s="27"/>
      <c r="T425" s="3">
        <f>IF(U424=0,0,S425)</f>
        <v>0</v>
      </c>
      <c r="U425" s="8">
        <f>IF(E425="","",IF(U424&lt;=0,0,IF(U424+F425-L425-R425-T425&lt;0,0,U424+F425-L425-R425-T425)))</f>
        <v>2725020.3695279281</v>
      </c>
      <c r="W425" s="11"/>
      <c r="X425" s="11"/>
      <c r="Y425" s="11"/>
      <c r="Z425" s="11"/>
      <c r="AA425" s="11"/>
      <c r="AB425" s="11"/>
      <c r="AC425" s="11"/>
    </row>
    <row r="426" spans="4:29">
      <c r="D426" s="34">
        <f>IF(SUM($D$2:D425)&lt;&gt;0,0,IF(U425=L426,E426,0))</f>
        <v>0</v>
      </c>
      <c r="E426" s="3">
        <f t="shared" si="22"/>
        <v>423</v>
      </c>
      <c r="F426" s="3">
        <f>IF(E426="","",IF(ISERROR(INDEX($A$11:$B$20,MATCH(E426,$A$11:$A$20,0),2)),0,INDEX($A$11:$B$20,MATCH(E426,$A$11:$A$20,0),2)))</f>
        <v>0</v>
      </c>
      <c r="G426" s="47">
        <v>0.1</v>
      </c>
      <c r="H426" s="46">
        <f>IF($B$5="fixed",rate,G426)</f>
        <v>0.1</v>
      </c>
      <c r="I426" s="9">
        <f>IF(E426="",NA(),IF(PMT(H426/freq,(term*freq),-$B$2)&gt;(U425*(1+rate/freq)),IF((U425*(1+rate/freq))&lt;0,0,(U425*(1+rate/freq))),PMT(H426/freq,(term*freq),-$B$2)))</f>
        <v>59440.213775053242</v>
      </c>
      <c r="J426" s="8">
        <f>IF(E426="","",IF(emi&gt;(U425*(1+rate/freq)),IF((U425*(1+rate/freq))&lt;0,0,(U425*(1+rate/freq))),emi))</f>
        <v>59440.213775053242</v>
      </c>
      <c r="K426" s="9">
        <f>IF(E426="",NA(),IF(U425&lt;0,0,U425)*H426/freq)</f>
        <v>22708.503079399405</v>
      </c>
      <c r="L426" s="8">
        <f t="shared" si="20"/>
        <v>36731.710695653834</v>
      </c>
      <c r="M426" s="8">
        <f t="shared" si="21"/>
        <v>423</v>
      </c>
      <c r="N426" s="8"/>
      <c r="O426" s="8"/>
      <c r="P426" s="8"/>
      <c r="Q426" s="8">
        <f>IF($B$23=$M$2,M426,IF($B$23=$N$2,N426,IF($B$23=$O$2,O426,IF($B$23=$P$2,P426,""))))</f>
        <v>0</v>
      </c>
      <c r="R426" s="3">
        <f>IF(Q426&lt;&gt;0,regpay,0)</f>
        <v>0</v>
      </c>
      <c r="S426" s="27"/>
      <c r="T426" s="3">
        <f>IF(U425=0,0,S426)</f>
        <v>0</v>
      </c>
      <c r="U426" s="8">
        <f>IF(E426="","",IF(U425&lt;=0,0,IF(U425+F426-L426-R426-T426&lt;0,0,U425+F426-L426-R426-T426)))</f>
        <v>2688288.6588322744</v>
      </c>
      <c r="W426" s="11"/>
      <c r="X426" s="11"/>
      <c r="Y426" s="11"/>
      <c r="Z426" s="11"/>
      <c r="AA426" s="11"/>
      <c r="AB426" s="11"/>
      <c r="AC426" s="11"/>
    </row>
    <row r="427" spans="4:29">
      <c r="D427" s="34">
        <f>IF(SUM($D$2:D426)&lt;&gt;0,0,IF(U426=L427,E427,0))</f>
        <v>0</v>
      </c>
      <c r="E427" s="3">
        <f t="shared" si="22"/>
        <v>424</v>
      </c>
      <c r="F427" s="3">
        <f>IF(E427="","",IF(ISERROR(INDEX($A$11:$B$20,MATCH(E427,$A$11:$A$20,0),2)),0,INDEX($A$11:$B$20,MATCH(E427,$A$11:$A$20,0),2)))</f>
        <v>0</v>
      </c>
      <c r="G427" s="47">
        <v>0.1</v>
      </c>
      <c r="H427" s="46">
        <f>IF($B$5="fixed",rate,G427)</f>
        <v>0.1</v>
      </c>
      <c r="I427" s="9">
        <f>IF(E427="",NA(),IF(PMT(H427/freq,(term*freq),-$B$2)&gt;(U426*(1+rate/freq)),IF((U426*(1+rate/freq))&lt;0,0,(U426*(1+rate/freq))),PMT(H427/freq,(term*freq),-$B$2)))</f>
        <v>59440.213775053242</v>
      </c>
      <c r="J427" s="8">
        <f>IF(E427="","",IF(emi&gt;(U426*(1+rate/freq)),IF((U426*(1+rate/freq))&lt;0,0,(U426*(1+rate/freq))),emi))</f>
        <v>59440.213775053242</v>
      </c>
      <c r="K427" s="9">
        <f>IF(E427="",NA(),IF(U426&lt;0,0,U426)*H427/freq)</f>
        <v>22402.405490268953</v>
      </c>
      <c r="L427" s="8">
        <f t="shared" si="20"/>
        <v>37037.808284784289</v>
      </c>
      <c r="M427" s="8">
        <f t="shared" si="21"/>
        <v>424</v>
      </c>
      <c r="N427" s="8">
        <f>N424+3</f>
        <v>424</v>
      </c>
      <c r="O427" s="8"/>
      <c r="P427" s="8"/>
      <c r="Q427" s="8">
        <f>IF($B$23=$M$2,M427,IF($B$23=$N$2,N427,IF($B$23=$O$2,O427,IF($B$23=$P$2,P427,""))))</f>
        <v>424</v>
      </c>
      <c r="R427" s="3">
        <f>IF(Q427&lt;&gt;0,regpay,0)</f>
        <v>0</v>
      </c>
      <c r="S427" s="27"/>
      <c r="T427" s="3">
        <f>IF(U426=0,0,S427)</f>
        <v>0</v>
      </c>
      <c r="U427" s="8">
        <f>IF(E427="","",IF(U426&lt;=0,0,IF(U426+F427-L427-R427-T427&lt;0,0,U426+F427-L427-R427-T427)))</f>
        <v>2651250.8505474902</v>
      </c>
      <c r="W427" s="11"/>
      <c r="X427" s="11"/>
      <c r="Y427" s="11"/>
      <c r="Z427" s="11"/>
      <c r="AA427" s="11"/>
      <c r="AB427" s="11"/>
      <c r="AC427" s="11"/>
    </row>
    <row r="428" spans="4:29">
      <c r="D428" s="34">
        <f>IF(SUM($D$2:D427)&lt;&gt;0,0,IF(U427=L428,E428,0))</f>
        <v>0</v>
      </c>
      <c r="E428" s="3">
        <f t="shared" si="22"/>
        <v>425</v>
      </c>
      <c r="F428" s="3">
        <f>IF(E428="","",IF(ISERROR(INDEX($A$11:$B$20,MATCH(E428,$A$11:$A$20,0),2)),0,INDEX($A$11:$B$20,MATCH(E428,$A$11:$A$20,0),2)))</f>
        <v>0</v>
      </c>
      <c r="G428" s="47">
        <v>0.1</v>
      </c>
      <c r="H428" s="46">
        <f>IF($B$5="fixed",rate,G428)</f>
        <v>0.1</v>
      </c>
      <c r="I428" s="9">
        <f>IF(E428="",NA(),IF(PMT(H428/freq,(term*freq),-$B$2)&gt;(U427*(1+rate/freq)),IF((U427*(1+rate/freq))&lt;0,0,(U427*(1+rate/freq))),PMT(H428/freq,(term*freq),-$B$2)))</f>
        <v>59440.213775053242</v>
      </c>
      <c r="J428" s="8">
        <f>IF(E428="","",IF(emi&gt;(U427*(1+rate/freq)),IF((U427*(1+rate/freq))&lt;0,0,(U427*(1+rate/freq))),emi))</f>
        <v>59440.213775053242</v>
      </c>
      <c r="K428" s="9">
        <f>IF(E428="",NA(),IF(U427&lt;0,0,U427)*H428/freq)</f>
        <v>22093.757087895752</v>
      </c>
      <c r="L428" s="8">
        <f t="shared" si="20"/>
        <v>37346.456687157493</v>
      </c>
      <c r="M428" s="8">
        <f t="shared" si="21"/>
        <v>425</v>
      </c>
      <c r="N428" s="8"/>
      <c r="O428" s="8"/>
      <c r="P428" s="8"/>
      <c r="Q428" s="8">
        <f>IF($B$23=$M$2,M428,IF($B$23=$N$2,N428,IF($B$23=$O$2,O428,IF($B$23=$P$2,P428,""))))</f>
        <v>0</v>
      </c>
      <c r="R428" s="3">
        <f>IF(Q428&lt;&gt;0,regpay,0)</f>
        <v>0</v>
      </c>
      <c r="S428" s="27"/>
      <c r="T428" s="3">
        <f>IF(U427=0,0,S428)</f>
        <v>0</v>
      </c>
      <c r="U428" s="8">
        <f>IF(E428="","",IF(U427&lt;=0,0,IF(U427+F428-L428-R428-T428&lt;0,0,U427+F428-L428-R428-T428)))</f>
        <v>2613904.3938603327</v>
      </c>
      <c r="W428" s="11"/>
      <c r="X428" s="11"/>
      <c r="Y428" s="11"/>
      <c r="Z428" s="11"/>
      <c r="AA428" s="11"/>
      <c r="AB428" s="11"/>
      <c r="AC428" s="11"/>
    </row>
    <row r="429" spans="4:29">
      <c r="D429" s="34">
        <f>IF(SUM($D$2:D428)&lt;&gt;0,0,IF(U428=L429,E429,0))</f>
        <v>0</v>
      </c>
      <c r="E429" s="3">
        <f t="shared" si="22"/>
        <v>426</v>
      </c>
      <c r="F429" s="3">
        <f>IF(E429="","",IF(ISERROR(INDEX($A$11:$B$20,MATCH(E429,$A$11:$A$20,0),2)),0,INDEX($A$11:$B$20,MATCH(E429,$A$11:$A$20,0),2)))</f>
        <v>0</v>
      </c>
      <c r="G429" s="47">
        <v>0.1</v>
      </c>
      <c r="H429" s="46">
        <f>IF($B$5="fixed",rate,G429)</f>
        <v>0.1</v>
      </c>
      <c r="I429" s="9">
        <f>IF(E429="",NA(),IF(PMT(H429/freq,(term*freq),-$B$2)&gt;(U428*(1+rate/freq)),IF((U428*(1+rate/freq))&lt;0,0,(U428*(1+rate/freq))),PMT(H429/freq,(term*freq),-$B$2)))</f>
        <v>59440.213775053242</v>
      </c>
      <c r="J429" s="8">
        <f>IF(E429="","",IF(emi&gt;(U428*(1+rate/freq)),IF((U428*(1+rate/freq))&lt;0,0,(U428*(1+rate/freq))),emi))</f>
        <v>59440.213775053242</v>
      </c>
      <c r="K429" s="9">
        <f>IF(E429="",NA(),IF(U428&lt;0,0,U428)*H429/freq)</f>
        <v>21782.536615502773</v>
      </c>
      <c r="L429" s="8">
        <f t="shared" si="20"/>
        <v>37657.677159550469</v>
      </c>
      <c r="M429" s="8">
        <f t="shared" si="21"/>
        <v>426</v>
      </c>
      <c r="N429" s="8"/>
      <c r="O429" s="8"/>
      <c r="P429" s="8"/>
      <c r="Q429" s="8">
        <f>IF($B$23=$M$2,M429,IF($B$23=$N$2,N429,IF($B$23=$O$2,O429,IF($B$23=$P$2,P429,""))))</f>
        <v>0</v>
      </c>
      <c r="R429" s="3">
        <f>IF(Q429&lt;&gt;0,regpay,0)</f>
        <v>0</v>
      </c>
      <c r="S429" s="27"/>
      <c r="T429" s="3">
        <f>IF(U428=0,0,S429)</f>
        <v>0</v>
      </c>
      <c r="U429" s="8">
        <f>IF(E429="","",IF(U428&lt;=0,0,IF(U428+F429-L429-R429-T429&lt;0,0,U428+F429-L429-R429-T429)))</f>
        <v>2576246.7167007821</v>
      </c>
      <c r="W429" s="11"/>
      <c r="X429" s="11"/>
      <c r="Y429" s="11"/>
      <c r="Z429" s="11"/>
      <c r="AA429" s="11"/>
      <c r="AB429" s="11"/>
      <c r="AC429" s="11"/>
    </row>
    <row r="430" spans="4:29">
      <c r="D430" s="34">
        <f>IF(SUM($D$2:D429)&lt;&gt;0,0,IF(U429=L430,E430,0))</f>
        <v>0</v>
      </c>
      <c r="E430" s="3">
        <f t="shared" si="22"/>
        <v>427</v>
      </c>
      <c r="F430" s="3">
        <f>IF(E430="","",IF(ISERROR(INDEX($A$11:$B$20,MATCH(E430,$A$11:$A$20,0),2)),0,INDEX($A$11:$B$20,MATCH(E430,$A$11:$A$20,0),2)))</f>
        <v>0</v>
      </c>
      <c r="G430" s="47">
        <v>0.1</v>
      </c>
      <c r="H430" s="46">
        <f>IF($B$5="fixed",rate,G430)</f>
        <v>0.1</v>
      </c>
      <c r="I430" s="9">
        <f>IF(E430="",NA(),IF(PMT(H430/freq,(term*freq),-$B$2)&gt;(U429*(1+rate/freq)),IF((U429*(1+rate/freq))&lt;0,0,(U429*(1+rate/freq))),PMT(H430/freq,(term*freq),-$B$2)))</f>
        <v>59440.213775053242</v>
      </c>
      <c r="J430" s="8">
        <f>IF(E430="","",IF(emi&gt;(U429*(1+rate/freq)),IF((U429*(1+rate/freq))&lt;0,0,(U429*(1+rate/freq))),emi))</f>
        <v>59440.213775053242</v>
      </c>
      <c r="K430" s="9">
        <f>IF(E430="",NA(),IF(U429&lt;0,0,U429)*H430/freq)</f>
        <v>21468.722639173186</v>
      </c>
      <c r="L430" s="8">
        <f t="shared" si="20"/>
        <v>37971.49113588006</v>
      </c>
      <c r="M430" s="8">
        <f t="shared" si="21"/>
        <v>427</v>
      </c>
      <c r="N430" s="8">
        <f>N427+3</f>
        <v>427</v>
      </c>
      <c r="O430" s="8">
        <f>O424+6</f>
        <v>427</v>
      </c>
      <c r="P430" s="8"/>
      <c r="Q430" s="8">
        <f>IF($B$23=$M$2,M430,IF($B$23=$N$2,N430,IF($B$23=$O$2,O430,IF($B$23=$P$2,P430,""))))</f>
        <v>427</v>
      </c>
      <c r="R430" s="3">
        <f>IF(Q430&lt;&gt;0,regpay,0)</f>
        <v>0</v>
      </c>
      <c r="S430" s="27"/>
      <c r="T430" s="3">
        <f>IF(U429=0,0,S430)</f>
        <v>0</v>
      </c>
      <c r="U430" s="8">
        <f>IF(E430="","",IF(U429&lt;=0,0,IF(U429+F430-L430-R430-T430&lt;0,0,U429+F430-L430-R430-T430)))</f>
        <v>2538275.2255649022</v>
      </c>
      <c r="W430" s="11"/>
      <c r="X430" s="11"/>
      <c r="Y430" s="11"/>
      <c r="Z430" s="11"/>
      <c r="AA430" s="11"/>
      <c r="AB430" s="11"/>
      <c r="AC430" s="11"/>
    </row>
    <row r="431" spans="4:29">
      <c r="D431" s="34">
        <f>IF(SUM($D$2:D430)&lt;&gt;0,0,IF(U430=L431,E431,0))</f>
        <v>0</v>
      </c>
      <c r="E431" s="3">
        <f t="shared" si="22"/>
        <v>428</v>
      </c>
      <c r="F431" s="3">
        <f>IF(E431="","",IF(ISERROR(INDEX($A$11:$B$20,MATCH(E431,$A$11:$A$20,0),2)),0,INDEX($A$11:$B$20,MATCH(E431,$A$11:$A$20,0),2)))</f>
        <v>0</v>
      </c>
      <c r="G431" s="47">
        <v>0.1</v>
      </c>
      <c r="H431" s="46">
        <f>IF($B$5="fixed",rate,G431)</f>
        <v>0.1</v>
      </c>
      <c r="I431" s="9">
        <f>IF(E431="",NA(),IF(PMT(H431/freq,(term*freq),-$B$2)&gt;(U430*(1+rate/freq)),IF((U430*(1+rate/freq))&lt;0,0,(U430*(1+rate/freq))),PMT(H431/freq,(term*freq),-$B$2)))</f>
        <v>59440.213775053242</v>
      </c>
      <c r="J431" s="8">
        <f>IF(E431="","",IF(emi&gt;(U430*(1+rate/freq)),IF((U430*(1+rate/freq))&lt;0,0,(U430*(1+rate/freq))),emi))</f>
        <v>59440.213775053242</v>
      </c>
      <c r="K431" s="9">
        <f>IF(E431="",NA(),IF(U430&lt;0,0,U430)*H431/freq)</f>
        <v>21152.293546374185</v>
      </c>
      <c r="L431" s="8">
        <f t="shared" si="20"/>
        <v>38287.920228679053</v>
      </c>
      <c r="M431" s="8">
        <f t="shared" si="21"/>
        <v>428</v>
      </c>
      <c r="N431" s="8"/>
      <c r="O431" s="8"/>
      <c r="P431" s="8"/>
      <c r="Q431" s="8">
        <f>IF($B$23=$M$2,M431,IF($B$23=$N$2,N431,IF($B$23=$O$2,O431,IF($B$23=$P$2,P431,""))))</f>
        <v>0</v>
      </c>
      <c r="R431" s="3">
        <f>IF(Q431&lt;&gt;0,regpay,0)</f>
        <v>0</v>
      </c>
      <c r="S431" s="27"/>
      <c r="T431" s="3">
        <f>IF(U430=0,0,S431)</f>
        <v>0</v>
      </c>
      <c r="U431" s="8">
        <f>IF(E431="","",IF(U430&lt;=0,0,IF(U430+F431-L431-R431-T431&lt;0,0,U430+F431-L431-R431-T431)))</f>
        <v>2499987.305336223</v>
      </c>
      <c r="W431" s="11"/>
      <c r="X431" s="11"/>
      <c r="Y431" s="11"/>
      <c r="Z431" s="11"/>
      <c r="AA431" s="11"/>
      <c r="AB431" s="11"/>
      <c r="AC431" s="11"/>
    </row>
    <row r="432" spans="4:29">
      <c r="D432" s="34">
        <f>IF(SUM($D$2:D431)&lt;&gt;0,0,IF(U431=L432,E432,0))</f>
        <v>0</v>
      </c>
      <c r="E432" s="3">
        <f t="shared" si="22"/>
        <v>429</v>
      </c>
      <c r="F432" s="3">
        <f>IF(E432="","",IF(ISERROR(INDEX($A$11:$B$20,MATCH(E432,$A$11:$A$20,0),2)),0,INDEX($A$11:$B$20,MATCH(E432,$A$11:$A$20,0),2)))</f>
        <v>0</v>
      </c>
      <c r="G432" s="47">
        <v>0.1</v>
      </c>
      <c r="H432" s="46">
        <f>IF($B$5="fixed",rate,G432)</f>
        <v>0.1</v>
      </c>
      <c r="I432" s="9">
        <f>IF(E432="",NA(),IF(PMT(H432/freq,(term*freq),-$B$2)&gt;(U431*(1+rate/freq)),IF((U431*(1+rate/freq))&lt;0,0,(U431*(1+rate/freq))),PMT(H432/freq,(term*freq),-$B$2)))</f>
        <v>59440.213775053242</v>
      </c>
      <c r="J432" s="8">
        <f>IF(E432="","",IF(emi&gt;(U431*(1+rate/freq)),IF((U431*(1+rate/freq))&lt;0,0,(U431*(1+rate/freq))),emi))</f>
        <v>59440.213775053242</v>
      </c>
      <c r="K432" s="9">
        <f>IF(E432="",NA(),IF(U431&lt;0,0,U431)*H432/freq)</f>
        <v>20833.227544468526</v>
      </c>
      <c r="L432" s="8">
        <f t="shared" si="20"/>
        <v>38606.98623058472</v>
      </c>
      <c r="M432" s="8">
        <f t="shared" si="21"/>
        <v>429</v>
      </c>
      <c r="N432" s="8"/>
      <c r="O432" s="8"/>
      <c r="P432" s="8"/>
      <c r="Q432" s="8">
        <f>IF($B$23=$M$2,M432,IF($B$23=$N$2,N432,IF($B$23=$O$2,O432,IF($B$23=$P$2,P432,""))))</f>
        <v>0</v>
      </c>
      <c r="R432" s="3">
        <f>IF(Q432&lt;&gt;0,regpay,0)</f>
        <v>0</v>
      </c>
      <c r="S432" s="27"/>
      <c r="T432" s="3">
        <f>IF(U431=0,0,S432)</f>
        <v>0</v>
      </c>
      <c r="U432" s="8">
        <f>IF(E432="","",IF(U431&lt;=0,0,IF(U431+F432-L432-R432-T432&lt;0,0,U431+F432-L432-R432-T432)))</f>
        <v>2461380.3191056382</v>
      </c>
      <c r="W432" s="11"/>
      <c r="X432" s="11"/>
      <c r="Y432" s="11"/>
      <c r="Z432" s="11"/>
      <c r="AA432" s="11"/>
      <c r="AB432" s="11"/>
      <c r="AC432" s="11"/>
    </row>
    <row r="433" spans="4:29">
      <c r="D433" s="34">
        <f>IF(SUM($D$2:D432)&lt;&gt;0,0,IF(U432=L433,E433,0))</f>
        <v>0</v>
      </c>
      <c r="E433" s="3">
        <f t="shared" si="22"/>
        <v>430</v>
      </c>
      <c r="F433" s="3">
        <f>IF(E433="","",IF(ISERROR(INDEX($A$11:$B$20,MATCH(E433,$A$11:$A$20,0),2)),0,INDEX($A$11:$B$20,MATCH(E433,$A$11:$A$20,0),2)))</f>
        <v>0</v>
      </c>
      <c r="G433" s="47">
        <v>0.1</v>
      </c>
      <c r="H433" s="46">
        <f>IF($B$5="fixed",rate,G433)</f>
        <v>0.1</v>
      </c>
      <c r="I433" s="9">
        <f>IF(E433="",NA(),IF(PMT(H433/freq,(term*freq),-$B$2)&gt;(U432*(1+rate/freq)),IF((U432*(1+rate/freq))&lt;0,0,(U432*(1+rate/freq))),PMT(H433/freq,(term*freq),-$B$2)))</f>
        <v>59440.213775053242</v>
      </c>
      <c r="J433" s="8">
        <f>IF(E433="","",IF(emi&gt;(U432*(1+rate/freq)),IF((U432*(1+rate/freq))&lt;0,0,(U432*(1+rate/freq))),emi))</f>
        <v>59440.213775053242</v>
      </c>
      <c r="K433" s="9">
        <f>IF(E433="",NA(),IF(U432&lt;0,0,U432)*H433/freq)</f>
        <v>20511.502659213653</v>
      </c>
      <c r="L433" s="8">
        <f t="shared" si="20"/>
        <v>38928.711115839586</v>
      </c>
      <c r="M433" s="8">
        <f t="shared" si="21"/>
        <v>430</v>
      </c>
      <c r="N433" s="8">
        <f>N430+3</f>
        <v>430</v>
      </c>
      <c r="O433" s="8"/>
      <c r="P433" s="8"/>
      <c r="Q433" s="8">
        <f>IF($B$23=$M$2,M433,IF($B$23=$N$2,N433,IF($B$23=$O$2,O433,IF($B$23=$P$2,P433,""))))</f>
        <v>430</v>
      </c>
      <c r="R433" s="3">
        <f>IF(Q433&lt;&gt;0,regpay,0)</f>
        <v>0</v>
      </c>
      <c r="S433" s="27"/>
      <c r="T433" s="3">
        <f>IF(U432=0,0,S433)</f>
        <v>0</v>
      </c>
      <c r="U433" s="8">
        <f>IF(E433="","",IF(U432&lt;=0,0,IF(U432+F433-L433-R433-T433&lt;0,0,U432+F433-L433-R433-T433)))</f>
        <v>2422451.6079897988</v>
      </c>
      <c r="W433" s="11"/>
      <c r="X433" s="11"/>
      <c r="Y433" s="11"/>
      <c r="Z433" s="11"/>
      <c r="AA433" s="11"/>
      <c r="AB433" s="11"/>
      <c r="AC433" s="11"/>
    </row>
    <row r="434" spans="4:29">
      <c r="D434" s="34">
        <f>IF(SUM($D$2:D433)&lt;&gt;0,0,IF(U433=L434,E434,0))</f>
        <v>0</v>
      </c>
      <c r="E434" s="3">
        <f t="shared" si="22"/>
        <v>431</v>
      </c>
      <c r="F434" s="3">
        <f>IF(E434="","",IF(ISERROR(INDEX($A$11:$B$20,MATCH(E434,$A$11:$A$20,0),2)),0,INDEX($A$11:$B$20,MATCH(E434,$A$11:$A$20,0),2)))</f>
        <v>0</v>
      </c>
      <c r="G434" s="47">
        <v>0.1</v>
      </c>
      <c r="H434" s="46">
        <f>IF($B$5="fixed",rate,G434)</f>
        <v>0.1</v>
      </c>
      <c r="I434" s="9">
        <f>IF(E434="",NA(),IF(PMT(H434/freq,(term*freq),-$B$2)&gt;(U433*(1+rate/freq)),IF((U433*(1+rate/freq))&lt;0,0,(U433*(1+rate/freq))),PMT(H434/freq,(term*freq),-$B$2)))</f>
        <v>59440.213775053242</v>
      </c>
      <c r="J434" s="8">
        <f>IF(E434="","",IF(emi&gt;(U433*(1+rate/freq)),IF((U433*(1+rate/freq))&lt;0,0,(U433*(1+rate/freq))),emi))</f>
        <v>59440.213775053242</v>
      </c>
      <c r="K434" s="9">
        <f>IF(E434="",NA(),IF(U433&lt;0,0,U433)*H434/freq)</f>
        <v>20187.096733248323</v>
      </c>
      <c r="L434" s="8">
        <f t="shared" si="20"/>
        <v>39253.117041804915</v>
      </c>
      <c r="M434" s="8">
        <f t="shared" si="21"/>
        <v>431</v>
      </c>
      <c r="N434" s="8"/>
      <c r="O434" s="8"/>
      <c r="P434" s="8"/>
      <c r="Q434" s="8">
        <f>IF($B$23=$M$2,M434,IF($B$23=$N$2,N434,IF($B$23=$O$2,O434,IF($B$23=$P$2,P434,""))))</f>
        <v>0</v>
      </c>
      <c r="R434" s="3">
        <f>IF(Q434&lt;&gt;0,regpay,0)</f>
        <v>0</v>
      </c>
      <c r="S434" s="27"/>
      <c r="T434" s="3">
        <f>IF(U433=0,0,S434)</f>
        <v>0</v>
      </c>
      <c r="U434" s="8">
        <f>IF(E434="","",IF(U433&lt;=0,0,IF(U433+F434-L434-R434-T434&lt;0,0,U433+F434-L434-R434-T434)))</f>
        <v>2383198.4909479939</v>
      </c>
      <c r="W434" s="11"/>
      <c r="X434" s="11"/>
      <c r="Y434" s="11"/>
      <c r="Z434" s="11"/>
      <c r="AA434" s="11"/>
      <c r="AB434" s="11"/>
      <c r="AC434" s="11"/>
    </row>
    <row r="435" spans="4:29">
      <c r="D435" s="34">
        <f>IF(SUM($D$2:D434)&lt;&gt;0,0,IF(U434=L435,E435,0))</f>
        <v>0</v>
      </c>
      <c r="E435" s="3">
        <f t="shared" si="22"/>
        <v>432</v>
      </c>
      <c r="F435" s="3">
        <f>IF(E435="","",IF(ISERROR(INDEX($A$11:$B$20,MATCH(E435,$A$11:$A$20,0),2)),0,INDEX($A$11:$B$20,MATCH(E435,$A$11:$A$20,0),2)))</f>
        <v>0</v>
      </c>
      <c r="G435" s="47">
        <v>0.1</v>
      </c>
      <c r="H435" s="46">
        <f>IF($B$5="fixed",rate,G435)</f>
        <v>0.1</v>
      </c>
      <c r="I435" s="9">
        <f>IF(E435="",NA(),IF(PMT(H435/freq,(term*freq),-$B$2)&gt;(U434*(1+rate/freq)),IF((U434*(1+rate/freq))&lt;0,0,(U434*(1+rate/freq))),PMT(H435/freq,(term*freq),-$B$2)))</f>
        <v>59440.213775053242</v>
      </c>
      <c r="J435" s="8">
        <f>IF(E435="","",IF(emi&gt;(U434*(1+rate/freq)),IF((U434*(1+rate/freq))&lt;0,0,(U434*(1+rate/freq))),emi))</f>
        <v>59440.213775053242</v>
      </c>
      <c r="K435" s="9">
        <f>IF(E435="",NA(),IF(U434&lt;0,0,U434)*H435/freq)</f>
        <v>19859.987424566618</v>
      </c>
      <c r="L435" s="8">
        <f t="shared" si="20"/>
        <v>39580.226350486628</v>
      </c>
      <c r="M435" s="8">
        <f t="shared" si="21"/>
        <v>432</v>
      </c>
      <c r="N435" s="8"/>
      <c r="O435" s="8"/>
      <c r="P435" s="8"/>
      <c r="Q435" s="8">
        <f>IF($B$23=$M$2,M435,IF($B$23=$N$2,N435,IF($B$23=$O$2,O435,IF($B$23=$P$2,P435,""))))</f>
        <v>0</v>
      </c>
      <c r="R435" s="3">
        <f>IF(Q435&lt;&gt;0,regpay,0)</f>
        <v>0</v>
      </c>
      <c r="S435" s="27"/>
      <c r="T435" s="3">
        <f>IF(U434=0,0,S435)</f>
        <v>0</v>
      </c>
      <c r="U435" s="8">
        <f>IF(E435="","",IF(U434&lt;=0,0,IF(U434+F435-L435-R435-T435&lt;0,0,U434+F435-L435-R435-T435)))</f>
        <v>2343618.2645975072</v>
      </c>
      <c r="W435" s="11"/>
      <c r="X435" s="11"/>
      <c r="Y435" s="11"/>
      <c r="Z435" s="11"/>
      <c r="AA435" s="11"/>
      <c r="AB435" s="11"/>
      <c r="AC435" s="11"/>
    </row>
    <row r="436" spans="4:29">
      <c r="D436" s="34">
        <f>IF(SUM($D$2:D435)&lt;&gt;0,0,IF(U435=L436,E436,0))</f>
        <v>0</v>
      </c>
      <c r="E436" s="3">
        <f t="shared" si="22"/>
        <v>433</v>
      </c>
      <c r="F436" s="3">
        <f>IF(E436="","",IF(ISERROR(INDEX($A$11:$B$20,MATCH(E436,$A$11:$A$20,0),2)),0,INDEX($A$11:$B$20,MATCH(E436,$A$11:$A$20,0),2)))</f>
        <v>0</v>
      </c>
      <c r="G436" s="47">
        <v>0.1</v>
      </c>
      <c r="H436" s="46">
        <f>IF($B$5="fixed",rate,G436)</f>
        <v>0.1</v>
      </c>
      <c r="I436" s="9">
        <f>IF(E436="",NA(),IF(PMT(H436/freq,(term*freq),-$B$2)&gt;(U435*(1+rate/freq)),IF((U435*(1+rate/freq))&lt;0,0,(U435*(1+rate/freq))),PMT(H436/freq,(term*freq),-$B$2)))</f>
        <v>59440.213775053242</v>
      </c>
      <c r="J436" s="8">
        <f>IF(E436="","",IF(emi&gt;(U435*(1+rate/freq)),IF((U435*(1+rate/freq))&lt;0,0,(U435*(1+rate/freq))),emi))</f>
        <v>59440.213775053242</v>
      </c>
      <c r="K436" s="9">
        <f>IF(E436="",NA(),IF(U435&lt;0,0,U435)*H436/freq)</f>
        <v>19530.152204979229</v>
      </c>
      <c r="L436" s="8">
        <f t="shared" si="20"/>
        <v>39910.061570074016</v>
      </c>
      <c r="M436" s="8">
        <f t="shared" si="21"/>
        <v>433</v>
      </c>
      <c r="N436" s="8">
        <f>N433+3</f>
        <v>433</v>
      </c>
      <c r="O436" s="8">
        <f>O430+6</f>
        <v>433</v>
      </c>
      <c r="P436" s="8">
        <f>P424+12</f>
        <v>433</v>
      </c>
      <c r="Q436" s="8">
        <f>IF($B$23=$M$2,M436,IF($B$23=$N$2,N436,IF($B$23=$O$2,O436,IF($B$23=$P$2,P436,""))))</f>
        <v>433</v>
      </c>
      <c r="R436" s="3">
        <f>IF(Q436&lt;&gt;0,regpay,0)</f>
        <v>0</v>
      </c>
      <c r="S436" s="27"/>
      <c r="T436" s="3">
        <f>IF(U435=0,0,S436)</f>
        <v>0</v>
      </c>
      <c r="U436" s="8">
        <f>IF(E436="","",IF(U435&lt;=0,0,IF(U435+F436-L436-R436-T436&lt;0,0,U435+F436-L436-R436-T436)))</f>
        <v>2303708.2030274333</v>
      </c>
      <c r="W436" s="11"/>
      <c r="X436" s="11"/>
      <c r="Y436" s="11"/>
      <c r="Z436" s="11"/>
      <c r="AA436" s="11"/>
      <c r="AB436" s="11"/>
      <c r="AC436" s="11"/>
    </row>
    <row r="437" spans="4:29">
      <c r="D437" s="34">
        <f>IF(SUM($D$2:D436)&lt;&gt;0,0,IF(U436=L437,E437,0))</f>
        <v>0</v>
      </c>
      <c r="E437" s="3">
        <f t="shared" si="22"/>
        <v>434</v>
      </c>
      <c r="F437" s="3">
        <f>IF(E437="","",IF(ISERROR(INDEX($A$11:$B$20,MATCH(E437,$A$11:$A$20,0),2)),0,INDEX($A$11:$B$20,MATCH(E437,$A$11:$A$20,0),2)))</f>
        <v>0</v>
      </c>
      <c r="G437" s="47">
        <v>0.1</v>
      </c>
      <c r="H437" s="46">
        <f>IF($B$5="fixed",rate,G437)</f>
        <v>0.1</v>
      </c>
      <c r="I437" s="9">
        <f>IF(E437="",NA(),IF(PMT(H437/freq,(term*freq),-$B$2)&gt;(U436*(1+rate/freq)),IF((U436*(1+rate/freq))&lt;0,0,(U436*(1+rate/freq))),PMT(H437/freq,(term*freq),-$B$2)))</f>
        <v>59440.213775053242</v>
      </c>
      <c r="J437" s="8">
        <f>IF(E437="","",IF(emi&gt;(U436*(1+rate/freq)),IF((U436*(1+rate/freq))&lt;0,0,(U436*(1+rate/freq))),emi))</f>
        <v>59440.213775053242</v>
      </c>
      <c r="K437" s="9">
        <f>IF(E437="",NA(),IF(U436&lt;0,0,U436)*H437/freq)</f>
        <v>19197.568358561944</v>
      </c>
      <c r="L437" s="8">
        <f t="shared" si="20"/>
        <v>40242.645416491301</v>
      </c>
      <c r="M437" s="8">
        <f t="shared" si="21"/>
        <v>434</v>
      </c>
      <c r="N437" s="8"/>
      <c r="O437" s="8"/>
      <c r="P437" s="8"/>
      <c r="Q437" s="8">
        <f>IF($B$23=$M$2,M437,IF($B$23=$N$2,N437,IF($B$23=$O$2,O437,IF($B$23=$P$2,P437,""))))</f>
        <v>0</v>
      </c>
      <c r="R437" s="3">
        <f>IF(Q437&lt;&gt;0,regpay,0)</f>
        <v>0</v>
      </c>
      <c r="S437" s="27"/>
      <c r="T437" s="3">
        <f>IF(U436=0,0,S437)</f>
        <v>0</v>
      </c>
      <c r="U437" s="8">
        <f>IF(E437="","",IF(U436&lt;=0,0,IF(U436+F437-L437-R437-T437&lt;0,0,U436+F437-L437-R437-T437)))</f>
        <v>2263465.5576109421</v>
      </c>
      <c r="W437" s="11"/>
      <c r="X437" s="11"/>
      <c r="Y437" s="11"/>
      <c r="Z437" s="11"/>
      <c r="AA437" s="11"/>
      <c r="AB437" s="11"/>
      <c r="AC437" s="11"/>
    </row>
    <row r="438" spans="4:29">
      <c r="D438" s="34">
        <f>IF(SUM($D$2:D437)&lt;&gt;0,0,IF(U437=L438,E438,0))</f>
        <v>0</v>
      </c>
      <c r="E438" s="3">
        <f t="shared" si="22"/>
        <v>435</v>
      </c>
      <c r="F438" s="3">
        <f>IF(E438="","",IF(ISERROR(INDEX($A$11:$B$20,MATCH(E438,$A$11:$A$20,0),2)),0,INDEX($A$11:$B$20,MATCH(E438,$A$11:$A$20,0),2)))</f>
        <v>0</v>
      </c>
      <c r="G438" s="47">
        <v>0.1</v>
      </c>
      <c r="H438" s="46">
        <f>IF($B$5="fixed",rate,G438)</f>
        <v>0.1</v>
      </c>
      <c r="I438" s="9">
        <f>IF(E438="",NA(),IF(PMT(H438/freq,(term*freq),-$B$2)&gt;(U437*(1+rate/freq)),IF((U437*(1+rate/freq))&lt;0,0,(U437*(1+rate/freq))),PMT(H438/freq,(term*freq),-$B$2)))</f>
        <v>59440.213775053242</v>
      </c>
      <c r="J438" s="8">
        <f>IF(E438="","",IF(emi&gt;(U437*(1+rate/freq)),IF((U437*(1+rate/freq))&lt;0,0,(U437*(1+rate/freq))),emi))</f>
        <v>59440.213775053242</v>
      </c>
      <c r="K438" s="9">
        <f>IF(E438="",NA(),IF(U437&lt;0,0,U437)*H438/freq)</f>
        <v>18862.212980091183</v>
      </c>
      <c r="L438" s="8">
        <f t="shared" si="20"/>
        <v>40578.000794962063</v>
      </c>
      <c r="M438" s="8">
        <f t="shared" si="21"/>
        <v>435</v>
      </c>
      <c r="N438" s="8"/>
      <c r="O438" s="8"/>
      <c r="P438" s="8"/>
      <c r="Q438" s="8">
        <f>IF($B$23=$M$2,M438,IF($B$23=$N$2,N438,IF($B$23=$O$2,O438,IF($B$23=$P$2,P438,""))))</f>
        <v>0</v>
      </c>
      <c r="R438" s="3">
        <f>IF(Q438&lt;&gt;0,regpay,0)</f>
        <v>0</v>
      </c>
      <c r="S438" s="27"/>
      <c r="T438" s="3">
        <f>IF(U437=0,0,S438)</f>
        <v>0</v>
      </c>
      <c r="U438" s="8">
        <f>IF(E438="","",IF(U437&lt;=0,0,IF(U437+F438-L438-R438-T438&lt;0,0,U437+F438-L438-R438-T438)))</f>
        <v>2222887.55681598</v>
      </c>
      <c r="W438" s="11"/>
      <c r="X438" s="11"/>
      <c r="Y438" s="11"/>
      <c r="Z438" s="11"/>
      <c r="AA438" s="11"/>
      <c r="AB438" s="11"/>
      <c r="AC438" s="11"/>
    </row>
    <row r="439" spans="4:29">
      <c r="D439" s="34">
        <f>IF(SUM($D$2:D438)&lt;&gt;0,0,IF(U438=L439,E439,0))</f>
        <v>0</v>
      </c>
      <c r="E439" s="3">
        <f t="shared" si="22"/>
        <v>436</v>
      </c>
      <c r="F439" s="3">
        <f>IF(E439="","",IF(ISERROR(INDEX($A$11:$B$20,MATCH(E439,$A$11:$A$20,0),2)),0,INDEX($A$11:$B$20,MATCH(E439,$A$11:$A$20,0),2)))</f>
        <v>0</v>
      </c>
      <c r="G439" s="47">
        <v>0.1</v>
      </c>
      <c r="H439" s="46">
        <f>IF($B$5="fixed",rate,G439)</f>
        <v>0.1</v>
      </c>
      <c r="I439" s="9">
        <f>IF(E439="",NA(),IF(PMT(H439/freq,(term*freq),-$B$2)&gt;(U438*(1+rate/freq)),IF((U438*(1+rate/freq))&lt;0,0,(U438*(1+rate/freq))),PMT(H439/freq,(term*freq),-$B$2)))</f>
        <v>59440.213775053242</v>
      </c>
      <c r="J439" s="8">
        <f>IF(E439="","",IF(emi&gt;(U438*(1+rate/freq)),IF((U438*(1+rate/freq))&lt;0,0,(U438*(1+rate/freq))),emi))</f>
        <v>59440.213775053242</v>
      </c>
      <c r="K439" s="9">
        <f>IF(E439="",NA(),IF(U438&lt;0,0,U438)*H439/freq)</f>
        <v>18524.062973466502</v>
      </c>
      <c r="L439" s="8">
        <f t="shared" si="20"/>
        <v>40916.150801586744</v>
      </c>
      <c r="M439" s="8">
        <f t="shared" si="21"/>
        <v>436</v>
      </c>
      <c r="N439" s="8">
        <f>N436+3</f>
        <v>436</v>
      </c>
      <c r="O439" s="8"/>
      <c r="P439" s="8"/>
      <c r="Q439" s="8">
        <f>IF($B$23=$M$2,M439,IF($B$23=$N$2,N439,IF($B$23=$O$2,O439,IF($B$23=$P$2,P439,""))))</f>
        <v>436</v>
      </c>
      <c r="R439" s="3">
        <f>IF(Q439&lt;&gt;0,regpay,0)</f>
        <v>0</v>
      </c>
      <c r="S439" s="27"/>
      <c r="T439" s="3">
        <f>IF(U438=0,0,S439)</f>
        <v>0</v>
      </c>
      <c r="U439" s="8">
        <f>IF(E439="","",IF(U438&lt;=0,0,IF(U438+F439-L439-R439-T439&lt;0,0,U438+F439-L439-R439-T439)))</f>
        <v>2181971.4060143931</v>
      </c>
      <c r="W439" s="11"/>
      <c r="X439" s="11"/>
      <c r="Y439" s="11"/>
      <c r="Z439" s="11"/>
      <c r="AA439" s="11"/>
      <c r="AB439" s="11"/>
      <c r="AC439" s="11"/>
    </row>
    <row r="440" spans="4:29">
      <c r="D440" s="34">
        <f>IF(SUM($D$2:D439)&lt;&gt;0,0,IF(U439=L440,E440,0))</f>
        <v>0</v>
      </c>
      <c r="E440" s="3">
        <f t="shared" si="22"/>
        <v>437</v>
      </c>
      <c r="F440" s="3">
        <f>IF(E440="","",IF(ISERROR(INDEX($A$11:$B$20,MATCH(E440,$A$11:$A$20,0),2)),0,INDEX($A$11:$B$20,MATCH(E440,$A$11:$A$20,0),2)))</f>
        <v>0</v>
      </c>
      <c r="G440" s="47">
        <v>0.1</v>
      </c>
      <c r="H440" s="46">
        <f>IF($B$5="fixed",rate,G440)</f>
        <v>0.1</v>
      </c>
      <c r="I440" s="9">
        <f>IF(E440="",NA(),IF(PMT(H440/freq,(term*freq),-$B$2)&gt;(U439*(1+rate/freq)),IF((U439*(1+rate/freq))&lt;0,0,(U439*(1+rate/freq))),PMT(H440/freq,(term*freq),-$B$2)))</f>
        <v>59440.213775053242</v>
      </c>
      <c r="J440" s="8">
        <f>IF(E440="","",IF(emi&gt;(U439*(1+rate/freq)),IF((U439*(1+rate/freq))&lt;0,0,(U439*(1+rate/freq))),emi))</f>
        <v>59440.213775053242</v>
      </c>
      <c r="K440" s="9">
        <f>IF(E440="",NA(),IF(U439&lt;0,0,U439)*H440/freq)</f>
        <v>18183.095050119944</v>
      </c>
      <c r="L440" s="8">
        <f t="shared" si="20"/>
        <v>41257.118724933302</v>
      </c>
      <c r="M440" s="8">
        <f t="shared" si="21"/>
        <v>437</v>
      </c>
      <c r="N440" s="8"/>
      <c r="O440" s="8"/>
      <c r="P440" s="8"/>
      <c r="Q440" s="8">
        <f>IF($B$23=$M$2,M440,IF($B$23=$N$2,N440,IF($B$23=$O$2,O440,IF($B$23=$P$2,P440,""))))</f>
        <v>0</v>
      </c>
      <c r="R440" s="3">
        <f>IF(Q440&lt;&gt;0,regpay,0)</f>
        <v>0</v>
      </c>
      <c r="S440" s="27"/>
      <c r="T440" s="3">
        <f>IF(U439=0,0,S440)</f>
        <v>0</v>
      </c>
      <c r="U440" s="8">
        <f>IF(E440="","",IF(U439&lt;=0,0,IF(U439+F440-L440-R440-T440&lt;0,0,U439+F440-L440-R440-T440)))</f>
        <v>2140714.2872894597</v>
      </c>
      <c r="W440" s="11"/>
      <c r="X440" s="11"/>
      <c r="Y440" s="11"/>
      <c r="Z440" s="11"/>
      <c r="AA440" s="11"/>
      <c r="AB440" s="11"/>
      <c r="AC440" s="11"/>
    </row>
    <row r="441" spans="4:29">
      <c r="D441" s="34">
        <f>IF(SUM($D$2:D440)&lt;&gt;0,0,IF(U440=L441,E441,0))</f>
        <v>0</v>
      </c>
      <c r="E441" s="3">
        <f t="shared" si="22"/>
        <v>438</v>
      </c>
      <c r="F441" s="3">
        <f>IF(E441="","",IF(ISERROR(INDEX($A$11:$B$20,MATCH(E441,$A$11:$A$20,0),2)),0,INDEX($A$11:$B$20,MATCH(E441,$A$11:$A$20,0),2)))</f>
        <v>0</v>
      </c>
      <c r="G441" s="47">
        <v>0.1</v>
      </c>
      <c r="H441" s="46">
        <f>IF($B$5="fixed",rate,G441)</f>
        <v>0.1</v>
      </c>
      <c r="I441" s="9">
        <f>IF(E441="",NA(),IF(PMT(H441/freq,(term*freq),-$B$2)&gt;(U440*(1+rate/freq)),IF((U440*(1+rate/freq))&lt;0,0,(U440*(1+rate/freq))),PMT(H441/freq,(term*freq),-$B$2)))</f>
        <v>59440.213775053242</v>
      </c>
      <c r="J441" s="8">
        <f>IF(E441="","",IF(emi&gt;(U440*(1+rate/freq)),IF((U440*(1+rate/freq))&lt;0,0,(U440*(1+rate/freq))),emi))</f>
        <v>59440.213775053242</v>
      </c>
      <c r="K441" s="9">
        <f>IF(E441="",NA(),IF(U440&lt;0,0,U440)*H441/freq)</f>
        <v>17839.285727412167</v>
      </c>
      <c r="L441" s="8">
        <f t="shared" si="20"/>
        <v>41600.928047641079</v>
      </c>
      <c r="M441" s="8">
        <f t="shared" si="21"/>
        <v>438</v>
      </c>
      <c r="N441" s="8"/>
      <c r="O441" s="8"/>
      <c r="P441" s="8"/>
      <c r="Q441" s="8">
        <f>IF($B$23=$M$2,M441,IF($B$23=$N$2,N441,IF($B$23=$O$2,O441,IF($B$23=$P$2,P441,""))))</f>
        <v>0</v>
      </c>
      <c r="R441" s="3">
        <f>IF(Q441&lt;&gt;0,regpay,0)</f>
        <v>0</v>
      </c>
      <c r="S441" s="27"/>
      <c r="T441" s="3">
        <f>IF(U440=0,0,S441)</f>
        <v>0</v>
      </c>
      <c r="U441" s="8">
        <f>IF(E441="","",IF(U440&lt;=0,0,IF(U440+F441-L441-R441-T441&lt;0,0,U440+F441-L441-R441-T441)))</f>
        <v>2099113.3592418185</v>
      </c>
      <c r="W441" s="11"/>
      <c r="X441" s="11"/>
      <c r="Y441" s="11"/>
      <c r="Z441" s="11"/>
      <c r="AA441" s="11"/>
      <c r="AB441" s="11"/>
      <c r="AC441" s="11"/>
    </row>
    <row r="442" spans="4:29">
      <c r="D442" s="34">
        <f>IF(SUM($D$2:D441)&lt;&gt;0,0,IF(U441=L442,E442,0))</f>
        <v>0</v>
      </c>
      <c r="E442" s="3">
        <f t="shared" si="22"/>
        <v>439</v>
      </c>
      <c r="F442" s="3">
        <f>IF(E442="","",IF(ISERROR(INDEX($A$11:$B$20,MATCH(E442,$A$11:$A$20,0),2)),0,INDEX($A$11:$B$20,MATCH(E442,$A$11:$A$20,0),2)))</f>
        <v>0</v>
      </c>
      <c r="G442" s="47">
        <v>0.1</v>
      </c>
      <c r="H442" s="46">
        <f>IF($B$5="fixed",rate,G442)</f>
        <v>0.1</v>
      </c>
      <c r="I442" s="9">
        <f>IF(E442="",NA(),IF(PMT(H442/freq,(term*freq),-$B$2)&gt;(U441*(1+rate/freq)),IF((U441*(1+rate/freq))&lt;0,0,(U441*(1+rate/freq))),PMT(H442/freq,(term*freq),-$B$2)))</f>
        <v>59440.213775053242</v>
      </c>
      <c r="J442" s="8">
        <f>IF(E442="","",IF(emi&gt;(U441*(1+rate/freq)),IF((U441*(1+rate/freq))&lt;0,0,(U441*(1+rate/freq))),emi))</f>
        <v>59440.213775053242</v>
      </c>
      <c r="K442" s="9">
        <f>IF(E442="",NA(),IF(U441&lt;0,0,U441)*H442/freq)</f>
        <v>17492.611327015155</v>
      </c>
      <c r="L442" s="8">
        <f t="shared" si="20"/>
        <v>41947.602448038087</v>
      </c>
      <c r="M442" s="8">
        <f t="shared" si="21"/>
        <v>439</v>
      </c>
      <c r="N442" s="8">
        <f>N439+3</f>
        <v>439</v>
      </c>
      <c r="O442" s="8">
        <f>O436+6</f>
        <v>439</v>
      </c>
      <c r="P442" s="8"/>
      <c r="Q442" s="8">
        <f>IF($B$23=$M$2,M442,IF($B$23=$N$2,N442,IF($B$23=$O$2,O442,IF($B$23=$P$2,P442,""))))</f>
        <v>439</v>
      </c>
      <c r="R442" s="3">
        <f>IF(Q442&lt;&gt;0,regpay,0)</f>
        <v>0</v>
      </c>
      <c r="S442" s="27"/>
      <c r="T442" s="3">
        <f>IF(U441=0,0,S442)</f>
        <v>0</v>
      </c>
      <c r="U442" s="8">
        <f>IF(E442="","",IF(U441&lt;=0,0,IF(U441+F442-L442-R442-T442&lt;0,0,U441+F442-L442-R442-T442)))</f>
        <v>2057165.7567937805</v>
      </c>
      <c r="W442" s="11"/>
      <c r="X442" s="11"/>
      <c r="Y442" s="11"/>
      <c r="Z442" s="11"/>
      <c r="AA442" s="11"/>
      <c r="AB442" s="11"/>
      <c r="AC442" s="11"/>
    </row>
    <row r="443" spans="4:29">
      <c r="D443" s="34">
        <f>IF(SUM($D$2:D442)&lt;&gt;0,0,IF(U442=L443,E443,0))</f>
        <v>0</v>
      </c>
      <c r="E443" s="3">
        <f t="shared" si="22"/>
        <v>440</v>
      </c>
      <c r="F443" s="3">
        <f>IF(E443="","",IF(ISERROR(INDEX($A$11:$B$20,MATCH(E443,$A$11:$A$20,0),2)),0,INDEX($A$11:$B$20,MATCH(E443,$A$11:$A$20,0),2)))</f>
        <v>0</v>
      </c>
      <c r="G443" s="47">
        <v>0.1</v>
      </c>
      <c r="H443" s="46">
        <f>IF($B$5="fixed",rate,G443)</f>
        <v>0.1</v>
      </c>
      <c r="I443" s="9">
        <f>IF(E443="",NA(),IF(PMT(H443/freq,(term*freq),-$B$2)&gt;(U442*(1+rate/freq)),IF((U442*(1+rate/freq))&lt;0,0,(U442*(1+rate/freq))),PMT(H443/freq,(term*freq),-$B$2)))</f>
        <v>59440.213775053242</v>
      </c>
      <c r="J443" s="8">
        <f>IF(E443="","",IF(emi&gt;(U442*(1+rate/freq)),IF((U442*(1+rate/freq))&lt;0,0,(U442*(1+rate/freq))),emi))</f>
        <v>59440.213775053242</v>
      </c>
      <c r="K443" s="9">
        <f>IF(E443="",NA(),IF(U442&lt;0,0,U442)*H443/freq)</f>
        <v>17143.047973281504</v>
      </c>
      <c r="L443" s="8">
        <f t="shared" si="20"/>
        <v>42297.165801771742</v>
      </c>
      <c r="M443" s="8">
        <f t="shared" si="21"/>
        <v>440</v>
      </c>
      <c r="N443" s="8"/>
      <c r="O443" s="8"/>
      <c r="P443" s="8"/>
      <c r="Q443" s="8">
        <f>IF($B$23=$M$2,M443,IF($B$23=$N$2,N443,IF($B$23=$O$2,O443,IF($B$23=$P$2,P443,""))))</f>
        <v>0</v>
      </c>
      <c r="R443" s="3">
        <f>IF(Q443&lt;&gt;0,regpay,0)</f>
        <v>0</v>
      </c>
      <c r="S443" s="27"/>
      <c r="T443" s="3">
        <f>IF(U442=0,0,S443)</f>
        <v>0</v>
      </c>
      <c r="U443" s="8">
        <f>IF(E443="","",IF(U442&lt;=0,0,IF(U442+F443-L443-R443-T443&lt;0,0,U442+F443-L443-R443-T443)))</f>
        <v>2014868.5909920088</v>
      </c>
      <c r="W443" s="11"/>
      <c r="X443" s="11"/>
      <c r="Y443" s="11"/>
      <c r="Z443" s="11"/>
      <c r="AA443" s="11"/>
      <c r="AB443" s="11"/>
      <c r="AC443" s="11"/>
    </row>
    <row r="444" spans="4:29">
      <c r="D444" s="34">
        <f>IF(SUM($D$2:D443)&lt;&gt;0,0,IF(U443=L444,E444,0))</f>
        <v>0</v>
      </c>
      <c r="E444" s="3">
        <f t="shared" si="22"/>
        <v>441</v>
      </c>
      <c r="F444" s="3">
        <f>IF(E444="","",IF(ISERROR(INDEX($A$11:$B$20,MATCH(E444,$A$11:$A$20,0),2)),0,INDEX($A$11:$B$20,MATCH(E444,$A$11:$A$20,0),2)))</f>
        <v>0</v>
      </c>
      <c r="G444" s="47">
        <v>0.1</v>
      </c>
      <c r="H444" s="46">
        <f>IF($B$5="fixed",rate,G444)</f>
        <v>0.1</v>
      </c>
      <c r="I444" s="9">
        <f>IF(E444="",NA(),IF(PMT(H444/freq,(term*freq),-$B$2)&gt;(U443*(1+rate/freq)),IF((U443*(1+rate/freq))&lt;0,0,(U443*(1+rate/freq))),PMT(H444/freq,(term*freq),-$B$2)))</f>
        <v>59440.213775053242</v>
      </c>
      <c r="J444" s="8">
        <f>IF(E444="","",IF(emi&gt;(U443*(1+rate/freq)),IF((U443*(1+rate/freq))&lt;0,0,(U443*(1+rate/freq))),emi))</f>
        <v>59440.213775053242</v>
      </c>
      <c r="K444" s="9">
        <f>IF(E444="",NA(),IF(U443&lt;0,0,U443)*H444/freq)</f>
        <v>16790.571591600074</v>
      </c>
      <c r="L444" s="8">
        <f t="shared" si="20"/>
        <v>42649.642183453165</v>
      </c>
      <c r="M444" s="8">
        <f t="shared" si="21"/>
        <v>441</v>
      </c>
      <c r="N444" s="8"/>
      <c r="O444" s="8"/>
      <c r="P444" s="8"/>
      <c r="Q444" s="8">
        <f>IF($B$23=$M$2,M444,IF($B$23=$N$2,N444,IF($B$23=$O$2,O444,IF($B$23=$P$2,P444,""))))</f>
        <v>0</v>
      </c>
      <c r="R444" s="3">
        <f>IF(Q444&lt;&gt;0,regpay,0)</f>
        <v>0</v>
      </c>
      <c r="S444" s="27"/>
      <c r="T444" s="3">
        <f>IF(U443=0,0,S444)</f>
        <v>0</v>
      </c>
      <c r="U444" s="8">
        <f>IF(E444="","",IF(U443&lt;=0,0,IF(U443+F444-L444-R444-T444&lt;0,0,U443+F444-L444-R444-T444)))</f>
        <v>1972218.9488085557</v>
      </c>
      <c r="W444" s="11"/>
      <c r="X444" s="11"/>
      <c r="Y444" s="11"/>
      <c r="Z444" s="11"/>
      <c r="AA444" s="11"/>
      <c r="AB444" s="11"/>
      <c r="AC444" s="11"/>
    </row>
    <row r="445" spans="4:29">
      <c r="D445" s="34">
        <f>IF(SUM($D$2:D444)&lt;&gt;0,0,IF(U444=L445,E445,0))</f>
        <v>0</v>
      </c>
      <c r="E445" s="3">
        <f t="shared" si="22"/>
        <v>442</v>
      </c>
      <c r="F445" s="3">
        <f>IF(E445="","",IF(ISERROR(INDEX($A$11:$B$20,MATCH(E445,$A$11:$A$20,0),2)),0,INDEX($A$11:$B$20,MATCH(E445,$A$11:$A$20,0),2)))</f>
        <v>0</v>
      </c>
      <c r="G445" s="47">
        <v>0.1</v>
      </c>
      <c r="H445" s="46">
        <f>IF($B$5="fixed",rate,G445)</f>
        <v>0.1</v>
      </c>
      <c r="I445" s="9">
        <f>IF(E445="",NA(),IF(PMT(H445/freq,(term*freq),-$B$2)&gt;(U444*(1+rate/freq)),IF((U444*(1+rate/freq))&lt;0,0,(U444*(1+rate/freq))),PMT(H445/freq,(term*freq),-$B$2)))</f>
        <v>59440.213775053242</v>
      </c>
      <c r="J445" s="8">
        <f>IF(E445="","",IF(emi&gt;(U444*(1+rate/freq)),IF((U444*(1+rate/freq))&lt;0,0,(U444*(1+rate/freq))),emi))</f>
        <v>59440.213775053242</v>
      </c>
      <c r="K445" s="9">
        <f>IF(E445="",NA(),IF(U444&lt;0,0,U444)*H445/freq)</f>
        <v>16435.157906737964</v>
      </c>
      <c r="L445" s="8">
        <f t="shared" si="20"/>
        <v>43005.055868315278</v>
      </c>
      <c r="M445" s="8">
        <f t="shared" si="21"/>
        <v>442</v>
      </c>
      <c r="N445" s="8">
        <f>N442+3</f>
        <v>442</v>
      </c>
      <c r="O445" s="8"/>
      <c r="P445" s="8"/>
      <c r="Q445" s="8">
        <f>IF($B$23=$M$2,M445,IF($B$23=$N$2,N445,IF($B$23=$O$2,O445,IF($B$23=$P$2,P445,""))))</f>
        <v>442</v>
      </c>
      <c r="R445" s="3">
        <f>IF(Q445&lt;&gt;0,regpay,0)</f>
        <v>0</v>
      </c>
      <c r="S445" s="27"/>
      <c r="T445" s="3">
        <f>IF(U444=0,0,S445)</f>
        <v>0</v>
      </c>
      <c r="U445" s="8">
        <f>IF(E445="","",IF(U444&lt;=0,0,IF(U444+F445-L445-R445-T445&lt;0,0,U444+F445-L445-R445-T445)))</f>
        <v>1929213.8929402404</v>
      </c>
      <c r="W445" s="11"/>
      <c r="X445" s="11"/>
      <c r="Y445" s="11"/>
      <c r="Z445" s="11"/>
      <c r="AA445" s="11"/>
      <c r="AB445" s="11"/>
      <c r="AC445" s="11"/>
    </row>
    <row r="446" spans="4:29">
      <c r="D446" s="34">
        <f>IF(SUM($D$2:D445)&lt;&gt;0,0,IF(U445=L446,E446,0))</f>
        <v>0</v>
      </c>
      <c r="E446" s="3">
        <f t="shared" si="22"/>
        <v>443</v>
      </c>
      <c r="F446" s="3">
        <f>IF(E446="","",IF(ISERROR(INDEX($A$11:$B$20,MATCH(E446,$A$11:$A$20,0),2)),0,INDEX($A$11:$B$20,MATCH(E446,$A$11:$A$20,0),2)))</f>
        <v>0</v>
      </c>
      <c r="G446" s="47">
        <v>0.1</v>
      </c>
      <c r="H446" s="46">
        <f>IF($B$5="fixed",rate,G446)</f>
        <v>0.1</v>
      </c>
      <c r="I446" s="9">
        <f>IF(E446="",NA(),IF(PMT(H446/freq,(term*freq),-$B$2)&gt;(U445*(1+rate/freq)),IF((U445*(1+rate/freq))&lt;0,0,(U445*(1+rate/freq))),PMT(H446/freq,(term*freq),-$B$2)))</f>
        <v>59440.213775053242</v>
      </c>
      <c r="J446" s="8">
        <f>IF(E446="","",IF(emi&gt;(U445*(1+rate/freq)),IF((U445*(1+rate/freq))&lt;0,0,(U445*(1+rate/freq))),emi))</f>
        <v>59440.213775053242</v>
      </c>
      <c r="K446" s="9">
        <f>IF(E446="",NA(),IF(U445&lt;0,0,U445)*H446/freq)</f>
        <v>16076.782441168672</v>
      </c>
      <c r="L446" s="8">
        <f t="shared" si="20"/>
        <v>43363.431333884568</v>
      </c>
      <c r="M446" s="8">
        <f t="shared" si="21"/>
        <v>443</v>
      </c>
      <c r="N446" s="8"/>
      <c r="O446" s="8"/>
      <c r="P446" s="8"/>
      <c r="Q446" s="8">
        <f>IF($B$23=$M$2,M446,IF($B$23=$N$2,N446,IF($B$23=$O$2,O446,IF($B$23=$P$2,P446,""))))</f>
        <v>0</v>
      </c>
      <c r="R446" s="3">
        <f>IF(Q446&lt;&gt;0,regpay,0)</f>
        <v>0</v>
      </c>
      <c r="S446" s="27"/>
      <c r="T446" s="3">
        <f>IF(U445=0,0,S446)</f>
        <v>0</v>
      </c>
      <c r="U446" s="8">
        <f>IF(E446="","",IF(U445&lt;=0,0,IF(U445+F446-L446-R446-T446&lt;0,0,U445+F446-L446-R446-T446)))</f>
        <v>1885850.4616063558</v>
      </c>
      <c r="W446" s="11"/>
      <c r="X446" s="11"/>
      <c r="Y446" s="11"/>
      <c r="Z446" s="11"/>
      <c r="AA446" s="11"/>
      <c r="AB446" s="11"/>
      <c r="AC446" s="11"/>
    </row>
    <row r="447" spans="4:29">
      <c r="D447" s="34">
        <f>IF(SUM($D$2:D446)&lt;&gt;0,0,IF(U446=L447,E447,0))</f>
        <v>0</v>
      </c>
      <c r="E447" s="3">
        <f t="shared" si="22"/>
        <v>444</v>
      </c>
      <c r="F447" s="3">
        <f>IF(E447="","",IF(ISERROR(INDEX($A$11:$B$20,MATCH(E447,$A$11:$A$20,0),2)),0,INDEX($A$11:$B$20,MATCH(E447,$A$11:$A$20,0),2)))</f>
        <v>0</v>
      </c>
      <c r="G447" s="47">
        <v>0.1</v>
      </c>
      <c r="H447" s="46">
        <f>IF($B$5="fixed",rate,G447)</f>
        <v>0.1</v>
      </c>
      <c r="I447" s="9">
        <f>IF(E447="",NA(),IF(PMT(H447/freq,(term*freq),-$B$2)&gt;(U446*(1+rate/freq)),IF((U446*(1+rate/freq))&lt;0,0,(U446*(1+rate/freq))),PMT(H447/freq,(term*freq),-$B$2)))</f>
        <v>59440.213775053242</v>
      </c>
      <c r="J447" s="8">
        <f>IF(E447="","",IF(emi&gt;(U446*(1+rate/freq)),IF((U446*(1+rate/freq))&lt;0,0,(U446*(1+rate/freq))),emi))</f>
        <v>59440.213775053242</v>
      </c>
      <c r="K447" s="9">
        <f>IF(E447="",NA(),IF(U446&lt;0,0,U446)*H447/freq)</f>
        <v>15715.4205133863</v>
      </c>
      <c r="L447" s="8">
        <f t="shared" si="20"/>
        <v>43724.793261666942</v>
      </c>
      <c r="M447" s="8">
        <f t="shared" si="21"/>
        <v>444</v>
      </c>
      <c r="N447" s="8"/>
      <c r="O447" s="8"/>
      <c r="P447" s="8"/>
      <c r="Q447" s="8">
        <f>IF($B$23=$M$2,M447,IF($B$23=$N$2,N447,IF($B$23=$O$2,O447,IF($B$23=$P$2,P447,""))))</f>
        <v>0</v>
      </c>
      <c r="R447" s="3">
        <f>IF(Q447&lt;&gt;0,regpay,0)</f>
        <v>0</v>
      </c>
      <c r="S447" s="27"/>
      <c r="T447" s="3">
        <f>IF(U446=0,0,S447)</f>
        <v>0</v>
      </c>
      <c r="U447" s="8">
        <f>IF(E447="","",IF(U446&lt;=0,0,IF(U446+F447-L447-R447-T447&lt;0,0,U446+F447-L447-R447-T447)))</f>
        <v>1842125.6683446888</v>
      </c>
      <c r="W447" s="11"/>
      <c r="X447" s="11"/>
      <c r="Y447" s="11"/>
      <c r="Z447" s="11"/>
      <c r="AA447" s="11"/>
      <c r="AB447" s="11"/>
      <c r="AC447" s="11"/>
    </row>
    <row r="448" spans="4:29">
      <c r="D448" s="34">
        <f>IF(SUM($D$2:D447)&lt;&gt;0,0,IF(U447=L448,E448,0))</f>
        <v>0</v>
      </c>
      <c r="E448" s="3">
        <f t="shared" si="22"/>
        <v>445</v>
      </c>
      <c r="F448" s="3">
        <f>IF(E448="","",IF(ISERROR(INDEX($A$11:$B$20,MATCH(E448,$A$11:$A$20,0),2)),0,INDEX($A$11:$B$20,MATCH(E448,$A$11:$A$20,0),2)))</f>
        <v>0</v>
      </c>
      <c r="G448" s="47">
        <v>0.1</v>
      </c>
      <c r="H448" s="46">
        <f>IF($B$5="fixed",rate,G448)</f>
        <v>0.1</v>
      </c>
      <c r="I448" s="9">
        <f>IF(E448="",NA(),IF(PMT(H448/freq,(term*freq),-$B$2)&gt;(U447*(1+rate/freq)),IF((U447*(1+rate/freq))&lt;0,0,(U447*(1+rate/freq))),PMT(H448/freq,(term*freq),-$B$2)))</f>
        <v>59440.213775053242</v>
      </c>
      <c r="J448" s="8">
        <f>IF(E448="","",IF(emi&gt;(U447*(1+rate/freq)),IF((U447*(1+rate/freq))&lt;0,0,(U447*(1+rate/freq))),emi))</f>
        <v>59440.213775053242</v>
      </c>
      <c r="K448" s="9">
        <f>IF(E448="",NA(),IF(U447&lt;0,0,U447)*H448/freq)</f>
        <v>15351.047236205741</v>
      </c>
      <c r="L448" s="8">
        <f t="shared" si="20"/>
        <v>44089.166538847501</v>
      </c>
      <c r="M448" s="8">
        <f t="shared" si="21"/>
        <v>445</v>
      </c>
      <c r="N448" s="8">
        <f>N445+3</f>
        <v>445</v>
      </c>
      <c r="O448" s="8">
        <f>O442+6</f>
        <v>445</v>
      </c>
      <c r="P448" s="8">
        <f>P436+12</f>
        <v>445</v>
      </c>
      <c r="Q448" s="8">
        <f>IF($B$23=$M$2,M448,IF($B$23=$N$2,N448,IF($B$23=$O$2,O448,IF($B$23=$P$2,P448,""))))</f>
        <v>445</v>
      </c>
      <c r="R448" s="3">
        <f>IF(Q448&lt;&gt;0,regpay,0)</f>
        <v>0</v>
      </c>
      <c r="S448" s="27"/>
      <c r="T448" s="3">
        <f>IF(U447=0,0,S448)</f>
        <v>0</v>
      </c>
      <c r="U448" s="8">
        <f>IF(E448="","",IF(U447&lt;=0,0,IF(U447+F448-L448-R448-T448&lt;0,0,U447+F448-L448-R448-T448)))</f>
        <v>1798036.5018058412</v>
      </c>
      <c r="W448" s="11"/>
      <c r="X448" s="11"/>
      <c r="Y448" s="11"/>
      <c r="Z448" s="11"/>
      <c r="AA448" s="11"/>
      <c r="AB448" s="11"/>
      <c r="AC448" s="11"/>
    </row>
    <row r="449" spans="4:29">
      <c r="D449" s="34">
        <f>IF(SUM($D$2:D448)&lt;&gt;0,0,IF(U448=L449,E449,0))</f>
        <v>0</v>
      </c>
      <c r="E449" s="3">
        <f t="shared" si="22"/>
        <v>446</v>
      </c>
      <c r="F449" s="3">
        <f>IF(E449="","",IF(ISERROR(INDEX($A$11:$B$20,MATCH(E449,$A$11:$A$20,0),2)),0,INDEX($A$11:$B$20,MATCH(E449,$A$11:$A$20,0),2)))</f>
        <v>0</v>
      </c>
      <c r="G449" s="47">
        <v>0.1</v>
      </c>
      <c r="H449" s="46">
        <f>IF($B$5="fixed",rate,G449)</f>
        <v>0.1</v>
      </c>
      <c r="I449" s="9">
        <f>IF(E449="",NA(),IF(PMT(H449/freq,(term*freq),-$B$2)&gt;(U448*(1+rate/freq)),IF((U448*(1+rate/freq))&lt;0,0,(U448*(1+rate/freq))),PMT(H449/freq,(term*freq),-$B$2)))</f>
        <v>59440.213775053242</v>
      </c>
      <c r="J449" s="8">
        <f>IF(E449="","",IF(emi&gt;(U448*(1+rate/freq)),IF((U448*(1+rate/freq))&lt;0,0,(U448*(1+rate/freq))),emi))</f>
        <v>59440.213775053242</v>
      </c>
      <c r="K449" s="9">
        <f>IF(E449="",NA(),IF(U448&lt;0,0,U448)*H449/freq)</f>
        <v>14983.637515048678</v>
      </c>
      <c r="L449" s="8">
        <f t="shared" si="20"/>
        <v>44456.576260004564</v>
      </c>
      <c r="M449" s="8">
        <f t="shared" si="21"/>
        <v>446</v>
      </c>
      <c r="N449" s="8"/>
      <c r="O449" s="8"/>
      <c r="P449" s="8"/>
      <c r="Q449" s="8">
        <f>IF($B$23=$M$2,M449,IF($B$23=$N$2,N449,IF($B$23=$O$2,O449,IF($B$23=$P$2,P449,""))))</f>
        <v>0</v>
      </c>
      <c r="R449" s="3">
        <f>IF(Q449&lt;&gt;0,regpay,0)</f>
        <v>0</v>
      </c>
      <c r="S449" s="27"/>
      <c r="T449" s="3">
        <f>IF(U448=0,0,S449)</f>
        <v>0</v>
      </c>
      <c r="U449" s="8">
        <f>IF(E449="","",IF(U448&lt;=0,0,IF(U448+F449-L449-R449-T449&lt;0,0,U448+F449-L449-R449-T449)))</f>
        <v>1753579.9255458366</v>
      </c>
      <c r="W449" s="11"/>
      <c r="X449" s="11"/>
      <c r="Y449" s="11"/>
      <c r="Z449" s="11"/>
      <c r="AA449" s="11"/>
      <c r="AB449" s="11"/>
      <c r="AC449" s="11"/>
    </row>
    <row r="450" spans="4:29">
      <c r="D450" s="34">
        <f>IF(SUM($D$2:D449)&lt;&gt;0,0,IF(U449=L450,E450,0))</f>
        <v>0</v>
      </c>
      <c r="E450" s="3">
        <f t="shared" si="22"/>
        <v>447</v>
      </c>
      <c r="F450" s="3">
        <f>IF(E450="","",IF(ISERROR(INDEX($A$11:$B$20,MATCH(E450,$A$11:$A$20,0),2)),0,INDEX($A$11:$B$20,MATCH(E450,$A$11:$A$20,0),2)))</f>
        <v>0</v>
      </c>
      <c r="G450" s="47">
        <v>0.1</v>
      </c>
      <c r="H450" s="46">
        <f>IF($B$5="fixed",rate,G450)</f>
        <v>0.1</v>
      </c>
      <c r="I450" s="9">
        <f>IF(E450="",NA(),IF(PMT(H450/freq,(term*freq),-$B$2)&gt;(U449*(1+rate/freq)),IF((U449*(1+rate/freq))&lt;0,0,(U449*(1+rate/freq))),PMT(H450/freq,(term*freq),-$B$2)))</f>
        <v>59440.213775053242</v>
      </c>
      <c r="J450" s="8">
        <f>IF(E450="","",IF(emi&gt;(U449*(1+rate/freq)),IF((U449*(1+rate/freq))&lt;0,0,(U449*(1+rate/freq))),emi))</f>
        <v>59440.213775053242</v>
      </c>
      <c r="K450" s="9">
        <f>IF(E450="",NA(),IF(U449&lt;0,0,U449)*H450/freq)</f>
        <v>14613.166046215307</v>
      </c>
      <c r="L450" s="8">
        <f t="shared" si="20"/>
        <v>44827.047728837933</v>
      </c>
      <c r="M450" s="8">
        <f t="shared" si="21"/>
        <v>447</v>
      </c>
      <c r="N450" s="8"/>
      <c r="O450" s="8"/>
      <c r="P450" s="8"/>
      <c r="Q450" s="8">
        <f>IF($B$23=$M$2,M450,IF($B$23=$N$2,N450,IF($B$23=$O$2,O450,IF($B$23=$P$2,P450,""))))</f>
        <v>0</v>
      </c>
      <c r="R450" s="3">
        <f>IF(Q450&lt;&gt;0,regpay,0)</f>
        <v>0</v>
      </c>
      <c r="S450" s="27"/>
      <c r="T450" s="3">
        <f>IF(U449=0,0,S450)</f>
        <v>0</v>
      </c>
      <c r="U450" s="8">
        <f>IF(E450="","",IF(U449&lt;=0,0,IF(U449+F450-L450-R450-T450&lt;0,0,U449+F450-L450-R450-T450)))</f>
        <v>1708752.8778169986</v>
      </c>
      <c r="W450" s="11"/>
      <c r="X450" s="11"/>
      <c r="Y450" s="11"/>
      <c r="Z450" s="11"/>
      <c r="AA450" s="11"/>
      <c r="AB450" s="11"/>
      <c r="AC450" s="11"/>
    </row>
    <row r="451" spans="4:29">
      <c r="D451" s="34">
        <f>IF(SUM($D$2:D450)&lt;&gt;0,0,IF(U450=L451,E451,0))</f>
        <v>0</v>
      </c>
      <c r="E451" s="3">
        <f t="shared" si="22"/>
        <v>448</v>
      </c>
      <c r="F451" s="3">
        <f>IF(E451="","",IF(ISERROR(INDEX($A$11:$B$20,MATCH(E451,$A$11:$A$20,0),2)),0,INDEX($A$11:$B$20,MATCH(E451,$A$11:$A$20,0),2)))</f>
        <v>0</v>
      </c>
      <c r="G451" s="47">
        <v>0.1</v>
      </c>
      <c r="H451" s="46">
        <f>IF($B$5="fixed",rate,G451)</f>
        <v>0.1</v>
      </c>
      <c r="I451" s="9">
        <f>IF(E451="",NA(),IF(PMT(H451/freq,(term*freq),-$B$2)&gt;(U450*(1+rate/freq)),IF((U450*(1+rate/freq))&lt;0,0,(U450*(1+rate/freq))),PMT(H451/freq,(term*freq),-$B$2)))</f>
        <v>59440.213775053242</v>
      </c>
      <c r="J451" s="8">
        <f>IF(E451="","",IF(emi&gt;(U450*(1+rate/freq)),IF((U450*(1+rate/freq))&lt;0,0,(U450*(1+rate/freq))),emi))</f>
        <v>59440.213775053242</v>
      </c>
      <c r="K451" s="9">
        <f>IF(E451="",NA(),IF(U450&lt;0,0,U450)*H451/freq)</f>
        <v>14239.607315141657</v>
      </c>
      <c r="L451" s="8">
        <f t="shared" si="20"/>
        <v>45200.606459911585</v>
      </c>
      <c r="M451" s="8">
        <f t="shared" si="21"/>
        <v>448</v>
      </c>
      <c r="N451" s="8">
        <f>N448+3</f>
        <v>448</v>
      </c>
      <c r="O451" s="8"/>
      <c r="P451" s="8"/>
      <c r="Q451" s="8">
        <f>IF($B$23=$M$2,M451,IF($B$23=$N$2,N451,IF($B$23=$O$2,O451,IF($B$23=$P$2,P451,""))))</f>
        <v>448</v>
      </c>
      <c r="R451" s="3">
        <f>IF(Q451&lt;&gt;0,regpay,0)</f>
        <v>0</v>
      </c>
      <c r="S451" s="27"/>
      <c r="T451" s="3">
        <f>IF(U450=0,0,S451)</f>
        <v>0</v>
      </c>
      <c r="U451" s="8">
        <f>IF(E451="","",IF(U450&lt;=0,0,IF(U450+F451-L451-R451-T451&lt;0,0,U450+F451-L451-R451-T451)))</f>
        <v>1663552.271357087</v>
      </c>
      <c r="W451" s="11"/>
      <c r="X451" s="11"/>
      <c r="Y451" s="11"/>
      <c r="Z451" s="11"/>
      <c r="AA451" s="11"/>
      <c r="AB451" s="11"/>
      <c r="AC451" s="11"/>
    </row>
    <row r="452" spans="4:29">
      <c r="D452" s="34">
        <f>IF(SUM($D$2:D451)&lt;&gt;0,0,IF(U451=L452,E452,0))</f>
        <v>0</v>
      </c>
      <c r="E452" s="3">
        <f t="shared" si="22"/>
        <v>449</v>
      </c>
      <c r="F452" s="3">
        <f>IF(E452="","",IF(ISERROR(INDEX($A$11:$B$20,MATCH(E452,$A$11:$A$20,0),2)),0,INDEX($A$11:$B$20,MATCH(E452,$A$11:$A$20,0),2)))</f>
        <v>0</v>
      </c>
      <c r="G452" s="47">
        <v>0.1</v>
      </c>
      <c r="H452" s="46">
        <f>IF($B$5="fixed",rate,G452)</f>
        <v>0.1</v>
      </c>
      <c r="I452" s="9">
        <f>IF(E452="",NA(),IF(PMT(H452/freq,(term*freq),-$B$2)&gt;(U451*(1+rate/freq)),IF((U451*(1+rate/freq))&lt;0,0,(U451*(1+rate/freq))),PMT(H452/freq,(term*freq),-$B$2)))</f>
        <v>59440.213775053242</v>
      </c>
      <c r="J452" s="8">
        <f>IF(E452="","",IF(emi&gt;(U451*(1+rate/freq)),IF((U451*(1+rate/freq))&lt;0,0,(U451*(1+rate/freq))),emi))</f>
        <v>59440.213775053242</v>
      </c>
      <c r="K452" s="9">
        <f>IF(E452="",NA(),IF(U451&lt;0,0,U451)*H452/freq)</f>
        <v>13862.935594642391</v>
      </c>
      <c r="L452" s="8">
        <f t="shared" si="20"/>
        <v>45577.278180410853</v>
      </c>
      <c r="M452" s="8">
        <f t="shared" si="21"/>
        <v>449</v>
      </c>
      <c r="N452" s="8"/>
      <c r="O452" s="8"/>
      <c r="P452" s="8"/>
      <c r="Q452" s="8">
        <f>IF($B$23=$M$2,M452,IF($B$23=$N$2,N452,IF($B$23=$O$2,O452,IF($B$23=$P$2,P452,""))))</f>
        <v>0</v>
      </c>
      <c r="R452" s="3">
        <f>IF(Q452&lt;&gt;0,regpay,0)</f>
        <v>0</v>
      </c>
      <c r="S452" s="27"/>
      <c r="T452" s="3">
        <f>IF(U451=0,0,S452)</f>
        <v>0</v>
      </c>
      <c r="U452" s="8">
        <f>IF(E452="","",IF(U451&lt;=0,0,IF(U451+F452-L452-R452-T452&lt;0,0,U451+F452-L452-R452-T452)))</f>
        <v>1617974.9931766761</v>
      </c>
      <c r="W452" s="11"/>
      <c r="X452" s="11"/>
      <c r="Y452" s="11"/>
      <c r="Z452" s="11"/>
      <c r="AA452" s="11"/>
      <c r="AB452" s="11"/>
      <c r="AC452" s="11"/>
    </row>
    <row r="453" spans="4:29">
      <c r="D453" s="34">
        <f>IF(SUM($D$2:D452)&lt;&gt;0,0,IF(U452=L453,E453,0))</f>
        <v>0</v>
      </c>
      <c r="E453" s="3">
        <f t="shared" si="22"/>
        <v>450</v>
      </c>
      <c r="F453" s="3">
        <f>IF(E453="","",IF(ISERROR(INDEX($A$11:$B$20,MATCH(E453,$A$11:$A$20,0),2)),0,INDEX($A$11:$B$20,MATCH(E453,$A$11:$A$20,0),2)))</f>
        <v>0</v>
      </c>
      <c r="G453" s="47">
        <v>0.1</v>
      </c>
      <c r="H453" s="46">
        <f>IF($B$5="fixed",rate,G453)</f>
        <v>0.1</v>
      </c>
      <c r="I453" s="9">
        <f>IF(E453="",NA(),IF(PMT(H453/freq,(term*freq),-$B$2)&gt;(U452*(1+rate/freq)),IF((U452*(1+rate/freq))&lt;0,0,(U452*(1+rate/freq))),PMT(H453/freq,(term*freq),-$B$2)))</f>
        <v>59440.213775053242</v>
      </c>
      <c r="J453" s="8">
        <f>IF(E453="","",IF(emi&gt;(U452*(1+rate/freq)),IF((U452*(1+rate/freq))&lt;0,0,(U452*(1+rate/freq))),emi))</f>
        <v>59440.213775053242</v>
      </c>
      <c r="K453" s="9">
        <f>IF(E453="",NA(),IF(U452&lt;0,0,U452)*H453/freq)</f>
        <v>13483.124943138968</v>
      </c>
      <c r="L453" s="8">
        <f t="shared" ref="L453:L516" si="23">IF(E453="","",I453-K453)</f>
        <v>45957.088831914276</v>
      </c>
      <c r="M453" s="8">
        <f t="shared" ref="M453:M516" si="24">E453</f>
        <v>450</v>
      </c>
      <c r="N453" s="8"/>
      <c r="O453" s="8"/>
      <c r="P453" s="8"/>
      <c r="Q453" s="8">
        <f>IF($B$23=$M$2,M453,IF($B$23=$N$2,N453,IF($B$23=$O$2,O453,IF($B$23=$P$2,P453,""))))</f>
        <v>0</v>
      </c>
      <c r="R453" s="3">
        <f>IF(Q453&lt;&gt;0,regpay,0)</f>
        <v>0</v>
      </c>
      <c r="S453" s="27"/>
      <c r="T453" s="3">
        <f>IF(U452=0,0,S453)</f>
        <v>0</v>
      </c>
      <c r="U453" s="8">
        <f>IF(E453="","",IF(U452&lt;=0,0,IF(U452+F453-L453-R453-T453&lt;0,0,U452+F453-L453-R453-T453)))</f>
        <v>1572017.9043447617</v>
      </c>
      <c r="W453" s="11"/>
      <c r="X453" s="11"/>
      <c r="Y453" s="11"/>
      <c r="Z453" s="11"/>
      <c r="AA453" s="11"/>
      <c r="AB453" s="11"/>
      <c r="AC453" s="11"/>
    </row>
    <row r="454" spans="4:29">
      <c r="D454" s="34">
        <f>IF(SUM($D$2:D453)&lt;&gt;0,0,IF(U453=L454,E454,0))</f>
        <v>0</v>
      </c>
      <c r="E454" s="3">
        <f t="shared" si="22"/>
        <v>451</v>
      </c>
      <c r="F454" s="3">
        <f>IF(E454="","",IF(ISERROR(INDEX($A$11:$B$20,MATCH(E454,$A$11:$A$20,0),2)),0,INDEX($A$11:$B$20,MATCH(E454,$A$11:$A$20,0),2)))</f>
        <v>0</v>
      </c>
      <c r="G454" s="47">
        <v>0.1</v>
      </c>
      <c r="H454" s="46">
        <f>IF($B$5="fixed",rate,G454)</f>
        <v>0.1</v>
      </c>
      <c r="I454" s="9">
        <f>IF(E454="",NA(),IF(PMT(H454/freq,(term*freq),-$B$2)&gt;(U453*(1+rate/freq)),IF((U453*(1+rate/freq))&lt;0,0,(U453*(1+rate/freq))),PMT(H454/freq,(term*freq),-$B$2)))</f>
        <v>59440.213775053242</v>
      </c>
      <c r="J454" s="8">
        <f>IF(E454="","",IF(emi&gt;(U453*(1+rate/freq)),IF((U453*(1+rate/freq))&lt;0,0,(U453*(1+rate/freq))),emi))</f>
        <v>59440.213775053242</v>
      </c>
      <c r="K454" s="9">
        <f>IF(E454="",NA(),IF(U453&lt;0,0,U453)*H454/freq)</f>
        <v>13100.149202873015</v>
      </c>
      <c r="L454" s="8">
        <f t="shared" si="23"/>
        <v>46340.064572180228</v>
      </c>
      <c r="M454" s="8">
        <f t="shared" si="24"/>
        <v>451</v>
      </c>
      <c r="N454" s="8">
        <f>N451+3</f>
        <v>451</v>
      </c>
      <c r="O454" s="8">
        <f>O448+6</f>
        <v>451</v>
      </c>
      <c r="P454" s="8"/>
      <c r="Q454" s="8">
        <f>IF($B$23=$M$2,M454,IF($B$23=$N$2,N454,IF($B$23=$O$2,O454,IF($B$23=$P$2,P454,""))))</f>
        <v>451</v>
      </c>
      <c r="R454" s="3">
        <f>IF(Q454&lt;&gt;0,regpay,0)</f>
        <v>0</v>
      </c>
      <c r="S454" s="27"/>
      <c r="T454" s="3">
        <f>IF(U453=0,0,S454)</f>
        <v>0</v>
      </c>
      <c r="U454" s="8">
        <f>IF(E454="","",IF(U453&lt;=0,0,IF(U453+F454-L454-R454-T454&lt;0,0,U453+F454-L454-R454-T454)))</f>
        <v>1525677.8397725816</v>
      </c>
      <c r="W454" s="11"/>
      <c r="X454" s="11"/>
      <c r="Y454" s="11"/>
      <c r="Z454" s="11"/>
      <c r="AA454" s="11"/>
      <c r="AB454" s="11"/>
      <c r="AC454" s="11"/>
    </row>
    <row r="455" spans="4:29">
      <c r="D455" s="34">
        <f>IF(SUM($D$2:D454)&lt;&gt;0,0,IF(U454=L455,E455,0))</f>
        <v>0</v>
      </c>
      <c r="E455" s="3">
        <f t="shared" si="22"/>
        <v>452</v>
      </c>
      <c r="F455" s="3">
        <f>IF(E455="","",IF(ISERROR(INDEX($A$11:$B$20,MATCH(E455,$A$11:$A$20,0),2)),0,INDEX($A$11:$B$20,MATCH(E455,$A$11:$A$20,0),2)))</f>
        <v>0</v>
      </c>
      <c r="G455" s="47">
        <v>0.1</v>
      </c>
      <c r="H455" s="46">
        <f>IF($B$5="fixed",rate,G455)</f>
        <v>0.1</v>
      </c>
      <c r="I455" s="9">
        <f>IF(E455="",NA(),IF(PMT(H455/freq,(term*freq),-$B$2)&gt;(U454*(1+rate/freq)),IF((U454*(1+rate/freq))&lt;0,0,(U454*(1+rate/freq))),PMT(H455/freq,(term*freq),-$B$2)))</f>
        <v>59440.213775053242</v>
      </c>
      <c r="J455" s="8">
        <f>IF(E455="","",IF(emi&gt;(U454*(1+rate/freq)),IF((U454*(1+rate/freq))&lt;0,0,(U454*(1+rate/freq))),emi))</f>
        <v>59440.213775053242</v>
      </c>
      <c r="K455" s="9">
        <f>IF(E455="",NA(),IF(U454&lt;0,0,U454)*H455/freq)</f>
        <v>12713.981998104848</v>
      </c>
      <c r="L455" s="8">
        <f t="shared" si="23"/>
        <v>46726.231776948393</v>
      </c>
      <c r="M455" s="8">
        <f t="shared" si="24"/>
        <v>452</v>
      </c>
      <c r="N455" s="8"/>
      <c r="O455" s="8"/>
      <c r="P455" s="8"/>
      <c r="Q455" s="8">
        <f>IF($B$23=$M$2,M455,IF($B$23=$N$2,N455,IF($B$23=$O$2,O455,IF($B$23=$P$2,P455,""))))</f>
        <v>0</v>
      </c>
      <c r="R455" s="3">
        <f>IF(Q455&lt;&gt;0,regpay,0)</f>
        <v>0</v>
      </c>
      <c r="S455" s="27"/>
      <c r="T455" s="3">
        <f>IF(U454=0,0,S455)</f>
        <v>0</v>
      </c>
      <c r="U455" s="8">
        <f>IF(E455="","",IF(U454&lt;=0,0,IF(U454+F455-L455-R455-T455&lt;0,0,U454+F455-L455-R455-T455)))</f>
        <v>1478951.6079956333</v>
      </c>
      <c r="W455" s="11"/>
      <c r="X455" s="11"/>
      <c r="Y455" s="11"/>
      <c r="Z455" s="11"/>
      <c r="AA455" s="11"/>
      <c r="AB455" s="11"/>
      <c r="AC455" s="11"/>
    </row>
    <row r="456" spans="4:29">
      <c r="D456" s="34">
        <f>IF(SUM($D$2:D455)&lt;&gt;0,0,IF(U455=L456,E456,0))</f>
        <v>0</v>
      </c>
      <c r="E456" s="3">
        <f t="shared" si="22"/>
        <v>453</v>
      </c>
      <c r="F456" s="3">
        <f>IF(E456="","",IF(ISERROR(INDEX($A$11:$B$20,MATCH(E456,$A$11:$A$20,0),2)),0,INDEX($A$11:$B$20,MATCH(E456,$A$11:$A$20,0),2)))</f>
        <v>0</v>
      </c>
      <c r="G456" s="47">
        <v>0.1</v>
      </c>
      <c r="H456" s="46">
        <f>IF($B$5="fixed",rate,G456)</f>
        <v>0.1</v>
      </c>
      <c r="I456" s="9">
        <f>IF(E456="",NA(),IF(PMT(H456/freq,(term*freq),-$B$2)&gt;(U455*(1+rate/freq)),IF((U455*(1+rate/freq))&lt;0,0,(U455*(1+rate/freq))),PMT(H456/freq,(term*freq),-$B$2)))</f>
        <v>59440.213775053242</v>
      </c>
      <c r="J456" s="8">
        <f>IF(E456="","",IF(emi&gt;(U455*(1+rate/freq)),IF((U455*(1+rate/freq))&lt;0,0,(U455*(1+rate/freq))),emi))</f>
        <v>59440.213775053242</v>
      </c>
      <c r="K456" s="9">
        <f>IF(E456="",NA(),IF(U455&lt;0,0,U455)*H456/freq)</f>
        <v>12324.596733296945</v>
      </c>
      <c r="L456" s="8">
        <f t="shared" si="23"/>
        <v>47115.617041756297</v>
      </c>
      <c r="M456" s="8">
        <f t="shared" si="24"/>
        <v>453</v>
      </c>
      <c r="N456" s="8"/>
      <c r="O456" s="8"/>
      <c r="P456" s="8"/>
      <c r="Q456" s="8">
        <f>IF($B$23=$M$2,M456,IF($B$23=$N$2,N456,IF($B$23=$O$2,O456,IF($B$23=$P$2,P456,""))))</f>
        <v>0</v>
      </c>
      <c r="R456" s="3">
        <f>IF(Q456&lt;&gt;0,regpay,0)</f>
        <v>0</v>
      </c>
      <c r="S456" s="27"/>
      <c r="T456" s="3">
        <f>IF(U455=0,0,S456)</f>
        <v>0</v>
      </c>
      <c r="U456" s="8">
        <f>IF(E456="","",IF(U455&lt;=0,0,IF(U455+F456-L456-R456-T456&lt;0,0,U455+F456-L456-R456-T456)))</f>
        <v>1431835.9909538769</v>
      </c>
      <c r="W456" s="11"/>
      <c r="X456" s="11"/>
      <c r="Y456" s="11"/>
      <c r="Z456" s="11"/>
      <c r="AA456" s="11"/>
      <c r="AB456" s="11"/>
      <c r="AC456" s="11"/>
    </row>
    <row r="457" spans="4:29">
      <c r="D457" s="34">
        <f>IF(SUM($D$2:D456)&lt;&gt;0,0,IF(U456=L457,E457,0))</f>
        <v>0</v>
      </c>
      <c r="E457" s="3">
        <f t="shared" si="22"/>
        <v>454</v>
      </c>
      <c r="F457" s="3">
        <f>IF(E457="","",IF(ISERROR(INDEX($A$11:$B$20,MATCH(E457,$A$11:$A$20,0),2)),0,INDEX($A$11:$B$20,MATCH(E457,$A$11:$A$20,0),2)))</f>
        <v>0</v>
      </c>
      <c r="G457" s="47">
        <v>0.1</v>
      </c>
      <c r="H457" s="46">
        <f>IF($B$5="fixed",rate,G457)</f>
        <v>0.1</v>
      </c>
      <c r="I457" s="9">
        <f>IF(E457="",NA(),IF(PMT(H457/freq,(term*freq),-$B$2)&gt;(U456*(1+rate/freq)),IF((U456*(1+rate/freq))&lt;0,0,(U456*(1+rate/freq))),PMT(H457/freq,(term*freq),-$B$2)))</f>
        <v>59440.213775053242</v>
      </c>
      <c r="J457" s="8">
        <f>IF(E457="","",IF(emi&gt;(U456*(1+rate/freq)),IF((U456*(1+rate/freq))&lt;0,0,(U456*(1+rate/freq))),emi))</f>
        <v>59440.213775053242</v>
      </c>
      <c r="K457" s="9">
        <f>IF(E457="",NA(),IF(U456&lt;0,0,U456)*H457/freq)</f>
        <v>11931.966591282309</v>
      </c>
      <c r="L457" s="8">
        <f t="shared" si="23"/>
        <v>47508.247183770931</v>
      </c>
      <c r="M457" s="8">
        <f t="shared" si="24"/>
        <v>454</v>
      </c>
      <c r="N457" s="8">
        <f>N454+3</f>
        <v>454</v>
      </c>
      <c r="O457" s="8"/>
      <c r="P457" s="8"/>
      <c r="Q457" s="8">
        <f>IF($B$23=$M$2,M457,IF($B$23=$N$2,N457,IF($B$23=$O$2,O457,IF($B$23=$P$2,P457,""))))</f>
        <v>454</v>
      </c>
      <c r="R457" s="3">
        <f>IF(Q457&lt;&gt;0,regpay,0)</f>
        <v>0</v>
      </c>
      <c r="S457" s="27"/>
      <c r="T457" s="3">
        <f>IF(U456=0,0,S457)</f>
        <v>0</v>
      </c>
      <c r="U457" s="8">
        <f>IF(E457="","",IF(U456&lt;=0,0,IF(U456+F457-L457-R457-T457&lt;0,0,U456+F457-L457-R457-T457)))</f>
        <v>1384327.743770106</v>
      </c>
      <c r="W457" s="11"/>
      <c r="X457" s="11"/>
      <c r="Y457" s="11"/>
      <c r="Z457" s="11"/>
      <c r="AA457" s="11"/>
      <c r="AB457" s="11"/>
      <c r="AC457" s="11"/>
    </row>
    <row r="458" spans="4:29">
      <c r="D458" s="34">
        <f>IF(SUM($D$2:D457)&lt;&gt;0,0,IF(U457=L458,E458,0))</f>
        <v>0</v>
      </c>
      <c r="E458" s="3">
        <f t="shared" si="22"/>
        <v>455</v>
      </c>
      <c r="F458" s="3">
        <f>IF(E458="","",IF(ISERROR(INDEX($A$11:$B$20,MATCH(E458,$A$11:$A$20,0),2)),0,INDEX($A$11:$B$20,MATCH(E458,$A$11:$A$20,0),2)))</f>
        <v>0</v>
      </c>
      <c r="G458" s="47">
        <v>0.1</v>
      </c>
      <c r="H458" s="46">
        <f>IF($B$5="fixed",rate,G458)</f>
        <v>0.1</v>
      </c>
      <c r="I458" s="9">
        <f>IF(E458="",NA(),IF(PMT(H458/freq,(term*freq),-$B$2)&gt;(U457*(1+rate/freq)),IF((U457*(1+rate/freq))&lt;0,0,(U457*(1+rate/freq))),PMT(H458/freq,(term*freq),-$B$2)))</f>
        <v>59440.213775053242</v>
      </c>
      <c r="J458" s="8">
        <f>IF(E458="","",IF(emi&gt;(U457*(1+rate/freq)),IF((U457*(1+rate/freq))&lt;0,0,(U457*(1+rate/freq))),emi))</f>
        <v>59440.213775053242</v>
      </c>
      <c r="K458" s="9">
        <f>IF(E458="",NA(),IF(U457&lt;0,0,U457)*H458/freq)</f>
        <v>11536.064531417551</v>
      </c>
      <c r="L458" s="8">
        <f t="shared" si="23"/>
        <v>47904.149243635693</v>
      </c>
      <c r="M458" s="8">
        <f t="shared" si="24"/>
        <v>455</v>
      </c>
      <c r="N458" s="8"/>
      <c r="O458" s="8"/>
      <c r="P458" s="8"/>
      <c r="Q458" s="8">
        <f>IF($B$23=$M$2,M458,IF($B$23=$N$2,N458,IF($B$23=$O$2,O458,IF($B$23=$P$2,P458,""))))</f>
        <v>0</v>
      </c>
      <c r="R458" s="3">
        <f>IF(Q458&lt;&gt;0,regpay,0)</f>
        <v>0</v>
      </c>
      <c r="S458" s="27"/>
      <c r="T458" s="3">
        <f>IF(U457=0,0,S458)</f>
        <v>0</v>
      </c>
      <c r="U458" s="8">
        <f>IF(E458="","",IF(U457&lt;=0,0,IF(U457+F458-L458-R458-T458&lt;0,0,U457+F458-L458-R458-T458)))</f>
        <v>1336423.5945264704</v>
      </c>
      <c r="W458" s="11"/>
      <c r="X458" s="11"/>
      <c r="Y458" s="11"/>
      <c r="Z458" s="11"/>
      <c r="AA458" s="11"/>
      <c r="AB458" s="11"/>
      <c r="AC458" s="11"/>
    </row>
    <row r="459" spans="4:29">
      <c r="D459" s="34">
        <f>IF(SUM($D$2:D458)&lt;&gt;0,0,IF(U458=L459,E459,0))</f>
        <v>0</v>
      </c>
      <c r="E459" s="3">
        <f t="shared" si="22"/>
        <v>456</v>
      </c>
      <c r="F459" s="3">
        <f>IF(E459="","",IF(ISERROR(INDEX($A$11:$B$20,MATCH(E459,$A$11:$A$20,0),2)),0,INDEX($A$11:$B$20,MATCH(E459,$A$11:$A$20,0),2)))</f>
        <v>0</v>
      </c>
      <c r="G459" s="47">
        <v>0.1</v>
      </c>
      <c r="H459" s="46">
        <f>IF($B$5="fixed",rate,G459)</f>
        <v>0.1</v>
      </c>
      <c r="I459" s="9">
        <f>IF(E459="",NA(),IF(PMT(H459/freq,(term*freq),-$B$2)&gt;(U458*(1+rate/freq)),IF((U458*(1+rate/freq))&lt;0,0,(U458*(1+rate/freq))),PMT(H459/freq,(term*freq),-$B$2)))</f>
        <v>59440.213775053242</v>
      </c>
      <c r="J459" s="8">
        <f>IF(E459="","",IF(emi&gt;(U458*(1+rate/freq)),IF((U458*(1+rate/freq))&lt;0,0,(U458*(1+rate/freq))),emi))</f>
        <v>59440.213775053242</v>
      </c>
      <c r="K459" s="9">
        <f>IF(E459="",NA(),IF(U458&lt;0,0,U458)*H459/freq)</f>
        <v>11136.863287720587</v>
      </c>
      <c r="L459" s="8">
        <f t="shared" si="23"/>
        <v>48303.350487332653</v>
      </c>
      <c r="M459" s="8">
        <f t="shared" si="24"/>
        <v>456</v>
      </c>
      <c r="N459" s="8"/>
      <c r="O459" s="8"/>
      <c r="P459" s="8"/>
      <c r="Q459" s="8">
        <f>IF($B$23=$M$2,M459,IF($B$23=$N$2,N459,IF($B$23=$O$2,O459,IF($B$23=$P$2,P459,""))))</f>
        <v>0</v>
      </c>
      <c r="R459" s="3">
        <f>IF(Q459&lt;&gt;0,regpay,0)</f>
        <v>0</v>
      </c>
      <c r="S459" s="27"/>
      <c r="T459" s="3">
        <f>IF(U458=0,0,S459)</f>
        <v>0</v>
      </c>
      <c r="U459" s="8">
        <f>IF(E459="","",IF(U458&lt;=0,0,IF(U458+F459-L459-R459-T459&lt;0,0,U458+F459-L459-R459-T459)))</f>
        <v>1288120.2440391378</v>
      </c>
      <c r="W459" s="11"/>
      <c r="X459" s="11"/>
      <c r="Y459" s="11"/>
      <c r="Z459" s="11"/>
      <c r="AA459" s="11"/>
      <c r="AB459" s="11"/>
      <c r="AC459" s="11"/>
    </row>
    <row r="460" spans="4:29">
      <c r="D460" s="34">
        <f>IF(SUM($D$2:D459)&lt;&gt;0,0,IF(U459=L460,E460,0))</f>
        <v>0</v>
      </c>
      <c r="E460" s="3">
        <f t="shared" si="22"/>
        <v>457</v>
      </c>
      <c r="F460" s="3">
        <f>IF(E460="","",IF(ISERROR(INDEX($A$11:$B$20,MATCH(E460,$A$11:$A$20,0),2)),0,INDEX($A$11:$B$20,MATCH(E460,$A$11:$A$20,0),2)))</f>
        <v>0</v>
      </c>
      <c r="G460" s="47">
        <v>0.1</v>
      </c>
      <c r="H460" s="46">
        <f>IF($B$5="fixed",rate,G460)</f>
        <v>0.1</v>
      </c>
      <c r="I460" s="9">
        <f>IF(E460="",NA(),IF(PMT(H460/freq,(term*freq),-$B$2)&gt;(U459*(1+rate/freq)),IF((U459*(1+rate/freq))&lt;0,0,(U459*(1+rate/freq))),PMT(H460/freq,(term*freq),-$B$2)))</f>
        <v>59440.213775053242</v>
      </c>
      <c r="J460" s="8">
        <f>IF(E460="","",IF(emi&gt;(U459*(1+rate/freq)),IF((U459*(1+rate/freq))&lt;0,0,(U459*(1+rate/freq))),emi))</f>
        <v>59440.213775053242</v>
      </c>
      <c r="K460" s="9">
        <f>IF(E460="",NA(),IF(U459&lt;0,0,U459)*H460/freq)</f>
        <v>10734.335366992816</v>
      </c>
      <c r="L460" s="8">
        <f t="shared" si="23"/>
        <v>48705.878408060424</v>
      </c>
      <c r="M460" s="8">
        <f t="shared" si="24"/>
        <v>457</v>
      </c>
      <c r="N460" s="8">
        <f>N457+3</f>
        <v>457</v>
      </c>
      <c r="O460" s="8">
        <f>O454+6</f>
        <v>457</v>
      </c>
      <c r="P460" s="8">
        <f>P448+12</f>
        <v>457</v>
      </c>
      <c r="Q460" s="8">
        <f>IF($B$23=$M$2,M460,IF($B$23=$N$2,N460,IF($B$23=$O$2,O460,IF($B$23=$P$2,P460,""))))</f>
        <v>457</v>
      </c>
      <c r="R460" s="3">
        <f>IF(Q460&lt;&gt;0,regpay,0)</f>
        <v>0</v>
      </c>
      <c r="S460" s="27"/>
      <c r="T460" s="3">
        <f>IF(U459=0,0,S460)</f>
        <v>0</v>
      </c>
      <c r="U460" s="8">
        <f>IF(E460="","",IF(U459&lt;=0,0,IF(U459+F460-L460-R460-T460&lt;0,0,U459+F460-L460-R460-T460)))</f>
        <v>1239414.3656310774</v>
      </c>
      <c r="W460" s="11"/>
      <c r="X460" s="11"/>
      <c r="Y460" s="11"/>
      <c r="Z460" s="11"/>
      <c r="AA460" s="11"/>
      <c r="AB460" s="11"/>
      <c r="AC460" s="11"/>
    </row>
    <row r="461" spans="4:29">
      <c r="D461" s="34">
        <f>IF(SUM($D$2:D460)&lt;&gt;0,0,IF(U460=L461,E461,0))</f>
        <v>0</v>
      </c>
      <c r="E461" s="3">
        <f t="shared" si="22"/>
        <v>458</v>
      </c>
      <c r="F461" s="3">
        <f>IF(E461="","",IF(ISERROR(INDEX($A$11:$B$20,MATCH(E461,$A$11:$A$20,0),2)),0,INDEX($A$11:$B$20,MATCH(E461,$A$11:$A$20,0),2)))</f>
        <v>0</v>
      </c>
      <c r="G461" s="47">
        <v>0.1</v>
      </c>
      <c r="H461" s="46">
        <f>IF($B$5="fixed",rate,G461)</f>
        <v>0.1</v>
      </c>
      <c r="I461" s="9">
        <f>IF(E461="",NA(),IF(PMT(H461/freq,(term*freq),-$B$2)&gt;(U460*(1+rate/freq)),IF((U460*(1+rate/freq))&lt;0,0,(U460*(1+rate/freq))),PMT(H461/freq,(term*freq),-$B$2)))</f>
        <v>59440.213775053242</v>
      </c>
      <c r="J461" s="8">
        <f>IF(E461="","",IF(emi&gt;(U460*(1+rate/freq)),IF((U460*(1+rate/freq))&lt;0,0,(U460*(1+rate/freq))),emi))</f>
        <v>59440.213775053242</v>
      </c>
      <c r="K461" s="9">
        <f>IF(E461="",NA(),IF(U460&lt;0,0,U460)*H461/freq)</f>
        <v>10328.453046925646</v>
      </c>
      <c r="L461" s="8">
        <f t="shared" si="23"/>
        <v>49111.7607281276</v>
      </c>
      <c r="M461" s="8">
        <f t="shared" si="24"/>
        <v>458</v>
      </c>
      <c r="N461" s="8"/>
      <c r="O461" s="8"/>
      <c r="P461" s="8"/>
      <c r="Q461" s="8">
        <f>IF($B$23=$M$2,M461,IF($B$23=$N$2,N461,IF($B$23=$O$2,O461,IF($B$23=$P$2,P461,""))))</f>
        <v>0</v>
      </c>
      <c r="R461" s="3">
        <f>IF(Q461&lt;&gt;0,regpay,0)</f>
        <v>0</v>
      </c>
      <c r="S461" s="27"/>
      <c r="T461" s="3">
        <f>IF(U460=0,0,S461)</f>
        <v>0</v>
      </c>
      <c r="U461" s="8">
        <f>IF(E461="","",IF(U460&lt;=0,0,IF(U460+F461-L461-R461-T461&lt;0,0,U460+F461-L461-R461-T461)))</f>
        <v>1190302.6049029499</v>
      </c>
      <c r="W461" s="11"/>
      <c r="X461" s="11"/>
      <c r="Y461" s="11"/>
      <c r="Z461" s="11"/>
      <c r="AA461" s="11"/>
      <c r="AB461" s="11"/>
      <c r="AC461" s="11"/>
    </row>
    <row r="462" spans="4:29">
      <c r="D462" s="34">
        <f>IF(SUM($D$2:D461)&lt;&gt;0,0,IF(U461=L462,E462,0))</f>
        <v>0</v>
      </c>
      <c r="E462" s="3">
        <f t="shared" si="22"/>
        <v>459</v>
      </c>
      <c r="F462" s="3">
        <f>IF(E462="","",IF(ISERROR(INDEX($A$11:$B$20,MATCH(E462,$A$11:$A$20,0),2)),0,INDEX($A$11:$B$20,MATCH(E462,$A$11:$A$20,0),2)))</f>
        <v>0</v>
      </c>
      <c r="G462" s="47">
        <v>0.1</v>
      </c>
      <c r="H462" s="46">
        <f>IF($B$5="fixed",rate,G462)</f>
        <v>0.1</v>
      </c>
      <c r="I462" s="9">
        <f>IF(E462="",NA(),IF(PMT(H462/freq,(term*freq),-$B$2)&gt;(U461*(1+rate/freq)),IF((U461*(1+rate/freq))&lt;0,0,(U461*(1+rate/freq))),PMT(H462/freq,(term*freq),-$B$2)))</f>
        <v>59440.213775053242</v>
      </c>
      <c r="J462" s="8">
        <f>IF(E462="","",IF(emi&gt;(U461*(1+rate/freq)),IF((U461*(1+rate/freq))&lt;0,0,(U461*(1+rate/freq))),emi))</f>
        <v>59440.213775053242</v>
      </c>
      <c r="K462" s="9">
        <f>IF(E462="",NA(),IF(U461&lt;0,0,U461)*H462/freq)</f>
        <v>9919.1883741912497</v>
      </c>
      <c r="L462" s="8">
        <f t="shared" si="23"/>
        <v>49521.025400861996</v>
      </c>
      <c r="M462" s="8">
        <f t="shared" si="24"/>
        <v>459</v>
      </c>
      <c r="N462" s="8"/>
      <c r="O462" s="8"/>
      <c r="P462" s="8"/>
      <c r="Q462" s="8">
        <f>IF($B$23=$M$2,M462,IF($B$23=$N$2,N462,IF($B$23=$O$2,O462,IF($B$23=$P$2,P462,""))))</f>
        <v>0</v>
      </c>
      <c r="R462" s="3">
        <f>IF(Q462&lt;&gt;0,regpay,0)</f>
        <v>0</v>
      </c>
      <c r="S462" s="27"/>
      <c r="T462" s="3">
        <f>IF(U461=0,0,S462)</f>
        <v>0</v>
      </c>
      <c r="U462" s="8">
        <f>IF(E462="","",IF(U461&lt;=0,0,IF(U461+F462-L462-R462-T462&lt;0,0,U461+F462-L462-R462-T462)))</f>
        <v>1140781.5795020878</v>
      </c>
      <c r="W462" s="11"/>
      <c r="X462" s="11"/>
      <c r="Y462" s="11"/>
      <c r="Z462" s="11"/>
      <c r="AA462" s="11"/>
      <c r="AB462" s="11"/>
      <c r="AC462" s="11"/>
    </row>
    <row r="463" spans="4:29">
      <c r="D463" s="34">
        <f>IF(SUM($D$2:D462)&lt;&gt;0,0,IF(U462=L463,E463,0))</f>
        <v>0</v>
      </c>
      <c r="E463" s="3">
        <f t="shared" si="22"/>
        <v>460</v>
      </c>
      <c r="F463" s="3">
        <f>IF(E463="","",IF(ISERROR(INDEX($A$11:$B$20,MATCH(E463,$A$11:$A$20,0),2)),0,INDEX($A$11:$B$20,MATCH(E463,$A$11:$A$20,0),2)))</f>
        <v>0</v>
      </c>
      <c r="G463" s="47">
        <v>0.1</v>
      </c>
      <c r="H463" s="46">
        <f>IF($B$5="fixed",rate,G463)</f>
        <v>0.1</v>
      </c>
      <c r="I463" s="9">
        <f>IF(E463="",NA(),IF(PMT(H463/freq,(term*freq),-$B$2)&gt;(U462*(1+rate/freq)),IF((U462*(1+rate/freq))&lt;0,0,(U462*(1+rate/freq))),PMT(H463/freq,(term*freq),-$B$2)))</f>
        <v>59440.213775053242</v>
      </c>
      <c r="J463" s="8">
        <f>IF(E463="","",IF(emi&gt;(U462*(1+rate/freq)),IF((U462*(1+rate/freq))&lt;0,0,(U462*(1+rate/freq))),emi))</f>
        <v>59440.213775053242</v>
      </c>
      <c r="K463" s="9">
        <f>IF(E463="",NA(),IF(U462&lt;0,0,U462)*H463/freq)</f>
        <v>9506.5131625173981</v>
      </c>
      <c r="L463" s="8">
        <f t="shared" si="23"/>
        <v>49933.700612535846</v>
      </c>
      <c r="M463" s="8">
        <f t="shared" si="24"/>
        <v>460</v>
      </c>
      <c r="N463" s="8">
        <f>N460+3</f>
        <v>460</v>
      </c>
      <c r="O463" s="8"/>
      <c r="P463" s="8"/>
      <c r="Q463" s="8">
        <f>IF($B$23=$M$2,M463,IF($B$23=$N$2,N463,IF($B$23=$O$2,O463,IF($B$23=$P$2,P463,""))))</f>
        <v>460</v>
      </c>
      <c r="R463" s="3">
        <f>IF(Q463&lt;&gt;0,regpay,0)</f>
        <v>0</v>
      </c>
      <c r="S463" s="27"/>
      <c r="T463" s="3">
        <f>IF(U462=0,0,S463)</f>
        <v>0</v>
      </c>
      <c r="U463" s="8">
        <f>IF(E463="","",IF(U462&lt;=0,0,IF(U462+F463-L463-R463-T463&lt;0,0,U462+F463-L463-R463-T463)))</f>
        <v>1090847.8788895519</v>
      </c>
      <c r="W463" s="11"/>
      <c r="X463" s="11"/>
      <c r="Y463" s="11"/>
      <c r="Z463" s="11"/>
      <c r="AA463" s="11"/>
      <c r="AB463" s="11"/>
      <c r="AC463" s="11"/>
    </row>
    <row r="464" spans="4:29">
      <c r="D464" s="34">
        <f>IF(SUM($D$2:D463)&lt;&gt;0,0,IF(U463=L464,E464,0))</f>
        <v>0</v>
      </c>
      <c r="E464" s="3">
        <f t="shared" si="22"/>
        <v>461</v>
      </c>
      <c r="F464" s="3">
        <f>IF(E464="","",IF(ISERROR(INDEX($A$11:$B$20,MATCH(E464,$A$11:$A$20,0),2)),0,INDEX($A$11:$B$20,MATCH(E464,$A$11:$A$20,0),2)))</f>
        <v>0</v>
      </c>
      <c r="G464" s="47">
        <v>0.1</v>
      </c>
      <c r="H464" s="46">
        <f>IF($B$5="fixed",rate,G464)</f>
        <v>0.1</v>
      </c>
      <c r="I464" s="9">
        <f>IF(E464="",NA(),IF(PMT(H464/freq,(term*freq),-$B$2)&gt;(U463*(1+rate/freq)),IF((U463*(1+rate/freq))&lt;0,0,(U463*(1+rate/freq))),PMT(H464/freq,(term*freq),-$B$2)))</f>
        <v>59440.213775053242</v>
      </c>
      <c r="J464" s="8">
        <f>IF(E464="","",IF(emi&gt;(U463*(1+rate/freq)),IF((U463*(1+rate/freq))&lt;0,0,(U463*(1+rate/freq))),emi))</f>
        <v>59440.213775053242</v>
      </c>
      <c r="K464" s="9">
        <f>IF(E464="",NA(),IF(U463&lt;0,0,U463)*H464/freq)</f>
        <v>9090.3989907462656</v>
      </c>
      <c r="L464" s="8">
        <f t="shared" si="23"/>
        <v>50349.814784306975</v>
      </c>
      <c r="M464" s="8">
        <f t="shared" si="24"/>
        <v>461</v>
      </c>
      <c r="N464" s="8"/>
      <c r="O464" s="8"/>
      <c r="P464" s="8"/>
      <c r="Q464" s="8">
        <f>IF($B$23=$M$2,M464,IF($B$23=$N$2,N464,IF($B$23=$O$2,O464,IF($B$23=$P$2,P464,""))))</f>
        <v>0</v>
      </c>
      <c r="R464" s="3">
        <f>IF(Q464&lt;&gt;0,regpay,0)</f>
        <v>0</v>
      </c>
      <c r="S464" s="27"/>
      <c r="T464" s="3">
        <f>IF(U463=0,0,S464)</f>
        <v>0</v>
      </c>
      <c r="U464" s="8">
        <f>IF(E464="","",IF(U463&lt;=0,0,IF(U463+F464-L464-R464-T464&lt;0,0,U463+F464-L464-R464-T464)))</f>
        <v>1040498.0641052448</v>
      </c>
      <c r="W464" s="11"/>
      <c r="X464" s="11"/>
      <c r="Y464" s="11"/>
      <c r="Z464" s="11"/>
      <c r="AA464" s="11"/>
      <c r="AB464" s="11"/>
      <c r="AC464" s="11"/>
    </row>
    <row r="465" spans="4:29">
      <c r="D465" s="34">
        <f>IF(SUM($D$2:D464)&lt;&gt;0,0,IF(U464=L465,E465,0))</f>
        <v>0</v>
      </c>
      <c r="E465" s="3">
        <f t="shared" si="22"/>
        <v>462</v>
      </c>
      <c r="F465" s="3">
        <f>IF(E465="","",IF(ISERROR(INDEX($A$11:$B$20,MATCH(E465,$A$11:$A$20,0),2)),0,INDEX($A$11:$B$20,MATCH(E465,$A$11:$A$20,0),2)))</f>
        <v>0</v>
      </c>
      <c r="G465" s="47">
        <v>0.1</v>
      </c>
      <c r="H465" s="46">
        <f>IF($B$5="fixed",rate,G465)</f>
        <v>0.1</v>
      </c>
      <c r="I465" s="9">
        <f>IF(E465="",NA(),IF(PMT(H465/freq,(term*freq),-$B$2)&gt;(U464*(1+rate/freq)),IF((U464*(1+rate/freq))&lt;0,0,(U464*(1+rate/freq))),PMT(H465/freq,(term*freq),-$B$2)))</f>
        <v>59440.213775053242</v>
      </c>
      <c r="J465" s="8">
        <f>IF(E465="","",IF(emi&gt;(U464*(1+rate/freq)),IF((U464*(1+rate/freq))&lt;0,0,(U464*(1+rate/freq))),emi))</f>
        <v>59440.213775053242</v>
      </c>
      <c r="K465" s="9">
        <f>IF(E465="",NA(),IF(U464&lt;0,0,U464)*H465/freq)</f>
        <v>8670.8172008770398</v>
      </c>
      <c r="L465" s="8">
        <f t="shared" si="23"/>
        <v>50769.3965741762</v>
      </c>
      <c r="M465" s="8">
        <f t="shared" si="24"/>
        <v>462</v>
      </c>
      <c r="N465" s="8"/>
      <c r="O465" s="8"/>
      <c r="P465" s="8"/>
      <c r="Q465" s="8">
        <f>IF($B$23=$M$2,M465,IF($B$23=$N$2,N465,IF($B$23=$O$2,O465,IF($B$23=$P$2,P465,""))))</f>
        <v>0</v>
      </c>
      <c r="R465" s="3">
        <f>IF(Q465&lt;&gt;0,regpay,0)</f>
        <v>0</v>
      </c>
      <c r="S465" s="27"/>
      <c r="T465" s="3">
        <f>IF(U464=0,0,S465)</f>
        <v>0</v>
      </c>
      <c r="U465" s="8">
        <f>IF(E465="","",IF(U464&lt;=0,0,IF(U464+F465-L465-R465-T465&lt;0,0,U464+F465-L465-R465-T465)))</f>
        <v>989728.66753106867</v>
      </c>
      <c r="W465" s="11"/>
      <c r="X465" s="11"/>
      <c r="Y465" s="11"/>
      <c r="Z465" s="11"/>
      <c r="AA465" s="11"/>
      <c r="AB465" s="11"/>
      <c r="AC465" s="11"/>
    </row>
    <row r="466" spans="4:29">
      <c r="D466" s="34">
        <f>IF(SUM($D$2:D465)&lt;&gt;0,0,IF(U465=L466,E466,0))</f>
        <v>0</v>
      </c>
      <c r="E466" s="3">
        <f t="shared" si="22"/>
        <v>463</v>
      </c>
      <c r="F466" s="3">
        <f>IF(E466="","",IF(ISERROR(INDEX($A$11:$B$20,MATCH(E466,$A$11:$A$20,0),2)),0,INDEX($A$11:$B$20,MATCH(E466,$A$11:$A$20,0),2)))</f>
        <v>0</v>
      </c>
      <c r="G466" s="47">
        <v>0.1</v>
      </c>
      <c r="H466" s="46">
        <f>IF($B$5="fixed",rate,G466)</f>
        <v>0.1</v>
      </c>
      <c r="I466" s="9">
        <f>IF(E466="",NA(),IF(PMT(H466/freq,(term*freq),-$B$2)&gt;(U465*(1+rate/freq)),IF((U465*(1+rate/freq))&lt;0,0,(U465*(1+rate/freq))),PMT(H466/freq,(term*freq),-$B$2)))</f>
        <v>59440.213775053242</v>
      </c>
      <c r="J466" s="8">
        <f>IF(E466="","",IF(emi&gt;(U465*(1+rate/freq)),IF((U465*(1+rate/freq))&lt;0,0,(U465*(1+rate/freq))),emi))</f>
        <v>59440.213775053242</v>
      </c>
      <c r="K466" s="9">
        <f>IF(E466="",NA(),IF(U465&lt;0,0,U465)*H466/freq)</f>
        <v>8247.7388960922399</v>
      </c>
      <c r="L466" s="8">
        <f t="shared" si="23"/>
        <v>51192.474878961002</v>
      </c>
      <c r="M466" s="8">
        <f t="shared" si="24"/>
        <v>463</v>
      </c>
      <c r="N466" s="8">
        <f>N463+3</f>
        <v>463</v>
      </c>
      <c r="O466" s="8">
        <f>O460+6</f>
        <v>463</v>
      </c>
      <c r="P466" s="8"/>
      <c r="Q466" s="8">
        <f>IF($B$23=$M$2,M466,IF($B$23=$N$2,N466,IF($B$23=$O$2,O466,IF($B$23=$P$2,P466,""))))</f>
        <v>463</v>
      </c>
      <c r="R466" s="3">
        <f>IF(Q466&lt;&gt;0,regpay,0)</f>
        <v>0</v>
      </c>
      <c r="S466" s="27"/>
      <c r="T466" s="3">
        <f>IF(U465=0,0,S466)</f>
        <v>0</v>
      </c>
      <c r="U466" s="8">
        <f>IF(E466="","",IF(U465&lt;=0,0,IF(U465+F466-L466-R466-T466&lt;0,0,U465+F466-L466-R466-T466)))</f>
        <v>938536.19265210768</v>
      </c>
      <c r="W466" s="11"/>
      <c r="X466" s="11"/>
      <c r="Y466" s="11"/>
      <c r="Z466" s="11"/>
      <c r="AA466" s="11"/>
      <c r="AB466" s="11"/>
      <c r="AC466" s="11"/>
    </row>
    <row r="467" spans="4:29">
      <c r="D467" s="34">
        <f>IF(SUM($D$2:D466)&lt;&gt;0,0,IF(U466=L467,E467,0))</f>
        <v>0</v>
      </c>
      <c r="E467" s="3">
        <f t="shared" si="22"/>
        <v>464</v>
      </c>
      <c r="F467" s="3">
        <f>IF(E467="","",IF(ISERROR(INDEX($A$11:$B$20,MATCH(E467,$A$11:$A$20,0),2)),0,INDEX($A$11:$B$20,MATCH(E467,$A$11:$A$20,0),2)))</f>
        <v>0</v>
      </c>
      <c r="G467" s="47">
        <v>0.1</v>
      </c>
      <c r="H467" s="46">
        <f>IF($B$5="fixed",rate,G467)</f>
        <v>0.1</v>
      </c>
      <c r="I467" s="9">
        <f>IF(E467="",NA(),IF(PMT(H467/freq,(term*freq),-$B$2)&gt;(U466*(1+rate/freq)),IF((U466*(1+rate/freq))&lt;0,0,(U466*(1+rate/freq))),PMT(H467/freq,(term*freq),-$B$2)))</f>
        <v>59440.213775053242</v>
      </c>
      <c r="J467" s="8">
        <f>IF(E467="","",IF(emi&gt;(U466*(1+rate/freq)),IF((U466*(1+rate/freq))&lt;0,0,(U466*(1+rate/freq))),emi))</f>
        <v>59440.213775053242</v>
      </c>
      <c r="K467" s="9">
        <f>IF(E467="",NA(),IF(U466&lt;0,0,U466)*H467/freq)</f>
        <v>7821.1349387675646</v>
      </c>
      <c r="L467" s="8">
        <f t="shared" si="23"/>
        <v>51619.078836285677</v>
      </c>
      <c r="M467" s="8">
        <f t="shared" si="24"/>
        <v>464</v>
      </c>
      <c r="N467" s="8"/>
      <c r="O467" s="8"/>
      <c r="P467" s="8"/>
      <c r="Q467" s="8">
        <f>IF($B$23=$M$2,M467,IF($B$23=$N$2,N467,IF($B$23=$O$2,O467,IF($B$23=$P$2,P467,""))))</f>
        <v>0</v>
      </c>
      <c r="R467" s="3">
        <f>IF(Q467&lt;&gt;0,regpay,0)</f>
        <v>0</v>
      </c>
      <c r="S467" s="27"/>
      <c r="T467" s="3">
        <f>IF(U466=0,0,S467)</f>
        <v>0</v>
      </c>
      <c r="U467" s="8">
        <f>IF(E467="","",IF(U466&lt;=0,0,IF(U466+F467-L467-R467-T467&lt;0,0,U466+F467-L467-R467-T467)))</f>
        <v>886917.11381582206</v>
      </c>
      <c r="W467" s="11"/>
      <c r="X467" s="11"/>
      <c r="Y467" s="11"/>
      <c r="Z467" s="11"/>
      <c r="AA467" s="11"/>
      <c r="AB467" s="11"/>
      <c r="AC467" s="11"/>
    </row>
    <row r="468" spans="4:29">
      <c r="D468" s="34">
        <f>IF(SUM($D$2:D467)&lt;&gt;0,0,IF(U467=L468,E468,0))</f>
        <v>0</v>
      </c>
      <c r="E468" s="3">
        <f t="shared" si="22"/>
        <v>465</v>
      </c>
      <c r="F468" s="3">
        <f>IF(E468="","",IF(ISERROR(INDEX($A$11:$B$20,MATCH(E468,$A$11:$A$20,0),2)),0,INDEX($A$11:$B$20,MATCH(E468,$A$11:$A$20,0),2)))</f>
        <v>0</v>
      </c>
      <c r="G468" s="47">
        <v>0.1</v>
      </c>
      <c r="H468" s="46">
        <f>IF($B$5="fixed",rate,G468)</f>
        <v>0.1</v>
      </c>
      <c r="I468" s="9">
        <f>IF(E468="",NA(),IF(PMT(H468/freq,(term*freq),-$B$2)&gt;(U467*(1+rate/freq)),IF((U467*(1+rate/freq))&lt;0,0,(U467*(1+rate/freq))),PMT(H468/freq,(term*freq),-$B$2)))</f>
        <v>59440.213775053242</v>
      </c>
      <c r="J468" s="8">
        <f>IF(E468="","",IF(emi&gt;(U467*(1+rate/freq)),IF((U467*(1+rate/freq))&lt;0,0,(U467*(1+rate/freq))),emi))</f>
        <v>59440.213775053242</v>
      </c>
      <c r="K468" s="9">
        <f>IF(E468="",NA(),IF(U467&lt;0,0,U467)*H468/freq)</f>
        <v>7390.975948465184</v>
      </c>
      <c r="L468" s="8">
        <f t="shared" si="23"/>
        <v>52049.237826588054</v>
      </c>
      <c r="M468" s="8">
        <f t="shared" si="24"/>
        <v>465</v>
      </c>
      <c r="N468" s="8"/>
      <c r="O468" s="8"/>
      <c r="P468" s="8"/>
      <c r="Q468" s="8">
        <f>IF($B$23=$M$2,M468,IF($B$23=$N$2,N468,IF($B$23=$O$2,O468,IF($B$23=$P$2,P468,""))))</f>
        <v>0</v>
      </c>
      <c r="R468" s="3">
        <f>IF(Q468&lt;&gt;0,regpay,0)</f>
        <v>0</v>
      </c>
      <c r="S468" s="27"/>
      <c r="T468" s="3">
        <f>IF(U467=0,0,S468)</f>
        <v>0</v>
      </c>
      <c r="U468" s="8">
        <f>IF(E468="","",IF(U467&lt;=0,0,IF(U467+F468-L468-R468-T468&lt;0,0,U467+F468-L468-R468-T468)))</f>
        <v>834867.87598923396</v>
      </c>
      <c r="W468" s="11"/>
      <c r="X468" s="11"/>
      <c r="Y468" s="11"/>
      <c r="Z468" s="11"/>
      <c r="AA468" s="11"/>
      <c r="AB468" s="11"/>
      <c r="AC468" s="11"/>
    </row>
    <row r="469" spans="4:29">
      <c r="D469" s="34">
        <f>IF(SUM($D$2:D468)&lt;&gt;0,0,IF(U468=L469,E469,0))</f>
        <v>0</v>
      </c>
      <c r="E469" s="3">
        <f t="shared" si="22"/>
        <v>466</v>
      </c>
      <c r="F469" s="3">
        <f>IF(E469="","",IF(ISERROR(INDEX($A$11:$B$20,MATCH(E469,$A$11:$A$20,0),2)),0,INDEX($A$11:$B$20,MATCH(E469,$A$11:$A$20,0),2)))</f>
        <v>0</v>
      </c>
      <c r="G469" s="47">
        <v>0.1</v>
      </c>
      <c r="H469" s="46">
        <f>IF($B$5="fixed",rate,G469)</f>
        <v>0.1</v>
      </c>
      <c r="I469" s="9">
        <f>IF(E469="",NA(),IF(PMT(H469/freq,(term*freq),-$B$2)&gt;(U468*(1+rate/freq)),IF((U468*(1+rate/freq))&lt;0,0,(U468*(1+rate/freq))),PMT(H469/freq,(term*freq),-$B$2)))</f>
        <v>59440.213775053242</v>
      </c>
      <c r="J469" s="8">
        <f>IF(E469="","",IF(emi&gt;(U468*(1+rate/freq)),IF((U468*(1+rate/freq))&lt;0,0,(U468*(1+rate/freq))),emi))</f>
        <v>59440.213775053242</v>
      </c>
      <c r="K469" s="9">
        <f>IF(E469="",NA(),IF(U468&lt;0,0,U468)*H469/freq)</f>
        <v>6957.2322999102835</v>
      </c>
      <c r="L469" s="8">
        <f t="shared" si="23"/>
        <v>52482.981475142959</v>
      </c>
      <c r="M469" s="8">
        <f t="shared" si="24"/>
        <v>466</v>
      </c>
      <c r="N469" s="8">
        <f>N466+3</f>
        <v>466</v>
      </c>
      <c r="O469" s="8"/>
      <c r="P469" s="8"/>
      <c r="Q469" s="8">
        <f>IF($B$23=$M$2,M469,IF($B$23=$N$2,N469,IF($B$23=$O$2,O469,IF($B$23=$P$2,P469,""))))</f>
        <v>466</v>
      </c>
      <c r="R469" s="3">
        <f>IF(Q469&lt;&gt;0,regpay,0)</f>
        <v>0</v>
      </c>
      <c r="S469" s="27"/>
      <c r="T469" s="3">
        <f>IF(U468=0,0,S469)</f>
        <v>0</v>
      </c>
      <c r="U469" s="8">
        <f>IF(E469="","",IF(U468&lt;=0,0,IF(U468+F469-L469-R469-T469&lt;0,0,U468+F469-L469-R469-T469)))</f>
        <v>782384.89451409096</v>
      </c>
      <c r="W469" s="11"/>
      <c r="X469" s="11"/>
      <c r="Y469" s="11"/>
      <c r="Z469" s="11"/>
      <c r="AA469" s="11"/>
      <c r="AB469" s="11"/>
      <c r="AC469" s="11"/>
    </row>
    <row r="470" spans="4:29">
      <c r="D470" s="34">
        <f>IF(SUM($D$2:D469)&lt;&gt;0,0,IF(U469=L470,E470,0))</f>
        <v>0</v>
      </c>
      <c r="E470" s="3">
        <f t="shared" si="22"/>
        <v>467</v>
      </c>
      <c r="F470" s="3">
        <f>IF(E470="","",IF(ISERROR(INDEX($A$11:$B$20,MATCH(E470,$A$11:$A$20,0),2)),0,INDEX($A$11:$B$20,MATCH(E470,$A$11:$A$20,0),2)))</f>
        <v>0</v>
      </c>
      <c r="G470" s="47">
        <v>0.1</v>
      </c>
      <c r="H470" s="46">
        <f>IF($B$5="fixed",rate,G470)</f>
        <v>0.1</v>
      </c>
      <c r="I470" s="9">
        <f>IF(E470="",NA(),IF(PMT(H470/freq,(term*freq),-$B$2)&gt;(U469*(1+rate/freq)),IF((U469*(1+rate/freq))&lt;0,0,(U469*(1+rate/freq))),PMT(H470/freq,(term*freq),-$B$2)))</f>
        <v>59440.213775053242</v>
      </c>
      <c r="J470" s="8">
        <f>IF(E470="","",IF(emi&gt;(U469*(1+rate/freq)),IF((U469*(1+rate/freq))&lt;0,0,(U469*(1+rate/freq))),emi))</f>
        <v>59440.213775053242</v>
      </c>
      <c r="K470" s="9">
        <f>IF(E470="",NA(),IF(U469&lt;0,0,U469)*H470/freq)</f>
        <v>6519.874120950758</v>
      </c>
      <c r="L470" s="8">
        <f t="shared" si="23"/>
        <v>52920.339654102485</v>
      </c>
      <c r="M470" s="8">
        <f t="shared" si="24"/>
        <v>467</v>
      </c>
      <c r="N470" s="8"/>
      <c r="O470" s="8"/>
      <c r="P470" s="8"/>
      <c r="Q470" s="8">
        <f>IF($B$23=$M$2,M470,IF($B$23=$N$2,N470,IF($B$23=$O$2,O470,IF($B$23=$P$2,P470,""))))</f>
        <v>0</v>
      </c>
      <c r="R470" s="3">
        <f>IF(Q470&lt;&gt;0,regpay,0)</f>
        <v>0</v>
      </c>
      <c r="S470" s="27"/>
      <c r="T470" s="3">
        <f>IF(U469=0,0,S470)</f>
        <v>0</v>
      </c>
      <c r="U470" s="8">
        <f>IF(E470="","",IF(U469&lt;=0,0,IF(U469+F470-L470-R470-T470&lt;0,0,U469+F470-L470-R470-T470)))</f>
        <v>729464.55485998851</v>
      </c>
      <c r="W470" s="11"/>
      <c r="X470" s="11"/>
      <c r="Y470" s="11"/>
      <c r="Z470" s="11"/>
      <c r="AA470" s="11"/>
      <c r="AB470" s="11"/>
      <c r="AC470" s="11"/>
    </row>
    <row r="471" spans="4:29">
      <c r="D471" s="34">
        <f>IF(SUM($D$2:D470)&lt;&gt;0,0,IF(U470=L471,E471,0))</f>
        <v>0</v>
      </c>
      <c r="E471" s="3">
        <f t="shared" si="22"/>
        <v>468</v>
      </c>
      <c r="F471" s="3">
        <f>IF(E471="","",IF(ISERROR(INDEX($A$11:$B$20,MATCH(E471,$A$11:$A$20,0),2)),0,INDEX($A$11:$B$20,MATCH(E471,$A$11:$A$20,0),2)))</f>
        <v>0</v>
      </c>
      <c r="G471" s="47">
        <v>0.1</v>
      </c>
      <c r="H471" s="46">
        <f>IF($B$5="fixed",rate,G471)</f>
        <v>0.1</v>
      </c>
      <c r="I471" s="9">
        <f>IF(E471="",NA(),IF(PMT(H471/freq,(term*freq),-$B$2)&gt;(U470*(1+rate/freq)),IF((U470*(1+rate/freq))&lt;0,0,(U470*(1+rate/freq))),PMT(H471/freq,(term*freq),-$B$2)))</f>
        <v>59440.213775053242</v>
      </c>
      <c r="J471" s="8">
        <f>IF(E471="","",IF(emi&gt;(U470*(1+rate/freq)),IF((U470*(1+rate/freq))&lt;0,0,(U470*(1+rate/freq))),emi))</f>
        <v>59440.213775053242</v>
      </c>
      <c r="K471" s="9">
        <f>IF(E471="",NA(),IF(U470&lt;0,0,U470)*H471/freq)</f>
        <v>6078.8712904999047</v>
      </c>
      <c r="L471" s="8">
        <f t="shared" si="23"/>
        <v>53361.342484553337</v>
      </c>
      <c r="M471" s="8">
        <f t="shared" si="24"/>
        <v>468</v>
      </c>
      <c r="N471" s="8"/>
      <c r="O471" s="8"/>
      <c r="P471" s="8"/>
      <c r="Q471" s="8">
        <f>IF($B$23=$M$2,M471,IF($B$23=$N$2,N471,IF($B$23=$O$2,O471,IF($B$23=$P$2,P471,""))))</f>
        <v>0</v>
      </c>
      <c r="R471" s="3">
        <f>IF(Q471&lt;&gt;0,regpay,0)</f>
        <v>0</v>
      </c>
      <c r="S471" s="27"/>
      <c r="T471" s="3">
        <f>IF(U470=0,0,S471)</f>
        <v>0</v>
      </c>
      <c r="U471" s="8">
        <f>IF(E471="","",IF(U470&lt;=0,0,IF(U470+F471-L471-R471-T471&lt;0,0,U470+F471-L471-R471-T471)))</f>
        <v>676103.21237543516</v>
      </c>
      <c r="W471" s="11"/>
      <c r="X471" s="11"/>
      <c r="Y471" s="11"/>
      <c r="Z471" s="11"/>
      <c r="AA471" s="11"/>
      <c r="AB471" s="11"/>
      <c r="AC471" s="11"/>
    </row>
    <row r="472" spans="4:29">
      <c r="D472" s="34">
        <f>IF(SUM($D$2:D471)&lt;&gt;0,0,IF(U471=L472,E472,0))</f>
        <v>0</v>
      </c>
      <c r="E472" s="3">
        <f t="shared" si="22"/>
        <v>469</v>
      </c>
      <c r="F472" s="3">
        <f>IF(E472="","",IF(ISERROR(INDEX($A$11:$B$20,MATCH(E472,$A$11:$A$20,0),2)),0,INDEX($A$11:$B$20,MATCH(E472,$A$11:$A$20,0),2)))</f>
        <v>0</v>
      </c>
      <c r="G472" s="47">
        <v>0.1</v>
      </c>
      <c r="H472" s="46">
        <f>IF($B$5="fixed",rate,G472)</f>
        <v>0.1</v>
      </c>
      <c r="I472" s="9">
        <f>IF(E472="",NA(),IF(PMT(H472/freq,(term*freq),-$B$2)&gt;(U471*(1+rate/freq)),IF((U471*(1+rate/freq))&lt;0,0,(U471*(1+rate/freq))),PMT(H472/freq,(term*freq),-$B$2)))</f>
        <v>59440.213775053242</v>
      </c>
      <c r="J472" s="8">
        <f>IF(E472="","",IF(emi&gt;(U471*(1+rate/freq)),IF((U471*(1+rate/freq))&lt;0,0,(U471*(1+rate/freq))),emi))</f>
        <v>59440.213775053242</v>
      </c>
      <c r="K472" s="9">
        <f>IF(E472="",NA(),IF(U471&lt;0,0,U471)*H472/freq)</f>
        <v>5634.1934364619601</v>
      </c>
      <c r="L472" s="8">
        <f t="shared" si="23"/>
        <v>53806.020338591283</v>
      </c>
      <c r="M472" s="8">
        <f t="shared" si="24"/>
        <v>469</v>
      </c>
      <c r="N472" s="8">
        <f>N469+3</f>
        <v>469</v>
      </c>
      <c r="O472" s="8">
        <f>O466+6</f>
        <v>469</v>
      </c>
      <c r="P472" s="8">
        <f>P460+12</f>
        <v>469</v>
      </c>
      <c r="Q472" s="8">
        <f>IF($B$23=$M$2,M472,IF($B$23=$N$2,N472,IF($B$23=$O$2,O472,IF($B$23=$P$2,P472,""))))</f>
        <v>469</v>
      </c>
      <c r="R472" s="3">
        <f>IF(Q472&lt;&gt;0,regpay,0)</f>
        <v>0</v>
      </c>
      <c r="S472" s="27"/>
      <c r="T472" s="3">
        <f>IF(U471=0,0,S472)</f>
        <v>0</v>
      </c>
      <c r="U472" s="8">
        <f>IF(E472="","",IF(U471&lt;=0,0,IF(U471+F472-L472-R472-T472&lt;0,0,U471+F472-L472-R472-T472)))</f>
        <v>622297.19203684386</v>
      </c>
      <c r="W472" s="11"/>
      <c r="X472" s="11"/>
      <c r="Y472" s="11"/>
      <c r="Z472" s="11"/>
      <c r="AA472" s="11"/>
      <c r="AB472" s="11"/>
      <c r="AC472" s="11"/>
    </row>
    <row r="473" spans="4:29">
      <c r="D473" s="34">
        <f>IF(SUM($D$2:D472)&lt;&gt;0,0,IF(U472=L473,E473,0))</f>
        <v>0</v>
      </c>
      <c r="E473" s="3">
        <f t="shared" si="22"/>
        <v>470</v>
      </c>
      <c r="F473" s="3">
        <f>IF(E473="","",IF(ISERROR(INDEX($A$11:$B$20,MATCH(E473,$A$11:$A$20,0),2)),0,INDEX($A$11:$B$20,MATCH(E473,$A$11:$A$20,0),2)))</f>
        <v>0</v>
      </c>
      <c r="G473" s="47">
        <v>0.1</v>
      </c>
      <c r="H473" s="46">
        <f>IF($B$5="fixed",rate,G473)</f>
        <v>0.1</v>
      </c>
      <c r="I473" s="9">
        <f>IF(E473="",NA(),IF(PMT(H473/freq,(term*freq),-$B$2)&gt;(U472*(1+rate/freq)),IF((U472*(1+rate/freq))&lt;0,0,(U472*(1+rate/freq))),PMT(H473/freq,(term*freq),-$B$2)))</f>
        <v>59440.213775053242</v>
      </c>
      <c r="J473" s="8">
        <f>IF(E473="","",IF(emi&gt;(U472*(1+rate/freq)),IF((U472*(1+rate/freq))&lt;0,0,(U472*(1+rate/freq))),emi))</f>
        <v>59440.213775053242</v>
      </c>
      <c r="K473" s="9">
        <f>IF(E473="",NA(),IF(U472&lt;0,0,U472)*H473/freq)</f>
        <v>5185.8099336403657</v>
      </c>
      <c r="L473" s="8">
        <f t="shared" si="23"/>
        <v>54254.403841412874</v>
      </c>
      <c r="M473" s="8">
        <f t="shared" si="24"/>
        <v>470</v>
      </c>
      <c r="N473" s="8"/>
      <c r="O473" s="8"/>
      <c r="P473" s="8"/>
      <c r="Q473" s="8">
        <f>IF($B$23=$M$2,M473,IF($B$23=$N$2,N473,IF($B$23=$O$2,O473,IF($B$23=$P$2,P473,""))))</f>
        <v>0</v>
      </c>
      <c r="R473" s="3">
        <f>IF(Q473&lt;&gt;0,regpay,0)</f>
        <v>0</v>
      </c>
      <c r="S473" s="27"/>
      <c r="T473" s="3">
        <f>IF(U472=0,0,S473)</f>
        <v>0</v>
      </c>
      <c r="U473" s="8">
        <f>IF(E473="","",IF(U472&lt;=0,0,IF(U472+F473-L473-R473-T473&lt;0,0,U472+F473-L473-R473-T473)))</f>
        <v>568042.788195431</v>
      </c>
      <c r="W473" s="11"/>
      <c r="X473" s="11"/>
      <c r="Y473" s="11"/>
      <c r="Z473" s="11"/>
      <c r="AA473" s="11"/>
      <c r="AB473" s="11"/>
      <c r="AC473" s="11"/>
    </row>
    <row r="474" spans="4:29">
      <c r="D474" s="34">
        <f>IF(SUM($D$2:D473)&lt;&gt;0,0,IF(U473=L474,E474,0))</f>
        <v>0</v>
      </c>
      <c r="E474" s="3">
        <f t="shared" si="22"/>
        <v>471</v>
      </c>
      <c r="F474" s="3">
        <f>IF(E474="","",IF(ISERROR(INDEX($A$11:$B$20,MATCH(E474,$A$11:$A$20,0),2)),0,INDEX($A$11:$B$20,MATCH(E474,$A$11:$A$20,0),2)))</f>
        <v>0</v>
      </c>
      <c r="G474" s="47">
        <v>0.1</v>
      </c>
      <c r="H474" s="46">
        <f>IF($B$5="fixed",rate,G474)</f>
        <v>0.1</v>
      </c>
      <c r="I474" s="9">
        <f>IF(E474="",NA(),IF(PMT(H474/freq,(term*freq),-$B$2)&gt;(U473*(1+rate/freq)),IF((U473*(1+rate/freq))&lt;0,0,(U473*(1+rate/freq))),PMT(H474/freq,(term*freq),-$B$2)))</f>
        <v>59440.213775053242</v>
      </c>
      <c r="J474" s="8">
        <f>IF(E474="","",IF(emi&gt;(U473*(1+rate/freq)),IF((U473*(1+rate/freq))&lt;0,0,(U473*(1+rate/freq))),emi))</f>
        <v>59440.213775053242</v>
      </c>
      <c r="K474" s="9">
        <f>IF(E474="",NA(),IF(U473&lt;0,0,U473)*H474/freq)</f>
        <v>4733.6899016285925</v>
      </c>
      <c r="L474" s="8">
        <f t="shared" si="23"/>
        <v>54706.523873424652</v>
      </c>
      <c r="M474" s="8">
        <f t="shared" si="24"/>
        <v>471</v>
      </c>
      <c r="N474" s="8"/>
      <c r="O474" s="8"/>
      <c r="P474" s="8"/>
      <c r="Q474" s="8">
        <f>IF($B$23=$M$2,M474,IF($B$23=$N$2,N474,IF($B$23=$O$2,O474,IF($B$23=$P$2,P474,""))))</f>
        <v>0</v>
      </c>
      <c r="R474" s="3">
        <f>IF(Q474&lt;&gt;0,regpay,0)</f>
        <v>0</v>
      </c>
      <c r="S474" s="27"/>
      <c r="T474" s="3">
        <f>IF(U473=0,0,S474)</f>
        <v>0</v>
      </c>
      <c r="U474" s="8">
        <f>IF(E474="","",IF(U473&lt;=0,0,IF(U473+F474-L474-R474-T474&lt;0,0,U473+F474-L474-R474-T474)))</f>
        <v>513336.26432200638</v>
      </c>
      <c r="W474" s="11"/>
      <c r="X474" s="11"/>
      <c r="Y474" s="11"/>
      <c r="Z474" s="11"/>
      <c r="AA474" s="11"/>
      <c r="AB474" s="11"/>
      <c r="AC474" s="11"/>
    </row>
    <row r="475" spans="4:29">
      <c r="D475" s="34">
        <f>IF(SUM($D$2:D474)&lt;&gt;0,0,IF(U474=L475,E475,0))</f>
        <v>0</v>
      </c>
      <c r="E475" s="3">
        <f t="shared" si="22"/>
        <v>472</v>
      </c>
      <c r="F475" s="3">
        <f>IF(E475="","",IF(ISERROR(INDEX($A$11:$B$20,MATCH(E475,$A$11:$A$20,0),2)),0,INDEX($A$11:$B$20,MATCH(E475,$A$11:$A$20,0),2)))</f>
        <v>0</v>
      </c>
      <c r="G475" s="47">
        <v>0.1</v>
      </c>
      <c r="H475" s="46">
        <f>IF($B$5="fixed",rate,G475)</f>
        <v>0.1</v>
      </c>
      <c r="I475" s="9">
        <f>IF(E475="",NA(),IF(PMT(H475/freq,(term*freq),-$B$2)&gt;(U474*(1+rate/freq)),IF((U474*(1+rate/freq))&lt;0,0,(U474*(1+rate/freq))),PMT(H475/freq,(term*freq),-$B$2)))</f>
        <v>59440.213775053242</v>
      </c>
      <c r="J475" s="8">
        <f>IF(E475="","",IF(emi&gt;(U474*(1+rate/freq)),IF((U474*(1+rate/freq))&lt;0,0,(U474*(1+rate/freq))),emi))</f>
        <v>59440.213775053242</v>
      </c>
      <c r="K475" s="9">
        <f>IF(E475="",NA(),IF(U474&lt;0,0,U474)*H475/freq)</f>
        <v>4277.8022026833869</v>
      </c>
      <c r="L475" s="8">
        <f t="shared" si="23"/>
        <v>55162.411572369856</v>
      </c>
      <c r="M475" s="8">
        <f t="shared" si="24"/>
        <v>472</v>
      </c>
      <c r="N475" s="8">
        <f>N472+3</f>
        <v>472</v>
      </c>
      <c r="O475" s="8"/>
      <c r="P475" s="8"/>
      <c r="Q475" s="8">
        <f>IF($B$23=$M$2,M475,IF($B$23=$N$2,N475,IF($B$23=$O$2,O475,IF($B$23=$P$2,P475,""))))</f>
        <v>472</v>
      </c>
      <c r="R475" s="3">
        <f>IF(Q475&lt;&gt;0,regpay,0)</f>
        <v>0</v>
      </c>
      <c r="S475" s="27"/>
      <c r="T475" s="3">
        <f>IF(U474=0,0,S475)</f>
        <v>0</v>
      </c>
      <c r="U475" s="8">
        <f>IF(E475="","",IF(U474&lt;=0,0,IF(U474+F475-L475-R475-T475&lt;0,0,U474+F475-L475-R475-T475)))</f>
        <v>458173.85274963651</v>
      </c>
      <c r="W475" s="11"/>
      <c r="X475" s="11"/>
      <c r="Y475" s="11"/>
      <c r="Z475" s="11"/>
      <c r="AA475" s="11"/>
      <c r="AB475" s="11"/>
      <c r="AC475" s="11"/>
    </row>
    <row r="476" spans="4:29">
      <c r="D476" s="34">
        <f>IF(SUM($D$2:D475)&lt;&gt;0,0,IF(U475=L476,E476,0))</f>
        <v>0</v>
      </c>
      <c r="E476" s="3">
        <f t="shared" si="22"/>
        <v>473</v>
      </c>
      <c r="F476" s="3">
        <f>IF(E476="","",IF(ISERROR(INDEX($A$11:$B$20,MATCH(E476,$A$11:$A$20,0),2)),0,INDEX($A$11:$B$20,MATCH(E476,$A$11:$A$20,0),2)))</f>
        <v>0</v>
      </c>
      <c r="G476" s="47">
        <v>0.1</v>
      </c>
      <c r="H476" s="46">
        <f>IF($B$5="fixed",rate,G476)</f>
        <v>0.1</v>
      </c>
      <c r="I476" s="9">
        <f>IF(E476="",NA(),IF(PMT(H476/freq,(term*freq),-$B$2)&gt;(U475*(1+rate/freq)),IF((U475*(1+rate/freq))&lt;0,0,(U475*(1+rate/freq))),PMT(H476/freq,(term*freq),-$B$2)))</f>
        <v>59440.213775053242</v>
      </c>
      <c r="J476" s="8">
        <f>IF(E476="","",IF(emi&gt;(U475*(1+rate/freq)),IF((U475*(1+rate/freq))&lt;0,0,(U475*(1+rate/freq))),emi))</f>
        <v>59440.213775053242</v>
      </c>
      <c r="K476" s="9">
        <f>IF(E476="",NA(),IF(U475&lt;0,0,U475)*H476/freq)</f>
        <v>3818.1154395803046</v>
      </c>
      <c r="L476" s="8">
        <f t="shared" si="23"/>
        <v>55622.09833547294</v>
      </c>
      <c r="M476" s="8">
        <f t="shared" si="24"/>
        <v>473</v>
      </c>
      <c r="N476" s="8"/>
      <c r="O476" s="8"/>
      <c r="P476" s="8"/>
      <c r="Q476" s="8">
        <f>IF($B$23=$M$2,M476,IF($B$23=$N$2,N476,IF($B$23=$O$2,O476,IF($B$23=$P$2,P476,""))))</f>
        <v>0</v>
      </c>
      <c r="R476" s="3">
        <f>IF(Q476&lt;&gt;0,regpay,0)</f>
        <v>0</v>
      </c>
      <c r="S476" s="27"/>
      <c r="T476" s="3">
        <f>IF(U475=0,0,S476)</f>
        <v>0</v>
      </c>
      <c r="U476" s="8">
        <f>IF(E476="","",IF(U475&lt;=0,0,IF(U475+F476-L476-R476-T476&lt;0,0,U475+F476-L476-R476-T476)))</f>
        <v>402551.75441416359</v>
      </c>
      <c r="W476" s="11"/>
      <c r="X476" s="11"/>
      <c r="Y476" s="11"/>
      <c r="Z476" s="11"/>
      <c r="AA476" s="11"/>
      <c r="AB476" s="11"/>
      <c r="AC476" s="11"/>
    </row>
    <row r="477" spans="4:29">
      <c r="D477" s="34">
        <f>IF(SUM($D$2:D476)&lt;&gt;0,0,IF(U476=L477,E477,0))</f>
        <v>0</v>
      </c>
      <c r="E477" s="3">
        <f t="shared" si="22"/>
        <v>474</v>
      </c>
      <c r="F477" s="3">
        <f>IF(E477="","",IF(ISERROR(INDEX($A$11:$B$20,MATCH(E477,$A$11:$A$20,0),2)),0,INDEX($A$11:$B$20,MATCH(E477,$A$11:$A$20,0),2)))</f>
        <v>0</v>
      </c>
      <c r="G477" s="47">
        <v>0.1</v>
      </c>
      <c r="H477" s="46">
        <f>IF($B$5="fixed",rate,G477)</f>
        <v>0.1</v>
      </c>
      <c r="I477" s="9">
        <f>IF(E477="",NA(),IF(PMT(H477/freq,(term*freq),-$B$2)&gt;(U476*(1+rate/freq)),IF((U476*(1+rate/freq))&lt;0,0,(U476*(1+rate/freq))),PMT(H477/freq,(term*freq),-$B$2)))</f>
        <v>59440.213775053242</v>
      </c>
      <c r="J477" s="8">
        <f>IF(E477="","",IF(emi&gt;(U476*(1+rate/freq)),IF((U476*(1+rate/freq))&lt;0,0,(U476*(1+rate/freq))),emi))</f>
        <v>59440.213775053242</v>
      </c>
      <c r="K477" s="9">
        <f>IF(E477="",NA(),IF(U476&lt;0,0,U476)*H477/freq)</f>
        <v>3354.5979534513631</v>
      </c>
      <c r="L477" s="8">
        <f t="shared" si="23"/>
        <v>56085.615821601881</v>
      </c>
      <c r="M477" s="8">
        <f t="shared" si="24"/>
        <v>474</v>
      </c>
      <c r="N477" s="8"/>
      <c r="O477" s="8"/>
      <c r="P477" s="8"/>
      <c r="Q477" s="8">
        <f>IF($B$23=$M$2,M477,IF($B$23=$N$2,N477,IF($B$23=$O$2,O477,IF($B$23=$P$2,P477,""))))</f>
        <v>0</v>
      </c>
      <c r="R477" s="3">
        <f>IF(Q477&lt;&gt;0,regpay,0)</f>
        <v>0</v>
      </c>
      <c r="S477" s="27"/>
      <c r="T477" s="3">
        <f>IF(U476=0,0,S477)</f>
        <v>0</v>
      </c>
      <c r="U477" s="8">
        <f>IF(E477="","",IF(U476&lt;=0,0,IF(U476+F477-L477-R477-T477&lt;0,0,U476+F477-L477-R477-T477)))</f>
        <v>346466.13859256171</v>
      </c>
      <c r="W477" s="11"/>
      <c r="X477" s="11"/>
      <c r="Y477" s="11"/>
      <c r="Z477" s="11"/>
      <c r="AA477" s="11"/>
      <c r="AB477" s="11"/>
      <c r="AC477" s="11"/>
    </row>
    <row r="478" spans="4:29">
      <c r="D478" s="34">
        <f>IF(SUM($D$2:D477)&lt;&gt;0,0,IF(U477=L478,E478,0))</f>
        <v>0</v>
      </c>
      <c r="E478" s="3">
        <f t="shared" si="22"/>
        <v>475</v>
      </c>
      <c r="F478" s="3">
        <f>IF(E478="","",IF(ISERROR(INDEX($A$11:$B$20,MATCH(E478,$A$11:$A$20,0),2)),0,INDEX($A$11:$B$20,MATCH(E478,$A$11:$A$20,0),2)))</f>
        <v>0</v>
      </c>
      <c r="G478" s="47">
        <v>0.1</v>
      </c>
      <c r="H478" s="46">
        <f>IF($B$5="fixed",rate,G478)</f>
        <v>0.1</v>
      </c>
      <c r="I478" s="9">
        <f>IF(E478="",NA(),IF(PMT(H478/freq,(term*freq),-$B$2)&gt;(U477*(1+rate/freq)),IF((U477*(1+rate/freq))&lt;0,0,(U477*(1+rate/freq))),PMT(H478/freq,(term*freq),-$B$2)))</f>
        <v>59440.213775053242</v>
      </c>
      <c r="J478" s="8">
        <f>IF(E478="","",IF(emi&gt;(U477*(1+rate/freq)),IF((U477*(1+rate/freq))&lt;0,0,(U477*(1+rate/freq))),emi))</f>
        <v>59440.213775053242</v>
      </c>
      <c r="K478" s="9">
        <f>IF(E478="",NA(),IF(U477&lt;0,0,U477)*H478/freq)</f>
        <v>2887.2178216046809</v>
      </c>
      <c r="L478" s="8">
        <f t="shared" si="23"/>
        <v>56552.995953448561</v>
      </c>
      <c r="M478" s="8">
        <f t="shared" si="24"/>
        <v>475</v>
      </c>
      <c r="N478" s="8">
        <f>N475+3</f>
        <v>475</v>
      </c>
      <c r="O478" s="8">
        <f>O472+6</f>
        <v>475</v>
      </c>
      <c r="P478" s="8"/>
      <c r="Q478" s="8">
        <f>IF($B$23=$M$2,M478,IF($B$23=$N$2,N478,IF($B$23=$O$2,O478,IF($B$23=$P$2,P478,""))))</f>
        <v>475</v>
      </c>
      <c r="R478" s="3">
        <f>IF(Q478&lt;&gt;0,regpay,0)</f>
        <v>0</v>
      </c>
      <c r="S478" s="27"/>
      <c r="T478" s="3">
        <f>IF(U477=0,0,S478)</f>
        <v>0</v>
      </c>
      <c r="U478" s="8">
        <f>IF(E478="","",IF(U477&lt;=0,0,IF(U477+F478-L478-R478-T478&lt;0,0,U477+F478-L478-R478-T478)))</f>
        <v>289913.14263911312</v>
      </c>
      <c r="W478" s="11"/>
      <c r="X478" s="11"/>
      <c r="Y478" s="11"/>
      <c r="Z478" s="11"/>
      <c r="AA478" s="11"/>
      <c r="AB478" s="11"/>
      <c r="AC478" s="11"/>
    </row>
    <row r="479" spans="4:29">
      <c r="D479" s="34">
        <f>IF(SUM($D$2:D478)&lt;&gt;0,0,IF(U478=L479,E479,0))</f>
        <v>0</v>
      </c>
      <c r="E479" s="3">
        <f t="shared" si="22"/>
        <v>476</v>
      </c>
      <c r="F479" s="3">
        <f>IF(E479="","",IF(ISERROR(INDEX($A$11:$B$20,MATCH(E479,$A$11:$A$20,0),2)),0,INDEX($A$11:$B$20,MATCH(E479,$A$11:$A$20,0),2)))</f>
        <v>0</v>
      </c>
      <c r="G479" s="47">
        <v>0.1</v>
      </c>
      <c r="H479" s="46">
        <f>IF($B$5="fixed",rate,G479)</f>
        <v>0.1</v>
      </c>
      <c r="I479" s="9">
        <f>IF(E479="",NA(),IF(PMT(H479/freq,(term*freq),-$B$2)&gt;(U478*(1+rate/freq)),IF((U478*(1+rate/freq))&lt;0,0,(U478*(1+rate/freq))),PMT(H479/freq,(term*freq),-$B$2)))</f>
        <v>59440.213775053242</v>
      </c>
      <c r="J479" s="8">
        <f>IF(E479="","",IF(emi&gt;(U478*(1+rate/freq)),IF((U478*(1+rate/freq))&lt;0,0,(U478*(1+rate/freq))),emi))</f>
        <v>59440.213775053242</v>
      </c>
      <c r="K479" s="9">
        <f>IF(E479="",NA(),IF(U478&lt;0,0,U478)*H479/freq)</f>
        <v>2415.9428553259427</v>
      </c>
      <c r="L479" s="8">
        <f t="shared" si="23"/>
        <v>57024.2709197273</v>
      </c>
      <c r="M479" s="8">
        <f t="shared" si="24"/>
        <v>476</v>
      </c>
      <c r="N479" s="8"/>
      <c r="O479" s="8"/>
      <c r="P479" s="8"/>
      <c r="Q479" s="8">
        <f>IF($B$23=$M$2,M479,IF($B$23=$N$2,N479,IF($B$23=$O$2,O479,IF($B$23=$P$2,P479,""))))</f>
        <v>0</v>
      </c>
      <c r="R479" s="3">
        <f>IF(Q479&lt;&gt;0,regpay,0)</f>
        <v>0</v>
      </c>
      <c r="S479" s="27"/>
      <c r="T479" s="3">
        <f>IF(U478=0,0,S479)</f>
        <v>0</v>
      </c>
      <c r="U479" s="8">
        <f>IF(E479="","",IF(U478&lt;=0,0,IF(U478+F479-L479-R479-T479&lt;0,0,U478+F479-L479-R479-T479)))</f>
        <v>232888.87171938582</v>
      </c>
      <c r="W479" s="11"/>
      <c r="X479" s="11"/>
      <c r="Y479" s="11"/>
      <c r="Z479" s="11"/>
      <c r="AA479" s="11"/>
      <c r="AB479" s="11"/>
      <c r="AC479" s="11"/>
    </row>
    <row r="480" spans="4:29">
      <c r="D480" s="34">
        <f>IF(SUM($D$2:D479)&lt;&gt;0,0,IF(U479=L480,E480,0))</f>
        <v>0</v>
      </c>
      <c r="E480" s="3">
        <f t="shared" si="22"/>
        <v>477</v>
      </c>
      <c r="F480" s="3">
        <f>IF(E480="","",IF(ISERROR(INDEX($A$11:$B$20,MATCH(E480,$A$11:$A$20,0),2)),0,INDEX($A$11:$B$20,MATCH(E480,$A$11:$A$20,0),2)))</f>
        <v>0</v>
      </c>
      <c r="G480" s="47">
        <v>0.1</v>
      </c>
      <c r="H480" s="46">
        <f>IF($B$5="fixed",rate,G480)</f>
        <v>0.1</v>
      </c>
      <c r="I480" s="9">
        <f>IF(E480="",NA(),IF(PMT(H480/freq,(term*freq),-$B$2)&gt;(U479*(1+rate/freq)),IF((U479*(1+rate/freq))&lt;0,0,(U479*(1+rate/freq))),PMT(H480/freq,(term*freq),-$B$2)))</f>
        <v>59440.213775053242</v>
      </c>
      <c r="J480" s="8">
        <f>IF(E480="","",IF(emi&gt;(U479*(1+rate/freq)),IF((U479*(1+rate/freq))&lt;0,0,(U479*(1+rate/freq))),emi))</f>
        <v>59440.213775053242</v>
      </c>
      <c r="K480" s="9">
        <f>IF(E480="",NA(),IF(U479&lt;0,0,U479)*H480/freq)</f>
        <v>1940.7405976615485</v>
      </c>
      <c r="L480" s="8">
        <f t="shared" si="23"/>
        <v>57499.473177391694</v>
      </c>
      <c r="M480" s="8">
        <f t="shared" si="24"/>
        <v>477</v>
      </c>
      <c r="N480" s="8"/>
      <c r="O480" s="8"/>
      <c r="P480" s="8"/>
      <c r="Q480" s="8">
        <f>IF($B$23=$M$2,M480,IF($B$23=$N$2,N480,IF($B$23=$O$2,O480,IF($B$23=$P$2,P480,""))))</f>
        <v>0</v>
      </c>
      <c r="R480" s="3">
        <f>IF(Q480&lt;&gt;0,regpay,0)</f>
        <v>0</v>
      </c>
      <c r="S480" s="27"/>
      <c r="T480" s="3">
        <f>IF(U479=0,0,S480)</f>
        <v>0</v>
      </c>
      <c r="U480" s="8">
        <f>IF(E480="","",IF(U479&lt;=0,0,IF(U479+F480-L480-R480-T480&lt;0,0,U479+F480-L480-R480-T480)))</f>
        <v>175389.39854199413</v>
      </c>
      <c r="W480" s="11"/>
      <c r="X480" s="11"/>
      <c r="Y480" s="11"/>
      <c r="Z480" s="11"/>
      <c r="AA480" s="11"/>
      <c r="AB480" s="11"/>
      <c r="AC480" s="11"/>
    </row>
    <row r="481" spans="4:29">
      <c r="D481" s="34">
        <f>IF(SUM($D$2:D480)&lt;&gt;0,0,IF(U480=L481,E481,0))</f>
        <v>0</v>
      </c>
      <c r="E481" s="3">
        <f t="shared" si="22"/>
        <v>478</v>
      </c>
      <c r="F481" s="3">
        <f>IF(E481="","",IF(ISERROR(INDEX($A$11:$B$20,MATCH(E481,$A$11:$A$20,0),2)),0,INDEX($A$11:$B$20,MATCH(E481,$A$11:$A$20,0),2)))</f>
        <v>0</v>
      </c>
      <c r="G481" s="47">
        <v>0.1</v>
      </c>
      <c r="H481" s="46">
        <f>IF($B$5="fixed",rate,G481)</f>
        <v>0.1</v>
      </c>
      <c r="I481" s="9">
        <f>IF(E481="",NA(),IF(PMT(H481/freq,(term*freq),-$B$2)&gt;(U480*(1+rate/freq)),IF((U480*(1+rate/freq))&lt;0,0,(U480*(1+rate/freq))),PMT(H481/freq,(term*freq),-$B$2)))</f>
        <v>59440.213775053242</v>
      </c>
      <c r="J481" s="8">
        <f>IF(E481="","",IF(emi&gt;(U480*(1+rate/freq)),IF((U480*(1+rate/freq))&lt;0,0,(U480*(1+rate/freq))),emi))</f>
        <v>59440.213775053242</v>
      </c>
      <c r="K481" s="9">
        <f>IF(E481="",NA(),IF(U480&lt;0,0,U480)*H481/freq)</f>
        <v>1461.5783211832843</v>
      </c>
      <c r="L481" s="8">
        <f t="shared" si="23"/>
        <v>57978.63545386996</v>
      </c>
      <c r="M481" s="8">
        <f t="shared" si="24"/>
        <v>478</v>
      </c>
      <c r="N481" s="8">
        <f>N478+3</f>
        <v>478</v>
      </c>
      <c r="O481" s="8"/>
      <c r="P481" s="8"/>
      <c r="Q481" s="8">
        <f>IF($B$23=$M$2,M481,IF($B$23=$N$2,N481,IF($B$23=$O$2,O481,IF($B$23=$P$2,P481,""))))</f>
        <v>478</v>
      </c>
      <c r="R481" s="3">
        <f>IF(Q481&lt;&gt;0,regpay,0)</f>
        <v>0</v>
      </c>
      <c r="S481" s="27"/>
      <c r="T481" s="3">
        <f>IF(U480=0,0,S481)</f>
        <v>0</v>
      </c>
      <c r="U481" s="8">
        <f>IF(E481="","",IF(U480&lt;=0,0,IF(U480+F481-L481-R481-T481&lt;0,0,U480+F481-L481-R481-T481)))</f>
        <v>117410.76308812416</v>
      </c>
      <c r="W481" s="11"/>
      <c r="X481" s="11"/>
      <c r="Y481" s="11"/>
      <c r="Z481" s="11"/>
      <c r="AA481" s="11"/>
      <c r="AB481" s="11"/>
      <c r="AC481" s="11"/>
    </row>
    <row r="482" spans="4:29">
      <c r="D482" s="34">
        <f>IF(SUM($D$2:D481)&lt;&gt;0,0,IF(U481=L482,E482,0))</f>
        <v>0</v>
      </c>
      <c r="E482" s="3">
        <f t="shared" si="22"/>
        <v>479</v>
      </c>
      <c r="F482" s="3">
        <f>IF(E482="","",IF(ISERROR(INDEX($A$11:$B$20,MATCH(E482,$A$11:$A$20,0),2)),0,INDEX($A$11:$B$20,MATCH(E482,$A$11:$A$20,0),2)))</f>
        <v>0</v>
      </c>
      <c r="G482" s="47">
        <v>0.1</v>
      </c>
      <c r="H482" s="46">
        <f>IF($B$5="fixed",rate,G482)</f>
        <v>0.1</v>
      </c>
      <c r="I482" s="9">
        <f>IF(E482="",NA(),IF(PMT(H482/freq,(term*freq),-$B$2)&gt;(U481*(1+rate/freq)),IF((U481*(1+rate/freq))&lt;0,0,(U481*(1+rate/freq))),PMT(H482/freq,(term*freq),-$B$2)))</f>
        <v>59440.213775053242</v>
      </c>
      <c r="J482" s="8">
        <f>IF(E482="","",IF(emi&gt;(U481*(1+rate/freq)),IF((U481*(1+rate/freq))&lt;0,0,(U481*(1+rate/freq))),emi))</f>
        <v>59440.213775053242</v>
      </c>
      <c r="K482" s="9">
        <f>IF(E482="",NA(),IF(U481&lt;0,0,U481)*H482/freq)</f>
        <v>978.42302573436803</v>
      </c>
      <c r="L482" s="8">
        <f t="shared" si="23"/>
        <v>58461.790749318876</v>
      </c>
      <c r="M482" s="8">
        <f t="shared" si="24"/>
        <v>479</v>
      </c>
      <c r="N482" s="8"/>
      <c r="O482" s="8"/>
      <c r="P482" s="8"/>
      <c r="Q482" s="8">
        <f>IF($B$23=$M$2,M482,IF($B$23=$N$2,N482,IF($B$23=$O$2,O482,IF($B$23=$P$2,P482,""))))</f>
        <v>0</v>
      </c>
      <c r="R482" s="3">
        <f>IF(Q482&lt;&gt;0,regpay,0)</f>
        <v>0</v>
      </c>
      <c r="S482" s="27"/>
      <c r="T482" s="3">
        <f>IF(U481=0,0,S482)</f>
        <v>0</v>
      </c>
      <c r="U482" s="8">
        <f>IF(E482="","",IF(U481&lt;=0,0,IF(U481+F482-L482-R482-T482&lt;0,0,U481+F482-L482-R482-T482)))</f>
        <v>58948.972338805288</v>
      </c>
      <c r="W482" s="11"/>
      <c r="X482" s="11"/>
      <c r="Y482" s="11"/>
      <c r="Z482" s="11"/>
      <c r="AA482" s="11"/>
      <c r="AB482" s="11"/>
      <c r="AC482" s="11"/>
    </row>
    <row r="483" spans="4:29">
      <c r="D483" s="34">
        <f>IF(SUM($D$2:D482)&lt;&gt;0,0,IF(U482=L483,E483,0))</f>
        <v>480</v>
      </c>
      <c r="E483" s="3">
        <f t="shared" si="22"/>
        <v>480</v>
      </c>
      <c r="F483" s="3">
        <f>IF(E483="","",IF(ISERROR(INDEX($A$11:$B$20,MATCH(E483,$A$11:$A$20,0),2)),0,INDEX($A$11:$B$20,MATCH(E483,$A$11:$A$20,0),2)))</f>
        <v>0</v>
      </c>
      <c r="G483" s="47">
        <v>0.1</v>
      </c>
      <c r="H483" s="46">
        <f>IF($B$5="fixed",rate,G483)</f>
        <v>0.1</v>
      </c>
      <c r="I483" s="9">
        <f>IF(E483="",NA(),IF(PMT(H483/freq,(term*freq),-$B$2)&gt;(U482*(1+rate/freq)),IF((U482*(1+rate/freq))&lt;0,0,(U482*(1+rate/freq))),PMT(H483/freq,(term*freq),-$B$2)))</f>
        <v>59440.213774961994</v>
      </c>
      <c r="J483" s="8">
        <f>IF(E483="","",IF(emi&gt;(U482*(1+rate/freq)),IF((U482*(1+rate/freq))&lt;0,0,(U482*(1+rate/freq))),emi))</f>
        <v>59440.213774961994</v>
      </c>
      <c r="K483" s="9">
        <f>IF(E483="",NA(),IF(U482&lt;0,0,U482)*H483/freq)</f>
        <v>491.24143615671073</v>
      </c>
      <c r="L483" s="8">
        <f t="shared" si="23"/>
        <v>58948.972338805281</v>
      </c>
      <c r="M483" s="8">
        <f t="shared" si="24"/>
        <v>480</v>
      </c>
      <c r="N483" s="8"/>
      <c r="O483" s="8"/>
      <c r="P483" s="8"/>
      <c r="Q483" s="8">
        <f>IF($B$23=$M$2,M483,IF($B$23=$N$2,N483,IF($B$23=$O$2,O483,IF($B$23=$P$2,P483,""))))</f>
        <v>0</v>
      </c>
      <c r="R483" s="3">
        <f>IF(Q483&lt;&gt;0,regpay,0)</f>
        <v>0</v>
      </c>
      <c r="S483" s="27"/>
      <c r="T483" s="3">
        <f>IF(U482=0,0,S483)</f>
        <v>0</v>
      </c>
      <c r="U483" s="8">
        <f>IF(E483="","",IF(U482&lt;=0,0,IF(U482+F483-L483-R483-T483&lt;0,0,U482+F483-L483-R483-T483)))</f>
        <v>7.2759576141834259E-12</v>
      </c>
      <c r="W483" s="11"/>
      <c r="X483" s="11"/>
      <c r="Y483" s="11"/>
      <c r="Z483" s="11"/>
      <c r="AA483" s="11"/>
      <c r="AB483" s="11"/>
      <c r="AC483" s="11"/>
    </row>
    <row r="484" spans="4:29">
      <c r="D484" s="34">
        <f>IF(SUM($D$2:D483)&lt;&gt;0,0,IF(U483=L484,E484,0))</f>
        <v>0</v>
      </c>
      <c r="E484" s="3" t="str">
        <f t="shared" si="22"/>
        <v/>
      </c>
      <c r="F484" s="3" t="str">
        <f>IF(E484="","",IF(ISERROR(INDEX($A$11:$B$20,MATCH(E484,$A$11:$A$20,0),2)),0,INDEX($A$11:$B$20,MATCH(E484,$A$11:$A$20,0),2)))</f>
        <v/>
      </c>
      <c r="G484" s="47">
        <v>0.1</v>
      </c>
      <c r="H484" s="46">
        <f>IF($B$5="fixed",rate,G484)</f>
        <v>0.1</v>
      </c>
      <c r="I484" s="9" t="e">
        <f>IF(E484="",NA(),IF(PMT(H484/freq,(term*freq),-$B$2)&gt;(U483*(1+rate/freq)),IF((U483*(1+rate/freq))&lt;0,0,(U483*(1+rate/freq))),PMT(H484/freq,(term*freq),-$B$2)))</f>
        <v>#N/A</v>
      </c>
      <c r="J484" s="8" t="str">
        <f>IF(E484="","",IF(emi&gt;(U483*(1+rate/freq)),IF((U483*(1+rate/freq))&lt;0,0,(U483*(1+rate/freq))),emi))</f>
        <v/>
      </c>
      <c r="K484" s="9" t="e">
        <f>IF(E484="",NA(),IF(U483&lt;0,0,U483)*H484/freq)</f>
        <v>#N/A</v>
      </c>
      <c r="L484" s="8" t="str">
        <f t="shared" si="23"/>
        <v/>
      </c>
      <c r="M484" s="8" t="str">
        <f t="shared" si="24"/>
        <v/>
      </c>
      <c r="N484" s="8">
        <f>N481+3</f>
        <v>481</v>
      </c>
      <c r="O484" s="8">
        <f>O478+6</f>
        <v>481</v>
      </c>
      <c r="P484" s="8">
        <f>P472+12</f>
        <v>481</v>
      </c>
      <c r="Q484" s="8">
        <f>IF($B$23=$M$2,M484,IF($B$23=$N$2,N484,IF($B$23=$O$2,O484,IF($B$23=$P$2,P484,""))))</f>
        <v>481</v>
      </c>
      <c r="R484" s="3">
        <f>IF(Q484&lt;&gt;0,regpay,0)</f>
        <v>0</v>
      </c>
      <c r="S484" s="27"/>
      <c r="T484" s="3">
        <f>IF(U483=0,0,S484)</f>
        <v>0</v>
      </c>
      <c r="U484" s="8" t="str">
        <f>IF(E484="","",IF(U483&lt;=0,0,IF(U483+F484-L484-R484-T484&lt;0,0,U483+F484-L484-R484-T484)))</f>
        <v/>
      </c>
      <c r="W484" s="11"/>
      <c r="X484" s="11"/>
      <c r="Y484" s="11"/>
      <c r="Z484" s="11"/>
      <c r="AA484" s="11"/>
      <c r="AB484" s="11"/>
      <c r="AC484" s="11"/>
    </row>
    <row r="485" spans="4:29">
      <c r="D485" s="34">
        <f>IF(SUM($D$2:D484)&lt;&gt;0,0,IF(U484=L485,E485,0))</f>
        <v>0</v>
      </c>
      <c r="E485" s="3" t="str">
        <f t="shared" ref="E485:E548" si="25">IF(E484&lt;term*freq,E484+1,"")</f>
        <v/>
      </c>
      <c r="F485" s="3" t="str">
        <f>IF(E485="","",IF(ISERROR(INDEX($A$11:$B$20,MATCH(E485,$A$11:$A$20,0),2)),0,INDEX($A$11:$B$20,MATCH(E485,$A$11:$A$20,0),2)))</f>
        <v/>
      </c>
      <c r="G485" s="47">
        <v>0.1</v>
      </c>
      <c r="H485" s="46">
        <f>IF($B$5="fixed",rate,G485)</f>
        <v>0.1</v>
      </c>
      <c r="I485" s="9" t="e">
        <f>IF(E485="",NA(),IF(PMT(H485/freq,(term*freq),-$B$2)&gt;(U484*(1+rate/freq)),IF((U484*(1+rate/freq))&lt;0,0,(U484*(1+rate/freq))),PMT(H485/freq,(term*freq),-$B$2)))</f>
        <v>#N/A</v>
      </c>
      <c r="J485" s="8" t="str">
        <f>IF(E485="","",IF(emi&gt;(U484*(1+rate/freq)),IF((U484*(1+rate/freq))&lt;0,0,(U484*(1+rate/freq))),emi))</f>
        <v/>
      </c>
      <c r="K485" s="9" t="e">
        <f>IF(E485="",NA(),IF(U484&lt;0,0,U484)*H485/freq)</f>
        <v>#N/A</v>
      </c>
      <c r="L485" s="8" t="str">
        <f t="shared" si="23"/>
        <v/>
      </c>
      <c r="M485" s="8" t="str">
        <f t="shared" si="24"/>
        <v/>
      </c>
      <c r="N485" s="8"/>
      <c r="O485" s="8"/>
      <c r="P485" s="8"/>
      <c r="Q485" s="8">
        <f>IF($B$23=$M$2,M485,IF($B$23=$N$2,N485,IF($B$23=$O$2,O485,IF($B$23=$P$2,P485,""))))</f>
        <v>0</v>
      </c>
      <c r="R485" s="3">
        <f>IF(Q485&lt;&gt;0,regpay,0)</f>
        <v>0</v>
      </c>
      <c r="S485" s="27"/>
      <c r="T485" s="3">
        <f>IF(U484=0,0,S485)</f>
        <v>0</v>
      </c>
      <c r="U485" s="8" t="str">
        <f>IF(E485="","",IF(U484&lt;=0,0,IF(U484+F485-L485-R485-T485&lt;0,0,U484+F485-L485-R485-T485)))</f>
        <v/>
      </c>
      <c r="W485" s="11"/>
      <c r="X485" s="11"/>
      <c r="Y485" s="11"/>
      <c r="Z485" s="11"/>
      <c r="AA485" s="11"/>
      <c r="AB485" s="11"/>
      <c r="AC485" s="11"/>
    </row>
    <row r="486" spans="4:29">
      <c r="D486" s="34">
        <f>IF(SUM($D$2:D485)&lt;&gt;0,0,IF(U485=L486,E486,0))</f>
        <v>0</v>
      </c>
      <c r="E486" s="3" t="str">
        <f t="shared" si="25"/>
        <v/>
      </c>
      <c r="F486" s="3" t="str">
        <f>IF(E486="","",IF(ISERROR(INDEX($A$11:$B$20,MATCH(E486,$A$11:$A$20,0),2)),0,INDEX($A$11:$B$20,MATCH(E486,$A$11:$A$20,0),2)))</f>
        <v/>
      </c>
      <c r="G486" s="47">
        <v>0.1</v>
      </c>
      <c r="H486" s="46">
        <f>IF($B$5="fixed",rate,G486)</f>
        <v>0.1</v>
      </c>
      <c r="I486" s="9" t="e">
        <f>IF(E486="",NA(),IF(PMT(H486/freq,(term*freq),-$B$2)&gt;(U485*(1+rate/freq)),IF((U485*(1+rate/freq))&lt;0,0,(U485*(1+rate/freq))),PMT(H486/freq,(term*freq),-$B$2)))</f>
        <v>#N/A</v>
      </c>
      <c r="J486" s="8" t="str">
        <f>IF(E486="","",IF(emi&gt;(U485*(1+rate/freq)),IF((U485*(1+rate/freq))&lt;0,0,(U485*(1+rate/freq))),emi))</f>
        <v/>
      </c>
      <c r="K486" s="9" t="e">
        <f>IF(E486="",NA(),IF(U485&lt;0,0,U485)*H486/freq)</f>
        <v>#N/A</v>
      </c>
      <c r="L486" s="8" t="str">
        <f t="shared" si="23"/>
        <v/>
      </c>
      <c r="M486" s="8" t="str">
        <f t="shared" si="24"/>
        <v/>
      </c>
      <c r="N486" s="8"/>
      <c r="O486" s="8"/>
      <c r="P486" s="8"/>
      <c r="Q486" s="8">
        <f>IF($B$23=$M$2,M486,IF($B$23=$N$2,N486,IF($B$23=$O$2,O486,IF($B$23=$P$2,P486,""))))</f>
        <v>0</v>
      </c>
      <c r="R486" s="3">
        <f>IF(Q486&lt;&gt;0,regpay,0)</f>
        <v>0</v>
      </c>
      <c r="S486" s="27"/>
      <c r="T486" s="3">
        <f>IF(U485=0,0,S486)</f>
        <v>0</v>
      </c>
      <c r="U486" s="8" t="str">
        <f>IF(E486="","",IF(U485&lt;=0,0,IF(U485+F486-L486-R486-T486&lt;0,0,U485+F486-L486-R486-T486)))</f>
        <v/>
      </c>
      <c r="W486" s="11"/>
      <c r="X486" s="11"/>
      <c r="Y486" s="11"/>
      <c r="Z486" s="11"/>
      <c r="AA486" s="11"/>
      <c r="AB486" s="11"/>
      <c r="AC486" s="11"/>
    </row>
    <row r="487" spans="4:29">
      <c r="D487" s="34">
        <f>IF(SUM($D$2:D486)&lt;&gt;0,0,IF(U486=L487,E487,0))</f>
        <v>0</v>
      </c>
      <c r="E487" s="3" t="str">
        <f t="shared" si="25"/>
        <v/>
      </c>
      <c r="F487" s="3" t="str">
        <f>IF(E487="","",IF(ISERROR(INDEX($A$11:$B$20,MATCH(E487,$A$11:$A$20,0),2)),0,INDEX($A$11:$B$20,MATCH(E487,$A$11:$A$20,0),2)))</f>
        <v/>
      </c>
      <c r="G487" s="47">
        <v>0.1</v>
      </c>
      <c r="H487" s="46">
        <f>IF($B$5="fixed",rate,G487)</f>
        <v>0.1</v>
      </c>
      <c r="I487" s="9" t="e">
        <f>IF(E487="",NA(),IF(PMT(H487/freq,(term*freq),-$B$2)&gt;(U486*(1+rate/freq)),IF((U486*(1+rate/freq))&lt;0,0,(U486*(1+rate/freq))),PMT(H487/freq,(term*freq),-$B$2)))</f>
        <v>#N/A</v>
      </c>
      <c r="J487" s="8" t="str">
        <f>IF(E487="","",IF(emi&gt;(U486*(1+rate/freq)),IF((U486*(1+rate/freq))&lt;0,0,(U486*(1+rate/freq))),emi))</f>
        <v/>
      </c>
      <c r="K487" s="9" t="e">
        <f>IF(E487="",NA(),IF(U486&lt;0,0,U486)*H487/freq)</f>
        <v>#N/A</v>
      </c>
      <c r="L487" s="8" t="str">
        <f t="shared" si="23"/>
        <v/>
      </c>
      <c r="M487" s="8" t="str">
        <f t="shared" si="24"/>
        <v/>
      </c>
      <c r="N487" s="8">
        <f>N484+3</f>
        <v>484</v>
      </c>
      <c r="O487" s="8"/>
      <c r="P487" s="8"/>
      <c r="Q487" s="8">
        <f>IF($B$23=$M$2,M487,IF($B$23=$N$2,N487,IF($B$23=$O$2,O487,IF($B$23=$P$2,P487,""))))</f>
        <v>484</v>
      </c>
      <c r="R487" s="3">
        <f>IF(Q487&lt;&gt;0,regpay,0)</f>
        <v>0</v>
      </c>
      <c r="S487" s="27"/>
      <c r="T487" s="3">
        <f>IF(U486=0,0,S487)</f>
        <v>0</v>
      </c>
      <c r="U487" s="8" t="str">
        <f>IF(E487="","",IF(U486&lt;=0,0,IF(U486+F487-L487-R487-T487&lt;0,0,U486+F487-L487-R487-T487)))</f>
        <v/>
      </c>
      <c r="W487" s="11"/>
      <c r="X487" s="11"/>
      <c r="Y487" s="11"/>
      <c r="Z487" s="11"/>
      <c r="AA487" s="11"/>
      <c r="AB487" s="11"/>
      <c r="AC487" s="11"/>
    </row>
    <row r="488" spans="4:29">
      <c r="D488" s="34">
        <f>IF(SUM($D$2:D487)&lt;&gt;0,0,IF(U487=L488,E488,0))</f>
        <v>0</v>
      </c>
      <c r="E488" s="3" t="str">
        <f t="shared" si="25"/>
        <v/>
      </c>
      <c r="F488" s="3" t="str">
        <f>IF(E488="","",IF(ISERROR(INDEX($A$11:$B$20,MATCH(E488,$A$11:$A$20,0),2)),0,INDEX($A$11:$B$20,MATCH(E488,$A$11:$A$20,0),2)))</f>
        <v/>
      </c>
      <c r="G488" s="47">
        <v>0.1</v>
      </c>
      <c r="H488" s="46">
        <f>IF($B$5="fixed",rate,G488)</f>
        <v>0.1</v>
      </c>
      <c r="I488" s="9" t="e">
        <f>IF(E488="",NA(),IF(PMT(H488/freq,(term*freq),-$B$2)&gt;(U487*(1+rate/freq)),IF((U487*(1+rate/freq))&lt;0,0,(U487*(1+rate/freq))),PMT(H488/freq,(term*freq),-$B$2)))</f>
        <v>#N/A</v>
      </c>
      <c r="J488" s="8" t="str">
        <f>IF(E488="","",IF(emi&gt;(U487*(1+rate/freq)),IF((U487*(1+rate/freq))&lt;0,0,(U487*(1+rate/freq))),emi))</f>
        <v/>
      </c>
      <c r="K488" s="9" t="e">
        <f>IF(E488="",NA(),IF(U487&lt;0,0,U487)*H488/freq)</f>
        <v>#N/A</v>
      </c>
      <c r="L488" s="8" t="str">
        <f t="shared" si="23"/>
        <v/>
      </c>
      <c r="M488" s="8" t="str">
        <f t="shared" si="24"/>
        <v/>
      </c>
      <c r="N488" s="8"/>
      <c r="O488" s="8"/>
      <c r="P488" s="8"/>
      <c r="Q488" s="8">
        <f>IF($B$23=$M$2,M488,IF($B$23=$N$2,N488,IF($B$23=$O$2,O488,IF($B$23=$P$2,P488,""))))</f>
        <v>0</v>
      </c>
      <c r="R488" s="3">
        <f>IF(Q488&lt;&gt;0,regpay,0)</f>
        <v>0</v>
      </c>
      <c r="S488" s="27"/>
      <c r="T488" s="3">
        <f>IF(U487=0,0,S488)</f>
        <v>0</v>
      </c>
      <c r="U488" s="8" t="str">
        <f>IF(E488="","",IF(U487&lt;=0,0,IF(U487+F488-L488-R488-T488&lt;0,0,U487+F488-L488-R488-T488)))</f>
        <v/>
      </c>
      <c r="W488" s="11"/>
      <c r="X488" s="11"/>
      <c r="Y488" s="11"/>
      <c r="Z488" s="11"/>
      <c r="AA488" s="11"/>
      <c r="AB488" s="11"/>
      <c r="AC488" s="11"/>
    </row>
    <row r="489" spans="4:29">
      <c r="D489" s="34">
        <f>IF(SUM($D$2:D488)&lt;&gt;0,0,IF(U488=L489,E489,0))</f>
        <v>0</v>
      </c>
      <c r="E489" s="3" t="str">
        <f t="shared" si="25"/>
        <v/>
      </c>
      <c r="F489" s="3" t="str">
        <f>IF(E489="","",IF(ISERROR(INDEX($A$11:$B$20,MATCH(E489,$A$11:$A$20,0),2)),0,INDEX($A$11:$B$20,MATCH(E489,$A$11:$A$20,0),2)))</f>
        <v/>
      </c>
      <c r="G489" s="47">
        <v>0.1</v>
      </c>
      <c r="H489" s="46">
        <f>IF($B$5="fixed",rate,G489)</f>
        <v>0.1</v>
      </c>
      <c r="I489" s="9" t="e">
        <f>IF(E489="",NA(),IF(PMT(H489/freq,(term*freq),-$B$2)&gt;(U488*(1+rate/freq)),IF((U488*(1+rate/freq))&lt;0,0,(U488*(1+rate/freq))),PMT(H489/freq,(term*freq),-$B$2)))</f>
        <v>#N/A</v>
      </c>
      <c r="J489" s="8" t="str">
        <f>IF(E489="","",IF(emi&gt;(U488*(1+rate/freq)),IF((U488*(1+rate/freq))&lt;0,0,(U488*(1+rate/freq))),emi))</f>
        <v/>
      </c>
      <c r="K489" s="9" t="e">
        <f>IF(E489="",NA(),IF(U488&lt;0,0,U488)*H489/freq)</f>
        <v>#N/A</v>
      </c>
      <c r="L489" s="8" t="str">
        <f t="shared" si="23"/>
        <v/>
      </c>
      <c r="M489" s="8" t="str">
        <f t="shared" si="24"/>
        <v/>
      </c>
      <c r="N489" s="8"/>
      <c r="O489" s="8"/>
      <c r="P489" s="8"/>
      <c r="Q489" s="8">
        <f>IF($B$23=$M$2,M489,IF($B$23=$N$2,N489,IF($B$23=$O$2,O489,IF($B$23=$P$2,P489,""))))</f>
        <v>0</v>
      </c>
      <c r="R489" s="3">
        <f>IF(Q489&lt;&gt;0,regpay,0)</f>
        <v>0</v>
      </c>
      <c r="S489" s="27"/>
      <c r="T489" s="3">
        <f>IF(U488=0,0,S489)</f>
        <v>0</v>
      </c>
      <c r="U489" s="8" t="str">
        <f>IF(E489="","",IF(U488&lt;=0,0,IF(U488+F489-L489-R489-T489&lt;0,0,U488+F489-L489-R489-T489)))</f>
        <v/>
      </c>
      <c r="W489" s="11"/>
      <c r="X489" s="11"/>
      <c r="Y489" s="11"/>
      <c r="Z489" s="11"/>
      <c r="AA489" s="11"/>
      <c r="AB489" s="11"/>
      <c r="AC489" s="11"/>
    </row>
    <row r="490" spans="4:29">
      <c r="D490" s="34">
        <f>IF(SUM($D$2:D489)&lt;&gt;0,0,IF(U489=L490,E490,0))</f>
        <v>0</v>
      </c>
      <c r="E490" s="3" t="str">
        <f t="shared" si="25"/>
        <v/>
      </c>
      <c r="F490" s="3" t="str">
        <f>IF(E490="","",IF(ISERROR(INDEX($A$11:$B$20,MATCH(E490,$A$11:$A$20,0),2)),0,INDEX($A$11:$B$20,MATCH(E490,$A$11:$A$20,0),2)))</f>
        <v/>
      </c>
      <c r="G490" s="47">
        <v>0.1</v>
      </c>
      <c r="H490" s="46">
        <f>IF($B$5="fixed",rate,G490)</f>
        <v>0.1</v>
      </c>
      <c r="I490" s="9" t="e">
        <f>IF(E490="",NA(),IF(PMT(H490/freq,(term*freq),-$B$2)&gt;(U489*(1+rate/freq)),IF((U489*(1+rate/freq))&lt;0,0,(U489*(1+rate/freq))),PMT(H490/freq,(term*freq),-$B$2)))</f>
        <v>#N/A</v>
      </c>
      <c r="J490" s="8" t="str">
        <f>IF(E490="","",IF(emi&gt;(U489*(1+rate/freq)),IF((U489*(1+rate/freq))&lt;0,0,(U489*(1+rate/freq))),emi))</f>
        <v/>
      </c>
      <c r="K490" s="9" t="e">
        <f>IF(E490="",NA(),IF(U489&lt;0,0,U489)*H490/freq)</f>
        <v>#N/A</v>
      </c>
      <c r="L490" s="8" t="str">
        <f t="shared" si="23"/>
        <v/>
      </c>
      <c r="M490" s="8" t="str">
        <f t="shared" si="24"/>
        <v/>
      </c>
      <c r="N490" s="8">
        <f>N487+3</f>
        <v>487</v>
      </c>
      <c r="O490" s="8">
        <f>O484+6</f>
        <v>487</v>
      </c>
      <c r="P490" s="8"/>
      <c r="Q490" s="8">
        <f>IF($B$23=$M$2,M490,IF($B$23=$N$2,N490,IF($B$23=$O$2,O490,IF($B$23=$P$2,P490,""))))</f>
        <v>487</v>
      </c>
      <c r="R490" s="3">
        <f>IF(Q490&lt;&gt;0,regpay,0)</f>
        <v>0</v>
      </c>
      <c r="S490" s="27"/>
      <c r="T490" s="3">
        <f>IF(U489=0,0,S490)</f>
        <v>0</v>
      </c>
      <c r="U490" s="8" t="str">
        <f>IF(E490="","",IF(U489&lt;=0,0,IF(U489+F490-L490-R490-T490&lt;0,0,U489+F490-L490-R490-T490)))</f>
        <v/>
      </c>
      <c r="W490" s="11"/>
      <c r="X490" s="11"/>
      <c r="Y490" s="11"/>
      <c r="Z490" s="11"/>
      <c r="AA490" s="11"/>
      <c r="AB490" s="11"/>
      <c r="AC490" s="11"/>
    </row>
    <row r="491" spans="4:29">
      <c r="D491" s="34">
        <f>IF(SUM($D$2:D490)&lt;&gt;0,0,IF(U490=L491,E491,0))</f>
        <v>0</v>
      </c>
      <c r="E491" s="3" t="str">
        <f t="shared" si="25"/>
        <v/>
      </c>
      <c r="F491" s="3" t="str">
        <f>IF(E491="","",IF(ISERROR(INDEX($A$11:$B$20,MATCH(E491,$A$11:$A$20,0),2)),0,INDEX($A$11:$B$20,MATCH(E491,$A$11:$A$20,0),2)))</f>
        <v/>
      </c>
      <c r="G491" s="47">
        <v>0.1</v>
      </c>
      <c r="H491" s="46">
        <f>IF($B$5="fixed",rate,G491)</f>
        <v>0.1</v>
      </c>
      <c r="I491" s="9" t="e">
        <f>IF(E491="",NA(),IF(PMT(H491/freq,(term*freq),-$B$2)&gt;(U490*(1+rate/freq)),IF((U490*(1+rate/freq))&lt;0,0,(U490*(1+rate/freq))),PMT(H491/freq,(term*freq),-$B$2)))</f>
        <v>#N/A</v>
      </c>
      <c r="J491" s="8" t="str">
        <f>IF(E491="","",IF(emi&gt;(U490*(1+rate/freq)),IF((U490*(1+rate/freq))&lt;0,0,(U490*(1+rate/freq))),emi))</f>
        <v/>
      </c>
      <c r="K491" s="9" t="e">
        <f>IF(E491="",NA(),IF(U490&lt;0,0,U490)*H491/freq)</f>
        <v>#N/A</v>
      </c>
      <c r="L491" s="8" t="str">
        <f t="shared" si="23"/>
        <v/>
      </c>
      <c r="M491" s="8" t="str">
        <f t="shared" si="24"/>
        <v/>
      </c>
      <c r="N491" s="8"/>
      <c r="O491" s="8"/>
      <c r="P491" s="8"/>
      <c r="Q491" s="8">
        <f>IF($B$23=$M$2,M491,IF($B$23=$N$2,N491,IF($B$23=$O$2,O491,IF($B$23=$P$2,P491,""))))</f>
        <v>0</v>
      </c>
      <c r="R491" s="3">
        <f>IF(Q491&lt;&gt;0,regpay,0)</f>
        <v>0</v>
      </c>
      <c r="S491" s="27"/>
      <c r="T491" s="3">
        <f>IF(U490=0,0,S491)</f>
        <v>0</v>
      </c>
      <c r="U491" s="8" t="str">
        <f>IF(E491="","",IF(U490&lt;=0,0,IF(U490+F491-L491-R491-T491&lt;0,0,U490+F491-L491-R491-T491)))</f>
        <v/>
      </c>
      <c r="W491" s="11"/>
      <c r="X491" s="11"/>
      <c r="Y491" s="11"/>
      <c r="Z491" s="11"/>
      <c r="AA491" s="11"/>
      <c r="AB491" s="11"/>
      <c r="AC491" s="11"/>
    </row>
    <row r="492" spans="4:29">
      <c r="D492" s="34">
        <f>IF(SUM($D$2:D491)&lt;&gt;0,0,IF(U491=L492,E492,0))</f>
        <v>0</v>
      </c>
      <c r="E492" s="3" t="str">
        <f t="shared" si="25"/>
        <v/>
      </c>
      <c r="F492" s="3" t="str">
        <f>IF(E492="","",IF(ISERROR(INDEX($A$11:$B$20,MATCH(E492,$A$11:$A$20,0),2)),0,INDEX($A$11:$B$20,MATCH(E492,$A$11:$A$20,0),2)))</f>
        <v/>
      </c>
      <c r="G492" s="47">
        <v>0.1</v>
      </c>
      <c r="H492" s="46">
        <f>IF($B$5="fixed",rate,G492)</f>
        <v>0.1</v>
      </c>
      <c r="I492" s="9" t="e">
        <f>IF(E492="",NA(),IF(PMT(H492/freq,(term*freq),-$B$2)&gt;(U491*(1+rate/freq)),IF((U491*(1+rate/freq))&lt;0,0,(U491*(1+rate/freq))),PMT(H492/freq,(term*freq),-$B$2)))</f>
        <v>#N/A</v>
      </c>
      <c r="J492" s="8" t="str">
        <f>IF(E492="","",IF(emi&gt;(U491*(1+rate/freq)),IF((U491*(1+rate/freq))&lt;0,0,(U491*(1+rate/freq))),emi))</f>
        <v/>
      </c>
      <c r="K492" s="9" t="e">
        <f>IF(E492="",NA(),IF(U491&lt;0,0,U491)*H492/freq)</f>
        <v>#N/A</v>
      </c>
      <c r="L492" s="8" t="str">
        <f t="shared" si="23"/>
        <v/>
      </c>
      <c r="M492" s="8" t="str">
        <f t="shared" si="24"/>
        <v/>
      </c>
      <c r="N492" s="8"/>
      <c r="O492" s="8"/>
      <c r="P492" s="8"/>
      <c r="Q492" s="8">
        <f>IF($B$23=$M$2,M492,IF($B$23=$N$2,N492,IF($B$23=$O$2,O492,IF($B$23=$P$2,P492,""))))</f>
        <v>0</v>
      </c>
      <c r="R492" s="3">
        <f>IF(Q492&lt;&gt;0,regpay,0)</f>
        <v>0</v>
      </c>
      <c r="S492" s="27"/>
      <c r="T492" s="3">
        <f>IF(U491=0,0,S492)</f>
        <v>0</v>
      </c>
      <c r="U492" s="8" t="str">
        <f>IF(E492="","",IF(U491&lt;=0,0,IF(U491+F492-L492-R492-T492&lt;0,0,U491+F492-L492-R492-T492)))</f>
        <v/>
      </c>
      <c r="W492" s="11"/>
      <c r="X492" s="11"/>
      <c r="Y492" s="11"/>
      <c r="Z492" s="11"/>
      <c r="AA492" s="11"/>
      <c r="AB492" s="11"/>
      <c r="AC492" s="11"/>
    </row>
    <row r="493" spans="4:29">
      <c r="D493" s="34">
        <f>IF(SUM($D$2:D492)&lt;&gt;0,0,IF(U492=L493,E493,0))</f>
        <v>0</v>
      </c>
      <c r="E493" s="3" t="str">
        <f t="shared" si="25"/>
        <v/>
      </c>
      <c r="F493" s="3" t="str">
        <f>IF(E493="","",IF(ISERROR(INDEX($A$11:$B$20,MATCH(E493,$A$11:$A$20,0),2)),0,INDEX($A$11:$B$20,MATCH(E493,$A$11:$A$20,0),2)))</f>
        <v/>
      </c>
      <c r="G493" s="47">
        <v>0.1</v>
      </c>
      <c r="H493" s="46">
        <f>IF($B$5="fixed",rate,G493)</f>
        <v>0.1</v>
      </c>
      <c r="I493" s="9" t="e">
        <f>IF(E493="",NA(),IF(PMT(H493/freq,(term*freq),-$B$2)&gt;(U492*(1+rate/freq)),IF((U492*(1+rate/freq))&lt;0,0,(U492*(1+rate/freq))),PMT(H493/freq,(term*freq),-$B$2)))</f>
        <v>#N/A</v>
      </c>
      <c r="J493" s="8" t="str">
        <f>IF(E493="","",IF(emi&gt;(U492*(1+rate/freq)),IF((U492*(1+rate/freq))&lt;0,0,(U492*(1+rate/freq))),emi))</f>
        <v/>
      </c>
      <c r="K493" s="9" t="e">
        <f>IF(E493="",NA(),IF(U492&lt;0,0,U492)*H493/freq)</f>
        <v>#N/A</v>
      </c>
      <c r="L493" s="8" t="str">
        <f t="shared" si="23"/>
        <v/>
      </c>
      <c r="M493" s="8" t="str">
        <f t="shared" si="24"/>
        <v/>
      </c>
      <c r="N493" s="8">
        <f>N490+3</f>
        <v>490</v>
      </c>
      <c r="O493" s="8"/>
      <c r="P493" s="8"/>
      <c r="Q493" s="8">
        <f>IF($B$23=$M$2,M493,IF($B$23=$N$2,N493,IF($B$23=$O$2,O493,IF($B$23=$P$2,P493,""))))</f>
        <v>490</v>
      </c>
      <c r="R493" s="3">
        <f>IF(Q493&lt;&gt;0,regpay,0)</f>
        <v>0</v>
      </c>
      <c r="S493" s="27"/>
      <c r="T493" s="3">
        <f>IF(U492=0,0,S493)</f>
        <v>0</v>
      </c>
      <c r="U493" s="8" t="str">
        <f>IF(E493="","",IF(U492&lt;=0,0,IF(U492+F493-L493-R493-T493&lt;0,0,U492+F493-L493-R493-T493)))</f>
        <v/>
      </c>
      <c r="W493" s="11"/>
      <c r="X493" s="11"/>
      <c r="Y493" s="11"/>
      <c r="Z493" s="11"/>
      <c r="AA493" s="11"/>
      <c r="AB493" s="11"/>
      <c r="AC493" s="11"/>
    </row>
    <row r="494" spans="4:29">
      <c r="D494" s="34">
        <f>IF(SUM($D$2:D493)&lt;&gt;0,0,IF(U493=L494,E494,0))</f>
        <v>0</v>
      </c>
      <c r="E494" s="3" t="str">
        <f t="shared" si="25"/>
        <v/>
      </c>
      <c r="F494" s="3" t="str">
        <f>IF(E494="","",IF(ISERROR(INDEX($A$11:$B$20,MATCH(E494,$A$11:$A$20,0),2)),0,INDEX($A$11:$B$20,MATCH(E494,$A$11:$A$20,0),2)))</f>
        <v/>
      </c>
      <c r="G494" s="47">
        <v>0.1</v>
      </c>
      <c r="H494" s="46">
        <f>IF($B$5="fixed",rate,G494)</f>
        <v>0.1</v>
      </c>
      <c r="I494" s="9" t="e">
        <f>IF(E494="",NA(),IF(PMT(H494/freq,(term*freq),-$B$2)&gt;(U493*(1+rate/freq)),IF((U493*(1+rate/freq))&lt;0,0,(U493*(1+rate/freq))),PMT(H494/freq,(term*freq),-$B$2)))</f>
        <v>#N/A</v>
      </c>
      <c r="J494" s="8" t="str">
        <f>IF(E494="","",IF(emi&gt;(U493*(1+rate/freq)),IF((U493*(1+rate/freq))&lt;0,0,(U493*(1+rate/freq))),emi))</f>
        <v/>
      </c>
      <c r="K494" s="9" t="e">
        <f>IF(E494="",NA(),IF(U493&lt;0,0,U493)*H494/freq)</f>
        <v>#N/A</v>
      </c>
      <c r="L494" s="8" t="str">
        <f t="shared" si="23"/>
        <v/>
      </c>
      <c r="M494" s="8" t="str">
        <f t="shared" si="24"/>
        <v/>
      </c>
      <c r="N494" s="8"/>
      <c r="O494" s="8"/>
      <c r="P494" s="8"/>
      <c r="Q494" s="8">
        <f>IF($B$23=$M$2,M494,IF($B$23=$N$2,N494,IF($B$23=$O$2,O494,IF($B$23=$P$2,P494,""))))</f>
        <v>0</v>
      </c>
      <c r="R494" s="3">
        <f>IF(Q494&lt;&gt;0,regpay,0)</f>
        <v>0</v>
      </c>
      <c r="S494" s="27"/>
      <c r="T494" s="3">
        <f>IF(U493=0,0,S494)</f>
        <v>0</v>
      </c>
      <c r="U494" s="8" t="str">
        <f>IF(E494="","",IF(U493&lt;=0,0,IF(U493+F494-L494-R494-T494&lt;0,0,U493+F494-L494-R494-T494)))</f>
        <v/>
      </c>
      <c r="W494" s="11"/>
      <c r="X494" s="11"/>
      <c r="Y494" s="11"/>
      <c r="Z494" s="11"/>
      <c r="AA494" s="11"/>
      <c r="AB494" s="11"/>
      <c r="AC494" s="11"/>
    </row>
    <row r="495" spans="4:29">
      <c r="D495" s="34">
        <f>IF(SUM($D$2:D494)&lt;&gt;0,0,IF(U494=L495,E495,0))</f>
        <v>0</v>
      </c>
      <c r="E495" s="3" t="str">
        <f t="shared" si="25"/>
        <v/>
      </c>
      <c r="F495" s="3" t="str">
        <f>IF(E495="","",IF(ISERROR(INDEX($A$11:$B$20,MATCH(E495,$A$11:$A$20,0),2)),0,INDEX($A$11:$B$20,MATCH(E495,$A$11:$A$20,0),2)))</f>
        <v/>
      </c>
      <c r="G495" s="47">
        <v>0.1</v>
      </c>
      <c r="H495" s="46">
        <f>IF($B$5="fixed",rate,G495)</f>
        <v>0.1</v>
      </c>
      <c r="I495" s="9" t="e">
        <f>IF(E495="",NA(),IF(PMT(H495/freq,(term*freq),-$B$2)&gt;(U494*(1+rate/freq)),IF((U494*(1+rate/freq))&lt;0,0,(U494*(1+rate/freq))),PMT(H495/freq,(term*freq),-$B$2)))</f>
        <v>#N/A</v>
      </c>
      <c r="J495" s="8" t="str">
        <f>IF(E495="","",IF(emi&gt;(U494*(1+rate/freq)),IF((U494*(1+rate/freq))&lt;0,0,(U494*(1+rate/freq))),emi))</f>
        <v/>
      </c>
      <c r="K495" s="9" t="e">
        <f>IF(E495="",NA(),IF(U494&lt;0,0,U494)*H495/freq)</f>
        <v>#N/A</v>
      </c>
      <c r="L495" s="8" t="str">
        <f t="shared" si="23"/>
        <v/>
      </c>
      <c r="M495" s="8" t="str">
        <f t="shared" si="24"/>
        <v/>
      </c>
      <c r="N495" s="8"/>
      <c r="O495" s="8"/>
      <c r="P495" s="8"/>
      <c r="Q495" s="8">
        <f>IF($B$23=$M$2,M495,IF($B$23=$N$2,N495,IF($B$23=$O$2,O495,IF($B$23=$P$2,P495,""))))</f>
        <v>0</v>
      </c>
      <c r="R495" s="3">
        <f>IF(Q495&lt;&gt;0,regpay,0)</f>
        <v>0</v>
      </c>
      <c r="S495" s="27"/>
      <c r="T495" s="3">
        <f>IF(U494=0,0,S495)</f>
        <v>0</v>
      </c>
      <c r="U495" s="8" t="str">
        <f>IF(E495="","",IF(U494&lt;=0,0,IF(U494+F495-L495-R495-T495&lt;0,0,U494+F495-L495-R495-T495)))</f>
        <v/>
      </c>
      <c r="W495" s="11"/>
      <c r="X495" s="11"/>
      <c r="Y495" s="11"/>
      <c r="Z495" s="11"/>
      <c r="AA495" s="11"/>
      <c r="AB495" s="11"/>
      <c r="AC495" s="11"/>
    </row>
    <row r="496" spans="4:29">
      <c r="D496" s="34">
        <f>IF(SUM($D$2:D495)&lt;&gt;0,0,IF(U495=L496,E496,0))</f>
        <v>0</v>
      </c>
      <c r="E496" s="3" t="str">
        <f t="shared" si="25"/>
        <v/>
      </c>
      <c r="F496" s="3" t="str">
        <f>IF(E496="","",IF(ISERROR(INDEX($A$11:$B$20,MATCH(E496,$A$11:$A$20,0),2)),0,INDEX($A$11:$B$20,MATCH(E496,$A$11:$A$20,0),2)))</f>
        <v/>
      </c>
      <c r="G496" s="47">
        <v>0.1</v>
      </c>
      <c r="H496" s="46">
        <f>IF($B$5="fixed",rate,G496)</f>
        <v>0.1</v>
      </c>
      <c r="I496" s="9" t="e">
        <f>IF(E496="",NA(),IF(PMT(H496/freq,(term*freq),-$B$2)&gt;(U495*(1+rate/freq)),IF((U495*(1+rate/freq))&lt;0,0,(U495*(1+rate/freq))),PMT(H496/freq,(term*freq),-$B$2)))</f>
        <v>#N/A</v>
      </c>
      <c r="J496" s="8" t="str">
        <f>IF(E496="","",IF(emi&gt;(U495*(1+rate/freq)),IF((U495*(1+rate/freq))&lt;0,0,(U495*(1+rate/freq))),emi))</f>
        <v/>
      </c>
      <c r="K496" s="9" t="e">
        <f>IF(E496="",NA(),IF(U495&lt;0,0,U495)*H496/freq)</f>
        <v>#N/A</v>
      </c>
      <c r="L496" s="8" t="str">
        <f t="shared" si="23"/>
        <v/>
      </c>
      <c r="M496" s="8" t="str">
        <f t="shared" si="24"/>
        <v/>
      </c>
      <c r="N496" s="8">
        <f>N493+3</f>
        <v>493</v>
      </c>
      <c r="O496" s="8">
        <f>O490+6</f>
        <v>493</v>
      </c>
      <c r="P496" s="8">
        <f>P484+12</f>
        <v>493</v>
      </c>
      <c r="Q496" s="8">
        <f>IF($B$23=$M$2,M496,IF($B$23=$N$2,N496,IF($B$23=$O$2,O496,IF($B$23=$P$2,P496,""))))</f>
        <v>493</v>
      </c>
      <c r="R496" s="3">
        <f>IF(Q496&lt;&gt;0,regpay,0)</f>
        <v>0</v>
      </c>
      <c r="S496" s="27"/>
      <c r="T496" s="3">
        <f>IF(U495=0,0,S496)</f>
        <v>0</v>
      </c>
      <c r="U496" s="8" t="str">
        <f>IF(E496="","",IF(U495&lt;=0,0,IF(U495+F496-L496-R496-T496&lt;0,0,U495+F496-L496-R496-T496)))</f>
        <v/>
      </c>
      <c r="W496" s="11"/>
      <c r="X496" s="11"/>
      <c r="Y496" s="11"/>
      <c r="Z496" s="11"/>
      <c r="AA496" s="11"/>
      <c r="AB496" s="11"/>
      <c r="AC496" s="11"/>
    </row>
    <row r="497" spans="4:29">
      <c r="D497" s="34">
        <f>IF(SUM($D$2:D496)&lt;&gt;0,0,IF(U496=L497,E497,0))</f>
        <v>0</v>
      </c>
      <c r="E497" s="3" t="str">
        <f t="shared" si="25"/>
        <v/>
      </c>
      <c r="F497" s="3" t="str">
        <f>IF(E497="","",IF(ISERROR(INDEX($A$11:$B$20,MATCH(E497,$A$11:$A$20,0),2)),0,INDEX($A$11:$B$20,MATCH(E497,$A$11:$A$20,0),2)))</f>
        <v/>
      </c>
      <c r="G497" s="47">
        <v>0.1</v>
      </c>
      <c r="H497" s="46">
        <f>IF($B$5="fixed",rate,G497)</f>
        <v>0.1</v>
      </c>
      <c r="I497" s="9" t="e">
        <f>IF(E497="",NA(),IF(PMT(H497/freq,(term*freq),-$B$2)&gt;(U496*(1+rate/freq)),IF((U496*(1+rate/freq))&lt;0,0,(U496*(1+rate/freq))),PMT(H497/freq,(term*freq),-$B$2)))</f>
        <v>#N/A</v>
      </c>
      <c r="J497" s="8" t="str">
        <f>IF(E497="","",IF(emi&gt;(U496*(1+rate/freq)),IF((U496*(1+rate/freq))&lt;0,0,(U496*(1+rate/freq))),emi))</f>
        <v/>
      </c>
      <c r="K497" s="9" t="e">
        <f>IF(E497="",NA(),IF(U496&lt;0,0,U496)*H497/freq)</f>
        <v>#N/A</v>
      </c>
      <c r="L497" s="8" t="str">
        <f t="shared" si="23"/>
        <v/>
      </c>
      <c r="M497" s="8" t="str">
        <f t="shared" si="24"/>
        <v/>
      </c>
      <c r="N497" s="8"/>
      <c r="O497" s="8"/>
      <c r="P497" s="8"/>
      <c r="Q497" s="8">
        <f>IF($B$23=$M$2,M497,IF($B$23=$N$2,N497,IF($B$23=$O$2,O497,IF($B$23=$P$2,P497,""))))</f>
        <v>0</v>
      </c>
      <c r="R497" s="3">
        <f>IF(Q497&lt;&gt;0,regpay,0)</f>
        <v>0</v>
      </c>
      <c r="S497" s="27"/>
      <c r="T497" s="3">
        <f>IF(U496=0,0,S497)</f>
        <v>0</v>
      </c>
      <c r="U497" s="8" t="str">
        <f>IF(E497="","",IF(U496&lt;=0,0,IF(U496+F497-L497-R497-T497&lt;0,0,U496+F497-L497-R497-T497)))</f>
        <v/>
      </c>
      <c r="W497" s="11"/>
      <c r="X497" s="11"/>
      <c r="Y497" s="11"/>
      <c r="Z497" s="11"/>
      <c r="AA497" s="11"/>
      <c r="AB497" s="11"/>
      <c r="AC497" s="11"/>
    </row>
    <row r="498" spans="4:29">
      <c r="D498" s="34">
        <f>IF(SUM($D$2:D497)&lt;&gt;0,0,IF(U497=L498,E498,0))</f>
        <v>0</v>
      </c>
      <c r="E498" s="3" t="str">
        <f t="shared" si="25"/>
        <v/>
      </c>
      <c r="F498" s="3" t="str">
        <f>IF(E498="","",IF(ISERROR(INDEX($A$11:$B$20,MATCH(E498,$A$11:$A$20,0),2)),0,INDEX($A$11:$B$20,MATCH(E498,$A$11:$A$20,0),2)))</f>
        <v/>
      </c>
      <c r="G498" s="47">
        <v>0.1</v>
      </c>
      <c r="H498" s="46">
        <f>IF($B$5="fixed",rate,G498)</f>
        <v>0.1</v>
      </c>
      <c r="I498" s="9" t="e">
        <f>IF(E498="",NA(),IF(PMT(H498/freq,(term*freq),-$B$2)&gt;(U497*(1+rate/freq)),IF((U497*(1+rate/freq))&lt;0,0,(U497*(1+rate/freq))),PMT(H498/freq,(term*freq),-$B$2)))</f>
        <v>#N/A</v>
      </c>
      <c r="J498" s="8" t="str">
        <f>IF(E498="","",IF(emi&gt;(U497*(1+rate/freq)),IF((U497*(1+rate/freq))&lt;0,0,(U497*(1+rate/freq))),emi))</f>
        <v/>
      </c>
      <c r="K498" s="9" t="e">
        <f>IF(E498="",NA(),IF(U497&lt;0,0,U497)*H498/freq)</f>
        <v>#N/A</v>
      </c>
      <c r="L498" s="8" t="str">
        <f t="shared" si="23"/>
        <v/>
      </c>
      <c r="M498" s="8" t="str">
        <f t="shared" si="24"/>
        <v/>
      </c>
      <c r="N498" s="8"/>
      <c r="O498" s="8"/>
      <c r="P498" s="8"/>
      <c r="Q498" s="8">
        <f>IF($B$23=$M$2,M498,IF($B$23=$N$2,N498,IF($B$23=$O$2,O498,IF($B$23=$P$2,P498,""))))</f>
        <v>0</v>
      </c>
      <c r="R498" s="3">
        <f>IF(Q498&lt;&gt;0,regpay,0)</f>
        <v>0</v>
      </c>
      <c r="S498" s="27"/>
      <c r="T498" s="3">
        <f>IF(U497=0,0,S498)</f>
        <v>0</v>
      </c>
      <c r="U498" s="8" t="str">
        <f>IF(E498="","",IF(U497&lt;=0,0,IF(U497+F498-L498-R498-T498&lt;0,0,U497+F498-L498-R498-T498)))</f>
        <v/>
      </c>
      <c r="W498" s="11"/>
      <c r="X498" s="11"/>
      <c r="Y498" s="11"/>
      <c r="Z498" s="11"/>
      <c r="AA498" s="11"/>
      <c r="AB498" s="11"/>
      <c r="AC498" s="11"/>
    </row>
    <row r="499" spans="4:29">
      <c r="D499" s="34">
        <f>IF(SUM($D$2:D498)&lt;&gt;0,0,IF(U498=L499,E499,0))</f>
        <v>0</v>
      </c>
      <c r="E499" s="3" t="str">
        <f t="shared" si="25"/>
        <v/>
      </c>
      <c r="F499" s="3" t="str">
        <f>IF(E499="","",IF(ISERROR(INDEX($A$11:$B$20,MATCH(E499,$A$11:$A$20,0),2)),0,INDEX($A$11:$B$20,MATCH(E499,$A$11:$A$20,0),2)))</f>
        <v/>
      </c>
      <c r="G499" s="47">
        <v>0.1</v>
      </c>
      <c r="H499" s="46">
        <f>IF($B$5="fixed",rate,G499)</f>
        <v>0.1</v>
      </c>
      <c r="I499" s="9" t="e">
        <f>IF(E499="",NA(),IF(PMT(H499/freq,(term*freq),-$B$2)&gt;(U498*(1+rate/freq)),IF((U498*(1+rate/freq))&lt;0,0,(U498*(1+rate/freq))),PMT(H499/freq,(term*freq),-$B$2)))</f>
        <v>#N/A</v>
      </c>
      <c r="J499" s="8" t="str">
        <f>IF(E499="","",IF(emi&gt;(U498*(1+rate/freq)),IF((U498*(1+rate/freq))&lt;0,0,(U498*(1+rate/freq))),emi))</f>
        <v/>
      </c>
      <c r="K499" s="9" t="e">
        <f>IF(E499="",NA(),IF(U498&lt;0,0,U498)*H499/freq)</f>
        <v>#N/A</v>
      </c>
      <c r="L499" s="8" t="str">
        <f t="shared" si="23"/>
        <v/>
      </c>
      <c r="M499" s="8" t="str">
        <f t="shared" si="24"/>
        <v/>
      </c>
      <c r="N499" s="8">
        <f>N496+3</f>
        <v>496</v>
      </c>
      <c r="O499" s="8"/>
      <c r="P499" s="8"/>
      <c r="Q499" s="8">
        <f>IF($B$23=$M$2,M499,IF($B$23=$N$2,N499,IF($B$23=$O$2,O499,IF($B$23=$P$2,P499,""))))</f>
        <v>496</v>
      </c>
      <c r="R499" s="3">
        <f>IF(Q499&lt;&gt;0,regpay,0)</f>
        <v>0</v>
      </c>
      <c r="S499" s="27"/>
      <c r="T499" s="3">
        <f>IF(U498=0,0,S499)</f>
        <v>0</v>
      </c>
      <c r="U499" s="8" t="str">
        <f>IF(E499="","",IF(U498&lt;=0,0,IF(U498+F499-L499-R499-T499&lt;0,0,U498+F499-L499-R499-T499)))</f>
        <v/>
      </c>
      <c r="W499" s="11"/>
      <c r="X499" s="11"/>
      <c r="Y499" s="11"/>
      <c r="Z499" s="11"/>
      <c r="AA499" s="11"/>
      <c r="AB499" s="11"/>
      <c r="AC499" s="11"/>
    </row>
    <row r="500" spans="4:29">
      <c r="D500" s="34">
        <f>IF(SUM($D$2:D499)&lt;&gt;0,0,IF(U499=L500,E500,0))</f>
        <v>0</v>
      </c>
      <c r="E500" s="3" t="str">
        <f t="shared" si="25"/>
        <v/>
      </c>
      <c r="F500" s="3" t="str">
        <f>IF(E500="","",IF(ISERROR(INDEX($A$11:$B$20,MATCH(E500,$A$11:$A$20,0),2)),0,INDEX($A$11:$B$20,MATCH(E500,$A$11:$A$20,0),2)))</f>
        <v/>
      </c>
      <c r="G500" s="47">
        <v>0.1</v>
      </c>
      <c r="H500" s="46">
        <f>IF($B$5="fixed",rate,G500)</f>
        <v>0.1</v>
      </c>
      <c r="I500" s="9" t="e">
        <f>IF(E500="",NA(),IF(PMT(H500/freq,(term*freq),-$B$2)&gt;(U499*(1+rate/freq)),IF((U499*(1+rate/freq))&lt;0,0,(U499*(1+rate/freq))),PMT(H500/freq,(term*freq),-$B$2)))</f>
        <v>#N/A</v>
      </c>
      <c r="J500" s="8" t="str">
        <f>IF(E500="","",IF(emi&gt;(U499*(1+rate/freq)),IF((U499*(1+rate/freq))&lt;0,0,(U499*(1+rate/freq))),emi))</f>
        <v/>
      </c>
      <c r="K500" s="9" t="e">
        <f>IF(E500="",NA(),IF(U499&lt;0,0,U499)*H500/freq)</f>
        <v>#N/A</v>
      </c>
      <c r="L500" s="8" t="str">
        <f t="shared" si="23"/>
        <v/>
      </c>
      <c r="M500" s="8" t="str">
        <f t="shared" si="24"/>
        <v/>
      </c>
      <c r="N500" s="8"/>
      <c r="O500" s="8"/>
      <c r="P500" s="8"/>
      <c r="Q500" s="8">
        <f>IF($B$23=$M$2,M500,IF($B$23=$N$2,N500,IF($B$23=$O$2,O500,IF($B$23=$P$2,P500,""))))</f>
        <v>0</v>
      </c>
      <c r="R500" s="3">
        <f>IF(Q500&lt;&gt;0,regpay,0)</f>
        <v>0</v>
      </c>
      <c r="S500" s="27"/>
      <c r="T500" s="3">
        <f>IF(U499=0,0,S500)</f>
        <v>0</v>
      </c>
      <c r="U500" s="8" t="str">
        <f>IF(E500="","",IF(U499&lt;=0,0,IF(U499+F500-L500-R500-T500&lt;0,0,U499+F500-L500-R500-T500)))</f>
        <v/>
      </c>
      <c r="W500" s="11"/>
      <c r="X500" s="11"/>
      <c r="Y500" s="11"/>
      <c r="Z500" s="11"/>
      <c r="AA500" s="11"/>
      <c r="AB500" s="11"/>
      <c r="AC500" s="11"/>
    </row>
    <row r="501" spans="4:29">
      <c r="D501" s="34">
        <f>IF(SUM($D$2:D500)&lt;&gt;0,0,IF(U500=L501,E501,0))</f>
        <v>0</v>
      </c>
      <c r="E501" s="3" t="str">
        <f t="shared" si="25"/>
        <v/>
      </c>
      <c r="F501" s="3" t="str">
        <f>IF(E501="","",IF(ISERROR(INDEX($A$11:$B$20,MATCH(E501,$A$11:$A$20,0),2)),0,INDEX($A$11:$B$20,MATCH(E501,$A$11:$A$20,0),2)))</f>
        <v/>
      </c>
      <c r="G501" s="47">
        <v>0.1</v>
      </c>
      <c r="H501" s="46">
        <f>IF($B$5="fixed",rate,G501)</f>
        <v>0.1</v>
      </c>
      <c r="I501" s="9" t="e">
        <f>IF(E501="",NA(),IF(PMT(H501/freq,(term*freq),-$B$2)&gt;(U500*(1+rate/freq)),IF((U500*(1+rate/freq))&lt;0,0,(U500*(1+rate/freq))),PMT(H501/freq,(term*freq),-$B$2)))</f>
        <v>#N/A</v>
      </c>
      <c r="J501" s="8" t="str">
        <f>IF(E501="","",IF(emi&gt;(U500*(1+rate/freq)),IF((U500*(1+rate/freq))&lt;0,0,(U500*(1+rate/freq))),emi))</f>
        <v/>
      </c>
      <c r="K501" s="9" t="e">
        <f>IF(E501="",NA(),IF(U500&lt;0,0,U500)*H501/freq)</f>
        <v>#N/A</v>
      </c>
      <c r="L501" s="8" t="str">
        <f t="shared" si="23"/>
        <v/>
      </c>
      <c r="M501" s="8" t="str">
        <f t="shared" si="24"/>
        <v/>
      </c>
      <c r="N501" s="8"/>
      <c r="O501" s="8"/>
      <c r="P501" s="8"/>
      <c r="Q501" s="8">
        <f>IF($B$23=$M$2,M501,IF($B$23=$N$2,N501,IF($B$23=$O$2,O501,IF($B$23=$P$2,P501,""))))</f>
        <v>0</v>
      </c>
      <c r="R501" s="3">
        <f>IF(Q501&lt;&gt;0,regpay,0)</f>
        <v>0</v>
      </c>
      <c r="S501" s="27"/>
      <c r="T501" s="3">
        <f>IF(U500=0,0,S501)</f>
        <v>0</v>
      </c>
      <c r="U501" s="8" t="str">
        <f>IF(E501="","",IF(U500&lt;=0,0,IF(U500+F501-L501-R501-T501&lt;0,0,U500+F501-L501-R501-T501)))</f>
        <v/>
      </c>
      <c r="W501" s="11"/>
      <c r="X501" s="11"/>
      <c r="Y501" s="11"/>
      <c r="Z501" s="11"/>
      <c r="AA501" s="11"/>
      <c r="AB501" s="11"/>
      <c r="AC501" s="11"/>
    </row>
    <row r="502" spans="4:29">
      <c r="D502" s="34">
        <f>IF(SUM($D$2:D501)&lt;&gt;0,0,IF(U501=L502,E502,0))</f>
        <v>0</v>
      </c>
      <c r="E502" s="3" t="str">
        <f t="shared" si="25"/>
        <v/>
      </c>
      <c r="F502" s="3" t="str">
        <f>IF(E502="","",IF(ISERROR(INDEX($A$11:$B$20,MATCH(E502,$A$11:$A$20,0),2)),0,INDEX($A$11:$B$20,MATCH(E502,$A$11:$A$20,0),2)))</f>
        <v/>
      </c>
      <c r="G502" s="47">
        <v>0.1</v>
      </c>
      <c r="H502" s="46">
        <f>IF($B$5="fixed",rate,G502)</f>
        <v>0.1</v>
      </c>
      <c r="I502" s="9" t="e">
        <f>IF(E502="",NA(),IF(PMT(H502/freq,(term*freq),-$B$2)&gt;(U501*(1+rate/freq)),IF((U501*(1+rate/freq))&lt;0,0,(U501*(1+rate/freq))),PMT(H502/freq,(term*freq),-$B$2)))</f>
        <v>#N/A</v>
      </c>
      <c r="J502" s="8" t="str">
        <f>IF(E502="","",IF(emi&gt;(U501*(1+rate/freq)),IF((U501*(1+rate/freq))&lt;0,0,(U501*(1+rate/freq))),emi))</f>
        <v/>
      </c>
      <c r="K502" s="9" t="e">
        <f>IF(E502="",NA(),IF(U501&lt;0,0,U501)*H502/freq)</f>
        <v>#N/A</v>
      </c>
      <c r="L502" s="8" t="str">
        <f t="shared" si="23"/>
        <v/>
      </c>
      <c r="M502" s="8" t="str">
        <f t="shared" si="24"/>
        <v/>
      </c>
      <c r="N502" s="8">
        <f>N499+3</f>
        <v>499</v>
      </c>
      <c r="O502" s="8">
        <f>O496+6</f>
        <v>499</v>
      </c>
      <c r="P502" s="8"/>
      <c r="Q502" s="8">
        <f>IF($B$23=$M$2,M502,IF($B$23=$N$2,N502,IF($B$23=$O$2,O502,IF($B$23=$P$2,P502,""))))</f>
        <v>499</v>
      </c>
      <c r="R502" s="3">
        <f>IF(Q502&lt;&gt;0,regpay,0)</f>
        <v>0</v>
      </c>
      <c r="S502" s="27"/>
      <c r="T502" s="3">
        <f>IF(U501=0,0,S502)</f>
        <v>0</v>
      </c>
      <c r="U502" s="8" t="str">
        <f>IF(E502="","",IF(U501&lt;=0,0,IF(U501+F502-L502-R502-T502&lt;0,0,U501+F502-L502-R502-T502)))</f>
        <v/>
      </c>
      <c r="W502" s="11"/>
      <c r="X502" s="11"/>
      <c r="Y502" s="11"/>
      <c r="Z502" s="11"/>
      <c r="AA502" s="11"/>
      <c r="AB502" s="11"/>
      <c r="AC502" s="11"/>
    </row>
    <row r="503" spans="4:29">
      <c r="D503" s="34">
        <f>IF(SUM($D$2:D502)&lt;&gt;0,0,IF(U502=L503,E503,0))</f>
        <v>0</v>
      </c>
      <c r="E503" s="3" t="str">
        <f t="shared" si="25"/>
        <v/>
      </c>
      <c r="F503" s="3" t="str">
        <f>IF(E503="","",IF(ISERROR(INDEX($A$11:$B$20,MATCH(E503,$A$11:$A$20,0),2)),0,INDEX($A$11:$B$20,MATCH(E503,$A$11:$A$20,0),2)))</f>
        <v/>
      </c>
      <c r="G503" s="47">
        <v>0.1</v>
      </c>
      <c r="H503" s="46">
        <f>IF($B$5="fixed",rate,G503)</f>
        <v>0.1</v>
      </c>
      <c r="I503" s="9" t="e">
        <f>IF(E503="",NA(),IF(PMT(H503/freq,(term*freq),-$B$2)&gt;(U502*(1+rate/freq)),IF((U502*(1+rate/freq))&lt;0,0,(U502*(1+rate/freq))),PMT(H503/freq,(term*freq),-$B$2)))</f>
        <v>#N/A</v>
      </c>
      <c r="J503" s="8" t="str">
        <f>IF(E503="","",IF(emi&gt;(U502*(1+rate/freq)),IF((U502*(1+rate/freq))&lt;0,0,(U502*(1+rate/freq))),emi))</f>
        <v/>
      </c>
      <c r="K503" s="9" t="e">
        <f>IF(E503="",NA(),IF(U502&lt;0,0,U502)*H503/freq)</f>
        <v>#N/A</v>
      </c>
      <c r="L503" s="8" t="str">
        <f t="shared" si="23"/>
        <v/>
      </c>
      <c r="M503" s="8" t="str">
        <f t="shared" si="24"/>
        <v/>
      </c>
      <c r="N503" s="8"/>
      <c r="O503" s="8"/>
      <c r="P503" s="8"/>
      <c r="Q503" s="8">
        <f>IF($B$23=$M$2,M503,IF($B$23=$N$2,N503,IF($B$23=$O$2,O503,IF($B$23=$P$2,P503,""))))</f>
        <v>0</v>
      </c>
      <c r="R503" s="3">
        <f>IF(Q503&lt;&gt;0,regpay,0)</f>
        <v>0</v>
      </c>
      <c r="S503" s="27"/>
      <c r="T503" s="3">
        <f>IF(U502=0,0,S503)</f>
        <v>0</v>
      </c>
      <c r="U503" s="8" t="str">
        <f>IF(E503="","",IF(U502&lt;=0,0,IF(U502+F503-L503-R503-T503&lt;0,0,U502+F503-L503-R503-T503)))</f>
        <v/>
      </c>
      <c r="W503" s="11"/>
      <c r="X503" s="11"/>
      <c r="Y503" s="11"/>
      <c r="Z503" s="11"/>
      <c r="AA503" s="11"/>
      <c r="AB503" s="11"/>
      <c r="AC503" s="11"/>
    </row>
    <row r="504" spans="4:29">
      <c r="D504" s="34">
        <f>IF(SUM($D$2:D503)&lt;&gt;0,0,IF(U503=L504,E504,0))</f>
        <v>0</v>
      </c>
      <c r="E504" s="3" t="str">
        <f t="shared" si="25"/>
        <v/>
      </c>
      <c r="F504" s="3" t="str">
        <f>IF(E504="","",IF(ISERROR(INDEX($A$11:$B$20,MATCH(E504,$A$11:$A$20,0),2)),0,INDEX($A$11:$B$20,MATCH(E504,$A$11:$A$20,0),2)))</f>
        <v/>
      </c>
      <c r="G504" s="47">
        <v>0.1</v>
      </c>
      <c r="H504" s="46">
        <f>IF($B$5="fixed",rate,G504)</f>
        <v>0.1</v>
      </c>
      <c r="I504" s="9" t="e">
        <f>IF(E504="",NA(),IF(PMT(H504/freq,(term*freq),-$B$2)&gt;(U503*(1+rate/freq)),IF((U503*(1+rate/freq))&lt;0,0,(U503*(1+rate/freq))),PMT(H504/freq,(term*freq),-$B$2)))</f>
        <v>#N/A</v>
      </c>
      <c r="J504" s="8" t="str">
        <f>IF(E504="","",IF(emi&gt;(U503*(1+rate/freq)),IF((U503*(1+rate/freq))&lt;0,0,(U503*(1+rate/freq))),emi))</f>
        <v/>
      </c>
      <c r="K504" s="9" t="e">
        <f>IF(E504="",NA(),IF(U503&lt;0,0,U503)*H504/freq)</f>
        <v>#N/A</v>
      </c>
      <c r="L504" s="8" t="str">
        <f t="shared" si="23"/>
        <v/>
      </c>
      <c r="M504" s="8" t="str">
        <f t="shared" si="24"/>
        <v/>
      </c>
      <c r="N504" s="8"/>
      <c r="O504" s="8"/>
      <c r="P504" s="8"/>
      <c r="Q504" s="8">
        <f>IF($B$23=$M$2,M504,IF($B$23=$N$2,N504,IF($B$23=$O$2,O504,IF($B$23=$P$2,P504,""))))</f>
        <v>0</v>
      </c>
      <c r="R504" s="3">
        <f>IF(Q504&lt;&gt;0,regpay,0)</f>
        <v>0</v>
      </c>
      <c r="S504" s="27"/>
      <c r="T504" s="3">
        <f>IF(U503=0,0,S504)</f>
        <v>0</v>
      </c>
      <c r="U504" s="8" t="str">
        <f>IF(E504="","",IF(U503&lt;=0,0,IF(U503+F504-L504-R504-T504&lt;0,0,U503+F504-L504-R504-T504)))</f>
        <v/>
      </c>
      <c r="W504" s="11"/>
      <c r="X504" s="11"/>
      <c r="Y504" s="11"/>
      <c r="Z504" s="11"/>
      <c r="AA504" s="11"/>
      <c r="AB504" s="11"/>
      <c r="AC504" s="11"/>
    </row>
    <row r="505" spans="4:29">
      <c r="D505" s="34">
        <f>IF(SUM($D$2:D504)&lt;&gt;0,0,IF(U504=L505,E505,0))</f>
        <v>0</v>
      </c>
      <c r="E505" s="3" t="str">
        <f t="shared" si="25"/>
        <v/>
      </c>
      <c r="F505" s="3" t="str">
        <f>IF(E505="","",IF(ISERROR(INDEX($A$11:$B$20,MATCH(E505,$A$11:$A$20,0),2)),0,INDEX($A$11:$B$20,MATCH(E505,$A$11:$A$20,0),2)))</f>
        <v/>
      </c>
      <c r="G505" s="47">
        <v>0.1</v>
      </c>
      <c r="H505" s="46">
        <f>IF($B$5="fixed",rate,G505)</f>
        <v>0.1</v>
      </c>
      <c r="I505" s="9" t="e">
        <f>IF(E505="",NA(),IF(PMT(H505/freq,(term*freq),-$B$2)&gt;(U504*(1+rate/freq)),IF((U504*(1+rate/freq))&lt;0,0,(U504*(1+rate/freq))),PMT(H505/freq,(term*freq),-$B$2)))</f>
        <v>#N/A</v>
      </c>
      <c r="J505" s="8" t="str">
        <f>IF(E505="","",IF(emi&gt;(U504*(1+rate/freq)),IF((U504*(1+rate/freq))&lt;0,0,(U504*(1+rate/freq))),emi))</f>
        <v/>
      </c>
      <c r="K505" s="9" t="e">
        <f>IF(E505="",NA(),IF(U504&lt;0,0,U504)*H505/freq)</f>
        <v>#N/A</v>
      </c>
      <c r="L505" s="8" t="str">
        <f t="shared" si="23"/>
        <v/>
      </c>
      <c r="M505" s="8" t="str">
        <f t="shared" si="24"/>
        <v/>
      </c>
      <c r="N505" s="8">
        <f>N502+3</f>
        <v>502</v>
      </c>
      <c r="O505" s="8"/>
      <c r="P505" s="8"/>
      <c r="Q505" s="8">
        <f>IF($B$23=$M$2,M505,IF($B$23=$N$2,N505,IF($B$23=$O$2,O505,IF($B$23=$P$2,P505,""))))</f>
        <v>502</v>
      </c>
      <c r="R505" s="3">
        <f>IF(Q505&lt;&gt;0,regpay,0)</f>
        <v>0</v>
      </c>
      <c r="S505" s="27"/>
      <c r="T505" s="3">
        <f>IF(U504=0,0,S505)</f>
        <v>0</v>
      </c>
      <c r="U505" s="8" t="str">
        <f>IF(E505="","",IF(U504&lt;=0,0,IF(U504+F505-L505-R505-T505&lt;0,0,U504+F505-L505-R505-T505)))</f>
        <v/>
      </c>
      <c r="W505" s="11"/>
      <c r="X505" s="11"/>
      <c r="Y505" s="11"/>
      <c r="Z505" s="11"/>
      <c r="AA505" s="11"/>
      <c r="AB505" s="11"/>
      <c r="AC505" s="11"/>
    </row>
    <row r="506" spans="4:29">
      <c r="D506" s="34">
        <f>IF(SUM($D$2:D505)&lt;&gt;0,0,IF(U505=L506,E506,0))</f>
        <v>0</v>
      </c>
      <c r="E506" s="3" t="str">
        <f t="shared" si="25"/>
        <v/>
      </c>
      <c r="F506" s="3" t="str">
        <f>IF(E506="","",IF(ISERROR(INDEX($A$11:$B$20,MATCH(E506,$A$11:$A$20,0),2)),0,INDEX($A$11:$B$20,MATCH(E506,$A$11:$A$20,0),2)))</f>
        <v/>
      </c>
      <c r="G506" s="47">
        <v>0.1</v>
      </c>
      <c r="H506" s="46">
        <f>IF($B$5="fixed",rate,G506)</f>
        <v>0.1</v>
      </c>
      <c r="I506" s="9" t="e">
        <f>IF(E506="",NA(),IF(PMT(H506/freq,(term*freq),-$B$2)&gt;(U505*(1+rate/freq)),IF((U505*(1+rate/freq))&lt;0,0,(U505*(1+rate/freq))),PMT(H506/freq,(term*freq),-$B$2)))</f>
        <v>#N/A</v>
      </c>
      <c r="J506" s="8" t="str">
        <f>IF(E506="","",IF(emi&gt;(U505*(1+rate/freq)),IF((U505*(1+rate/freq))&lt;0,0,(U505*(1+rate/freq))),emi))</f>
        <v/>
      </c>
      <c r="K506" s="9" t="e">
        <f>IF(E506="",NA(),IF(U505&lt;0,0,U505)*H506/freq)</f>
        <v>#N/A</v>
      </c>
      <c r="L506" s="8" t="str">
        <f t="shared" si="23"/>
        <v/>
      </c>
      <c r="M506" s="8" t="str">
        <f t="shared" si="24"/>
        <v/>
      </c>
      <c r="N506" s="8"/>
      <c r="O506" s="8"/>
      <c r="P506" s="8"/>
      <c r="Q506" s="8">
        <f>IF($B$23=$M$2,M506,IF($B$23=$N$2,N506,IF($B$23=$O$2,O506,IF($B$23=$P$2,P506,""))))</f>
        <v>0</v>
      </c>
      <c r="R506" s="3">
        <f>IF(Q506&lt;&gt;0,regpay,0)</f>
        <v>0</v>
      </c>
      <c r="S506" s="27"/>
      <c r="T506" s="3">
        <f>IF(U505=0,0,S506)</f>
        <v>0</v>
      </c>
      <c r="U506" s="8" t="str">
        <f>IF(E506="","",IF(U505&lt;=0,0,IF(U505+F506-L506-R506-T506&lt;0,0,U505+F506-L506-R506-T506)))</f>
        <v/>
      </c>
      <c r="W506" s="11"/>
      <c r="X506" s="11"/>
      <c r="Y506" s="11"/>
      <c r="Z506" s="11"/>
      <c r="AA506" s="11"/>
      <c r="AB506" s="11"/>
      <c r="AC506" s="11"/>
    </row>
    <row r="507" spans="4:29">
      <c r="D507" s="34">
        <f>IF(SUM($D$2:D506)&lt;&gt;0,0,IF(U506=L507,E507,0))</f>
        <v>0</v>
      </c>
      <c r="E507" s="3" t="str">
        <f t="shared" si="25"/>
        <v/>
      </c>
      <c r="F507" s="3" t="str">
        <f>IF(E507="","",IF(ISERROR(INDEX($A$11:$B$20,MATCH(E507,$A$11:$A$20,0),2)),0,INDEX($A$11:$B$20,MATCH(E507,$A$11:$A$20,0),2)))</f>
        <v/>
      </c>
      <c r="G507" s="47">
        <v>0.1</v>
      </c>
      <c r="H507" s="46">
        <f>IF($B$5="fixed",rate,G507)</f>
        <v>0.1</v>
      </c>
      <c r="I507" s="9" t="e">
        <f>IF(E507="",NA(),IF(PMT(H507/freq,(term*freq),-$B$2)&gt;(U506*(1+rate/freq)),IF((U506*(1+rate/freq))&lt;0,0,(U506*(1+rate/freq))),PMT(H507/freq,(term*freq),-$B$2)))</f>
        <v>#N/A</v>
      </c>
      <c r="J507" s="8" t="str">
        <f>IF(E507="","",IF(emi&gt;(U506*(1+rate/freq)),IF((U506*(1+rate/freq))&lt;0,0,(U506*(1+rate/freq))),emi))</f>
        <v/>
      </c>
      <c r="K507" s="9" t="e">
        <f>IF(E507="",NA(),IF(U506&lt;0,0,U506)*H507/freq)</f>
        <v>#N/A</v>
      </c>
      <c r="L507" s="8" t="str">
        <f t="shared" si="23"/>
        <v/>
      </c>
      <c r="M507" s="8" t="str">
        <f t="shared" si="24"/>
        <v/>
      </c>
      <c r="N507" s="8"/>
      <c r="O507" s="8"/>
      <c r="P507" s="8"/>
      <c r="Q507" s="8">
        <f>IF($B$23=$M$2,M507,IF($B$23=$N$2,N507,IF($B$23=$O$2,O507,IF($B$23=$P$2,P507,""))))</f>
        <v>0</v>
      </c>
      <c r="R507" s="3">
        <f>IF(Q507&lt;&gt;0,regpay,0)</f>
        <v>0</v>
      </c>
      <c r="S507" s="27"/>
      <c r="T507" s="3">
        <f>IF(U506=0,0,S507)</f>
        <v>0</v>
      </c>
      <c r="U507" s="8" t="str">
        <f>IF(E507="","",IF(U506&lt;=0,0,IF(U506+F507-L507-R507-T507&lt;0,0,U506+F507-L507-R507-T507)))</f>
        <v/>
      </c>
      <c r="W507" s="11"/>
      <c r="X507" s="11"/>
      <c r="Y507" s="11"/>
      <c r="Z507" s="11"/>
      <c r="AA507" s="11"/>
      <c r="AB507" s="11"/>
      <c r="AC507" s="11"/>
    </row>
    <row r="508" spans="4:29">
      <c r="D508" s="34">
        <f>IF(SUM($D$2:D507)&lt;&gt;0,0,IF(U507=L508,E508,0))</f>
        <v>0</v>
      </c>
      <c r="E508" s="3" t="str">
        <f t="shared" si="25"/>
        <v/>
      </c>
      <c r="F508" s="3" t="str">
        <f>IF(E508="","",IF(ISERROR(INDEX($A$11:$B$20,MATCH(E508,$A$11:$A$20,0),2)),0,INDEX($A$11:$B$20,MATCH(E508,$A$11:$A$20,0),2)))</f>
        <v/>
      </c>
      <c r="G508" s="47">
        <v>0.1</v>
      </c>
      <c r="H508" s="46">
        <f>IF($B$5="fixed",rate,G508)</f>
        <v>0.1</v>
      </c>
      <c r="I508" s="9" t="e">
        <f>IF(E508="",NA(),IF(PMT(H508/freq,(term*freq),-$B$2)&gt;(U507*(1+rate/freq)),IF((U507*(1+rate/freq))&lt;0,0,(U507*(1+rate/freq))),PMT(H508/freq,(term*freq),-$B$2)))</f>
        <v>#N/A</v>
      </c>
      <c r="J508" s="8" t="str">
        <f>IF(E508="","",IF(emi&gt;(U507*(1+rate/freq)),IF((U507*(1+rate/freq))&lt;0,0,(U507*(1+rate/freq))),emi))</f>
        <v/>
      </c>
      <c r="K508" s="9" t="e">
        <f>IF(E508="",NA(),IF(U507&lt;0,0,U507)*H508/freq)</f>
        <v>#N/A</v>
      </c>
      <c r="L508" s="8" t="str">
        <f t="shared" si="23"/>
        <v/>
      </c>
      <c r="M508" s="8" t="str">
        <f t="shared" si="24"/>
        <v/>
      </c>
      <c r="N508" s="8">
        <f>N505+3</f>
        <v>505</v>
      </c>
      <c r="O508" s="8">
        <f>O502+6</f>
        <v>505</v>
      </c>
      <c r="P508" s="8">
        <f>P496+12</f>
        <v>505</v>
      </c>
      <c r="Q508" s="8">
        <f>IF($B$23=$M$2,M508,IF($B$23=$N$2,N508,IF($B$23=$O$2,O508,IF($B$23=$P$2,P508,""))))</f>
        <v>505</v>
      </c>
      <c r="R508" s="3">
        <f>IF(Q508&lt;&gt;0,regpay,0)</f>
        <v>0</v>
      </c>
      <c r="S508" s="27"/>
      <c r="T508" s="3">
        <f>IF(U507=0,0,S508)</f>
        <v>0</v>
      </c>
      <c r="U508" s="8" t="str">
        <f>IF(E508="","",IF(U507&lt;=0,0,IF(U507+F508-L508-R508-T508&lt;0,0,U507+F508-L508-R508-T508)))</f>
        <v/>
      </c>
      <c r="W508" s="11"/>
      <c r="X508" s="11"/>
      <c r="Y508" s="11"/>
      <c r="Z508" s="11"/>
      <c r="AA508" s="11"/>
      <c r="AB508" s="11"/>
      <c r="AC508" s="11"/>
    </row>
    <row r="509" spans="4:29">
      <c r="D509" s="34">
        <f>IF(SUM($D$2:D508)&lt;&gt;0,0,IF(U508=L509,E509,0))</f>
        <v>0</v>
      </c>
      <c r="E509" s="3" t="str">
        <f t="shared" si="25"/>
        <v/>
      </c>
      <c r="F509" s="3" t="str">
        <f>IF(E509="","",IF(ISERROR(INDEX($A$11:$B$20,MATCH(E509,$A$11:$A$20,0),2)),0,INDEX($A$11:$B$20,MATCH(E509,$A$11:$A$20,0),2)))</f>
        <v/>
      </c>
      <c r="G509" s="47">
        <v>0.1</v>
      </c>
      <c r="H509" s="46">
        <f>IF($B$5="fixed",rate,G509)</f>
        <v>0.1</v>
      </c>
      <c r="I509" s="9" t="e">
        <f>IF(E509="",NA(),IF(PMT(H509/freq,(term*freq),-$B$2)&gt;(U508*(1+rate/freq)),IF((U508*(1+rate/freq))&lt;0,0,(U508*(1+rate/freq))),PMT(H509/freq,(term*freq),-$B$2)))</f>
        <v>#N/A</v>
      </c>
      <c r="J509" s="8" t="str">
        <f>IF(E509="","",IF(emi&gt;(U508*(1+rate/freq)),IF((U508*(1+rate/freq))&lt;0,0,(U508*(1+rate/freq))),emi))</f>
        <v/>
      </c>
      <c r="K509" s="9" t="e">
        <f>IF(E509="",NA(),IF(U508&lt;0,0,U508)*H509/freq)</f>
        <v>#N/A</v>
      </c>
      <c r="L509" s="8" t="str">
        <f t="shared" si="23"/>
        <v/>
      </c>
      <c r="M509" s="8" t="str">
        <f t="shared" si="24"/>
        <v/>
      </c>
      <c r="N509" s="8"/>
      <c r="O509" s="8"/>
      <c r="P509" s="8"/>
      <c r="Q509" s="8">
        <f>IF($B$23=$M$2,M509,IF($B$23=$N$2,N509,IF($B$23=$O$2,O509,IF($B$23=$P$2,P509,""))))</f>
        <v>0</v>
      </c>
      <c r="R509" s="3">
        <f>IF(Q509&lt;&gt;0,regpay,0)</f>
        <v>0</v>
      </c>
      <c r="S509" s="27"/>
      <c r="T509" s="3">
        <f>IF(U508=0,0,S509)</f>
        <v>0</v>
      </c>
      <c r="U509" s="8" t="str">
        <f>IF(E509="","",IF(U508&lt;=0,0,IF(U508+F509-L509-R509-T509&lt;0,0,U508+F509-L509-R509-T509)))</f>
        <v/>
      </c>
      <c r="W509" s="11"/>
      <c r="X509" s="11"/>
      <c r="Y509" s="11"/>
      <c r="Z509" s="11"/>
      <c r="AA509" s="11"/>
      <c r="AB509" s="11"/>
      <c r="AC509" s="11"/>
    </row>
    <row r="510" spans="4:29">
      <c r="D510" s="34">
        <f>IF(SUM($D$2:D509)&lt;&gt;0,0,IF(U509=L510,E510,0))</f>
        <v>0</v>
      </c>
      <c r="E510" s="3" t="str">
        <f t="shared" si="25"/>
        <v/>
      </c>
      <c r="F510" s="3" t="str">
        <f>IF(E510="","",IF(ISERROR(INDEX($A$11:$B$20,MATCH(E510,$A$11:$A$20,0),2)),0,INDEX($A$11:$B$20,MATCH(E510,$A$11:$A$20,0),2)))</f>
        <v/>
      </c>
      <c r="G510" s="47">
        <v>0.1</v>
      </c>
      <c r="H510" s="46">
        <f>IF($B$5="fixed",rate,G510)</f>
        <v>0.1</v>
      </c>
      <c r="I510" s="9" t="e">
        <f>IF(E510="",NA(),IF(PMT(H510/freq,(term*freq),-$B$2)&gt;(U509*(1+rate/freq)),IF((U509*(1+rate/freq))&lt;0,0,(U509*(1+rate/freq))),PMT(H510/freq,(term*freq),-$B$2)))</f>
        <v>#N/A</v>
      </c>
      <c r="J510" s="8" t="str">
        <f>IF(E510="","",IF(emi&gt;(U509*(1+rate/freq)),IF((U509*(1+rate/freq))&lt;0,0,(U509*(1+rate/freq))),emi))</f>
        <v/>
      </c>
      <c r="K510" s="9" t="e">
        <f>IF(E510="",NA(),IF(U509&lt;0,0,U509)*H510/freq)</f>
        <v>#N/A</v>
      </c>
      <c r="L510" s="8" t="str">
        <f t="shared" si="23"/>
        <v/>
      </c>
      <c r="M510" s="8" t="str">
        <f t="shared" si="24"/>
        <v/>
      </c>
      <c r="N510" s="8"/>
      <c r="O510" s="8"/>
      <c r="P510" s="8"/>
      <c r="Q510" s="8">
        <f>IF($B$23=$M$2,M510,IF($B$23=$N$2,N510,IF($B$23=$O$2,O510,IF($B$23=$P$2,P510,""))))</f>
        <v>0</v>
      </c>
      <c r="R510" s="3">
        <f>IF(Q510&lt;&gt;0,regpay,0)</f>
        <v>0</v>
      </c>
      <c r="S510" s="27"/>
      <c r="T510" s="3">
        <f>IF(U509=0,0,S510)</f>
        <v>0</v>
      </c>
      <c r="U510" s="8" t="str">
        <f>IF(E510="","",IF(U509&lt;=0,0,IF(U509+F510-L510-R510-T510&lt;0,0,U509+F510-L510-R510-T510)))</f>
        <v/>
      </c>
      <c r="W510" s="11"/>
      <c r="X510" s="11"/>
      <c r="Y510" s="11"/>
      <c r="Z510" s="11"/>
      <c r="AA510" s="11"/>
      <c r="AB510" s="11"/>
      <c r="AC510" s="11"/>
    </row>
    <row r="511" spans="4:29">
      <c r="D511" s="34">
        <f>IF(SUM($D$2:D510)&lt;&gt;0,0,IF(U510=L511,E511,0))</f>
        <v>0</v>
      </c>
      <c r="E511" s="3" t="str">
        <f t="shared" si="25"/>
        <v/>
      </c>
      <c r="F511" s="3" t="str">
        <f>IF(E511="","",IF(ISERROR(INDEX($A$11:$B$20,MATCH(E511,$A$11:$A$20,0),2)),0,INDEX($A$11:$B$20,MATCH(E511,$A$11:$A$20,0),2)))</f>
        <v/>
      </c>
      <c r="G511" s="47">
        <v>0.1</v>
      </c>
      <c r="H511" s="46">
        <f>IF($B$5="fixed",rate,G511)</f>
        <v>0.1</v>
      </c>
      <c r="I511" s="9" t="e">
        <f>IF(E511="",NA(),IF(PMT(H511/freq,(term*freq),-$B$2)&gt;(U510*(1+rate/freq)),IF((U510*(1+rate/freq))&lt;0,0,(U510*(1+rate/freq))),PMT(H511/freq,(term*freq),-$B$2)))</f>
        <v>#N/A</v>
      </c>
      <c r="J511" s="8" t="str">
        <f>IF(E511="","",IF(emi&gt;(U510*(1+rate/freq)),IF((U510*(1+rate/freq))&lt;0,0,(U510*(1+rate/freq))),emi))</f>
        <v/>
      </c>
      <c r="K511" s="9" t="e">
        <f>IF(E511="",NA(),IF(U510&lt;0,0,U510)*H511/freq)</f>
        <v>#N/A</v>
      </c>
      <c r="L511" s="8" t="str">
        <f t="shared" si="23"/>
        <v/>
      </c>
      <c r="M511" s="8" t="str">
        <f t="shared" si="24"/>
        <v/>
      </c>
      <c r="N511" s="8">
        <f>N508+3</f>
        <v>508</v>
      </c>
      <c r="O511" s="8"/>
      <c r="P511" s="8"/>
      <c r="Q511" s="8">
        <f>IF($B$23=$M$2,M511,IF($B$23=$N$2,N511,IF($B$23=$O$2,O511,IF($B$23=$P$2,P511,""))))</f>
        <v>508</v>
      </c>
      <c r="R511" s="3">
        <f>IF(Q511&lt;&gt;0,regpay,0)</f>
        <v>0</v>
      </c>
      <c r="S511" s="27"/>
      <c r="T511" s="3">
        <f>IF(U510=0,0,S511)</f>
        <v>0</v>
      </c>
      <c r="U511" s="8" t="str">
        <f>IF(E511="","",IF(U510&lt;=0,0,IF(U510+F511-L511-R511-T511&lt;0,0,U510+F511-L511-R511-T511)))</f>
        <v/>
      </c>
      <c r="W511" s="11"/>
      <c r="X511" s="11"/>
      <c r="Y511" s="11"/>
      <c r="Z511" s="11"/>
      <c r="AA511" s="11"/>
      <c r="AB511" s="11"/>
      <c r="AC511" s="11"/>
    </row>
    <row r="512" spans="4:29">
      <c r="D512" s="34">
        <f>IF(SUM($D$2:D511)&lt;&gt;0,0,IF(U511=L512,E512,0))</f>
        <v>0</v>
      </c>
      <c r="E512" s="3" t="str">
        <f t="shared" si="25"/>
        <v/>
      </c>
      <c r="F512" s="3" t="str">
        <f>IF(E512="","",IF(ISERROR(INDEX($A$11:$B$20,MATCH(E512,$A$11:$A$20,0),2)),0,INDEX($A$11:$B$20,MATCH(E512,$A$11:$A$20,0),2)))</f>
        <v/>
      </c>
      <c r="G512" s="47">
        <v>0.1</v>
      </c>
      <c r="H512" s="46">
        <f>IF($B$5="fixed",rate,G512)</f>
        <v>0.1</v>
      </c>
      <c r="I512" s="9" t="e">
        <f>IF(E512="",NA(),IF(PMT(H512/freq,(term*freq),-$B$2)&gt;(U511*(1+rate/freq)),IF((U511*(1+rate/freq))&lt;0,0,(U511*(1+rate/freq))),PMT(H512/freq,(term*freq),-$B$2)))</f>
        <v>#N/A</v>
      </c>
      <c r="J512" s="8" t="str">
        <f>IF(E512="","",IF(emi&gt;(U511*(1+rate/freq)),IF((U511*(1+rate/freq))&lt;0,0,(U511*(1+rate/freq))),emi))</f>
        <v/>
      </c>
      <c r="K512" s="9" t="e">
        <f>IF(E512="",NA(),IF(U511&lt;0,0,U511)*H512/freq)</f>
        <v>#N/A</v>
      </c>
      <c r="L512" s="8" t="str">
        <f t="shared" si="23"/>
        <v/>
      </c>
      <c r="M512" s="8" t="str">
        <f t="shared" si="24"/>
        <v/>
      </c>
      <c r="N512" s="8"/>
      <c r="O512" s="8"/>
      <c r="P512" s="8"/>
      <c r="Q512" s="8">
        <f>IF($B$23=$M$2,M512,IF($B$23=$N$2,N512,IF($B$23=$O$2,O512,IF($B$23=$P$2,P512,""))))</f>
        <v>0</v>
      </c>
      <c r="R512" s="3">
        <f>IF(Q512&lt;&gt;0,regpay,0)</f>
        <v>0</v>
      </c>
      <c r="S512" s="27"/>
      <c r="T512" s="3">
        <f>IF(U511=0,0,S512)</f>
        <v>0</v>
      </c>
      <c r="U512" s="8" t="str">
        <f>IF(E512="","",IF(U511&lt;=0,0,IF(U511+F512-L512-R512-T512&lt;0,0,U511+F512-L512-R512-T512)))</f>
        <v/>
      </c>
      <c r="W512" s="11"/>
      <c r="X512" s="11"/>
      <c r="Y512" s="11"/>
      <c r="Z512" s="11"/>
      <c r="AA512" s="11"/>
      <c r="AB512" s="11"/>
      <c r="AC512" s="11"/>
    </row>
    <row r="513" spans="4:29">
      <c r="D513" s="34">
        <f>IF(SUM($D$2:D512)&lt;&gt;0,0,IF(U512=L513,E513,0))</f>
        <v>0</v>
      </c>
      <c r="E513" s="3" t="str">
        <f t="shared" si="25"/>
        <v/>
      </c>
      <c r="F513" s="3" t="str">
        <f>IF(E513="","",IF(ISERROR(INDEX($A$11:$B$20,MATCH(E513,$A$11:$A$20,0),2)),0,INDEX($A$11:$B$20,MATCH(E513,$A$11:$A$20,0),2)))</f>
        <v/>
      </c>
      <c r="G513" s="47">
        <v>0.1</v>
      </c>
      <c r="H513" s="46">
        <f>IF($B$5="fixed",rate,G513)</f>
        <v>0.1</v>
      </c>
      <c r="I513" s="9" t="e">
        <f>IF(E513="",NA(),IF(PMT(H513/freq,(term*freq),-$B$2)&gt;(U512*(1+rate/freq)),IF((U512*(1+rate/freq))&lt;0,0,(U512*(1+rate/freq))),PMT(H513/freq,(term*freq),-$B$2)))</f>
        <v>#N/A</v>
      </c>
      <c r="J513" s="8" t="str">
        <f>IF(E513="","",IF(emi&gt;(U512*(1+rate/freq)),IF((U512*(1+rate/freq))&lt;0,0,(U512*(1+rate/freq))),emi))</f>
        <v/>
      </c>
      <c r="K513" s="9" t="e">
        <f>IF(E513="",NA(),IF(U512&lt;0,0,U512)*H513/freq)</f>
        <v>#N/A</v>
      </c>
      <c r="L513" s="8" t="str">
        <f t="shared" si="23"/>
        <v/>
      </c>
      <c r="M513" s="8" t="str">
        <f t="shared" si="24"/>
        <v/>
      </c>
      <c r="N513" s="8"/>
      <c r="O513" s="8"/>
      <c r="P513" s="8"/>
      <c r="Q513" s="8">
        <f>IF($B$23=$M$2,M513,IF($B$23=$N$2,N513,IF($B$23=$O$2,O513,IF($B$23=$P$2,P513,""))))</f>
        <v>0</v>
      </c>
      <c r="R513" s="3">
        <f>IF(Q513&lt;&gt;0,regpay,0)</f>
        <v>0</v>
      </c>
      <c r="S513" s="27"/>
      <c r="T513" s="3">
        <f>IF(U512=0,0,S513)</f>
        <v>0</v>
      </c>
      <c r="U513" s="8" t="str">
        <f>IF(E513="","",IF(U512&lt;=0,0,IF(U512+F513-L513-R513-T513&lt;0,0,U512+F513-L513-R513-T513)))</f>
        <v/>
      </c>
      <c r="W513" s="11"/>
      <c r="X513" s="11"/>
      <c r="Y513" s="11"/>
      <c r="Z513" s="11"/>
      <c r="AA513" s="11"/>
      <c r="AB513" s="11"/>
      <c r="AC513" s="11"/>
    </row>
    <row r="514" spans="4:29">
      <c r="D514" s="34">
        <f>IF(SUM($D$2:D513)&lt;&gt;0,0,IF(U513=L514,E514,0))</f>
        <v>0</v>
      </c>
      <c r="E514" s="3" t="str">
        <f t="shared" si="25"/>
        <v/>
      </c>
      <c r="F514" s="3" t="str">
        <f>IF(E514="","",IF(ISERROR(INDEX($A$11:$B$20,MATCH(E514,$A$11:$A$20,0),2)),0,INDEX($A$11:$B$20,MATCH(E514,$A$11:$A$20,0),2)))</f>
        <v/>
      </c>
      <c r="G514" s="47">
        <v>0.1</v>
      </c>
      <c r="H514" s="46">
        <f>IF($B$5="fixed",rate,G514)</f>
        <v>0.1</v>
      </c>
      <c r="I514" s="9" t="e">
        <f>IF(E514="",NA(),IF(PMT(H514/freq,(term*freq),-$B$2)&gt;(U513*(1+rate/freq)),IF((U513*(1+rate/freq))&lt;0,0,(U513*(1+rate/freq))),PMT(H514/freq,(term*freq),-$B$2)))</f>
        <v>#N/A</v>
      </c>
      <c r="J514" s="8" t="str">
        <f>IF(E514="","",IF(emi&gt;(U513*(1+rate/freq)),IF((U513*(1+rate/freq))&lt;0,0,(U513*(1+rate/freq))),emi))</f>
        <v/>
      </c>
      <c r="K514" s="9" t="e">
        <f>IF(E514="",NA(),IF(U513&lt;0,0,U513)*H514/freq)</f>
        <v>#N/A</v>
      </c>
      <c r="L514" s="8" t="str">
        <f t="shared" si="23"/>
        <v/>
      </c>
      <c r="M514" s="8" t="str">
        <f t="shared" si="24"/>
        <v/>
      </c>
      <c r="N514" s="8">
        <f>N511+3</f>
        <v>511</v>
      </c>
      <c r="O514" s="8">
        <f>O508+6</f>
        <v>511</v>
      </c>
      <c r="P514" s="8"/>
      <c r="Q514" s="8">
        <f>IF($B$23=$M$2,M514,IF($B$23=$N$2,N514,IF($B$23=$O$2,O514,IF($B$23=$P$2,P514,""))))</f>
        <v>511</v>
      </c>
      <c r="R514" s="3">
        <f>IF(Q514&lt;&gt;0,regpay,0)</f>
        <v>0</v>
      </c>
      <c r="S514" s="27"/>
      <c r="T514" s="3">
        <f>IF(U513=0,0,S514)</f>
        <v>0</v>
      </c>
      <c r="U514" s="8" t="str">
        <f>IF(E514="","",IF(U513&lt;=0,0,IF(U513+F514-L514-R514-T514&lt;0,0,U513+F514-L514-R514-T514)))</f>
        <v/>
      </c>
      <c r="W514" s="11"/>
      <c r="X514" s="11"/>
      <c r="Y514" s="11"/>
      <c r="Z514" s="11"/>
      <c r="AA514" s="11"/>
      <c r="AB514" s="11"/>
      <c r="AC514" s="11"/>
    </row>
    <row r="515" spans="4:29">
      <c r="D515" s="34">
        <f>IF(SUM($D$2:D514)&lt;&gt;0,0,IF(U514=L515,E515,0))</f>
        <v>0</v>
      </c>
      <c r="E515" s="3" t="str">
        <f t="shared" si="25"/>
        <v/>
      </c>
      <c r="F515" s="3" t="str">
        <f>IF(E515="","",IF(ISERROR(INDEX($A$11:$B$20,MATCH(E515,$A$11:$A$20,0),2)),0,INDEX($A$11:$B$20,MATCH(E515,$A$11:$A$20,0),2)))</f>
        <v/>
      </c>
      <c r="G515" s="47">
        <v>0.1</v>
      </c>
      <c r="H515" s="46">
        <f>IF($B$5="fixed",rate,G515)</f>
        <v>0.1</v>
      </c>
      <c r="I515" s="9" t="e">
        <f>IF(E515="",NA(),IF(PMT(H515/freq,(term*freq),-$B$2)&gt;(U514*(1+rate/freq)),IF((U514*(1+rate/freq))&lt;0,0,(U514*(1+rate/freq))),PMT(H515/freq,(term*freq),-$B$2)))</f>
        <v>#N/A</v>
      </c>
      <c r="J515" s="8" t="str">
        <f>IF(E515="","",IF(emi&gt;(U514*(1+rate/freq)),IF((U514*(1+rate/freq))&lt;0,0,(U514*(1+rate/freq))),emi))</f>
        <v/>
      </c>
      <c r="K515" s="9" t="e">
        <f>IF(E515="",NA(),IF(U514&lt;0,0,U514)*H515/freq)</f>
        <v>#N/A</v>
      </c>
      <c r="L515" s="8" t="str">
        <f t="shared" si="23"/>
        <v/>
      </c>
      <c r="M515" s="8" t="str">
        <f t="shared" si="24"/>
        <v/>
      </c>
      <c r="N515" s="8"/>
      <c r="O515" s="8"/>
      <c r="P515" s="8"/>
      <c r="Q515" s="8">
        <f>IF($B$23=$M$2,M515,IF($B$23=$N$2,N515,IF($B$23=$O$2,O515,IF($B$23=$P$2,P515,""))))</f>
        <v>0</v>
      </c>
      <c r="R515" s="3">
        <f>IF(Q515&lt;&gt;0,regpay,0)</f>
        <v>0</v>
      </c>
      <c r="S515" s="27"/>
      <c r="T515" s="3">
        <f>IF(U514=0,0,S515)</f>
        <v>0</v>
      </c>
      <c r="U515" s="8" t="str">
        <f>IF(E515="","",IF(U514&lt;=0,0,IF(U514+F515-L515-R515-T515&lt;0,0,U514+F515-L515-R515-T515)))</f>
        <v/>
      </c>
      <c r="W515" s="11"/>
      <c r="X515" s="11"/>
      <c r="Y515" s="11"/>
      <c r="Z515" s="11"/>
      <c r="AA515" s="11"/>
      <c r="AB515" s="11"/>
      <c r="AC515" s="11"/>
    </row>
    <row r="516" spans="4:29">
      <c r="D516" s="34">
        <f>IF(SUM($D$2:D515)&lt;&gt;0,0,IF(U515=L516,E516,0))</f>
        <v>0</v>
      </c>
      <c r="E516" s="3" t="str">
        <f t="shared" si="25"/>
        <v/>
      </c>
      <c r="F516" s="3" t="str">
        <f>IF(E516="","",IF(ISERROR(INDEX($A$11:$B$20,MATCH(E516,$A$11:$A$20,0),2)),0,INDEX($A$11:$B$20,MATCH(E516,$A$11:$A$20,0),2)))</f>
        <v/>
      </c>
      <c r="G516" s="47">
        <v>0.1</v>
      </c>
      <c r="H516" s="46">
        <f>IF($B$5="fixed",rate,G516)</f>
        <v>0.1</v>
      </c>
      <c r="I516" s="9" t="e">
        <f>IF(E516="",NA(),IF(PMT(H516/freq,(term*freq),-$B$2)&gt;(U515*(1+rate/freq)),IF((U515*(1+rate/freq))&lt;0,0,(U515*(1+rate/freq))),PMT(H516/freq,(term*freq),-$B$2)))</f>
        <v>#N/A</v>
      </c>
      <c r="J516" s="8" t="str">
        <f>IF(E516="","",IF(emi&gt;(U515*(1+rate/freq)),IF((U515*(1+rate/freq))&lt;0,0,(U515*(1+rate/freq))),emi))</f>
        <v/>
      </c>
      <c r="K516" s="9" t="e">
        <f>IF(E516="",NA(),IF(U515&lt;0,0,U515)*H516/freq)</f>
        <v>#N/A</v>
      </c>
      <c r="L516" s="8" t="str">
        <f t="shared" si="23"/>
        <v/>
      </c>
      <c r="M516" s="8" t="str">
        <f t="shared" si="24"/>
        <v/>
      </c>
      <c r="N516" s="8"/>
      <c r="O516" s="8"/>
      <c r="P516" s="8"/>
      <c r="Q516" s="8">
        <f>IF($B$23=$M$2,M516,IF($B$23=$N$2,N516,IF($B$23=$O$2,O516,IF($B$23=$P$2,P516,""))))</f>
        <v>0</v>
      </c>
      <c r="R516" s="3">
        <f>IF(Q516&lt;&gt;0,regpay,0)</f>
        <v>0</v>
      </c>
      <c r="S516" s="27"/>
      <c r="T516" s="3">
        <f>IF(U515=0,0,S516)</f>
        <v>0</v>
      </c>
      <c r="U516" s="8" t="str">
        <f>IF(E516="","",IF(U515&lt;=0,0,IF(U515+F516-L516-R516-T516&lt;0,0,U515+F516-L516-R516-T516)))</f>
        <v/>
      </c>
      <c r="W516" s="11"/>
      <c r="X516" s="11"/>
      <c r="Y516" s="11"/>
      <c r="Z516" s="11"/>
      <c r="AA516" s="11"/>
      <c r="AB516" s="11"/>
      <c r="AC516" s="11"/>
    </row>
    <row r="517" spans="4:29">
      <c r="D517" s="34">
        <f>IF(SUM($D$2:D516)&lt;&gt;0,0,IF(U516=L517,E517,0))</f>
        <v>0</v>
      </c>
      <c r="E517" s="3" t="str">
        <f t="shared" si="25"/>
        <v/>
      </c>
      <c r="F517" s="3" t="str">
        <f>IF(E517="","",IF(ISERROR(INDEX($A$11:$B$20,MATCH(E517,$A$11:$A$20,0),2)),0,INDEX($A$11:$B$20,MATCH(E517,$A$11:$A$20,0),2)))</f>
        <v/>
      </c>
      <c r="G517" s="47">
        <v>0.1</v>
      </c>
      <c r="H517" s="46">
        <f>IF($B$5="fixed",rate,G517)</f>
        <v>0.1</v>
      </c>
      <c r="I517" s="9" t="e">
        <f>IF(E517="",NA(),IF(PMT(H517/freq,(term*freq),-$B$2)&gt;(U516*(1+rate/freq)),IF((U516*(1+rate/freq))&lt;0,0,(U516*(1+rate/freq))),PMT(H517/freq,(term*freq),-$B$2)))</f>
        <v>#N/A</v>
      </c>
      <c r="J517" s="8" t="str">
        <f>IF(E517="","",IF(emi&gt;(U516*(1+rate/freq)),IF((U516*(1+rate/freq))&lt;0,0,(U516*(1+rate/freq))),emi))</f>
        <v/>
      </c>
      <c r="K517" s="9" t="e">
        <f>IF(E517="",NA(),IF(U516&lt;0,0,U516)*H517/freq)</f>
        <v>#N/A</v>
      </c>
      <c r="L517" s="8" t="str">
        <f t="shared" ref="L517:L580" si="26">IF(E517="","",I517-K517)</f>
        <v/>
      </c>
      <c r="M517" s="8" t="str">
        <f t="shared" ref="M517:M580" si="27">E517</f>
        <v/>
      </c>
      <c r="N517" s="8">
        <f>N514+3</f>
        <v>514</v>
      </c>
      <c r="O517" s="8"/>
      <c r="P517" s="8"/>
      <c r="Q517" s="8">
        <f>IF($B$23=$M$2,M517,IF($B$23=$N$2,N517,IF($B$23=$O$2,O517,IF($B$23=$P$2,P517,""))))</f>
        <v>514</v>
      </c>
      <c r="R517" s="3">
        <f>IF(Q517&lt;&gt;0,regpay,0)</f>
        <v>0</v>
      </c>
      <c r="S517" s="27"/>
      <c r="T517" s="3">
        <f>IF(U516=0,0,S517)</f>
        <v>0</v>
      </c>
      <c r="U517" s="8" t="str">
        <f>IF(E517="","",IF(U516&lt;=0,0,IF(U516+F517-L517-R517-T517&lt;0,0,U516+F517-L517-R517-T517)))</f>
        <v/>
      </c>
      <c r="W517" s="11"/>
      <c r="X517" s="11"/>
      <c r="Y517" s="11"/>
      <c r="Z517" s="11"/>
      <c r="AA517" s="11"/>
      <c r="AB517" s="11"/>
      <c r="AC517" s="11"/>
    </row>
    <row r="518" spans="4:29">
      <c r="D518" s="34">
        <f>IF(SUM($D$2:D517)&lt;&gt;0,0,IF(U517=L518,E518,0))</f>
        <v>0</v>
      </c>
      <c r="E518" s="3" t="str">
        <f t="shared" si="25"/>
        <v/>
      </c>
      <c r="F518" s="3" t="str">
        <f>IF(E518="","",IF(ISERROR(INDEX($A$11:$B$20,MATCH(E518,$A$11:$A$20,0),2)),0,INDEX($A$11:$B$20,MATCH(E518,$A$11:$A$20,0),2)))</f>
        <v/>
      </c>
      <c r="G518" s="47">
        <v>0.1</v>
      </c>
      <c r="H518" s="46">
        <f>IF($B$5="fixed",rate,G518)</f>
        <v>0.1</v>
      </c>
      <c r="I518" s="9" t="e">
        <f>IF(E518="",NA(),IF(PMT(H518/freq,(term*freq),-$B$2)&gt;(U517*(1+rate/freq)),IF((U517*(1+rate/freq))&lt;0,0,(U517*(1+rate/freq))),PMT(H518/freq,(term*freq),-$B$2)))</f>
        <v>#N/A</v>
      </c>
      <c r="J518" s="8" t="str">
        <f>IF(E518="","",IF(emi&gt;(U517*(1+rate/freq)),IF((U517*(1+rate/freq))&lt;0,0,(U517*(1+rate/freq))),emi))</f>
        <v/>
      </c>
      <c r="K518" s="9" t="e">
        <f>IF(E518="",NA(),IF(U517&lt;0,0,U517)*H518/freq)</f>
        <v>#N/A</v>
      </c>
      <c r="L518" s="8" t="str">
        <f t="shared" si="26"/>
        <v/>
      </c>
      <c r="M518" s="8" t="str">
        <f t="shared" si="27"/>
        <v/>
      </c>
      <c r="N518" s="8"/>
      <c r="O518" s="8"/>
      <c r="P518" s="8"/>
      <c r="Q518" s="8">
        <f>IF($B$23=$M$2,M518,IF($B$23=$N$2,N518,IF($B$23=$O$2,O518,IF($B$23=$P$2,P518,""))))</f>
        <v>0</v>
      </c>
      <c r="R518" s="3">
        <f>IF(Q518&lt;&gt;0,regpay,0)</f>
        <v>0</v>
      </c>
      <c r="S518" s="27"/>
      <c r="T518" s="3">
        <f>IF(U517=0,0,S518)</f>
        <v>0</v>
      </c>
      <c r="U518" s="8" t="str">
        <f>IF(E518="","",IF(U517&lt;=0,0,IF(U517+F518-L518-R518-T518&lt;0,0,U517+F518-L518-R518-T518)))</f>
        <v/>
      </c>
      <c r="W518" s="11"/>
      <c r="X518" s="11"/>
      <c r="Y518" s="11"/>
      <c r="Z518" s="11"/>
      <c r="AA518" s="11"/>
      <c r="AB518" s="11"/>
      <c r="AC518" s="11"/>
    </row>
    <row r="519" spans="4:29">
      <c r="D519" s="34">
        <f>IF(SUM($D$2:D518)&lt;&gt;0,0,IF(U518=L519,E519,0))</f>
        <v>0</v>
      </c>
      <c r="E519" s="3" t="str">
        <f t="shared" si="25"/>
        <v/>
      </c>
      <c r="F519" s="3" t="str">
        <f>IF(E519="","",IF(ISERROR(INDEX($A$11:$B$20,MATCH(E519,$A$11:$A$20,0),2)),0,INDEX($A$11:$B$20,MATCH(E519,$A$11:$A$20,0),2)))</f>
        <v/>
      </c>
      <c r="G519" s="47">
        <v>0.1</v>
      </c>
      <c r="H519" s="46">
        <f>IF($B$5="fixed",rate,G519)</f>
        <v>0.1</v>
      </c>
      <c r="I519" s="9" t="e">
        <f>IF(E519="",NA(),IF(PMT(H519/freq,(term*freq),-$B$2)&gt;(U518*(1+rate/freq)),IF((U518*(1+rate/freq))&lt;0,0,(U518*(1+rate/freq))),PMT(H519/freq,(term*freq),-$B$2)))</f>
        <v>#N/A</v>
      </c>
      <c r="J519" s="8" t="str">
        <f>IF(E519="","",IF(emi&gt;(U518*(1+rate/freq)),IF((U518*(1+rate/freq))&lt;0,0,(U518*(1+rate/freq))),emi))</f>
        <v/>
      </c>
      <c r="K519" s="9" t="e">
        <f>IF(E519="",NA(),IF(U518&lt;0,0,U518)*H519/freq)</f>
        <v>#N/A</v>
      </c>
      <c r="L519" s="8" t="str">
        <f t="shared" si="26"/>
        <v/>
      </c>
      <c r="M519" s="8" t="str">
        <f t="shared" si="27"/>
        <v/>
      </c>
      <c r="N519" s="8"/>
      <c r="O519" s="8"/>
      <c r="P519" s="8"/>
      <c r="Q519" s="8">
        <f>IF($B$23=$M$2,M519,IF($B$23=$N$2,N519,IF($B$23=$O$2,O519,IF($B$23=$P$2,P519,""))))</f>
        <v>0</v>
      </c>
      <c r="R519" s="3">
        <f>IF(Q519&lt;&gt;0,regpay,0)</f>
        <v>0</v>
      </c>
      <c r="S519" s="27"/>
      <c r="T519" s="3">
        <f>IF(U518=0,0,S519)</f>
        <v>0</v>
      </c>
      <c r="U519" s="8" t="str">
        <f>IF(E519="","",IF(U518&lt;=0,0,IF(U518+F519-L519-R519-T519&lt;0,0,U518+F519-L519-R519-T519)))</f>
        <v/>
      </c>
      <c r="W519" s="11"/>
      <c r="X519" s="11"/>
      <c r="Y519" s="11"/>
      <c r="Z519" s="11"/>
      <c r="AA519" s="11"/>
      <c r="AB519" s="11"/>
      <c r="AC519" s="11"/>
    </row>
    <row r="520" spans="4:29">
      <c r="D520" s="34">
        <f>IF(SUM($D$2:D519)&lt;&gt;0,0,IF(U519=L520,E520,0))</f>
        <v>0</v>
      </c>
      <c r="E520" s="3" t="str">
        <f t="shared" si="25"/>
        <v/>
      </c>
      <c r="F520" s="3" t="str">
        <f>IF(E520="","",IF(ISERROR(INDEX($A$11:$B$20,MATCH(E520,$A$11:$A$20,0),2)),0,INDEX($A$11:$B$20,MATCH(E520,$A$11:$A$20,0),2)))</f>
        <v/>
      </c>
      <c r="G520" s="47">
        <v>0.1</v>
      </c>
      <c r="H520" s="46">
        <f>IF($B$5="fixed",rate,G520)</f>
        <v>0.1</v>
      </c>
      <c r="I520" s="9" t="e">
        <f>IF(E520="",NA(),IF(PMT(H520/freq,(term*freq),-$B$2)&gt;(U519*(1+rate/freq)),IF((U519*(1+rate/freq))&lt;0,0,(U519*(1+rate/freq))),PMT(H520/freq,(term*freq),-$B$2)))</f>
        <v>#N/A</v>
      </c>
      <c r="J520" s="8" t="str">
        <f>IF(E520="","",IF(emi&gt;(U519*(1+rate/freq)),IF((U519*(1+rate/freq))&lt;0,0,(U519*(1+rate/freq))),emi))</f>
        <v/>
      </c>
      <c r="K520" s="9" t="e">
        <f>IF(E520="",NA(),IF(U519&lt;0,0,U519)*H520/freq)</f>
        <v>#N/A</v>
      </c>
      <c r="L520" s="8" t="str">
        <f t="shared" si="26"/>
        <v/>
      </c>
      <c r="M520" s="8" t="str">
        <f t="shared" si="27"/>
        <v/>
      </c>
      <c r="N520" s="8">
        <f>N517+3</f>
        <v>517</v>
      </c>
      <c r="O520" s="8">
        <f>O514+6</f>
        <v>517</v>
      </c>
      <c r="P520" s="8">
        <f>P508+12</f>
        <v>517</v>
      </c>
      <c r="Q520" s="8">
        <f>IF($B$23=$M$2,M520,IF($B$23=$N$2,N520,IF($B$23=$O$2,O520,IF($B$23=$P$2,P520,""))))</f>
        <v>517</v>
      </c>
      <c r="R520" s="3">
        <f>IF(Q520&lt;&gt;0,regpay,0)</f>
        <v>0</v>
      </c>
      <c r="S520" s="27"/>
      <c r="T520" s="3">
        <f>IF(U519=0,0,S520)</f>
        <v>0</v>
      </c>
      <c r="U520" s="8" t="str">
        <f>IF(E520="","",IF(U519&lt;=0,0,IF(U519+F520-L520-R520-T520&lt;0,0,U519+F520-L520-R520-T520)))</f>
        <v/>
      </c>
      <c r="W520" s="11"/>
      <c r="X520" s="11"/>
      <c r="Y520" s="11"/>
      <c r="Z520" s="11"/>
      <c r="AA520" s="11"/>
      <c r="AB520" s="11"/>
      <c r="AC520" s="11"/>
    </row>
    <row r="521" spans="4:29">
      <c r="D521" s="34">
        <f>IF(SUM($D$2:D520)&lt;&gt;0,0,IF(U520=L521,E521,0))</f>
        <v>0</v>
      </c>
      <c r="E521" s="3" t="str">
        <f t="shared" si="25"/>
        <v/>
      </c>
      <c r="F521" s="3" t="str">
        <f>IF(E521="","",IF(ISERROR(INDEX($A$11:$B$20,MATCH(E521,$A$11:$A$20,0),2)),0,INDEX($A$11:$B$20,MATCH(E521,$A$11:$A$20,0),2)))</f>
        <v/>
      </c>
      <c r="G521" s="47">
        <v>0.1</v>
      </c>
      <c r="H521" s="46">
        <f>IF($B$5="fixed",rate,G521)</f>
        <v>0.1</v>
      </c>
      <c r="I521" s="9" t="e">
        <f>IF(E521="",NA(),IF(PMT(H521/freq,(term*freq),-$B$2)&gt;(U520*(1+rate/freq)),IF((U520*(1+rate/freq))&lt;0,0,(U520*(1+rate/freq))),PMT(H521/freq,(term*freq),-$B$2)))</f>
        <v>#N/A</v>
      </c>
      <c r="J521" s="8" t="str">
        <f>IF(E521="","",IF(emi&gt;(U520*(1+rate/freq)),IF((U520*(1+rate/freq))&lt;0,0,(U520*(1+rate/freq))),emi))</f>
        <v/>
      </c>
      <c r="K521" s="9" t="e">
        <f>IF(E521="",NA(),IF(U520&lt;0,0,U520)*H521/freq)</f>
        <v>#N/A</v>
      </c>
      <c r="L521" s="8" t="str">
        <f t="shared" si="26"/>
        <v/>
      </c>
      <c r="M521" s="8" t="str">
        <f t="shared" si="27"/>
        <v/>
      </c>
      <c r="N521" s="8"/>
      <c r="O521" s="8"/>
      <c r="P521" s="8"/>
      <c r="Q521" s="8">
        <f>IF($B$23=$M$2,M521,IF($B$23=$N$2,N521,IF($B$23=$O$2,O521,IF($B$23=$P$2,P521,""))))</f>
        <v>0</v>
      </c>
      <c r="R521" s="3">
        <f>IF(Q521&lt;&gt;0,regpay,0)</f>
        <v>0</v>
      </c>
      <c r="S521" s="27"/>
      <c r="T521" s="3">
        <f>IF(U520=0,0,S521)</f>
        <v>0</v>
      </c>
      <c r="U521" s="8" t="str">
        <f>IF(E521="","",IF(U520&lt;=0,0,IF(U520+F521-L521-R521-T521&lt;0,0,U520+F521-L521-R521-T521)))</f>
        <v/>
      </c>
      <c r="W521" s="11"/>
      <c r="X521" s="11"/>
      <c r="Y521" s="11"/>
      <c r="Z521" s="11"/>
      <c r="AA521" s="11"/>
      <c r="AB521" s="11"/>
      <c r="AC521" s="11"/>
    </row>
    <row r="522" spans="4:29">
      <c r="D522" s="34">
        <f>IF(SUM($D$2:D521)&lt;&gt;0,0,IF(U521=L522,E522,0))</f>
        <v>0</v>
      </c>
      <c r="E522" s="3" t="str">
        <f t="shared" si="25"/>
        <v/>
      </c>
      <c r="F522" s="3" t="str">
        <f>IF(E522="","",IF(ISERROR(INDEX($A$11:$B$20,MATCH(E522,$A$11:$A$20,0),2)),0,INDEX($A$11:$B$20,MATCH(E522,$A$11:$A$20,0),2)))</f>
        <v/>
      </c>
      <c r="G522" s="47">
        <v>0.1</v>
      </c>
      <c r="H522" s="46">
        <f>IF($B$5="fixed",rate,G522)</f>
        <v>0.1</v>
      </c>
      <c r="I522" s="9" t="e">
        <f>IF(E522="",NA(),IF(PMT(H522/freq,(term*freq),-$B$2)&gt;(U521*(1+rate/freq)),IF((U521*(1+rate/freq))&lt;0,0,(U521*(1+rate/freq))),PMT(H522/freq,(term*freq),-$B$2)))</f>
        <v>#N/A</v>
      </c>
      <c r="J522" s="8" t="str">
        <f>IF(E522="","",IF(emi&gt;(U521*(1+rate/freq)),IF((U521*(1+rate/freq))&lt;0,0,(U521*(1+rate/freq))),emi))</f>
        <v/>
      </c>
      <c r="K522" s="9" t="e">
        <f>IF(E522="",NA(),IF(U521&lt;0,0,U521)*H522/freq)</f>
        <v>#N/A</v>
      </c>
      <c r="L522" s="8" t="str">
        <f t="shared" si="26"/>
        <v/>
      </c>
      <c r="M522" s="8" t="str">
        <f t="shared" si="27"/>
        <v/>
      </c>
      <c r="N522" s="8"/>
      <c r="O522" s="8"/>
      <c r="P522" s="8"/>
      <c r="Q522" s="8">
        <f>IF($B$23=$M$2,M522,IF($B$23=$N$2,N522,IF($B$23=$O$2,O522,IF($B$23=$P$2,P522,""))))</f>
        <v>0</v>
      </c>
      <c r="R522" s="3">
        <f>IF(Q522&lt;&gt;0,regpay,0)</f>
        <v>0</v>
      </c>
      <c r="S522" s="27"/>
      <c r="T522" s="3">
        <f>IF(U521=0,0,S522)</f>
        <v>0</v>
      </c>
      <c r="U522" s="8" t="str">
        <f>IF(E522="","",IF(U521&lt;=0,0,IF(U521+F522-L522-R522-T522&lt;0,0,U521+F522-L522-R522-T522)))</f>
        <v/>
      </c>
      <c r="W522" s="11"/>
      <c r="X522" s="11"/>
      <c r="Y522" s="11"/>
      <c r="Z522" s="11"/>
      <c r="AA522" s="11"/>
      <c r="AB522" s="11"/>
      <c r="AC522" s="11"/>
    </row>
    <row r="523" spans="4:29">
      <c r="D523" s="34">
        <f>IF(SUM($D$2:D522)&lt;&gt;0,0,IF(U522=L523,E523,0))</f>
        <v>0</v>
      </c>
      <c r="E523" s="3" t="str">
        <f t="shared" si="25"/>
        <v/>
      </c>
      <c r="F523" s="3" t="str">
        <f>IF(E523="","",IF(ISERROR(INDEX($A$11:$B$20,MATCH(E523,$A$11:$A$20,0),2)),0,INDEX($A$11:$B$20,MATCH(E523,$A$11:$A$20,0),2)))</f>
        <v/>
      </c>
      <c r="G523" s="47">
        <v>0.1</v>
      </c>
      <c r="H523" s="46">
        <f>IF($B$5="fixed",rate,G523)</f>
        <v>0.1</v>
      </c>
      <c r="I523" s="9" t="e">
        <f>IF(E523="",NA(),IF(PMT(H523/freq,(term*freq),-$B$2)&gt;(U522*(1+rate/freq)),IF((U522*(1+rate/freq))&lt;0,0,(U522*(1+rate/freq))),PMT(H523/freq,(term*freq),-$B$2)))</f>
        <v>#N/A</v>
      </c>
      <c r="J523" s="8" t="str">
        <f>IF(E523="","",IF(emi&gt;(U522*(1+rate/freq)),IF((U522*(1+rate/freq))&lt;0,0,(U522*(1+rate/freq))),emi))</f>
        <v/>
      </c>
      <c r="K523" s="9" t="e">
        <f>IF(E523="",NA(),IF(U522&lt;0,0,U522)*H523/freq)</f>
        <v>#N/A</v>
      </c>
      <c r="L523" s="8" t="str">
        <f t="shared" si="26"/>
        <v/>
      </c>
      <c r="M523" s="8" t="str">
        <f t="shared" si="27"/>
        <v/>
      </c>
      <c r="N523" s="8">
        <f>N520+3</f>
        <v>520</v>
      </c>
      <c r="O523" s="8"/>
      <c r="P523" s="8"/>
      <c r="Q523" s="8">
        <f>IF($B$23=$M$2,M523,IF($B$23=$N$2,N523,IF($B$23=$O$2,O523,IF($B$23=$P$2,P523,""))))</f>
        <v>520</v>
      </c>
      <c r="R523" s="3">
        <f>IF(Q523&lt;&gt;0,regpay,0)</f>
        <v>0</v>
      </c>
      <c r="S523" s="27"/>
      <c r="T523" s="3">
        <f>IF(U522=0,0,S523)</f>
        <v>0</v>
      </c>
      <c r="U523" s="8" t="str">
        <f>IF(E523="","",IF(U522&lt;=0,0,IF(U522+F523-L523-R523-T523&lt;0,0,U522+F523-L523-R523-T523)))</f>
        <v/>
      </c>
      <c r="W523" s="11"/>
      <c r="X523" s="11"/>
      <c r="Y523" s="11"/>
      <c r="Z523" s="11"/>
      <c r="AA523" s="11"/>
      <c r="AB523" s="11"/>
      <c r="AC523" s="11"/>
    </row>
    <row r="524" spans="4:29">
      <c r="D524" s="34">
        <f>IF(SUM($D$2:D523)&lt;&gt;0,0,IF(U523=L524,E524,0))</f>
        <v>0</v>
      </c>
      <c r="E524" s="3" t="str">
        <f t="shared" si="25"/>
        <v/>
      </c>
      <c r="F524" s="3" t="str">
        <f>IF(E524="","",IF(ISERROR(INDEX($A$11:$B$20,MATCH(E524,$A$11:$A$20,0),2)),0,INDEX($A$11:$B$20,MATCH(E524,$A$11:$A$20,0),2)))</f>
        <v/>
      </c>
      <c r="G524" s="47">
        <v>0.1</v>
      </c>
      <c r="H524" s="46">
        <f>IF($B$5="fixed",rate,G524)</f>
        <v>0.1</v>
      </c>
      <c r="I524" s="9" t="e">
        <f>IF(E524="",NA(),IF(PMT(H524/freq,(term*freq),-$B$2)&gt;(U523*(1+rate/freq)),IF((U523*(1+rate/freq))&lt;0,0,(U523*(1+rate/freq))),PMT(H524/freq,(term*freq),-$B$2)))</f>
        <v>#N/A</v>
      </c>
      <c r="J524" s="8" t="str">
        <f>IF(E524="","",IF(emi&gt;(U523*(1+rate/freq)),IF((U523*(1+rate/freq))&lt;0,0,(U523*(1+rate/freq))),emi))</f>
        <v/>
      </c>
      <c r="K524" s="9" t="e">
        <f>IF(E524="",NA(),IF(U523&lt;0,0,U523)*H524/freq)</f>
        <v>#N/A</v>
      </c>
      <c r="L524" s="8" t="str">
        <f t="shared" si="26"/>
        <v/>
      </c>
      <c r="M524" s="8" t="str">
        <f t="shared" si="27"/>
        <v/>
      </c>
      <c r="N524" s="8"/>
      <c r="O524" s="8"/>
      <c r="P524" s="8"/>
      <c r="Q524" s="8">
        <f>IF($B$23=$M$2,M524,IF($B$23=$N$2,N524,IF($B$23=$O$2,O524,IF($B$23=$P$2,P524,""))))</f>
        <v>0</v>
      </c>
      <c r="R524" s="3">
        <f>IF(Q524&lt;&gt;0,regpay,0)</f>
        <v>0</v>
      </c>
      <c r="S524" s="27"/>
      <c r="T524" s="3">
        <f>IF(U523=0,0,S524)</f>
        <v>0</v>
      </c>
      <c r="U524" s="8" t="str">
        <f>IF(E524="","",IF(U523&lt;=0,0,IF(U523+F524-L524-R524-T524&lt;0,0,U523+F524-L524-R524-T524)))</f>
        <v/>
      </c>
      <c r="W524" s="11"/>
      <c r="X524" s="11"/>
      <c r="Y524" s="11"/>
      <c r="Z524" s="11"/>
      <c r="AA524" s="11"/>
      <c r="AB524" s="11"/>
      <c r="AC524" s="11"/>
    </row>
    <row r="525" spans="4:29">
      <c r="D525" s="34">
        <f>IF(SUM($D$2:D524)&lt;&gt;0,0,IF(U524=L525,E525,0))</f>
        <v>0</v>
      </c>
      <c r="E525" s="3" t="str">
        <f t="shared" si="25"/>
        <v/>
      </c>
      <c r="F525" s="3" t="str">
        <f>IF(E525="","",IF(ISERROR(INDEX($A$11:$B$20,MATCH(E525,$A$11:$A$20,0),2)),0,INDEX($A$11:$B$20,MATCH(E525,$A$11:$A$20,0),2)))</f>
        <v/>
      </c>
      <c r="G525" s="47">
        <v>0.1</v>
      </c>
      <c r="H525" s="46">
        <f>IF($B$5="fixed",rate,G525)</f>
        <v>0.1</v>
      </c>
      <c r="I525" s="9" t="e">
        <f>IF(E525="",NA(),IF(PMT(H525/freq,(term*freq),-$B$2)&gt;(U524*(1+rate/freq)),IF((U524*(1+rate/freq))&lt;0,0,(U524*(1+rate/freq))),PMT(H525/freq,(term*freq),-$B$2)))</f>
        <v>#N/A</v>
      </c>
      <c r="J525" s="8" t="str">
        <f>IF(E525="","",IF(emi&gt;(U524*(1+rate/freq)),IF((U524*(1+rate/freq))&lt;0,0,(U524*(1+rate/freq))),emi))</f>
        <v/>
      </c>
      <c r="K525" s="9" t="e">
        <f>IF(E525="",NA(),IF(U524&lt;0,0,U524)*H525/freq)</f>
        <v>#N/A</v>
      </c>
      <c r="L525" s="8" t="str">
        <f t="shared" si="26"/>
        <v/>
      </c>
      <c r="M525" s="8" t="str">
        <f t="shared" si="27"/>
        <v/>
      </c>
      <c r="N525" s="8"/>
      <c r="O525" s="8"/>
      <c r="P525" s="8"/>
      <c r="Q525" s="8">
        <f>IF($B$23=$M$2,M525,IF($B$23=$N$2,N525,IF($B$23=$O$2,O525,IF($B$23=$P$2,P525,""))))</f>
        <v>0</v>
      </c>
      <c r="R525" s="3">
        <f>IF(Q525&lt;&gt;0,regpay,0)</f>
        <v>0</v>
      </c>
      <c r="S525" s="27"/>
      <c r="T525" s="3">
        <f>IF(U524=0,0,S525)</f>
        <v>0</v>
      </c>
      <c r="U525" s="8" t="str">
        <f>IF(E525="","",IF(U524&lt;=0,0,IF(U524+F525-L525-R525-T525&lt;0,0,U524+F525-L525-R525-T525)))</f>
        <v/>
      </c>
      <c r="W525" s="11"/>
      <c r="X525" s="11"/>
      <c r="Y525" s="11"/>
      <c r="Z525" s="11"/>
      <c r="AA525" s="11"/>
      <c r="AB525" s="11"/>
      <c r="AC525" s="11"/>
    </row>
    <row r="526" spans="4:29">
      <c r="D526" s="34">
        <f>IF(SUM($D$2:D525)&lt;&gt;0,0,IF(U525=L526,E526,0))</f>
        <v>0</v>
      </c>
      <c r="E526" s="3" t="str">
        <f t="shared" si="25"/>
        <v/>
      </c>
      <c r="F526" s="3" t="str">
        <f>IF(E526="","",IF(ISERROR(INDEX($A$11:$B$20,MATCH(E526,$A$11:$A$20,0),2)),0,INDEX($A$11:$B$20,MATCH(E526,$A$11:$A$20,0),2)))</f>
        <v/>
      </c>
      <c r="G526" s="47">
        <v>0.1</v>
      </c>
      <c r="H526" s="46">
        <f>IF($B$5="fixed",rate,G526)</f>
        <v>0.1</v>
      </c>
      <c r="I526" s="9" t="e">
        <f>IF(E526="",NA(),IF(PMT(H526/freq,(term*freq),-$B$2)&gt;(U525*(1+rate/freq)),IF((U525*(1+rate/freq))&lt;0,0,(U525*(1+rate/freq))),PMT(H526/freq,(term*freq),-$B$2)))</f>
        <v>#N/A</v>
      </c>
      <c r="J526" s="8" t="str">
        <f>IF(E526="","",IF(emi&gt;(U525*(1+rate/freq)),IF((U525*(1+rate/freq))&lt;0,0,(U525*(1+rate/freq))),emi))</f>
        <v/>
      </c>
      <c r="K526" s="9" t="e">
        <f>IF(E526="",NA(),IF(U525&lt;0,0,U525)*H526/freq)</f>
        <v>#N/A</v>
      </c>
      <c r="L526" s="8" t="str">
        <f t="shared" si="26"/>
        <v/>
      </c>
      <c r="M526" s="8" t="str">
        <f t="shared" si="27"/>
        <v/>
      </c>
      <c r="N526" s="8">
        <f>N523+3</f>
        <v>523</v>
      </c>
      <c r="O526" s="8">
        <f>O520+6</f>
        <v>523</v>
      </c>
      <c r="P526" s="8"/>
      <c r="Q526" s="8">
        <f>IF($B$23=$M$2,M526,IF($B$23=$N$2,N526,IF($B$23=$O$2,O526,IF($B$23=$P$2,P526,""))))</f>
        <v>523</v>
      </c>
      <c r="R526" s="3">
        <f>IF(Q526&lt;&gt;0,regpay,0)</f>
        <v>0</v>
      </c>
      <c r="S526" s="27"/>
      <c r="T526" s="3">
        <f>IF(U525=0,0,S526)</f>
        <v>0</v>
      </c>
      <c r="U526" s="8" t="str">
        <f>IF(E526="","",IF(U525&lt;=0,0,IF(U525+F526-L526-R526-T526&lt;0,0,U525+F526-L526-R526-T526)))</f>
        <v/>
      </c>
      <c r="W526" s="11"/>
      <c r="X526" s="11"/>
      <c r="Y526" s="11"/>
      <c r="Z526" s="11"/>
      <c r="AA526" s="11"/>
      <c r="AB526" s="11"/>
      <c r="AC526" s="11"/>
    </row>
    <row r="527" spans="4:29">
      <c r="D527" s="34">
        <f>IF(SUM($D$2:D526)&lt;&gt;0,0,IF(U526=L527,E527,0))</f>
        <v>0</v>
      </c>
      <c r="E527" s="3" t="str">
        <f t="shared" si="25"/>
        <v/>
      </c>
      <c r="F527" s="3" t="str">
        <f>IF(E527="","",IF(ISERROR(INDEX($A$11:$B$20,MATCH(E527,$A$11:$A$20,0),2)),0,INDEX($A$11:$B$20,MATCH(E527,$A$11:$A$20,0),2)))</f>
        <v/>
      </c>
      <c r="G527" s="47">
        <v>0.1</v>
      </c>
      <c r="H527" s="46">
        <f>IF($B$5="fixed",rate,G527)</f>
        <v>0.1</v>
      </c>
      <c r="I527" s="9" t="e">
        <f>IF(E527="",NA(),IF(PMT(H527/freq,(term*freq),-$B$2)&gt;(U526*(1+rate/freq)),IF((U526*(1+rate/freq))&lt;0,0,(U526*(1+rate/freq))),PMT(H527/freq,(term*freq),-$B$2)))</f>
        <v>#N/A</v>
      </c>
      <c r="J527" s="8" t="str">
        <f>IF(E527="","",IF(emi&gt;(U526*(1+rate/freq)),IF((U526*(1+rate/freq))&lt;0,0,(U526*(1+rate/freq))),emi))</f>
        <v/>
      </c>
      <c r="K527" s="9" t="e">
        <f>IF(E527="",NA(),IF(U526&lt;0,0,U526)*H527/freq)</f>
        <v>#N/A</v>
      </c>
      <c r="L527" s="8" t="str">
        <f t="shared" si="26"/>
        <v/>
      </c>
      <c r="M527" s="8" t="str">
        <f t="shared" si="27"/>
        <v/>
      </c>
      <c r="N527" s="8"/>
      <c r="O527" s="8"/>
      <c r="P527" s="8"/>
      <c r="Q527" s="8">
        <f>IF($B$23=$M$2,M527,IF($B$23=$N$2,N527,IF($B$23=$O$2,O527,IF($B$23=$P$2,P527,""))))</f>
        <v>0</v>
      </c>
      <c r="R527" s="3">
        <f>IF(Q527&lt;&gt;0,regpay,0)</f>
        <v>0</v>
      </c>
      <c r="S527" s="27"/>
      <c r="T527" s="3">
        <f>IF(U526=0,0,S527)</f>
        <v>0</v>
      </c>
      <c r="U527" s="8" t="str">
        <f>IF(E527="","",IF(U526&lt;=0,0,IF(U526+F527-L527-R527-T527&lt;0,0,U526+F527-L527-R527-T527)))</f>
        <v/>
      </c>
      <c r="W527" s="11"/>
      <c r="X527" s="11"/>
      <c r="Y527" s="11"/>
      <c r="Z527" s="11"/>
      <c r="AA527" s="11"/>
      <c r="AB527" s="11"/>
      <c r="AC527" s="11"/>
    </row>
    <row r="528" spans="4:29">
      <c r="D528" s="34">
        <f>IF(SUM($D$2:D527)&lt;&gt;0,0,IF(U527=L528,E528,0))</f>
        <v>0</v>
      </c>
      <c r="E528" s="3" t="str">
        <f t="shared" si="25"/>
        <v/>
      </c>
      <c r="F528" s="3" t="str">
        <f>IF(E528="","",IF(ISERROR(INDEX($A$11:$B$20,MATCH(E528,$A$11:$A$20,0),2)),0,INDEX($A$11:$B$20,MATCH(E528,$A$11:$A$20,0),2)))</f>
        <v/>
      </c>
      <c r="G528" s="47">
        <v>0.1</v>
      </c>
      <c r="H528" s="46">
        <f>IF($B$5="fixed",rate,G528)</f>
        <v>0.1</v>
      </c>
      <c r="I528" s="9" t="e">
        <f>IF(E528="",NA(),IF(PMT(H528/freq,(term*freq),-$B$2)&gt;(U527*(1+rate/freq)),IF((U527*(1+rate/freq))&lt;0,0,(U527*(1+rate/freq))),PMT(H528/freq,(term*freq),-$B$2)))</f>
        <v>#N/A</v>
      </c>
      <c r="J528" s="8" t="str">
        <f>IF(E528="","",IF(emi&gt;(U527*(1+rate/freq)),IF((U527*(1+rate/freq))&lt;0,0,(U527*(1+rate/freq))),emi))</f>
        <v/>
      </c>
      <c r="K528" s="9" t="e">
        <f>IF(E528="",NA(),IF(U527&lt;0,0,U527)*H528/freq)</f>
        <v>#N/A</v>
      </c>
      <c r="L528" s="8" t="str">
        <f t="shared" si="26"/>
        <v/>
      </c>
      <c r="M528" s="8" t="str">
        <f t="shared" si="27"/>
        <v/>
      </c>
      <c r="N528" s="8"/>
      <c r="O528" s="8"/>
      <c r="P528" s="8"/>
      <c r="Q528" s="8">
        <f>IF($B$23=$M$2,M528,IF($B$23=$N$2,N528,IF($B$23=$O$2,O528,IF($B$23=$P$2,P528,""))))</f>
        <v>0</v>
      </c>
      <c r="R528" s="3">
        <f>IF(Q528&lt;&gt;0,regpay,0)</f>
        <v>0</v>
      </c>
      <c r="S528" s="27"/>
      <c r="T528" s="3">
        <f>IF(U527=0,0,S528)</f>
        <v>0</v>
      </c>
      <c r="U528" s="8" t="str">
        <f>IF(E528="","",IF(U527&lt;=0,0,IF(U527+F528-L528-R528-T528&lt;0,0,U527+F528-L528-R528-T528)))</f>
        <v/>
      </c>
      <c r="W528" s="11"/>
      <c r="X528" s="11"/>
      <c r="Y528" s="11"/>
      <c r="Z528" s="11"/>
      <c r="AA528" s="11"/>
      <c r="AB528" s="11"/>
      <c r="AC528" s="11"/>
    </row>
    <row r="529" spans="4:29">
      <c r="D529" s="34">
        <f>IF(SUM($D$2:D528)&lt;&gt;0,0,IF(U528=L529,E529,0))</f>
        <v>0</v>
      </c>
      <c r="E529" s="3" t="str">
        <f t="shared" si="25"/>
        <v/>
      </c>
      <c r="F529" s="3" t="str">
        <f>IF(E529="","",IF(ISERROR(INDEX($A$11:$B$20,MATCH(E529,$A$11:$A$20,0),2)),0,INDEX($A$11:$B$20,MATCH(E529,$A$11:$A$20,0),2)))</f>
        <v/>
      </c>
      <c r="G529" s="47">
        <v>0.1</v>
      </c>
      <c r="H529" s="46">
        <f>IF($B$5="fixed",rate,G529)</f>
        <v>0.1</v>
      </c>
      <c r="I529" s="9" t="e">
        <f>IF(E529="",NA(),IF(PMT(H529/freq,(term*freq),-$B$2)&gt;(U528*(1+rate/freq)),IF((U528*(1+rate/freq))&lt;0,0,(U528*(1+rate/freq))),PMT(H529/freq,(term*freq),-$B$2)))</f>
        <v>#N/A</v>
      </c>
      <c r="J529" s="8" t="str">
        <f>IF(E529="","",IF(emi&gt;(U528*(1+rate/freq)),IF((U528*(1+rate/freq))&lt;0,0,(U528*(1+rate/freq))),emi))</f>
        <v/>
      </c>
      <c r="K529" s="9" t="e">
        <f>IF(E529="",NA(),IF(U528&lt;0,0,U528)*H529/freq)</f>
        <v>#N/A</v>
      </c>
      <c r="L529" s="8" t="str">
        <f t="shared" si="26"/>
        <v/>
      </c>
      <c r="M529" s="8" t="str">
        <f t="shared" si="27"/>
        <v/>
      </c>
      <c r="N529" s="8">
        <f>N526+3</f>
        <v>526</v>
      </c>
      <c r="O529" s="8"/>
      <c r="P529" s="8"/>
      <c r="Q529" s="8">
        <f>IF($B$23=$M$2,M529,IF($B$23=$N$2,N529,IF($B$23=$O$2,O529,IF($B$23=$P$2,P529,""))))</f>
        <v>526</v>
      </c>
      <c r="R529" s="3">
        <f>IF(Q529&lt;&gt;0,regpay,0)</f>
        <v>0</v>
      </c>
      <c r="S529" s="27"/>
      <c r="T529" s="3">
        <f>IF(U528=0,0,S529)</f>
        <v>0</v>
      </c>
      <c r="U529" s="8" t="str">
        <f>IF(E529="","",IF(U528&lt;=0,0,IF(U528+F529-L529-R529-T529&lt;0,0,U528+F529-L529-R529-T529)))</f>
        <v/>
      </c>
      <c r="W529" s="11"/>
      <c r="X529" s="11"/>
      <c r="Y529" s="11"/>
      <c r="Z529" s="11"/>
      <c r="AA529" s="11"/>
      <c r="AB529" s="11"/>
      <c r="AC529" s="11"/>
    </row>
    <row r="530" spans="4:29">
      <c r="D530" s="34">
        <f>IF(SUM($D$2:D529)&lt;&gt;0,0,IF(U529=L530,E530,0))</f>
        <v>0</v>
      </c>
      <c r="E530" s="3" t="str">
        <f t="shared" si="25"/>
        <v/>
      </c>
      <c r="F530" s="3" t="str">
        <f>IF(E530="","",IF(ISERROR(INDEX($A$11:$B$20,MATCH(E530,$A$11:$A$20,0),2)),0,INDEX($A$11:$B$20,MATCH(E530,$A$11:$A$20,0),2)))</f>
        <v/>
      </c>
      <c r="G530" s="47">
        <v>0.1</v>
      </c>
      <c r="H530" s="46">
        <f>IF($B$5="fixed",rate,G530)</f>
        <v>0.1</v>
      </c>
      <c r="I530" s="9" t="e">
        <f>IF(E530="",NA(),IF(PMT(H530/freq,(term*freq),-$B$2)&gt;(U529*(1+rate/freq)),IF((U529*(1+rate/freq))&lt;0,0,(U529*(1+rate/freq))),PMT(H530/freq,(term*freq),-$B$2)))</f>
        <v>#N/A</v>
      </c>
      <c r="J530" s="8" t="str">
        <f>IF(E530="","",IF(emi&gt;(U529*(1+rate/freq)),IF((U529*(1+rate/freq))&lt;0,0,(U529*(1+rate/freq))),emi))</f>
        <v/>
      </c>
      <c r="K530" s="9" t="e">
        <f>IF(E530="",NA(),IF(U529&lt;0,0,U529)*H530/freq)</f>
        <v>#N/A</v>
      </c>
      <c r="L530" s="8" t="str">
        <f t="shared" si="26"/>
        <v/>
      </c>
      <c r="M530" s="8" t="str">
        <f t="shared" si="27"/>
        <v/>
      </c>
      <c r="N530" s="8"/>
      <c r="O530" s="8"/>
      <c r="P530" s="8"/>
      <c r="Q530" s="8">
        <f>IF($B$23=$M$2,M530,IF($B$23=$N$2,N530,IF($B$23=$O$2,O530,IF($B$23=$P$2,P530,""))))</f>
        <v>0</v>
      </c>
      <c r="R530" s="3">
        <f>IF(Q530&lt;&gt;0,regpay,0)</f>
        <v>0</v>
      </c>
      <c r="S530" s="27"/>
      <c r="T530" s="3">
        <f>IF(U529=0,0,S530)</f>
        <v>0</v>
      </c>
      <c r="U530" s="8" t="str">
        <f>IF(E530="","",IF(U529&lt;=0,0,IF(U529+F530-L530-R530-T530&lt;0,0,U529+F530-L530-R530-T530)))</f>
        <v/>
      </c>
      <c r="W530" s="11"/>
      <c r="X530" s="11"/>
      <c r="Y530" s="11"/>
      <c r="Z530" s="11"/>
      <c r="AA530" s="11"/>
      <c r="AB530" s="11"/>
      <c r="AC530" s="11"/>
    </row>
    <row r="531" spans="4:29">
      <c r="D531" s="34">
        <f>IF(SUM($D$2:D530)&lt;&gt;0,0,IF(U530=L531,E531,0))</f>
        <v>0</v>
      </c>
      <c r="E531" s="3" t="str">
        <f t="shared" si="25"/>
        <v/>
      </c>
      <c r="F531" s="3" t="str">
        <f>IF(E531="","",IF(ISERROR(INDEX($A$11:$B$20,MATCH(E531,$A$11:$A$20,0),2)),0,INDEX($A$11:$B$20,MATCH(E531,$A$11:$A$20,0),2)))</f>
        <v/>
      </c>
      <c r="G531" s="47">
        <v>0.1</v>
      </c>
      <c r="H531" s="46">
        <f>IF($B$5="fixed",rate,G531)</f>
        <v>0.1</v>
      </c>
      <c r="I531" s="9" t="e">
        <f>IF(E531="",NA(),IF(PMT(H531/freq,(term*freq),-$B$2)&gt;(U530*(1+rate/freq)),IF((U530*(1+rate/freq))&lt;0,0,(U530*(1+rate/freq))),PMT(H531/freq,(term*freq),-$B$2)))</f>
        <v>#N/A</v>
      </c>
      <c r="J531" s="8" t="str">
        <f>IF(E531="","",IF(emi&gt;(U530*(1+rate/freq)),IF((U530*(1+rate/freq))&lt;0,0,(U530*(1+rate/freq))),emi))</f>
        <v/>
      </c>
      <c r="K531" s="9" t="e">
        <f>IF(E531="",NA(),IF(U530&lt;0,0,U530)*H531/freq)</f>
        <v>#N/A</v>
      </c>
      <c r="L531" s="8" t="str">
        <f t="shared" si="26"/>
        <v/>
      </c>
      <c r="M531" s="8" t="str">
        <f t="shared" si="27"/>
        <v/>
      </c>
      <c r="N531" s="8"/>
      <c r="O531" s="8"/>
      <c r="P531" s="8"/>
      <c r="Q531" s="8">
        <f>IF($B$23=$M$2,M531,IF($B$23=$N$2,N531,IF($B$23=$O$2,O531,IF($B$23=$P$2,P531,""))))</f>
        <v>0</v>
      </c>
      <c r="R531" s="3">
        <f>IF(Q531&lt;&gt;0,regpay,0)</f>
        <v>0</v>
      </c>
      <c r="S531" s="27"/>
      <c r="T531" s="3">
        <f>IF(U530=0,0,S531)</f>
        <v>0</v>
      </c>
      <c r="U531" s="8" t="str">
        <f>IF(E531="","",IF(U530&lt;=0,0,IF(U530+F531-L531-R531-T531&lt;0,0,U530+F531-L531-R531-T531)))</f>
        <v/>
      </c>
      <c r="W531" s="11"/>
      <c r="X531" s="11"/>
      <c r="Y531" s="11"/>
      <c r="Z531" s="11"/>
      <c r="AA531" s="11"/>
      <c r="AB531" s="11"/>
      <c r="AC531" s="11"/>
    </row>
    <row r="532" spans="4:29">
      <c r="D532" s="34">
        <f>IF(SUM($D$2:D531)&lt;&gt;0,0,IF(U531=L532,E532,0))</f>
        <v>0</v>
      </c>
      <c r="E532" s="3" t="str">
        <f t="shared" si="25"/>
        <v/>
      </c>
      <c r="F532" s="3" t="str">
        <f>IF(E532="","",IF(ISERROR(INDEX($A$11:$B$20,MATCH(E532,$A$11:$A$20,0),2)),0,INDEX($A$11:$B$20,MATCH(E532,$A$11:$A$20,0),2)))</f>
        <v/>
      </c>
      <c r="G532" s="47">
        <v>0.1</v>
      </c>
      <c r="H532" s="46">
        <f>IF($B$5="fixed",rate,G532)</f>
        <v>0.1</v>
      </c>
      <c r="I532" s="9" t="e">
        <f>IF(E532="",NA(),IF(PMT(H532/freq,(term*freq),-$B$2)&gt;(U531*(1+rate/freq)),IF((U531*(1+rate/freq))&lt;0,0,(U531*(1+rate/freq))),PMT(H532/freq,(term*freq),-$B$2)))</f>
        <v>#N/A</v>
      </c>
      <c r="J532" s="8" t="str">
        <f>IF(E532="","",IF(emi&gt;(U531*(1+rate/freq)),IF((U531*(1+rate/freq))&lt;0,0,(U531*(1+rate/freq))),emi))</f>
        <v/>
      </c>
      <c r="K532" s="9" t="e">
        <f>IF(E532="",NA(),IF(U531&lt;0,0,U531)*H532/freq)</f>
        <v>#N/A</v>
      </c>
      <c r="L532" s="8" t="str">
        <f t="shared" si="26"/>
        <v/>
      </c>
      <c r="M532" s="8" t="str">
        <f t="shared" si="27"/>
        <v/>
      </c>
      <c r="N532" s="8">
        <f>N529+3</f>
        <v>529</v>
      </c>
      <c r="O532" s="8">
        <f>O526+6</f>
        <v>529</v>
      </c>
      <c r="P532" s="8">
        <f>P520+12</f>
        <v>529</v>
      </c>
      <c r="Q532" s="8">
        <f>IF($B$23=$M$2,M532,IF($B$23=$N$2,N532,IF($B$23=$O$2,O532,IF($B$23=$P$2,P532,""))))</f>
        <v>529</v>
      </c>
      <c r="R532" s="3">
        <f>IF(Q532&lt;&gt;0,regpay,0)</f>
        <v>0</v>
      </c>
      <c r="S532" s="27"/>
      <c r="T532" s="3">
        <f>IF(U531=0,0,S532)</f>
        <v>0</v>
      </c>
      <c r="U532" s="8" t="str">
        <f>IF(E532="","",IF(U531&lt;=0,0,IF(U531+F532-L532-R532-T532&lt;0,0,U531+F532-L532-R532-T532)))</f>
        <v/>
      </c>
      <c r="W532" s="11"/>
      <c r="X532" s="11"/>
      <c r="Y532" s="11"/>
      <c r="Z532" s="11"/>
      <c r="AA532" s="11"/>
      <c r="AB532" s="11"/>
      <c r="AC532" s="11"/>
    </row>
    <row r="533" spans="4:29">
      <c r="D533" s="34">
        <f>IF(SUM($D$2:D532)&lt;&gt;0,0,IF(U532=L533,E533,0))</f>
        <v>0</v>
      </c>
      <c r="E533" s="3" t="str">
        <f t="shared" si="25"/>
        <v/>
      </c>
      <c r="F533" s="3" t="str">
        <f>IF(E533="","",IF(ISERROR(INDEX($A$11:$B$20,MATCH(E533,$A$11:$A$20,0),2)),0,INDEX($A$11:$B$20,MATCH(E533,$A$11:$A$20,0),2)))</f>
        <v/>
      </c>
      <c r="G533" s="47">
        <v>0.1</v>
      </c>
      <c r="H533" s="46">
        <f>IF($B$5="fixed",rate,G533)</f>
        <v>0.1</v>
      </c>
      <c r="I533" s="9" t="e">
        <f>IF(E533="",NA(),IF(PMT(H533/freq,(term*freq),-$B$2)&gt;(U532*(1+rate/freq)),IF((U532*(1+rate/freq))&lt;0,0,(U532*(1+rate/freq))),PMT(H533/freq,(term*freq),-$B$2)))</f>
        <v>#N/A</v>
      </c>
      <c r="J533" s="8" t="str">
        <f>IF(E533="","",IF(emi&gt;(U532*(1+rate/freq)),IF((U532*(1+rate/freq))&lt;0,0,(U532*(1+rate/freq))),emi))</f>
        <v/>
      </c>
      <c r="K533" s="9" t="e">
        <f>IF(E533="",NA(),IF(U532&lt;0,0,U532)*H533/freq)</f>
        <v>#N/A</v>
      </c>
      <c r="L533" s="8" t="str">
        <f t="shared" si="26"/>
        <v/>
      </c>
      <c r="M533" s="8" t="str">
        <f t="shared" si="27"/>
        <v/>
      </c>
      <c r="N533" s="8"/>
      <c r="O533" s="8"/>
      <c r="P533" s="8"/>
      <c r="Q533" s="8">
        <f>IF($B$23=$M$2,M533,IF($B$23=$N$2,N533,IF($B$23=$O$2,O533,IF($B$23=$P$2,P533,""))))</f>
        <v>0</v>
      </c>
      <c r="R533" s="3">
        <f>IF(Q533&lt;&gt;0,regpay,0)</f>
        <v>0</v>
      </c>
      <c r="S533" s="27"/>
      <c r="T533" s="3">
        <f>IF(U532=0,0,S533)</f>
        <v>0</v>
      </c>
      <c r="U533" s="8" t="str">
        <f>IF(E533="","",IF(U532&lt;=0,0,IF(U532+F533-L533-R533-T533&lt;0,0,U532+F533-L533-R533-T533)))</f>
        <v/>
      </c>
      <c r="W533" s="11"/>
      <c r="X533" s="11"/>
      <c r="Y533" s="11"/>
      <c r="Z533" s="11"/>
      <c r="AA533" s="11"/>
      <c r="AB533" s="11"/>
      <c r="AC533" s="11"/>
    </row>
    <row r="534" spans="4:29">
      <c r="D534" s="34">
        <f>IF(SUM($D$2:D533)&lt;&gt;0,0,IF(U533=L534,E534,0))</f>
        <v>0</v>
      </c>
      <c r="E534" s="3" t="str">
        <f t="shared" si="25"/>
        <v/>
      </c>
      <c r="F534" s="3" t="str">
        <f>IF(E534="","",IF(ISERROR(INDEX($A$11:$B$20,MATCH(E534,$A$11:$A$20,0),2)),0,INDEX($A$11:$B$20,MATCH(E534,$A$11:$A$20,0),2)))</f>
        <v/>
      </c>
      <c r="G534" s="47">
        <v>0.1</v>
      </c>
      <c r="H534" s="46">
        <f>IF($B$5="fixed",rate,G534)</f>
        <v>0.1</v>
      </c>
      <c r="I534" s="9" t="e">
        <f>IF(E534="",NA(),IF(PMT(H534/freq,(term*freq),-$B$2)&gt;(U533*(1+rate/freq)),IF((U533*(1+rate/freq))&lt;0,0,(U533*(1+rate/freq))),PMT(H534/freq,(term*freq),-$B$2)))</f>
        <v>#N/A</v>
      </c>
      <c r="J534" s="8" t="str">
        <f>IF(E534="","",IF(emi&gt;(U533*(1+rate/freq)),IF((U533*(1+rate/freq))&lt;0,0,(U533*(1+rate/freq))),emi))</f>
        <v/>
      </c>
      <c r="K534" s="9" t="e">
        <f>IF(E534="",NA(),IF(U533&lt;0,0,U533)*H534/freq)</f>
        <v>#N/A</v>
      </c>
      <c r="L534" s="8" t="str">
        <f t="shared" si="26"/>
        <v/>
      </c>
      <c r="M534" s="8" t="str">
        <f t="shared" si="27"/>
        <v/>
      </c>
      <c r="N534" s="8"/>
      <c r="O534" s="8"/>
      <c r="P534" s="8"/>
      <c r="Q534" s="8">
        <f>IF($B$23=$M$2,M534,IF($B$23=$N$2,N534,IF($B$23=$O$2,O534,IF($B$23=$P$2,P534,""))))</f>
        <v>0</v>
      </c>
      <c r="R534" s="3">
        <f>IF(Q534&lt;&gt;0,regpay,0)</f>
        <v>0</v>
      </c>
      <c r="S534" s="27"/>
      <c r="T534" s="3">
        <f>IF(U533=0,0,S534)</f>
        <v>0</v>
      </c>
      <c r="U534" s="8" t="str">
        <f>IF(E534="","",IF(U533&lt;=0,0,IF(U533+F534-L534-R534-T534&lt;0,0,U533+F534-L534-R534-T534)))</f>
        <v/>
      </c>
      <c r="W534" s="11"/>
      <c r="X534" s="11"/>
      <c r="Y534" s="11"/>
      <c r="Z534" s="11"/>
      <c r="AA534" s="11"/>
      <c r="AB534" s="11"/>
      <c r="AC534" s="11"/>
    </row>
    <row r="535" spans="4:29">
      <c r="D535" s="34">
        <f>IF(SUM($D$2:D534)&lt;&gt;0,0,IF(U534=L535,E535,0))</f>
        <v>0</v>
      </c>
      <c r="E535" s="3" t="str">
        <f t="shared" si="25"/>
        <v/>
      </c>
      <c r="F535" s="3" t="str">
        <f>IF(E535="","",IF(ISERROR(INDEX($A$11:$B$20,MATCH(E535,$A$11:$A$20,0),2)),0,INDEX($A$11:$B$20,MATCH(E535,$A$11:$A$20,0),2)))</f>
        <v/>
      </c>
      <c r="G535" s="47">
        <v>0.1</v>
      </c>
      <c r="H535" s="46">
        <f>IF($B$5="fixed",rate,G535)</f>
        <v>0.1</v>
      </c>
      <c r="I535" s="9" t="e">
        <f>IF(E535="",NA(),IF(PMT(H535/freq,(term*freq),-$B$2)&gt;(U534*(1+rate/freq)),IF((U534*(1+rate/freq))&lt;0,0,(U534*(1+rate/freq))),PMT(H535/freq,(term*freq),-$B$2)))</f>
        <v>#N/A</v>
      </c>
      <c r="J535" s="8" t="str">
        <f>IF(E535="","",IF(emi&gt;(U534*(1+rate/freq)),IF((U534*(1+rate/freq))&lt;0,0,(U534*(1+rate/freq))),emi))</f>
        <v/>
      </c>
      <c r="K535" s="9" t="e">
        <f>IF(E535="",NA(),IF(U534&lt;0,0,U534)*H535/freq)</f>
        <v>#N/A</v>
      </c>
      <c r="L535" s="8" t="str">
        <f t="shared" si="26"/>
        <v/>
      </c>
      <c r="M535" s="8" t="str">
        <f t="shared" si="27"/>
        <v/>
      </c>
      <c r="N535" s="8">
        <f>N532+3</f>
        <v>532</v>
      </c>
      <c r="O535" s="8"/>
      <c r="P535" s="8"/>
      <c r="Q535" s="8">
        <f>IF($B$23=$M$2,M535,IF($B$23=$N$2,N535,IF($B$23=$O$2,O535,IF($B$23=$P$2,P535,""))))</f>
        <v>532</v>
      </c>
      <c r="R535" s="3">
        <f>IF(Q535&lt;&gt;0,regpay,0)</f>
        <v>0</v>
      </c>
      <c r="S535" s="27"/>
      <c r="T535" s="3">
        <f>IF(U534=0,0,S535)</f>
        <v>0</v>
      </c>
      <c r="U535" s="8" t="str">
        <f>IF(E535="","",IF(U534&lt;=0,0,IF(U534+F535-L535-R535-T535&lt;0,0,U534+F535-L535-R535-T535)))</f>
        <v/>
      </c>
      <c r="W535" s="11"/>
      <c r="X535" s="11"/>
      <c r="Y535" s="11"/>
      <c r="Z535" s="11"/>
      <c r="AA535" s="11"/>
      <c r="AB535" s="11"/>
      <c r="AC535" s="11"/>
    </row>
    <row r="536" spans="4:29">
      <c r="D536" s="34">
        <f>IF(SUM($D$2:D535)&lt;&gt;0,0,IF(U535=L536,E536,0))</f>
        <v>0</v>
      </c>
      <c r="E536" s="3" t="str">
        <f t="shared" si="25"/>
        <v/>
      </c>
      <c r="F536" s="3" t="str">
        <f>IF(E536="","",IF(ISERROR(INDEX($A$11:$B$20,MATCH(E536,$A$11:$A$20,0),2)),0,INDEX($A$11:$B$20,MATCH(E536,$A$11:$A$20,0),2)))</f>
        <v/>
      </c>
      <c r="G536" s="47">
        <v>0.1</v>
      </c>
      <c r="H536" s="46">
        <f>IF($B$5="fixed",rate,G536)</f>
        <v>0.1</v>
      </c>
      <c r="I536" s="9" t="e">
        <f>IF(E536="",NA(),IF(PMT(H536/freq,(term*freq),-$B$2)&gt;(U535*(1+rate/freq)),IF((U535*(1+rate/freq))&lt;0,0,(U535*(1+rate/freq))),PMT(H536/freq,(term*freq),-$B$2)))</f>
        <v>#N/A</v>
      </c>
      <c r="J536" s="8" t="str">
        <f>IF(E536="","",IF(emi&gt;(U535*(1+rate/freq)),IF((U535*(1+rate/freq))&lt;0,0,(U535*(1+rate/freq))),emi))</f>
        <v/>
      </c>
      <c r="K536" s="9" t="e">
        <f>IF(E536="",NA(),IF(U535&lt;0,0,U535)*H536/freq)</f>
        <v>#N/A</v>
      </c>
      <c r="L536" s="8" t="str">
        <f t="shared" si="26"/>
        <v/>
      </c>
      <c r="M536" s="8" t="str">
        <f t="shared" si="27"/>
        <v/>
      </c>
      <c r="N536" s="8"/>
      <c r="O536" s="8"/>
      <c r="P536" s="8"/>
      <c r="Q536" s="8">
        <f>IF($B$23=$M$2,M536,IF($B$23=$N$2,N536,IF($B$23=$O$2,O536,IF($B$23=$P$2,P536,""))))</f>
        <v>0</v>
      </c>
      <c r="R536" s="3">
        <f>IF(Q536&lt;&gt;0,regpay,0)</f>
        <v>0</v>
      </c>
      <c r="S536" s="27"/>
      <c r="T536" s="3">
        <f>IF(U535=0,0,S536)</f>
        <v>0</v>
      </c>
      <c r="U536" s="8" t="str">
        <f>IF(E536="","",IF(U535&lt;=0,0,IF(U535+F536-L536-R536-T536&lt;0,0,U535+F536-L536-R536-T536)))</f>
        <v/>
      </c>
      <c r="W536" s="11"/>
      <c r="X536" s="11"/>
      <c r="Y536" s="11"/>
      <c r="Z536" s="11"/>
      <c r="AA536" s="11"/>
      <c r="AB536" s="11"/>
      <c r="AC536" s="11"/>
    </row>
    <row r="537" spans="4:29">
      <c r="D537" s="34">
        <f>IF(SUM($D$2:D536)&lt;&gt;0,0,IF(U536=L537,E537,0))</f>
        <v>0</v>
      </c>
      <c r="E537" s="3" t="str">
        <f t="shared" si="25"/>
        <v/>
      </c>
      <c r="F537" s="3" t="str">
        <f>IF(E537="","",IF(ISERROR(INDEX($A$11:$B$20,MATCH(E537,$A$11:$A$20,0),2)),0,INDEX($A$11:$B$20,MATCH(E537,$A$11:$A$20,0),2)))</f>
        <v/>
      </c>
      <c r="G537" s="47">
        <v>0.1</v>
      </c>
      <c r="H537" s="46">
        <f>IF($B$5="fixed",rate,G537)</f>
        <v>0.1</v>
      </c>
      <c r="I537" s="9" t="e">
        <f>IF(E537="",NA(),IF(PMT(H537/freq,(term*freq),-$B$2)&gt;(U536*(1+rate/freq)),IF((U536*(1+rate/freq))&lt;0,0,(U536*(1+rate/freq))),PMT(H537/freq,(term*freq),-$B$2)))</f>
        <v>#N/A</v>
      </c>
      <c r="J537" s="8" t="str">
        <f>IF(E537="","",IF(emi&gt;(U536*(1+rate/freq)),IF((U536*(1+rate/freq))&lt;0,0,(U536*(1+rate/freq))),emi))</f>
        <v/>
      </c>
      <c r="K537" s="9" t="e">
        <f>IF(E537="",NA(),IF(U536&lt;0,0,U536)*H537/freq)</f>
        <v>#N/A</v>
      </c>
      <c r="L537" s="8" t="str">
        <f t="shared" si="26"/>
        <v/>
      </c>
      <c r="M537" s="8" t="str">
        <f t="shared" si="27"/>
        <v/>
      </c>
      <c r="N537" s="8"/>
      <c r="O537" s="8"/>
      <c r="P537" s="8"/>
      <c r="Q537" s="8">
        <f>IF($B$23=$M$2,M537,IF($B$23=$N$2,N537,IF($B$23=$O$2,O537,IF($B$23=$P$2,P537,""))))</f>
        <v>0</v>
      </c>
      <c r="R537" s="3">
        <f>IF(Q537&lt;&gt;0,regpay,0)</f>
        <v>0</v>
      </c>
      <c r="S537" s="27"/>
      <c r="T537" s="3">
        <f>IF(U536=0,0,S537)</f>
        <v>0</v>
      </c>
      <c r="U537" s="8" t="str">
        <f>IF(E537="","",IF(U536&lt;=0,0,IF(U536+F537-L537-R537-T537&lt;0,0,U536+F537-L537-R537-T537)))</f>
        <v/>
      </c>
      <c r="W537" s="11"/>
      <c r="X537" s="11"/>
      <c r="Y537" s="11"/>
      <c r="Z537" s="11"/>
      <c r="AA537" s="11"/>
      <c r="AB537" s="11"/>
      <c r="AC537" s="11"/>
    </row>
    <row r="538" spans="4:29">
      <c r="D538" s="34">
        <f>IF(SUM($D$2:D537)&lt;&gt;0,0,IF(U537=L538,E538,0))</f>
        <v>0</v>
      </c>
      <c r="E538" s="3" t="str">
        <f t="shared" si="25"/>
        <v/>
      </c>
      <c r="F538" s="3" t="str">
        <f>IF(E538="","",IF(ISERROR(INDEX($A$11:$B$20,MATCH(E538,$A$11:$A$20,0),2)),0,INDEX($A$11:$B$20,MATCH(E538,$A$11:$A$20,0),2)))</f>
        <v/>
      </c>
      <c r="G538" s="47">
        <v>0.1</v>
      </c>
      <c r="H538" s="46">
        <f>IF($B$5="fixed",rate,G538)</f>
        <v>0.1</v>
      </c>
      <c r="I538" s="9" t="e">
        <f>IF(E538="",NA(),IF(PMT(H538/freq,(term*freq),-$B$2)&gt;(U537*(1+rate/freq)),IF((U537*(1+rate/freq))&lt;0,0,(U537*(1+rate/freq))),PMT(H538/freq,(term*freq),-$B$2)))</f>
        <v>#N/A</v>
      </c>
      <c r="J538" s="8" t="str">
        <f>IF(E538="","",IF(emi&gt;(U537*(1+rate/freq)),IF((U537*(1+rate/freq))&lt;0,0,(U537*(1+rate/freq))),emi))</f>
        <v/>
      </c>
      <c r="K538" s="9" t="e">
        <f>IF(E538="",NA(),IF(U537&lt;0,0,U537)*H538/freq)</f>
        <v>#N/A</v>
      </c>
      <c r="L538" s="8" t="str">
        <f t="shared" si="26"/>
        <v/>
      </c>
      <c r="M538" s="8" t="str">
        <f t="shared" si="27"/>
        <v/>
      </c>
      <c r="N538" s="8">
        <f>N535+3</f>
        <v>535</v>
      </c>
      <c r="O538" s="8">
        <f>O532+6</f>
        <v>535</v>
      </c>
      <c r="P538" s="8"/>
      <c r="Q538" s="8">
        <f>IF($B$23=$M$2,M538,IF($B$23=$N$2,N538,IF($B$23=$O$2,O538,IF($B$23=$P$2,P538,""))))</f>
        <v>535</v>
      </c>
      <c r="R538" s="3">
        <f>IF(Q538&lt;&gt;0,regpay,0)</f>
        <v>0</v>
      </c>
      <c r="S538" s="27"/>
      <c r="T538" s="3">
        <f>IF(U537=0,0,S538)</f>
        <v>0</v>
      </c>
      <c r="U538" s="8" t="str">
        <f>IF(E538="","",IF(U537&lt;=0,0,IF(U537+F538-L538-R538-T538&lt;0,0,U537+F538-L538-R538-T538)))</f>
        <v/>
      </c>
      <c r="W538" s="11"/>
      <c r="X538" s="11"/>
      <c r="Y538" s="11"/>
      <c r="Z538" s="11"/>
      <c r="AA538" s="11"/>
      <c r="AB538" s="11"/>
      <c r="AC538" s="11"/>
    </row>
    <row r="539" spans="4:29">
      <c r="D539" s="34">
        <f>IF(SUM($D$2:D538)&lt;&gt;0,0,IF(U538=L539,E539,0))</f>
        <v>0</v>
      </c>
      <c r="E539" s="3" t="str">
        <f t="shared" si="25"/>
        <v/>
      </c>
      <c r="F539" s="3" t="str">
        <f>IF(E539="","",IF(ISERROR(INDEX($A$11:$B$20,MATCH(E539,$A$11:$A$20,0),2)),0,INDEX($A$11:$B$20,MATCH(E539,$A$11:$A$20,0),2)))</f>
        <v/>
      </c>
      <c r="G539" s="47">
        <v>0.1</v>
      </c>
      <c r="H539" s="46">
        <f>IF($B$5="fixed",rate,G539)</f>
        <v>0.1</v>
      </c>
      <c r="I539" s="9" t="e">
        <f>IF(E539="",NA(),IF(PMT(H539/freq,(term*freq),-$B$2)&gt;(U538*(1+rate/freq)),IF((U538*(1+rate/freq))&lt;0,0,(U538*(1+rate/freq))),PMT(H539/freq,(term*freq),-$B$2)))</f>
        <v>#N/A</v>
      </c>
      <c r="J539" s="8" t="str">
        <f>IF(E539="","",IF(emi&gt;(U538*(1+rate/freq)),IF((U538*(1+rate/freq))&lt;0,0,(U538*(1+rate/freq))),emi))</f>
        <v/>
      </c>
      <c r="K539" s="9" t="e">
        <f>IF(E539="",NA(),IF(U538&lt;0,0,U538)*H539/freq)</f>
        <v>#N/A</v>
      </c>
      <c r="L539" s="8" t="str">
        <f t="shared" si="26"/>
        <v/>
      </c>
      <c r="M539" s="8" t="str">
        <f t="shared" si="27"/>
        <v/>
      </c>
      <c r="N539" s="8"/>
      <c r="O539" s="8"/>
      <c r="P539" s="8"/>
      <c r="Q539" s="8">
        <f>IF($B$23=$M$2,M539,IF($B$23=$N$2,N539,IF($B$23=$O$2,O539,IF($B$23=$P$2,P539,""))))</f>
        <v>0</v>
      </c>
      <c r="R539" s="3">
        <f>IF(Q539&lt;&gt;0,regpay,0)</f>
        <v>0</v>
      </c>
      <c r="S539" s="27"/>
      <c r="T539" s="3">
        <f>IF(U538=0,0,S539)</f>
        <v>0</v>
      </c>
      <c r="U539" s="8" t="str">
        <f>IF(E539="","",IF(U538&lt;=0,0,IF(U538+F539-L539-R539-T539&lt;0,0,U538+F539-L539-R539-T539)))</f>
        <v/>
      </c>
      <c r="W539" s="11"/>
      <c r="X539" s="11"/>
      <c r="Y539" s="11"/>
      <c r="Z539" s="11"/>
      <c r="AA539" s="11"/>
      <c r="AB539" s="11"/>
      <c r="AC539" s="11"/>
    </row>
    <row r="540" spans="4:29">
      <c r="D540" s="34">
        <f>IF(SUM($D$2:D539)&lt;&gt;0,0,IF(U539=L540,E540,0))</f>
        <v>0</v>
      </c>
      <c r="E540" s="3" t="str">
        <f t="shared" si="25"/>
        <v/>
      </c>
      <c r="F540" s="3" t="str">
        <f>IF(E540="","",IF(ISERROR(INDEX($A$11:$B$20,MATCH(E540,$A$11:$A$20,0),2)),0,INDEX($A$11:$B$20,MATCH(E540,$A$11:$A$20,0),2)))</f>
        <v/>
      </c>
      <c r="G540" s="47">
        <v>0.1</v>
      </c>
      <c r="H540" s="46">
        <f>IF($B$5="fixed",rate,G540)</f>
        <v>0.1</v>
      </c>
      <c r="I540" s="9" t="e">
        <f>IF(E540="",NA(),IF(PMT(H540/freq,(term*freq),-$B$2)&gt;(U539*(1+rate/freq)),IF((U539*(1+rate/freq))&lt;0,0,(U539*(1+rate/freq))),PMT(H540/freq,(term*freq),-$B$2)))</f>
        <v>#N/A</v>
      </c>
      <c r="J540" s="8" t="str">
        <f>IF(E540="","",IF(emi&gt;(U539*(1+rate/freq)),IF((U539*(1+rate/freq))&lt;0,0,(U539*(1+rate/freq))),emi))</f>
        <v/>
      </c>
      <c r="K540" s="9" t="e">
        <f>IF(E540="",NA(),IF(U539&lt;0,0,U539)*H540/freq)</f>
        <v>#N/A</v>
      </c>
      <c r="L540" s="8" t="str">
        <f t="shared" si="26"/>
        <v/>
      </c>
      <c r="M540" s="8" t="str">
        <f t="shared" si="27"/>
        <v/>
      </c>
      <c r="N540" s="8"/>
      <c r="O540" s="8"/>
      <c r="P540" s="8"/>
      <c r="Q540" s="8">
        <f>IF($B$23=$M$2,M540,IF($B$23=$N$2,N540,IF($B$23=$O$2,O540,IF($B$23=$P$2,P540,""))))</f>
        <v>0</v>
      </c>
      <c r="R540" s="3">
        <f>IF(Q540&lt;&gt;0,regpay,0)</f>
        <v>0</v>
      </c>
      <c r="S540" s="27"/>
      <c r="T540" s="3">
        <f>IF(U539=0,0,S540)</f>
        <v>0</v>
      </c>
      <c r="U540" s="8" t="str">
        <f>IF(E540="","",IF(U539&lt;=0,0,IF(U539+F540-L540-R540-T540&lt;0,0,U539+F540-L540-R540-T540)))</f>
        <v/>
      </c>
      <c r="W540" s="11"/>
      <c r="X540" s="11"/>
      <c r="Y540" s="11"/>
      <c r="Z540" s="11"/>
      <c r="AA540" s="11"/>
      <c r="AB540" s="11"/>
      <c r="AC540" s="11"/>
    </row>
    <row r="541" spans="4:29">
      <c r="D541" s="34">
        <f>IF(SUM($D$2:D540)&lt;&gt;0,0,IF(U540=L541,E541,0))</f>
        <v>0</v>
      </c>
      <c r="E541" s="3" t="str">
        <f t="shared" si="25"/>
        <v/>
      </c>
      <c r="F541" s="3" t="str">
        <f>IF(E541="","",IF(ISERROR(INDEX($A$11:$B$20,MATCH(E541,$A$11:$A$20,0),2)),0,INDEX($A$11:$B$20,MATCH(E541,$A$11:$A$20,0),2)))</f>
        <v/>
      </c>
      <c r="G541" s="47">
        <v>0.1</v>
      </c>
      <c r="H541" s="46">
        <f>IF($B$5="fixed",rate,G541)</f>
        <v>0.1</v>
      </c>
      <c r="I541" s="9" t="e">
        <f>IF(E541="",NA(),IF(PMT(H541/freq,(term*freq),-$B$2)&gt;(U540*(1+rate/freq)),IF((U540*(1+rate/freq))&lt;0,0,(U540*(1+rate/freq))),PMT(H541/freq,(term*freq),-$B$2)))</f>
        <v>#N/A</v>
      </c>
      <c r="J541" s="8" t="str">
        <f>IF(E541="","",IF(emi&gt;(U540*(1+rate/freq)),IF((U540*(1+rate/freq))&lt;0,0,(U540*(1+rate/freq))),emi))</f>
        <v/>
      </c>
      <c r="K541" s="9" t="e">
        <f>IF(E541="",NA(),IF(U540&lt;0,0,U540)*H541/freq)</f>
        <v>#N/A</v>
      </c>
      <c r="L541" s="8" t="str">
        <f t="shared" si="26"/>
        <v/>
      </c>
      <c r="M541" s="8" t="str">
        <f t="shared" si="27"/>
        <v/>
      </c>
      <c r="N541" s="8">
        <f>N538+3</f>
        <v>538</v>
      </c>
      <c r="O541" s="8"/>
      <c r="P541" s="8"/>
      <c r="Q541" s="8">
        <f>IF($B$23=$M$2,M541,IF($B$23=$N$2,N541,IF($B$23=$O$2,O541,IF($B$23=$P$2,P541,""))))</f>
        <v>538</v>
      </c>
      <c r="R541" s="3">
        <f>IF(Q541&lt;&gt;0,regpay,0)</f>
        <v>0</v>
      </c>
      <c r="S541" s="27"/>
      <c r="T541" s="3">
        <f>IF(U540=0,0,S541)</f>
        <v>0</v>
      </c>
      <c r="U541" s="8" t="str">
        <f>IF(E541="","",IF(U540&lt;=0,0,IF(U540+F541-L541-R541-T541&lt;0,0,U540+F541-L541-R541-T541)))</f>
        <v/>
      </c>
      <c r="W541" s="11"/>
      <c r="X541" s="11"/>
      <c r="Y541" s="11"/>
      <c r="Z541" s="11"/>
      <c r="AA541" s="11"/>
      <c r="AB541" s="11"/>
      <c r="AC541" s="11"/>
    </row>
    <row r="542" spans="4:29">
      <c r="D542" s="34">
        <f>IF(SUM($D$2:D541)&lt;&gt;0,0,IF(U541=L542,E542,0))</f>
        <v>0</v>
      </c>
      <c r="E542" s="3" t="str">
        <f t="shared" si="25"/>
        <v/>
      </c>
      <c r="F542" s="3" t="str">
        <f>IF(E542="","",IF(ISERROR(INDEX($A$11:$B$20,MATCH(E542,$A$11:$A$20,0),2)),0,INDEX($A$11:$B$20,MATCH(E542,$A$11:$A$20,0),2)))</f>
        <v/>
      </c>
      <c r="G542" s="47">
        <v>0.1</v>
      </c>
      <c r="H542" s="46">
        <f>IF($B$5="fixed",rate,G542)</f>
        <v>0.1</v>
      </c>
      <c r="I542" s="9" t="e">
        <f>IF(E542="",NA(),IF(PMT(H542/freq,(term*freq),-$B$2)&gt;(U541*(1+rate/freq)),IF((U541*(1+rate/freq))&lt;0,0,(U541*(1+rate/freq))),PMT(H542/freq,(term*freq),-$B$2)))</f>
        <v>#N/A</v>
      </c>
      <c r="J542" s="8" t="str">
        <f>IF(E542="","",IF(emi&gt;(U541*(1+rate/freq)),IF((U541*(1+rate/freq))&lt;0,0,(U541*(1+rate/freq))),emi))</f>
        <v/>
      </c>
      <c r="K542" s="9" t="e">
        <f>IF(E542="",NA(),IF(U541&lt;0,0,U541)*H542/freq)</f>
        <v>#N/A</v>
      </c>
      <c r="L542" s="8" t="str">
        <f t="shared" si="26"/>
        <v/>
      </c>
      <c r="M542" s="8" t="str">
        <f t="shared" si="27"/>
        <v/>
      </c>
      <c r="N542" s="8"/>
      <c r="O542" s="8"/>
      <c r="P542" s="8"/>
      <c r="Q542" s="8">
        <f>IF($B$23=$M$2,M542,IF($B$23=$N$2,N542,IF($B$23=$O$2,O542,IF($B$23=$P$2,P542,""))))</f>
        <v>0</v>
      </c>
      <c r="R542" s="3">
        <f>IF(Q542&lt;&gt;0,regpay,0)</f>
        <v>0</v>
      </c>
      <c r="S542" s="27"/>
      <c r="T542" s="3">
        <f>IF(U541=0,0,S542)</f>
        <v>0</v>
      </c>
      <c r="U542" s="8" t="str">
        <f>IF(E542="","",IF(U541&lt;=0,0,IF(U541+F542-L542-R542-T542&lt;0,0,U541+F542-L542-R542-T542)))</f>
        <v/>
      </c>
      <c r="W542" s="11"/>
      <c r="X542" s="11"/>
      <c r="Y542" s="11"/>
      <c r="Z542" s="11"/>
      <c r="AA542" s="11"/>
      <c r="AB542" s="11"/>
      <c r="AC542" s="11"/>
    </row>
    <row r="543" spans="4:29">
      <c r="D543" s="34">
        <f>IF(SUM($D$2:D542)&lt;&gt;0,0,IF(U542=L543,E543,0))</f>
        <v>0</v>
      </c>
      <c r="E543" s="3" t="str">
        <f t="shared" si="25"/>
        <v/>
      </c>
      <c r="F543" s="3" t="str">
        <f>IF(E543="","",IF(ISERROR(INDEX($A$11:$B$20,MATCH(E543,$A$11:$A$20,0),2)),0,INDEX($A$11:$B$20,MATCH(E543,$A$11:$A$20,0),2)))</f>
        <v/>
      </c>
      <c r="G543" s="47">
        <v>0.1</v>
      </c>
      <c r="H543" s="46">
        <f>IF($B$5="fixed",rate,G543)</f>
        <v>0.1</v>
      </c>
      <c r="I543" s="9" t="e">
        <f>IF(E543="",NA(),IF(PMT(H543/freq,(term*freq),-$B$2)&gt;(U542*(1+rate/freq)),IF((U542*(1+rate/freq))&lt;0,0,(U542*(1+rate/freq))),PMT(H543/freq,(term*freq),-$B$2)))</f>
        <v>#N/A</v>
      </c>
      <c r="J543" s="8" t="str">
        <f>IF(E543="","",IF(emi&gt;(U542*(1+rate/freq)),IF((U542*(1+rate/freq))&lt;0,0,(U542*(1+rate/freq))),emi))</f>
        <v/>
      </c>
      <c r="K543" s="9" t="e">
        <f>IF(E543="",NA(),IF(U542&lt;0,0,U542)*H543/freq)</f>
        <v>#N/A</v>
      </c>
      <c r="L543" s="8" t="str">
        <f t="shared" si="26"/>
        <v/>
      </c>
      <c r="M543" s="8" t="str">
        <f t="shared" si="27"/>
        <v/>
      </c>
      <c r="N543" s="8"/>
      <c r="O543" s="8"/>
      <c r="P543" s="8"/>
      <c r="Q543" s="8">
        <f>IF($B$23=$M$2,M543,IF($B$23=$N$2,N543,IF($B$23=$O$2,O543,IF($B$23=$P$2,P543,""))))</f>
        <v>0</v>
      </c>
      <c r="R543" s="3">
        <f>IF(Q543&lt;&gt;0,regpay,0)</f>
        <v>0</v>
      </c>
      <c r="S543" s="27"/>
      <c r="T543" s="3">
        <f>IF(U542=0,0,S543)</f>
        <v>0</v>
      </c>
      <c r="U543" s="8" t="str">
        <f>IF(E543="","",IF(U542&lt;=0,0,IF(U542+F543-L543-R543-T543&lt;0,0,U542+F543-L543-R543-T543)))</f>
        <v/>
      </c>
      <c r="W543" s="11"/>
      <c r="X543" s="11"/>
      <c r="Y543" s="11"/>
      <c r="Z543" s="11"/>
      <c r="AA543" s="11"/>
      <c r="AB543" s="11"/>
      <c r="AC543" s="11"/>
    </row>
    <row r="544" spans="4:29">
      <c r="D544" s="34">
        <f>IF(SUM($D$2:D543)&lt;&gt;0,0,IF(U543=L544,E544,0))</f>
        <v>0</v>
      </c>
      <c r="E544" s="3" t="str">
        <f t="shared" si="25"/>
        <v/>
      </c>
      <c r="F544" s="3" t="str">
        <f>IF(E544="","",IF(ISERROR(INDEX($A$11:$B$20,MATCH(E544,$A$11:$A$20,0),2)),0,INDEX($A$11:$B$20,MATCH(E544,$A$11:$A$20,0),2)))</f>
        <v/>
      </c>
      <c r="G544" s="47">
        <v>0.1</v>
      </c>
      <c r="H544" s="46">
        <f>IF($B$5="fixed",rate,G544)</f>
        <v>0.1</v>
      </c>
      <c r="I544" s="9" t="e">
        <f>IF(E544="",NA(),IF(PMT(H544/freq,(term*freq),-$B$2)&gt;(U543*(1+rate/freq)),IF((U543*(1+rate/freq))&lt;0,0,(U543*(1+rate/freq))),PMT(H544/freq,(term*freq),-$B$2)))</f>
        <v>#N/A</v>
      </c>
      <c r="J544" s="8" t="str">
        <f>IF(E544="","",IF(emi&gt;(U543*(1+rate/freq)),IF((U543*(1+rate/freq))&lt;0,0,(U543*(1+rate/freq))),emi))</f>
        <v/>
      </c>
      <c r="K544" s="9" t="e">
        <f>IF(E544="",NA(),IF(U543&lt;0,0,U543)*H544/freq)</f>
        <v>#N/A</v>
      </c>
      <c r="L544" s="8" t="str">
        <f t="shared" si="26"/>
        <v/>
      </c>
      <c r="M544" s="8" t="str">
        <f t="shared" si="27"/>
        <v/>
      </c>
      <c r="N544" s="8">
        <f>N541+3</f>
        <v>541</v>
      </c>
      <c r="O544" s="8">
        <f>O538+6</f>
        <v>541</v>
      </c>
      <c r="P544" s="8">
        <f>P532+12</f>
        <v>541</v>
      </c>
      <c r="Q544" s="8">
        <f>IF($B$23=$M$2,M544,IF($B$23=$N$2,N544,IF($B$23=$O$2,O544,IF($B$23=$P$2,P544,""))))</f>
        <v>541</v>
      </c>
      <c r="R544" s="3">
        <f>IF(Q544&lt;&gt;0,regpay,0)</f>
        <v>0</v>
      </c>
      <c r="S544" s="27"/>
      <c r="T544" s="3">
        <f>IF(U543=0,0,S544)</f>
        <v>0</v>
      </c>
      <c r="U544" s="8" t="str">
        <f>IF(E544="","",IF(U543&lt;=0,0,IF(U543+F544-L544-R544-T544&lt;0,0,U543+F544-L544-R544-T544)))</f>
        <v/>
      </c>
      <c r="W544" s="11"/>
      <c r="X544" s="11"/>
      <c r="Y544" s="11"/>
      <c r="Z544" s="11"/>
      <c r="AA544" s="11"/>
      <c r="AB544" s="11"/>
      <c r="AC544" s="11"/>
    </row>
    <row r="545" spans="4:29">
      <c r="D545" s="34">
        <f>IF(SUM($D$2:D544)&lt;&gt;0,0,IF(U544=L545,E545,0))</f>
        <v>0</v>
      </c>
      <c r="E545" s="3" t="str">
        <f t="shared" si="25"/>
        <v/>
      </c>
      <c r="F545" s="3" t="str">
        <f>IF(E545="","",IF(ISERROR(INDEX($A$11:$B$20,MATCH(E545,$A$11:$A$20,0),2)),0,INDEX($A$11:$B$20,MATCH(E545,$A$11:$A$20,0),2)))</f>
        <v/>
      </c>
      <c r="G545" s="47">
        <v>0.1</v>
      </c>
      <c r="H545" s="46">
        <f>IF($B$5="fixed",rate,G545)</f>
        <v>0.1</v>
      </c>
      <c r="I545" s="9" t="e">
        <f>IF(E545="",NA(),IF(PMT(H545/freq,(term*freq),-$B$2)&gt;(U544*(1+rate/freq)),IF((U544*(1+rate/freq))&lt;0,0,(U544*(1+rate/freq))),PMT(H545/freq,(term*freq),-$B$2)))</f>
        <v>#N/A</v>
      </c>
      <c r="J545" s="8" t="str">
        <f>IF(E545="","",IF(emi&gt;(U544*(1+rate/freq)),IF((U544*(1+rate/freq))&lt;0,0,(U544*(1+rate/freq))),emi))</f>
        <v/>
      </c>
      <c r="K545" s="9" t="e">
        <f>IF(E545="",NA(),IF(U544&lt;0,0,U544)*H545/freq)</f>
        <v>#N/A</v>
      </c>
      <c r="L545" s="8" t="str">
        <f t="shared" si="26"/>
        <v/>
      </c>
      <c r="M545" s="8" t="str">
        <f t="shared" si="27"/>
        <v/>
      </c>
      <c r="N545" s="8"/>
      <c r="O545" s="8"/>
      <c r="P545" s="8"/>
      <c r="Q545" s="8">
        <f>IF($B$23=$M$2,M545,IF($B$23=$N$2,N545,IF($B$23=$O$2,O545,IF($B$23=$P$2,P545,""))))</f>
        <v>0</v>
      </c>
      <c r="R545" s="3">
        <f>IF(Q545&lt;&gt;0,regpay,0)</f>
        <v>0</v>
      </c>
      <c r="S545" s="27"/>
      <c r="T545" s="3">
        <f>IF(U544=0,0,S545)</f>
        <v>0</v>
      </c>
      <c r="U545" s="8" t="str">
        <f>IF(E545="","",IF(U544&lt;=0,0,IF(U544+F545-L545-R545-T545&lt;0,0,U544+F545-L545-R545-T545)))</f>
        <v/>
      </c>
      <c r="W545" s="11"/>
      <c r="X545" s="11"/>
      <c r="Y545" s="11"/>
      <c r="Z545" s="11"/>
      <c r="AA545" s="11"/>
      <c r="AB545" s="11"/>
      <c r="AC545" s="11"/>
    </row>
    <row r="546" spans="4:29">
      <c r="D546" s="34">
        <f>IF(SUM($D$2:D545)&lt;&gt;0,0,IF(U545=L546,E546,0))</f>
        <v>0</v>
      </c>
      <c r="E546" s="3" t="str">
        <f t="shared" si="25"/>
        <v/>
      </c>
      <c r="F546" s="3" t="str">
        <f>IF(E546="","",IF(ISERROR(INDEX($A$11:$B$20,MATCH(E546,$A$11:$A$20,0),2)),0,INDEX($A$11:$B$20,MATCH(E546,$A$11:$A$20,0),2)))</f>
        <v/>
      </c>
      <c r="G546" s="47">
        <v>0.1</v>
      </c>
      <c r="H546" s="46">
        <f>IF($B$5="fixed",rate,G546)</f>
        <v>0.1</v>
      </c>
      <c r="I546" s="9" t="e">
        <f>IF(E546="",NA(),IF(PMT(H546/freq,(term*freq),-$B$2)&gt;(U545*(1+rate/freq)),IF((U545*(1+rate/freq))&lt;0,0,(U545*(1+rate/freq))),PMT(H546/freq,(term*freq),-$B$2)))</f>
        <v>#N/A</v>
      </c>
      <c r="J546" s="8" t="str">
        <f>IF(E546="","",IF(emi&gt;(U545*(1+rate/freq)),IF((U545*(1+rate/freq))&lt;0,0,(U545*(1+rate/freq))),emi))</f>
        <v/>
      </c>
      <c r="K546" s="9" t="e">
        <f>IF(E546="",NA(),IF(U545&lt;0,0,U545)*H546/freq)</f>
        <v>#N/A</v>
      </c>
      <c r="L546" s="8" t="str">
        <f t="shared" si="26"/>
        <v/>
      </c>
      <c r="M546" s="8" t="str">
        <f t="shared" si="27"/>
        <v/>
      </c>
      <c r="N546" s="8"/>
      <c r="O546" s="8"/>
      <c r="P546" s="8"/>
      <c r="Q546" s="8">
        <f>IF($B$23=$M$2,M546,IF($B$23=$N$2,N546,IF($B$23=$O$2,O546,IF($B$23=$P$2,P546,""))))</f>
        <v>0</v>
      </c>
      <c r="R546" s="3">
        <f>IF(Q546&lt;&gt;0,regpay,0)</f>
        <v>0</v>
      </c>
      <c r="S546" s="27"/>
      <c r="T546" s="3">
        <f>IF(U545=0,0,S546)</f>
        <v>0</v>
      </c>
      <c r="U546" s="8" t="str">
        <f>IF(E546="","",IF(U545&lt;=0,0,IF(U545+F546-L546-R546-T546&lt;0,0,U545+F546-L546-R546-T546)))</f>
        <v/>
      </c>
      <c r="W546" s="11"/>
      <c r="X546" s="11"/>
      <c r="Y546" s="11"/>
      <c r="Z546" s="11"/>
      <c r="AA546" s="11"/>
      <c r="AB546" s="11"/>
      <c r="AC546" s="11"/>
    </row>
    <row r="547" spans="4:29">
      <c r="D547" s="34">
        <f>IF(SUM($D$2:D546)&lt;&gt;0,0,IF(U546=L547,E547,0))</f>
        <v>0</v>
      </c>
      <c r="E547" s="3" t="str">
        <f t="shared" si="25"/>
        <v/>
      </c>
      <c r="F547" s="3" t="str">
        <f>IF(E547="","",IF(ISERROR(INDEX($A$11:$B$20,MATCH(E547,$A$11:$A$20,0),2)),0,INDEX($A$11:$B$20,MATCH(E547,$A$11:$A$20,0),2)))</f>
        <v/>
      </c>
      <c r="G547" s="47">
        <v>0.1</v>
      </c>
      <c r="H547" s="46">
        <f>IF($B$5="fixed",rate,G547)</f>
        <v>0.1</v>
      </c>
      <c r="I547" s="9" t="e">
        <f>IF(E547="",NA(),IF(PMT(H547/freq,(term*freq),-$B$2)&gt;(U546*(1+rate/freq)),IF((U546*(1+rate/freq))&lt;0,0,(U546*(1+rate/freq))),PMT(H547/freq,(term*freq),-$B$2)))</f>
        <v>#N/A</v>
      </c>
      <c r="J547" s="8" t="str">
        <f>IF(E547="","",IF(emi&gt;(U546*(1+rate/freq)),IF((U546*(1+rate/freq))&lt;0,0,(U546*(1+rate/freq))),emi))</f>
        <v/>
      </c>
      <c r="K547" s="9" t="e">
        <f>IF(E547="",NA(),IF(U546&lt;0,0,U546)*H547/freq)</f>
        <v>#N/A</v>
      </c>
      <c r="L547" s="8" t="str">
        <f t="shared" si="26"/>
        <v/>
      </c>
      <c r="M547" s="8" t="str">
        <f t="shared" si="27"/>
        <v/>
      </c>
      <c r="N547" s="8">
        <f>N544+3</f>
        <v>544</v>
      </c>
      <c r="O547" s="8"/>
      <c r="P547" s="8"/>
      <c r="Q547" s="8">
        <f>IF($B$23=$M$2,M547,IF($B$23=$N$2,N547,IF($B$23=$O$2,O547,IF($B$23=$P$2,P547,""))))</f>
        <v>544</v>
      </c>
      <c r="R547" s="3">
        <f>IF(Q547&lt;&gt;0,regpay,0)</f>
        <v>0</v>
      </c>
      <c r="S547" s="27"/>
      <c r="T547" s="3">
        <f>IF(U546=0,0,S547)</f>
        <v>0</v>
      </c>
      <c r="U547" s="8" t="str">
        <f>IF(E547="","",IF(U546&lt;=0,0,IF(U546+F547-L547-R547-T547&lt;0,0,U546+F547-L547-R547-T547)))</f>
        <v/>
      </c>
      <c r="W547" s="11"/>
      <c r="X547" s="11"/>
      <c r="Y547" s="11"/>
      <c r="Z547" s="11"/>
      <c r="AA547" s="11"/>
      <c r="AB547" s="11"/>
      <c r="AC547" s="11"/>
    </row>
    <row r="548" spans="4:29">
      <c r="D548" s="34">
        <f>IF(SUM($D$2:D547)&lt;&gt;0,0,IF(U547=L548,E548,0))</f>
        <v>0</v>
      </c>
      <c r="E548" s="3" t="str">
        <f t="shared" si="25"/>
        <v/>
      </c>
      <c r="F548" s="3" t="str">
        <f>IF(E548="","",IF(ISERROR(INDEX($A$11:$B$20,MATCH(E548,$A$11:$A$20,0),2)),0,INDEX($A$11:$B$20,MATCH(E548,$A$11:$A$20,0),2)))</f>
        <v/>
      </c>
      <c r="G548" s="47">
        <v>0.1</v>
      </c>
      <c r="H548" s="46">
        <f>IF($B$5="fixed",rate,G548)</f>
        <v>0.1</v>
      </c>
      <c r="I548" s="9" t="e">
        <f>IF(E548="",NA(),IF(PMT(H548/freq,(term*freq),-$B$2)&gt;(U547*(1+rate/freq)),IF((U547*(1+rate/freq))&lt;0,0,(U547*(1+rate/freq))),PMT(H548/freq,(term*freq),-$B$2)))</f>
        <v>#N/A</v>
      </c>
      <c r="J548" s="8" t="str">
        <f>IF(E548="","",IF(emi&gt;(U547*(1+rate/freq)),IF((U547*(1+rate/freq))&lt;0,0,(U547*(1+rate/freq))),emi))</f>
        <v/>
      </c>
      <c r="K548" s="9" t="e">
        <f>IF(E548="",NA(),IF(U547&lt;0,0,U547)*H548/freq)</f>
        <v>#N/A</v>
      </c>
      <c r="L548" s="8" t="str">
        <f t="shared" si="26"/>
        <v/>
      </c>
      <c r="M548" s="8" t="str">
        <f t="shared" si="27"/>
        <v/>
      </c>
      <c r="N548" s="8"/>
      <c r="O548" s="8"/>
      <c r="P548" s="8"/>
      <c r="Q548" s="8">
        <f>IF($B$23=$M$2,M548,IF($B$23=$N$2,N548,IF($B$23=$O$2,O548,IF($B$23=$P$2,P548,""))))</f>
        <v>0</v>
      </c>
      <c r="R548" s="3">
        <f>IF(Q548&lt;&gt;0,regpay,0)</f>
        <v>0</v>
      </c>
      <c r="S548" s="27"/>
      <c r="T548" s="3">
        <f>IF(U547=0,0,S548)</f>
        <v>0</v>
      </c>
      <c r="U548" s="8" t="str">
        <f>IF(E548="","",IF(U547&lt;=0,0,IF(U547+F548-L548-R548-T548&lt;0,0,U547+F548-L548-R548-T548)))</f>
        <v/>
      </c>
      <c r="W548" s="11"/>
      <c r="X548" s="11"/>
      <c r="Y548" s="11"/>
      <c r="Z548" s="11"/>
      <c r="AA548" s="11"/>
      <c r="AB548" s="11"/>
      <c r="AC548" s="11"/>
    </row>
    <row r="549" spans="4:29">
      <c r="D549" s="34">
        <f>IF(SUM($D$2:D548)&lt;&gt;0,0,IF(U548=L549,E549,0))</f>
        <v>0</v>
      </c>
      <c r="E549" s="3" t="str">
        <f t="shared" ref="E549:E612" si="28">IF(E548&lt;term*freq,E548+1,"")</f>
        <v/>
      </c>
      <c r="F549" s="3" t="str">
        <f>IF(E549="","",IF(ISERROR(INDEX($A$11:$B$20,MATCH(E549,$A$11:$A$20,0),2)),0,INDEX($A$11:$B$20,MATCH(E549,$A$11:$A$20,0),2)))</f>
        <v/>
      </c>
      <c r="G549" s="47">
        <v>0.1</v>
      </c>
      <c r="H549" s="46">
        <f>IF($B$5="fixed",rate,G549)</f>
        <v>0.1</v>
      </c>
      <c r="I549" s="9" t="e">
        <f>IF(E549="",NA(),IF(PMT(H549/freq,(term*freq),-$B$2)&gt;(U548*(1+rate/freq)),IF((U548*(1+rate/freq))&lt;0,0,(U548*(1+rate/freq))),PMT(H549/freq,(term*freq),-$B$2)))</f>
        <v>#N/A</v>
      </c>
      <c r="J549" s="8" t="str">
        <f>IF(E549="","",IF(emi&gt;(U548*(1+rate/freq)),IF((U548*(1+rate/freq))&lt;0,0,(U548*(1+rate/freq))),emi))</f>
        <v/>
      </c>
      <c r="K549" s="9" t="e">
        <f>IF(E549="",NA(),IF(U548&lt;0,0,U548)*H549/freq)</f>
        <v>#N/A</v>
      </c>
      <c r="L549" s="8" t="str">
        <f t="shared" si="26"/>
        <v/>
      </c>
      <c r="M549" s="8" t="str">
        <f t="shared" si="27"/>
        <v/>
      </c>
      <c r="N549" s="8"/>
      <c r="O549" s="8"/>
      <c r="P549" s="8"/>
      <c r="Q549" s="8">
        <f>IF($B$23=$M$2,M549,IF($B$23=$N$2,N549,IF($B$23=$O$2,O549,IF($B$23=$P$2,P549,""))))</f>
        <v>0</v>
      </c>
      <c r="R549" s="3">
        <f>IF(Q549&lt;&gt;0,regpay,0)</f>
        <v>0</v>
      </c>
      <c r="S549" s="27"/>
      <c r="T549" s="3">
        <f>IF(U548=0,0,S549)</f>
        <v>0</v>
      </c>
      <c r="U549" s="8" t="str">
        <f>IF(E549="","",IF(U548&lt;=0,0,IF(U548+F549-L549-R549-T549&lt;0,0,U548+F549-L549-R549-T549)))</f>
        <v/>
      </c>
      <c r="W549" s="11"/>
      <c r="X549" s="11"/>
      <c r="Y549" s="11"/>
      <c r="Z549" s="11"/>
      <c r="AA549" s="11"/>
      <c r="AB549" s="11"/>
      <c r="AC549" s="11"/>
    </row>
    <row r="550" spans="4:29">
      <c r="D550" s="34">
        <f>IF(SUM($D$2:D549)&lt;&gt;0,0,IF(U549=L550,E550,0))</f>
        <v>0</v>
      </c>
      <c r="E550" s="3" t="str">
        <f t="shared" si="28"/>
        <v/>
      </c>
      <c r="F550" s="3" t="str">
        <f>IF(E550="","",IF(ISERROR(INDEX($A$11:$B$20,MATCH(E550,$A$11:$A$20,0),2)),0,INDEX($A$11:$B$20,MATCH(E550,$A$11:$A$20,0),2)))</f>
        <v/>
      </c>
      <c r="G550" s="47">
        <v>0.1</v>
      </c>
      <c r="H550" s="46">
        <f>IF($B$5="fixed",rate,G550)</f>
        <v>0.1</v>
      </c>
      <c r="I550" s="9" t="e">
        <f>IF(E550="",NA(),IF(PMT(H550/freq,(term*freq),-$B$2)&gt;(U549*(1+rate/freq)),IF((U549*(1+rate/freq))&lt;0,0,(U549*(1+rate/freq))),PMT(H550/freq,(term*freq),-$B$2)))</f>
        <v>#N/A</v>
      </c>
      <c r="J550" s="8" t="str">
        <f>IF(E550="","",IF(emi&gt;(U549*(1+rate/freq)),IF((U549*(1+rate/freq))&lt;0,0,(U549*(1+rate/freq))),emi))</f>
        <v/>
      </c>
      <c r="K550" s="9" t="e">
        <f>IF(E550="",NA(),IF(U549&lt;0,0,U549)*H550/freq)</f>
        <v>#N/A</v>
      </c>
      <c r="L550" s="8" t="str">
        <f t="shared" si="26"/>
        <v/>
      </c>
      <c r="M550" s="8" t="str">
        <f t="shared" si="27"/>
        <v/>
      </c>
      <c r="N550" s="8">
        <f>N547+3</f>
        <v>547</v>
      </c>
      <c r="O550" s="8">
        <f>O544+6</f>
        <v>547</v>
      </c>
      <c r="P550" s="8"/>
      <c r="Q550" s="8">
        <f>IF($B$23=$M$2,M550,IF($B$23=$N$2,N550,IF($B$23=$O$2,O550,IF($B$23=$P$2,P550,""))))</f>
        <v>547</v>
      </c>
      <c r="R550" s="3">
        <f>IF(Q550&lt;&gt;0,regpay,0)</f>
        <v>0</v>
      </c>
      <c r="S550" s="27"/>
      <c r="T550" s="3">
        <f>IF(U549=0,0,S550)</f>
        <v>0</v>
      </c>
      <c r="U550" s="8" t="str">
        <f>IF(E550="","",IF(U549&lt;=0,0,IF(U549+F550-L550-R550-T550&lt;0,0,U549+F550-L550-R550-T550)))</f>
        <v/>
      </c>
      <c r="W550" s="11"/>
      <c r="X550" s="11"/>
      <c r="Y550" s="11"/>
      <c r="Z550" s="11"/>
      <c r="AA550" s="11"/>
      <c r="AB550" s="11"/>
      <c r="AC550" s="11"/>
    </row>
    <row r="551" spans="4:29">
      <c r="D551" s="34">
        <f>IF(SUM($D$2:D550)&lt;&gt;0,0,IF(U550=L551,E551,0))</f>
        <v>0</v>
      </c>
      <c r="E551" s="3" t="str">
        <f t="shared" si="28"/>
        <v/>
      </c>
      <c r="F551" s="3" t="str">
        <f>IF(E551="","",IF(ISERROR(INDEX($A$11:$B$20,MATCH(E551,$A$11:$A$20,0),2)),0,INDEX($A$11:$B$20,MATCH(E551,$A$11:$A$20,0),2)))</f>
        <v/>
      </c>
      <c r="G551" s="47">
        <v>0.1</v>
      </c>
      <c r="H551" s="46">
        <f>IF($B$5="fixed",rate,G551)</f>
        <v>0.1</v>
      </c>
      <c r="I551" s="9" t="e">
        <f>IF(E551="",NA(),IF(PMT(H551/freq,(term*freq),-$B$2)&gt;(U550*(1+rate/freq)),IF((U550*(1+rate/freq))&lt;0,0,(U550*(1+rate/freq))),PMT(H551/freq,(term*freq),-$B$2)))</f>
        <v>#N/A</v>
      </c>
      <c r="J551" s="8" t="str">
        <f>IF(E551="","",IF(emi&gt;(U550*(1+rate/freq)),IF((U550*(1+rate/freq))&lt;0,0,(U550*(1+rate/freq))),emi))</f>
        <v/>
      </c>
      <c r="K551" s="9" t="e">
        <f>IF(E551="",NA(),IF(U550&lt;0,0,U550)*H551/freq)</f>
        <v>#N/A</v>
      </c>
      <c r="L551" s="8" t="str">
        <f t="shared" si="26"/>
        <v/>
      </c>
      <c r="M551" s="8" t="str">
        <f t="shared" si="27"/>
        <v/>
      </c>
      <c r="N551" s="8"/>
      <c r="O551" s="8"/>
      <c r="P551" s="8"/>
      <c r="Q551" s="8">
        <f>IF($B$23=$M$2,M551,IF($B$23=$N$2,N551,IF($B$23=$O$2,O551,IF($B$23=$P$2,P551,""))))</f>
        <v>0</v>
      </c>
      <c r="R551" s="3">
        <f>IF(Q551&lt;&gt;0,regpay,0)</f>
        <v>0</v>
      </c>
      <c r="S551" s="27"/>
      <c r="T551" s="3">
        <f>IF(U550=0,0,S551)</f>
        <v>0</v>
      </c>
      <c r="U551" s="8" t="str">
        <f>IF(E551="","",IF(U550&lt;=0,0,IF(U550+F551-L551-R551-T551&lt;0,0,U550+F551-L551-R551-T551)))</f>
        <v/>
      </c>
      <c r="W551" s="11"/>
      <c r="X551" s="11"/>
      <c r="Y551" s="11"/>
      <c r="Z551" s="11"/>
      <c r="AA551" s="11"/>
      <c r="AB551" s="11"/>
      <c r="AC551" s="11"/>
    </row>
    <row r="552" spans="4:29">
      <c r="D552" s="34">
        <f>IF(SUM($D$2:D551)&lt;&gt;0,0,IF(U551=L552,E552,0))</f>
        <v>0</v>
      </c>
      <c r="E552" s="3" t="str">
        <f t="shared" si="28"/>
        <v/>
      </c>
      <c r="F552" s="3" t="str">
        <f>IF(E552="","",IF(ISERROR(INDEX($A$11:$B$20,MATCH(E552,$A$11:$A$20,0),2)),0,INDEX($A$11:$B$20,MATCH(E552,$A$11:$A$20,0),2)))</f>
        <v/>
      </c>
      <c r="G552" s="47">
        <v>0.1</v>
      </c>
      <c r="H552" s="46">
        <f>IF($B$5="fixed",rate,G552)</f>
        <v>0.1</v>
      </c>
      <c r="I552" s="9" t="e">
        <f>IF(E552="",NA(),IF(PMT(H552/freq,(term*freq),-$B$2)&gt;(U551*(1+rate/freq)),IF((U551*(1+rate/freq))&lt;0,0,(U551*(1+rate/freq))),PMT(H552/freq,(term*freq),-$B$2)))</f>
        <v>#N/A</v>
      </c>
      <c r="J552" s="8" t="str">
        <f>IF(E552="","",IF(emi&gt;(U551*(1+rate/freq)),IF((U551*(1+rate/freq))&lt;0,0,(U551*(1+rate/freq))),emi))</f>
        <v/>
      </c>
      <c r="K552" s="9" t="e">
        <f>IF(E552="",NA(),IF(U551&lt;0,0,U551)*H552/freq)</f>
        <v>#N/A</v>
      </c>
      <c r="L552" s="8" t="str">
        <f t="shared" si="26"/>
        <v/>
      </c>
      <c r="M552" s="8" t="str">
        <f t="shared" si="27"/>
        <v/>
      </c>
      <c r="N552" s="8"/>
      <c r="O552" s="8"/>
      <c r="P552" s="8"/>
      <c r="Q552" s="8">
        <f>IF($B$23=$M$2,M552,IF($B$23=$N$2,N552,IF($B$23=$O$2,O552,IF($B$23=$P$2,P552,""))))</f>
        <v>0</v>
      </c>
      <c r="R552" s="3">
        <f>IF(Q552&lt;&gt;0,regpay,0)</f>
        <v>0</v>
      </c>
      <c r="S552" s="27"/>
      <c r="T552" s="3">
        <f>IF(U551=0,0,S552)</f>
        <v>0</v>
      </c>
      <c r="U552" s="8" t="str">
        <f>IF(E552="","",IF(U551&lt;=0,0,IF(U551+F552-L552-R552-T552&lt;0,0,U551+F552-L552-R552-T552)))</f>
        <v/>
      </c>
      <c r="W552" s="11"/>
      <c r="X552" s="11"/>
      <c r="Y552" s="11"/>
      <c r="Z552" s="11"/>
      <c r="AA552" s="11"/>
      <c r="AB552" s="11"/>
      <c r="AC552" s="11"/>
    </row>
    <row r="553" spans="4:29">
      <c r="D553" s="34">
        <f>IF(SUM($D$2:D552)&lt;&gt;0,0,IF(U552=L553,E553,0))</f>
        <v>0</v>
      </c>
      <c r="E553" s="3" t="str">
        <f t="shared" si="28"/>
        <v/>
      </c>
      <c r="F553" s="3" t="str">
        <f>IF(E553="","",IF(ISERROR(INDEX($A$11:$B$20,MATCH(E553,$A$11:$A$20,0),2)),0,INDEX($A$11:$B$20,MATCH(E553,$A$11:$A$20,0),2)))</f>
        <v/>
      </c>
      <c r="G553" s="47">
        <v>0.1</v>
      </c>
      <c r="H553" s="46">
        <f>IF($B$5="fixed",rate,G553)</f>
        <v>0.1</v>
      </c>
      <c r="I553" s="9" t="e">
        <f>IF(E553="",NA(),IF(PMT(H553/freq,(term*freq),-$B$2)&gt;(U552*(1+rate/freq)),IF((U552*(1+rate/freq))&lt;0,0,(U552*(1+rate/freq))),PMT(H553/freq,(term*freq),-$B$2)))</f>
        <v>#N/A</v>
      </c>
      <c r="J553" s="8" t="str">
        <f>IF(E553="","",IF(emi&gt;(U552*(1+rate/freq)),IF((U552*(1+rate/freq))&lt;0,0,(U552*(1+rate/freq))),emi))</f>
        <v/>
      </c>
      <c r="K553" s="9" t="e">
        <f>IF(E553="",NA(),IF(U552&lt;0,0,U552)*H553/freq)</f>
        <v>#N/A</v>
      </c>
      <c r="L553" s="8" t="str">
        <f t="shared" si="26"/>
        <v/>
      </c>
      <c r="M553" s="8" t="str">
        <f t="shared" si="27"/>
        <v/>
      </c>
      <c r="N553" s="8">
        <f>N550+3</f>
        <v>550</v>
      </c>
      <c r="O553" s="8"/>
      <c r="P553" s="8"/>
      <c r="Q553" s="8">
        <f>IF($B$23=$M$2,M553,IF($B$23=$N$2,N553,IF($B$23=$O$2,O553,IF($B$23=$P$2,P553,""))))</f>
        <v>550</v>
      </c>
      <c r="R553" s="3">
        <f>IF(Q553&lt;&gt;0,regpay,0)</f>
        <v>0</v>
      </c>
      <c r="S553" s="27"/>
      <c r="T553" s="3">
        <f>IF(U552=0,0,S553)</f>
        <v>0</v>
      </c>
      <c r="U553" s="8" t="str">
        <f>IF(E553="","",IF(U552&lt;=0,0,IF(U552+F553-L553-R553-T553&lt;0,0,U552+F553-L553-R553-T553)))</f>
        <v/>
      </c>
      <c r="W553" s="11"/>
      <c r="X553" s="11"/>
      <c r="Y553" s="11"/>
      <c r="Z553" s="11"/>
      <c r="AA553" s="11"/>
      <c r="AB553" s="11"/>
      <c r="AC553" s="11"/>
    </row>
    <row r="554" spans="4:29">
      <c r="D554" s="34">
        <f>IF(SUM($D$2:D553)&lt;&gt;0,0,IF(U553=L554,E554,0))</f>
        <v>0</v>
      </c>
      <c r="E554" s="3" t="str">
        <f t="shared" si="28"/>
        <v/>
      </c>
      <c r="F554" s="3" t="str">
        <f>IF(E554="","",IF(ISERROR(INDEX($A$11:$B$20,MATCH(E554,$A$11:$A$20,0),2)),0,INDEX($A$11:$B$20,MATCH(E554,$A$11:$A$20,0),2)))</f>
        <v/>
      </c>
      <c r="G554" s="47">
        <v>0.1</v>
      </c>
      <c r="H554" s="46">
        <f>IF($B$5="fixed",rate,G554)</f>
        <v>0.1</v>
      </c>
      <c r="I554" s="9" t="e">
        <f>IF(E554="",NA(),IF(PMT(H554/freq,(term*freq),-$B$2)&gt;(U553*(1+rate/freq)),IF((U553*(1+rate/freq))&lt;0,0,(U553*(1+rate/freq))),PMT(H554/freq,(term*freq),-$B$2)))</f>
        <v>#N/A</v>
      </c>
      <c r="J554" s="8" t="str">
        <f>IF(E554="","",IF(emi&gt;(U553*(1+rate/freq)),IF((U553*(1+rate/freq))&lt;0,0,(U553*(1+rate/freq))),emi))</f>
        <v/>
      </c>
      <c r="K554" s="9" t="e">
        <f>IF(E554="",NA(),IF(U553&lt;0,0,U553)*H554/freq)</f>
        <v>#N/A</v>
      </c>
      <c r="L554" s="8" t="str">
        <f t="shared" si="26"/>
        <v/>
      </c>
      <c r="M554" s="8" t="str">
        <f t="shared" si="27"/>
        <v/>
      </c>
      <c r="N554" s="8"/>
      <c r="O554" s="8"/>
      <c r="P554" s="8"/>
      <c r="Q554" s="8">
        <f>IF($B$23=$M$2,M554,IF($B$23=$N$2,N554,IF($B$23=$O$2,O554,IF($B$23=$P$2,P554,""))))</f>
        <v>0</v>
      </c>
      <c r="R554" s="3">
        <f>IF(Q554&lt;&gt;0,regpay,0)</f>
        <v>0</v>
      </c>
      <c r="S554" s="27"/>
      <c r="T554" s="3">
        <f>IF(U553=0,0,S554)</f>
        <v>0</v>
      </c>
      <c r="U554" s="8" t="str">
        <f>IF(E554="","",IF(U553&lt;=0,0,IF(U553+F554-L554-R554-T554&lt;0,0,U553+F554-L554-R554-T554)))</f>
        <v/>
      </c>
      <c r="W554" s="11"/>
      <c r="X554" s="11"/>
      <c r="Y554" s="11"/>
      <c r="Z554" s="11"/>
      <c r="AA554" s="11"/>
      <c r="AB554" s="11"/>
      <c r="AC554" s="11"/>
    </row>
    <row r="555" spans="4:29">
      <c r="D555" s="34">
        <f>IF(SUM($D$2:D554)&lt;&gt;0,0,IF(U554=L555,E555,0))</f>
        <v>0</v>
      </c>
      <c r="E555" s="3" t="str">
        <f t="shared" si="28"/>
        <v/>
      </c>
      <c r="F555" s="3" t="str">
        <f>IF(E555="","",IF(ISERROR(INDEX($A$11:$B$20,MATCH(E555,$A$11:$A$20,0),2)),0,INDEX($A$11:$B$20,MATCH(E555,$A$11:$A$20,0),2)))</f>
        <v/>
      </c>
      <c r="G555" s="47">
        <v>0.1</v>
      </c>
      <c r="H555" s="46">
        <f>IF($B$5="fixed",rate,G555)</f>
        <v>0.1</v>
      </c>
      <c r="I555" s="9" t="e">
        <f>IF(E555="",NA(),IF(PMT(H555/freq,(term*freq),-$B$2)&gt;(U554*(1+rate/freq)),IF((U554*(1+rate/freq))&lt;0,0,(U554*(1+rate/freq))),PMT(H555/freq,(term*freq),-$B$2)))</f>
        <v>#N/A</v>
      </c>
      <c r="J555" s="8" t="str">
        <f>IF(E555="","",IF(emi&gt;(U554*(1+rate/freq)),IF((U554*(1+rate/freq))&lt;0,0,(U554*(1+rate/freq))),emi))</f>
        <v/>
      </c>
      <c r="K555" s="9" t="e">
        <f>IF(E555="",NA(),IF(U554&lt;0,0,U554)*H555/freq)</f>
        <v>#N/A</v>
      </c>
      <c r="L555" s="8" t="str">
        <f t="shared" si="26"/>
        <v/>
      </c>
      <c r="M555" s="8" t="str">
        <f t="shared" si="27"/>
        <v/>
      </c>
      <c r="N555" s="8"/>
      <c r="O555" s="8"/>
      <c r="P555" s="8"/>
      <c r="Q555" s="8">
        <f>IF($B$23=$M$2,M555,IF($B$23=$N$2,N555,IF($B$23=$O$2,O555,IF($B$23=$P$2,P555,""))))</f>
        <v>0</v>
      </c>
      <c r="R555" s="3">
        <f>IF(Q555&lt;&gt;0,regpay,0)</f>
        <v>0</v>
      </c>
      <c r="S555" s="27"/>
      <c r="T555" s="3">
        <f>IF(U554=0,0,S555)</f>
        <v>0</v>
      </c>
      <c r="U555" s="8" t="str">
        <f>IF(E555="","",IF(U554&lt;=0,0,IF(U554+F555-L555-R555-T555&lt;0,0,U554+F555-L555-R555-T555)))</f>
        <v/>
      </c>
      <c r="W555" s="11"/>
      <c r="X555" s="11"/>
      <c r="Y555" s="11"/>
      <c r="Z555" s="11"/>
      <c r="AA555" s="11"/>
      <c r="AB555" s="11"/>
      <c r="AC555" s="11"/>
    </row>
    <row r="556" spans="4:29">
      <c r="D556" s="34">
        <f>IF(SUM($D$2:D555)&lt;&gt;0,0,IF(U555=L556,E556,0))</f>
        <v>0</v>
      </c>
      <c r="E556" s="3" t="str">
        <f t="shared" si="28"/>
        <v/>
      </c>
      <c r="F556" s="3" t="str">
        <f>IF(E556="","",IF(ISERROR(INDEX($A$11:$B$20,MATCH(E556,$A$11:$A$20,0),2)),0,INDEX($A$11:$B$20,MATCH(E556,$A$11:$A$20,0),2)))</f>
        <v/>
      </c>
      <c r="G556" s="47">
        <v>0.1</v>
      </c>
      <c r="H556" s="46">
        <f>IF($B$5="fixed",rate,G556)</f>
        <v>0.1</v>
      </c>
      <c r="I556" s="9" t="e">
        <f>IF(E556="",NA(),IF(PMT(H556/freq,(term*freq),-$B$2)&gt;(U555*(1+rate/freq)),IF((U555*(1+rate/freq))&lt;0,0,(U555*(1+rate/freq))),PMT(H556/freq,(term*freq),-$B$2)))</f>
        <v>#N/A</v>
      </c>
      <c r="J556" s="8" t="str">
        <f>IF(E556="","",IF(emi&gt;(U555*(1+rate/freq)),IF((U555*(1+rate/freq))&lt;0,0,(U555*(1+rate/freq))),emi))</f>
        <v/>
      </c>
      <c r="K556" s="9" t="e">
        <f>IF(E556="",NA(),IF(U555&lt;0,0,U555)*H556/freq)</f>
        <v>#N/A</v>
      </c>
      <c r="L556" s="8" t="str">
        <f t="shared" si="26"/>
        <v/>
      </c>
      <c r="M556" s="8" t="str">
        <f t="shared" si="27"/>
        <v/>
      </c>
      <c r="N556" s="8">
        <f>N553+3</f>
        <v>553</v>
      </c>
      <c r="O556" s="8">
        <f>O550+6</f>
        <v>553</v>
      </c>
      <c r="P556" s="8">
        <f>P544+12</f>
        <v>553</v>
      </c>
      <c r="Q556" s="8">
        <f>IF($B$23=$M$2,M556,IF($B$23=$N$2,N556,IF($B$23=$O$2,O556,IF($B$23=$P$2,P556,""))))</f>
        <v>553</v>
      </c>
      <c r="R556" s="3">
        <f>IF(Q556&lt;&gt;0,regpay,0)</f>
        <v>0</v>
      </c>
      <c r="S556" s="27"/>
      <c r="T556" s="3">
        <f>IF(U555=0,0,S556)</f>
        <v>0</v>
      </c>
      <c r="U556" s="8" t="str">
        <f>IF(E556="","",IF(U555&lt;=0,0,IF(U555+F556-L556-R556-T556&lt;0,0,U555+F556-L556-R556-T556)))</f>
        <v/>
      </c>
      <c r="W556" s="11"/>
      <c r="X556" s="11"/>
      <c r="Y556" s="11"/>
      <c r="Z556" s="11"/>
      <c r="AA556" s="11"/>
      <c r="AB556" s="11"/>
      <c r="AC556" s="11"/>
    </row>
    <row r="557" spans="4:29">
      <c r="D557" s="34">
        <f>IF(SUM($D$2:D556)&lt;&gt;0,0,IF(U556=L557,E557,0))</f>
        <v>0</v>
      </c>
      <c r="E557" s="3" t="str">
        <f t="shared" si="28"/>
        <v/>
      </c>
      <c r="F557" s="3" t="str">
        <f>IF(E557="","",IF(ISERROR(INDEX($A$11:$B$20,MATCH(E557,$A$11:$A$20,0),2)),0,INDEX($A$11:$B$20,MATCH(E557,$A$11:$A$20,0),2)))</f>
        <v/>
      </c>
      <c r="G557" s="47">
        <v>0.1</v>
      </c>
      <c r="H557" s="46">
        <f>IF($B$5="fixed",rate,G557)</f>
        <v>0.1</v>
      </c>
      <c r="I557" s="9" t="e">
        <f>IF(E557="",NA(),IF(PMT(H557/freq,(term*freq),-$B$2)&gt;(U556*(1+rate/freq)),IF((U556*(1+rate/freq))&lt;0,0,(U556*(1+rate/freq))),PMT(H557/freq,(term*freq),-$B$2)))</f>
        <v>#N/A</v>
      </c>
      <c r="J557" s="8" t="str">
        <f>IF(E557="","",IF(emi&gt;(U556*(1+rate/freq)),IF((U556*(1+rate/freq))&lt;0,0,(U556*(1+rate/freq))),emi))</f>
        <v/>
      </c>
      <c r="K557" s="9" t="e">
        <f>IF(E557="",NA(),IF(U556&lt;0,0,U556)*H557/freq)</f>
        <v>#N/A</v>
      </c>
      <c r="L557" s="8" t="str">
        <f t="shared" si="26"/>
        <v/>
      </c>
      <c r="M557" s="8" t="str">
        <f t="shared" si="27"/>
        <v/>
      </c>
      <c r="N557" s="8"/>
      <c r="O557" s="8"/>
      <c r="P557" s="8"/>
      <c r="Q557" s="8">
        <f>IF($B$23=$M$2,M557,IF($B$23=$N$2,N557,IF($B$23=$O$2,O557,IF($B$23=$P$2,P557,""))))</f>
        <v>0</v>
      </c>
      <c r="R557" s="3">
        <f>IF(Q557&lt;&gt;0,regpay,0)</f>
        <v>0</v>
      </c>
      <c r="S557" s="27"/>
      <c r="T557" s="3">
        <f>IF(U556=0,0,S557)</f>
        <v>0</v>
      </c>
      <c r="U557" s="8" t="str">
        <f>IF(E557="","",IF(U556&lt;=0,0,IF(U556+F557-L557-R557-T557&lt;0,0,U556+F557-L557-R557-T557)))</f>
        <v/>
      </c>
      <c r="W557" s="11"/>
      <c r="X557" s="11"/>
      <c r="Y557" s="11"/>
      <c r="Z557" s="11"/>
      <c r="AA557" s="11"/>
      <c r="AB557" s="11"/>
      <c r="AC557" s="11"/>
    </row>
    <row r="558" spans="4:29">
      <c r="D558" s="34">
        <f>IF(SUM($D$2:D557)&lt;&gt;0,0,IF(U557=L558,E558,0))</f>
        <v>0</v>
      </c>
      <c r="E558" s="3" t="str">
        <f t="shared" si="28"/>
        <v/>
      </c>
      <c r="F558" s="3" t="str">
        <f>IF(E558="","",IF(ISERROR(INDEX($A$11:$B$20,MATCH(E558,$A$11:$A$20,0),2)),0,INDEX($A$11:$B$20,MATCH(E558,$A$11:$A$20,0),2)))</f>
        <v/>
      </c>
      <c r="G558" s="47">
        <v>0.1</v>
      </c>
      <c r="H558" s="46">
        <f>IF($B$5="fixed",rate,G558)</f>
        <v>0.1</v>
      </c>
      <c r="I558" s="9" t="e">
        <f>IF(E558="",NA(),IF(PMT(H558/freq,(term*freq),-$B$2)&gt;(U557*(1+rate/freq)),IF((U557*(1+rate/freq))&lt;0,0,(U557*(1+rate/freq))),PMT(H558/freq,(term*freq),-$B$2)))</f>
        <v>#N/A</v>
      </c>
      <c r="J558" s="8" t="str">
        <f>IF(E558="","",IF(emi&gt;(U557*(1+rate/freq)),IF((U557*(1+rate/freq))&lt;0,0,(U557*(1+rate/freq))),emi))</f>
        <v/>
      </c>
      <c r="K558" s="9" t="e">
        <f>IF(E558="",NA(),IF(U557&lt;0,0,U557)*H558/freq)</f>
        <v>#N/A</v>
      </c>
      <c r="L558" s="8" t="str">
        <f t="shared" si="26"/>
        <v/>
      </c>
      <c r="M558" s="8" t="str">
        <f t="shared" si="27"/>
        <v/>
      </c>
      <c r="N558" s="8"/>
      <c r="O558" s="8"/>
      <c r="P558" s="8"/>
      <c r="Q558" s="8">
        <f>IF($B$23=$M$2,M558,IF($B$23=$N$2,N558,IF($B$23=$O$2,O558,IF($B$23=$P$2,P558,""))))</f>
        <v>0</v>
      </c>
      <c r="R558" s="3">
        <f>IF(Q558&lt;&gt;0,regpay,0)</f>
        <v>0</v>
      </c>
      <c r="S558" s="27"/>
      <c r="T558" s="3">
        <f>IF(U557=0,0,S558)</f>
        <v>0</v>
      </c>
      <c r="U558" s="8" t="str">
        <f>IF(E558="","",IF(U557&lt;=0,0,IF(U557+F558-L558-R558-T558&lt;0,0,U557+F558-L558-R558-T558)))</f>
        <v/>
      </c>
      <c r="W558" s="11"/>
      <c r="X558" s="11"/>
      <c r="Y558" s="11"/>
      <c r="Z558" s="11"/>
      <c r="AA558" s="11"/>
      <c r="AB558" s="11"/>
      <c r="AC558" s="11"/>
    </row>
    <row r="559" spans="4:29">
      <c r="D559" s="34">
        <f>IF(SUM($D$2:D558)&lt;&gt;0,0,IF(U558=L559,E559,0))</f>
        <v>0</v>
      </c>
      <c r="E559" s="3" t="str">
        <f t="shared" si="28"/>
        <v/>
      </c>
      <c r="F559" s="3" t="str">
        <f>IF(E559="","",IF(ISERROR(INDEX($A$11:$B$20,MATCH(E559,$A$11:$A$20,0),2)),0,INDEX($A$11:$B$20,MATCH(E559,$A$11:$A$20,0),2)))</f>
        <v/>
      </c>
      <c r="G559" s="47">
        <v>0.1</v>
      </c>
      <c r="H559" s="46">
        <f>IF($B$5="fixed",rate,G559)</f>
        <v>0.1</v>
      </c>
      <c r="I559" s="9" t="e">
        <f>IF(E559="",NA(),IF(PMT(H559/freq,(term*freq),-$B$2)&gt;(U558*(1+rate/freq)),IF((U558*(1+rate/freq))&lt;0,0,(U558*(1+rate/freq))),PMT(H559/freq,(term*freq),-$B$2)))</f>
        <v>#N/A</v>
      </c>
      <c r="J559" s="8" t="str">
        <f>IF(E559="","",IF(emi&gt;(U558*(1+rate/freq)),IF((U558*(1+rate/freq))&lt;0,0,(U558*(1+rate/freq))),emi))</f>
        <v/>
      </c>
      <c r="K559" s="9" t="e">
        <f>IF(E559="",NA(),IF(U558&lt;0,0,U558)*H559/freq)</f>
        <v>#N/A</v>
      </c>
      <c r="L559" s="8" t="str">
        <f t="shared" si="26"/>
        <v/>
      </c>
      <c r="M559" s="8" t="str">
        <f t="shared" si="27"/>
        <v/>
      </c>
      <c r="N559" s="8">
        <f>N556+3</f>
        <v>556</v>
      </c>
      <c r="O559" s="8"/>
      <c r="P559" s="8"/>
      <c r="Q559" s="8">
        <f>IF($B$23=$M$2,M559,IF($B$23=$N$2,N559,IF($B$23=$O$2,O559,IF($B$23=$P$2,P559,""))))</f>
        <v>556</v>
      </c>
      <c r="R559" s="3">
        <f>IF(Q559&lt;&gt;0,regpay,0)</f>
        <v>0</v>
      </c>
      <c r="S559" s="27"/>
      <c r="T559" s="3">
        <f>IF(U558=0,0,S559)</f>
        <v>0</v>
      </c>
      <c r="U559" s="8" t="str">
        <f>IF(E559="","",IF(U558&lt;=0,0,IF(U558+F559-L559-R559-T559&lt;0,0,U558+F559-L559-R559-T559)))</f>
        <v/>
      </c>
      <c r="W559" s="11"/>
      <c r="X559" s="11"/>
      <c r="Y559" s="11"/>
      <c r="Z559" s="11"/>
      <c r="AA559" s="11"/>
      <c r="AB559" s="11"/>
      <c r="AC559" s="11"/>
    </row>
    <row r="560" spans="4:29">
      <c r="D560" s="34">
        <f>IF(SUM($D$2:D559)&lt;&gt;0,0,IF(U559=L560,E560,0))</f>
        <v>0</v>
      </c>
      <c r="E560" s="3" t="str">
        <f t="shared" si="28"/>
        <v/>
      </c>
      <c r="F560" s="3" t="str">
        <f>IF(E560="","",IF(ISERROR(INDEX($A$11:$B$20,MATCH(E560,$A$11:$A$20,0),2)),0,INDEX($A$11:$B$20,MATCH(E560,$A$11:$A$20,0),2)))</f>
        <v/>
      </c>
      <c r="G560" s="47">
        <v>0.1</v>
      </c>
      <c r="H560" s="46">
        <f>IF($B$5="fixed",rate,G560)</f>
        <v>0.1</v>
      </c>
      <c r="I560" s="9" t="e">
        <f>IF(E560="",NA(),IF(PMT(H560/freq,(term*freq),-$B$2)&gt;(U559*(1+rate/freq)),IF((U559*(1+rate/freq))&lt;0,0,(U559*(1+rate/freq))),PMT(H560/freq,(term*freq),-$B$2)))</f>
        <v>#N/A</v>
      </c>
      <c r="J560" s="8" t="str">
        <f>IF(E560="","",IF(emi&gt;(U559*(1+rate/freq)),IF((U559*(1+rate/freq))&lt;0,0,(U559*(1+rate/freq))),emi))</f>
        <v/>
      </c>
      <c r="K560" s="9" t="e">
        <f>IF(E560="",NA(),IF(U559&lt;0,0,U559)*H560/freq)</f>
        <v>#N/A</v>
      </c>
      <c r="L560" s="8" t="str">
        <f t="shared" si="26"/>
        <v/>
      </c>
      <c r="M560" s="8" t="str">
        <f t="shared" si="27"/>
        <v/>
      </c>
      <c r="N560" s="8"/>
      <c r="O560" s="8"/>
      <c r="P560" s="8"/>
      <c r="Q560" s="8">
        <f>IF($B$23=$M$2,M560,IF($B$23=$N$2,N560,IF($B$23=$O$2,O560,IF($B$23=$P$2,P560,""))))</f>
        <v>0</v>
      </c>
      <c r="R560" s="3">
        <f>IF(Q560&lt;&gt;0,regpay,0)</f>
        <v>0</v>
      </c>
      <c r="S560" s="27"/>
      <c r="T560" s="3">
        <f>IF(U559=0,0,S560)</f>
        <v>0</v>
      </c>
      <c r="U560" s="8" t="str">
        <f>IF(E560="","",IF(U559&lt;=0,0,IF(U559+F560-L560-R560-T560&lt;0,0,U559+F560-L560-R560-T560)))</f>
        <v/>
      </c>
      <c r="W560" s="11"/>
      <c r="X560" s="11"/>
      <c r="Y560" s="11"/>
      <c r="Z560" s="11"/>
      <c r="AA560" s="11"/>
      <c r="AB560" s="11"/>
      <c r="AC560" s="11"/>
    </row>
    <row r="561" spans="4:29">
      <c r="D561" s="34">
        <f>IF(SUM($D$2:D560)&lt;&gt;0,0,IF(U560=L561,E561,0))</f>
        <v>0</v>
      </c>
      <c r="E561" s="3" t="str">
        <f t="shared" si="28"/>
        <v/>
      </c>
      <c r="F561" s="3" t="str">
        <f>IF(E561="","",IF(ISERROR(INDEX($A$11:$B$20,MATCH(E561,$A$11:$A$20,0),2)),0,INDEX($A$11:$B$20,MATCH(E561,$A$11:$A$20,0),2)))</f>
        <v/>
      </c>
      <c r="G561" s="47">
        <v>0.1</v>
      </c>
      <c r="H561" s="46">
        <f>IF($B$5="fixed",rate,G561)</f>
        <v>0.1</v>
      </c>
      <c r="I561" s="9" t="e">
        <f>IF(E561="",NA(),IF(PMT(H561/freq,(term*freq),-$B$2)&gt;(U560*(1+rate/freq)),IF((U560*(1+rate/freq))&lt;0,0,(U560*(1+rate/freq))),PMT(H561/freq,(term*freq),-$B$2)))</f>
        <v>#N/A</v>
      </c>
      <c r="J561" s="8" t="str">
        <f>IF(E561="","",IF(emi&gt;(U560*(1+rate/freq)),IF((U560*(1+rate/freq))&lt;0,0,(U560*(1+rate/freq))),emi))</f>
        <v/>
      </c>
      <c r="K561" s="9" t="e">
        <f>IF(E561="",NA(),IF(U560&lt;0,0,U560)*H561/freq)</f>
        <v>#N/A</v>
      </c>
      <c r="L561" s="8" t="str">
        <f t="shared" si="26"/>
        <v/>
      </c>
      <c r="M561" s="8" t="str">
        <f t="shared" si="27"/>
        <v/>
      </c>
      <c r="N561" s="8"/>
      <c r="O561" s="8"/>
      <c r="P561" s="8"/>
      <c r="Q561" s="8">
        <f>IF($B$23=$M$2,M561,IF($B$23=$N$2,N561,IF($B$23=$O$2,O561,IF($B$23=$P$2,P561,""))))</f>
        <v>0</v>
      </c>
      <c r="R561" s="3">
        <f>IF(Q561&lt;&gt;0,regpay,0)</f>
        <v>0</v>
      </c>
      <c r="S561" s="27"/>
      <c r="T561" s="3">
        <f>IF(U560=0,0,S561)</f>
        <v>0</v>
      </c>
      <c r="U561" s="8" t="str">
        <f>IF(E561="","",IF(U560&lt;=0,0,IF(U560+F561-L561-R561-T561&lt;0,0,U560+F561-L561-R561-T561)))</f>
        <v/>
      </c>
      <c r="W561" s="11"/>
      <c r="X561" s="11"/>
      <c r="Y561" s="11"/>
      <c r="Z561" s="11"/>
      <c r="AA561" s="11"/>
      <c r="AB561" s="11"/>
      <c r="AC561" s="11"/>
    </row>
    <row r="562" spans="4:29">
      <c r="D562" s="34">
        <f>IF(SUM($D$2:D561)&lt;&gt;0,0,IF(U561=L562,E562,0))</f>
        <v>0</v>
      </c>
      <c r="E562" s="3" t="str">
        <f t="shared" si="28"/>
        <v/>
      </c>
      <c r="F562" s="3" t="str">
        <f>IF(E562="","",IF(ISERROR(INDEX($A$11:$B$20,MATCH(E562,$A$11:$A$20,0),2)),0,INDEX($A$11:$B$20,MATCH(E562,$A$11:$A$20,0),2)))</f>
        <v/>
      </c>
      <c r="G562" s="47">
        <v>0.1</v>
      </c>
      <c r="H562" s="46">
        <f>IF($B$5="fixed",rate,G562)</f>
        <v>0.1</v>
      </c>
      <c r="I562" s="9" t="e">
        <f>IF(E562="",NA(),IF(PMT(H562/freq,(term*freq),-$B$2)&gt;(U561*(1+rate/freq)),IF((U561*(1+rate/freq))&lt;0,0,(U561*(1+rate/freq))),PMT(H562/freq,(term*freq),-$B$2)))</f>
        <v>#N/A</v>
      </c>
      <c r="J562" s="8" t="str">
        <f>IF(E562="","",IF(emi&gt;(U561*(1+rate/freq)),IF((U561*(1+rate/freq))&lt;0,0,(U561*(1+rate/freq))),emi))</f>
        <v/>
      </c>
      <c r="K562" s="9" t="e">
        <f>IF(E562="",NA(),IF(U561&lt;0,0,U561)*H562/freq)</f>
        <v>#N/A</v>
      </c>
      <c r="L562" s="8" t="str">
        <f t="shared" si="26"/>
        <v/>
      </c>
      <c r="M562" s="8" t="str">
        <f t="shared" si="27"/>
        <v/>
      </c>
      <c r="N562" s="8">
        <f>N559+3</f>
        <v>559</v>
      </c>
      <c r="O562" s="8">
        <f>O556+6</f>
        <v>559</v>
      </c>
      <c r="P562" s="8"/>
      <c r="Q562" s="8">
        <f>IF($B$23=$M$2,M562,IF($B$23=$N$2,N562,IF($B$23=$O$2,O562,IF($B$23=$P$2,P562,""))))</f>
        <v>559</v>
      </c>
      <c r="R562" s="3">
        <f>IF(Q562&lt;&gt;0,regpay,0)</f>
        <v>0</v>
      </c>
      <c r="S562" s="27"/>
      <c r="T562" s="3">
        <f>IF(U561=0,0,S562)</f>
        <v>0</v>
      </c>
      <c r="U562" s="8" t="str">
        <f>IF(E562="","",IF(U561&lt;=0,0,IF(U561+F562-L562-R562-T562&lt;0,0,U561+F562-L562-R562-T562)))</f>
        <v/>
      </c>
      <c r="W562" s="11"/>
      <c r="X562" s="11"/>
      <c r="Y562" s="11"/>
      <c r="Z562" s="11"/>
      <c r="AA562" s="11"/>
      <c r="AB562" s="11"/>
      <c r="AC562" s="11"/>
    </row>
    <row r="563" spans="4:29">
      <c r="D563" s="34">
        <f>IF(SUM($D$2:D562)&lt;&gt;0,0,IF(U562=L563,E563,0))</f>
        <v>0</v>
      </c>
      <c r="E563" s="3" t="str">
        <f t="shared" si="28"/>
        <v/>
      </c>
      <c r="F563" s="3" t="str">
        <f>IF(E563="","",IF(ISERROR(INDEX($A$11:$B$20,MATCH(E563,$A$11:$A$20,0),2)),0,INDEX($A$11:$B$20,MATCH(E563,$A$11:$A$20,0),2)))</f>
        <v/>
      </c>
      <c r="G563" s="47">
        <v>0.1</v>
      </c>
      <c r="H563" s="46">
        <f>IF($B$5="fixed",rate,G563)</f>
        <v>0.1</v>
      </c>
      <c r="I563" s="9" t="e">
        <f>IF(E563="",NA(),IF(PMT(H563/freq,(term*freq),-$B$2)&gt;(U562*(1+rate/freq)),IF((U562*(1+rate/freq))&lt;0,0,(U562*(1+rate/freq))),PMT(H563/freq,(term*freq),-$B$2)))</f>
        <v>#N/A</v>
      </c>
      <c r="J563" s="8" t="str">
        <f>IF(E563="","",IF(emi&gt;(U562*(1+rate/freq)),IF((U562*(1+rate/freq))&lt;0,0,(U562*(1+rate/freq))),emi))</f>
        <v/>
      </c>
      <c r="K563" s="9" t="e">
        <f>IF(E563="",NA(),IF(U562&lt;0,0,U562)*H563/freq)</f>
        <v>#N/A</v>
      </c>
      <c r="L563" s="8" t="str">
        <f t="shared" si="26"/>
        <v/>
      </c>
      <c r="M563" s="8" t="str">
        <f t="shared" si="27"/>
        <v/>
      </c>
      <c r="N563" s="8"/>
      <c r="O563" s="8"/>
      <c r="P563" s="8"/>
      <c r="Q563" s="8">
        <f>IF($B$23=$M$2,M563,IF($B$23=$N$2,N563,IF($B$23=$O$2,O563,IF($B$23=$P$2,P563,""))))</f>
        <v>0</v>
      </c>
      <c r="R563" s="3">
        <f>IF(Q563&lt;&gt;0,regpay,0)</f>
        <v>0</v>
      </c>
      <c r="S563" s="27"/>
      <c r="T563" s="3">
        <f>IF(U562=0,0,S563)</f>
        <v>0</v>
      </c>
      <c r="U563" s="8" t="str">
        <f>IF(E563="","",IF(U562&lt;=0,0,IF(U562+F563-L563-R563-T563&lt;0,0,U562+F563-L563-R563-T563)))</f>
        <v/>
      </c>
      <c r="W563" s="11"/>
      <c r="X563" s="11"/>
      <c r="Y563" s="11"/>
      <c r="Z563" s="11"/>
      <c r="AA563" s="11"/>
      <c r="AB563" s="11"/>
      <c r="AC563" s="11"/>
    </row>
    <row r="564" spans="4:29">
      <c r="D564" s="34">
        <f>IF(SUM($D$2:D563)&lt;&gt;0,0,IF(U563=L564,E564,0))</f>
        <v>0</v>
      </c>
      <c r="E564" s="3" t="str">
        <f t="shared" si="28"/>
        <v/>
      </c>
      <c r="F564" s="3" t="str">
        <f>IF(E564="","",IF(ISERROR(INDEX($A$11:$B$20,MATCH(E564,$A$11:$A$20,0),2)),0,INDEX($A$11:$B$20,MATCH(E564,$A$11:$A$20,0),2)))</f>
        <v/>
      </c>
      <c r="G564" s="47">
        <v>0.1</v>
      </c>
      <c r="H564" s="46">
        <f>IF($B$5="fixed",rate,G564)</f>
        <v>0.1</v>
      </c>
      <c r="I564" s="9" t="e">
        <f>IF(E564="",NA(),IF(PMT(H564/freq,(term*freq),-$B$2)&gt;(U563*(1+rate/freq)),IF((U563*(1+rate/freq))&lt;0,0,(U563*(1+rate/freq))),PMT(H564/freq,(term*freq),-$B$2)))</f>
        <v>#N/A</v>
      </c>
      <c r="J564" s="8" t="str">
        <f>IF(E564="","",IF(emi&gt;(U563*(1+rate/freq)),IF((U563*(1+rate/freq))&lt;0,0,(U563*(1+rate/freq))),emi))</f>
        <v/>
      </c>
      <c r="K564" s="9" t="e">
        <f>IF(E564="",NA(),IF(U563&lt;0,0,U563)*H564/freq)</f>
        <v>#N/A</v>
      </c>
      <c r="L564" s="8" t="str">
        <f t="shared" si="26"/>
        <v/>
      </c>
      <c r="M564" s="8" t="str">
        <f t="shared" si="27"/>
        <v/>
      </c>
      <c r="N564" s="8"/>
      <c r="O564" s="8"/>
      <c r="P564" s="8"/>
      <c r="Q564" s="8">
        <f>IF($B$23=$M$2,M564,IF($B$23=$N$2,N564,IF($B$23=$O$2,O564,IF($B$23=$P$2,P564,""))))</f>
        <v>0</v>
      </c>
      <c r="R564" s="3">
        <f>IF(Q564&lt;&gt;0,regpay,0)</f>
        <v>0</v>
      </c>
      <c r="S564" s="27"/>
      <c r="T564" s="3">
        <f>IF(U563=0,0,S564)</f>
        <v>0</v>
      </c>
      <c r="U564" s="8" t="str">
        <f>IF(E564="","",IF(U563&lt;=0,0,IF(U563+F564-L564-R564-T564&lt;0,0,U563+F564-L564-R564-T564)))</f>
        <v/>
      </c>
      <c r="W564" s="11"/>
      <c r="X564" s="11"/>
      <c r="Y564" s="11"/>
      <c r="Z564" s="11"/>
      <c r="AA564" s="11"/>
      <c r="AB564" s="11"/>
      <c r="AC564" s="11"/>
    </row>
    <row r="565" spans="4:29">
      <c r="D565" s="34">
        <f>IF(SUM($D$2:D564)&lt;&gt;0,0,IF(U564=L565,E565,0))</f>
        <v>0</v>
      </c>
      <c r="E565" s="3" t="str">
        <f t="shared" si="28"/>
        <v/>
      </c>
      <c r="F565" s="3" t="str">
        <f>IF(E565="","",IF(ISERROR(INDEX($A$11:$B$20,MATCH(E565,$A$11:$A$20,0),2)),0,INDEX($A$11:$B$20,MATCH(E565,$A$11:$A$20,0),2)))</f>
        <v/>
      </c>
      <c r="G565" s="47">
        <v>0.1</v>
      </c>
      <c r="H565" s="46">
        <f>IF($B$5="fixed",rate,G565)</f>
        <v>0.1</v>
      </c>
      <c r="I565" s="9" t="e">
        <f>IF(E565="",NA(),IF(PMT(H565/freq,(term*freq),-$B$2)&gt;(U564*(1+rate/freq)),IF((U564*(1+rate/freq))&lt;0,0,(U564*(1+rate/freq))),PMT(H565/freq,(term*freq),-$B$2)))</f>
        <v>#N/A</v>
      </c>
      <c r="J565" s="8" t="str">
        <f>IF(E565="","",IF(emi&gt;(U564*(1+rate/freq)),IF((U564*(1+rate/freq))&lt;0,0,(U564*(1+rate/freq))),emi))</f>
        <v/>
      </c>
      <c r="K565" s="9" t="e">
        <f>IF(E565="",NA(),IF(U564&lt;0,0,U564)*H565/freq)</f>
        <v>#N/A</v>
      </c>
      <c r="L565" s="8" t="str">
        <f t="shared" si="26"/>
        <v/>
      </c>
      <c r="M565" s="8" t="str">
        <f t="shared" si="27"/>
        <v/>
      </c>
      <c r="N565" s="8">
        <f>N562+3</f>
        <v>562</v>
      </c>
      <c r="O565" s="8"/>
      <c r="P565" s="8"/>
      <c r="Q565" s="8">
        <f>IF($B$23=$M$2,M565,IF($B$23=$N$2,N565,IF($B$23=$O$2,O565,IF($B$23=$P$2,P565,""))))</f>
        <v>562</v>
      </c>
      <c r="R565" s="3">
        <f>IF(Q565&lt;&gt;0,regpay,0)</f>
        <v>0</v>
      </c>
      <c r="S565" s="27"/>
      <c r="T565" s="3">
        <f>IF(U564=0,0,S565)</f>
        <v>0</v>
      </c>
      <c r="U565" s="8" t="str">
        <f>IF(E565="","",IF(U564&lt;=0,0,IF(U564+F565-L565-R565-T565&lt;0,0,U564+F565-L565-R565-T565)))</f>
        <v/>
      </c>
      <c r="W565" s="11"/>
      <c r="X565" s="11"/>
      <c r="Y565" s="11"/>
      <c r="Z565" s="11"/>
      <c r="AA565" s="11"/>
      <c r="AB565" s="11"/>
      <c r="AC565" s="11"/>
    </row>
    <row r="566" spans="4:29">
      <c r="D566" s="34">
        <f>IF(SUM($D$2:D565)&lt;&gt;0,0,IF(U565=L566,E566,0))</f>
        <v>0</v>
      </c>
      <c r="E566" s="3" t="str">
        <f t="shared" si="28"/>
        <v/>
      </c>
      <c r="F566" s="3" t="str">
        <f>IF(E566="","",IF(ISERROR(INDEX($A$11:$B$20,MATCH(E566,$A$11:$A$20,0),2)),0,INDEX($A$11:$B$20,MATCH(E566,$A$11:$A$20,0),2)))</f>
        <v/>
      </c>
      <c r="G566" s="47">
        <v>0.1</v>
      </c>
      <c r="H566" s="46">
        <f>IF($B$5="fixed",rate,G566)</f>
        <v>0.1</v>
      </c>
      <c r="I566" s="9" t="e">
        <f>IF(E566="",NA(),IF(PMT(H566/freq,(term*freq),-$B$2)&gt;(U565*(1+rate/freq)),IF((U565*(1+rate/freq))&lt;0,0,(U565*(1+rate/freq))),PMT(H566/freq,(term*freq),-$B$2)))</f>
        <v>#N/A</v>
      </c>
      <c r="J566" s="8" t="str">
        <f>IF(E566="","",IF(emi&gt;(U565*(1+rate/freq)),IF((U565*(1+rate/freq))&lt;0,0,(U565*(1+rate/freq))),emi))</f>
        <v/>
      </c>
      <c r="K566" s="9" t="e">
        <f>IF(E566="",NA(),IF(U565&lt;0,0,U565)*H566/freq)</f>
        <v>#N/A</v>
      </c>
      <c r="L566" s="8" t="str">
        <f t="shared" si="26"/>
        <v/>
      </c>
      <c r="M566" s="8" t="str">
        <f t="shared" si="27"/>
        <v/>
      </c>
      <c r="N566" s="8"/>
      <c r="O566" s="8"/>
      <c r="P566" s="8"/>
      <c r="Q566" s="8">
        <f>IF($B$23=$M$2,M566,IF($B$23=$N$2,N566,IF($B$23=$O$2,O566,IF($B$23=$P$2,P566,""))))</f>
        <v>0</v>
      </c>
      <c r="R566" s="3">
        <f>IF(Q566&lt;&gt;0,regpay,0)</f>
        <v>0</v>
      </c>
      <c r="S566" s="27"/>
      <c r="T566" s="3">
        <f>IF(U565=0,0,S566)</f>
        <v>0</v>
      </c>
      <c r="U566" s="8" t="str">
        <f>IF(E566="","",IF(U565&lt;=0,0,IF(U565+F566-L566-R566-T566&lt;0,0,U565+F566-L566-R566-T566)))</f>
        <v/>
      </c>
      <c r="W566" s="11"/>
      <c r="X566" s="11"/>
      <c r="Y566" s="11"/>
      <c r="Z566" s="11"/>
      <c r="AA566" s="11"/>
      <c r="AB566" s="11"/>
      <c r="AC566" s="11"/>
    </row>
    <row r="567" spans="4:29">
      <c r="D567" s="34">
        <f>IF(SUM($D$2:D566)&lt;&gt;0,0,IF(U566=L567,E567,0))</f>
        <v>0</v>
      </c>
      <c r="E567" s="3" t="str">
        <f t="shared" si="28"/>
        <v/>
      </c>
      <c r="F567" s="3" t="str">
        <f>IF(E567="","",IF(ISERROR(INDEX($A$11:$B$20,MATCH(E567,$A$11:$A$20,0),2)),0,INDEX($A$11:$B$20,MATCH(E567,$A$11:$A$20,0),2)))</f>
        <v/>
      </c>
      <c r="G567" s="47">
        <v>0.1</v>
      </c>
      <c r="H567" s="46">
        <f>IF($B$5="fixed",rate,G567)</f>
        <v>0.1</v>
      </c>
      <c r="I567" s="9" t="e">
        <f>IF(E567="",NA(),IF(PMT(H567/freq,(term*freq),-$B$2)&gt;(U566*(1+rate/freq)),IF((U566*(1+rate/freq))&lt;0,0,(U566*(1+rate/freq))),PMT(H567/freq,(term*freq),-$B$2)))</f>
        <v>#N/A</v>
      </c>
      <c r="J567" s="8" t="str">
        <f>IF(E567="","",IF(emi&gt;(U566*(1+rate/freq)),IF((U566*(1+rate/freq))&lt;0,0,(U566*(1+rate/freq))),emi))</f>
        <v/>
      </c>
      <c r="K567" s="9" t="e">
        <f>IF(E567="",NA(),IF(U566&lt;0,0,U566)*H567/freq)</f>
        <v>#N/A</v>
      </c>
      <c r="L567" s="8" t="str">
        <f t="shared" si="26"/>
        <v/>
      </c>
      <c r="M567" s="8" t="str">
        <f t="shared" si="27"/>
        <v/>
      </c>
      <c r="N567" s="8"/>
      <c r="O567" s="8"/>
      <c r="P567" s="8"/>
      <c r="Q567" s="8">
        <f>IF($B$23=$M$2,M567,IF($B$23=$N$2,N567,IF($B$23=$O$2,O567,IF($B$23=$P$2,P567,""))))</f>
        <v>0</v>
      </c>
      <c r="R567" s="3">
        <f>IF(Q567&lt;&gt;0,regpay,0)</f>
        <v>0</v>
      </c>
      <c r="S567" s="27"/>
      <c r="T567" s="3">
        <f>IF(U566=0,0,S567)</f>
        <v>0</v>
      </c>
      <c r="U567" s="8" t="str">
        <f>IF(E567="","",IF(U566&lt;=0,0,IF(U566+F567-L567-R567-T567&lt;0,0,U566+F567-L567-R567-T567)))</f>
        <v/>
      </c>
      <c r="W567" s="11"/>
      <c r="X567" s="11"/>
      <c r="Y567" s="11"/>
      <c r="Z567" s="11"/>
      <c r="AA567" s="11"/>
      <c r="AB567" s="11"/>
      <c r="AC567" s="11"/>
    </row>
    <row r="568" spans="4:29">
      <c r="D568" s="34">
        <f>IF(SUM($D$2:D567)&lt;&gt;0,0,IF(U567=L568,E568,0))</f>
        <v>0</v>
      </c>
      <c r="E568" s="3" t="str">
        <f t="shared" si="28"/>
        <v/>
      </c>
      <c r="F568" s="3" t="str">
        <f>IF(E568="","",IF(ISERROR(INDEX($A$11:$B$20,MATCH(E568,$A$11:$A$20,0),2)),0,INDEX($A$11:$B$20,MATCH(E568,$A$11:$A$20,0),2)))</f>
        <v/>
      </c>
      <c r="G568" s="47">
        <v>0.1</v>
      </c>
      <c r="H568" s="46">
        <f>IF($B$5="fixed",rate,G568)</f>
        <v>0.1</v>
      </c>
      <c r="I568" s="9" t="e">
        <f>IF(E568="",NA(),IF(PMT(H568/freq,(term*freq),-$B$2)&gt;(U567*(1+rate/freq)),IF((U567*(1+rate/freq))&lt;0,0,(U567*(1+rate/freq))),PMT(H568/freq,(term*freq),-$B$2)))</f>
        <v>#N/A</v>
      </c>
      <c r="J568" s="8" t="str">
        <f>IF(E568="","",IF(emi&gt;(U567*(1+rate/freq)),IF((U567*(1+rate/freq))&lt;0,0,(U567*(1+rate/freq))),emi))</f>
        <v/>
      </c>
      <c r="K568" s="9" t="e">
        <f>IF(E568="",NA(),IF(U567&lt;0,0,U567)*H568/freq)</f>
        <v>#N/A</v>
      </c>
      <c r="L568" s="8" t="str">
        <f t="shared" si="26"/>
        <v/>
      </c>
      <c r="M568" s="8" t="str">
        <f t="shared" si="27"/>
        <v/>
      </c>
      <c r="N568" s="8">
        <f>N565+3</f>
        <v>565</v>
      </c>
      <c r="O568" s="8">
        <f>O562+6</f>
        <v>565</v>
      </c>
      <c r="P568" s="8">
        <f>P556+12</f>
        <v>565</v>
      </c>
      <c r="Q568" s="8">
        <f>IF($B$23=$M$2,M568,IF($B$23=$N$2,N568,IF($B$23=$O$2,O568,IF($B$23=$P$2,P568,""))))</f>
        <v>565</v>
      </c>
      <c r="R568" s="3">
        <f>IF(Q568&lt;&gt;0,regpay,0)</f>
        <v>0</v>
      </c>
      <c r="S568" s="27"/>
      <c r="T568" s="3">
        <f>IF(U567=0,0,S568)</f>
        <v>0</v>
      </c>
      <c r="U568" s="8" t="str">
        <f>IF(E568="","",IF(U567&lt;=0,0,IF(U567+F568-L568-R568-T568&lt;0,0,U567+F568-L568-R568-T568)))</f>
        <v/>
      </c>
      <c r="W568" s="11"/>
      <c r="X568" s="11"/>
      <c r="Y568" s="11"/>
      <c r="Z568" s="11"/>
      <c r="AA568" s="11"/>
      <c r="AB568" s="11"/>
      <c r="AC568" s="11"/>
    </row>
    <row r="569" spans="4:29">
      <c r="D569" s="34">
        <f>IF(SUM($D$2:D568)&lt;&gt;0,0,IF(U568=L569,E569,0))</f>
        <v>0</v>
      </c>
      <c r="E569" s="3" t="str">
        <f t="shared" si="28"/>
        <v/>
      </c>
      <c r="F569" s="3" t="str">
        <f>IF(E569="","",IF(ISERROR(INDEX($A$11:$B$20,MATCH(E569,$A$11:$A$20,0),2)),0,INDEX($A$11:$B$20,MATCH(E569,$A$11:$A$20,0),2)))</f>
        <v/>
      </c>
      <c r="G569" s="47">
        <v>0.1</v>
      </c>
      <c r="H569" s="46">
        <f>IF($B$5="fixed",rate,G569)</f>
        <v>0.1</v>
      </c>
      <c r="I569" s="9" t="e">
        <f>IF(E569="",NA(),IF(PMT(H569/freq,(term*freq),-$B$2)&gt;(U568*(1+rate/freq)),IF((U568*(1+rate/freq))&lt;0,0,(U568*(1+rate/freq))),PMT(H569/freq,(term*freq),-$B$2)))</f>
        <v>#N/A</v>
      </c>
      <c r="J569" s="8" t="str">
        <f>IF(E569="","",IF(emi&gt;(U568*(1+rate/freq)),IF((U568*(1+rate/freq))&lt;0,0,(U568*(1+rate/freq))),emi))</f>
        <v/>
      </c>
      <c r="K569" s="9" t="e">
        <f>IF(E569="",NA(),IF(U568&lt;0,0,U568)*H569/freq)</f>
        <v>#N/A</v>
      </c>
      <c r="L569" s="8" t="str">
        <f t="shared" si="26"/>
        <v/>
      </c>
      <c r="M569" s="8" t="str">
        <f t="shared" si="27"/>
        <v/>
      </c>
      <c r="N569" s="8"/>
      <c r="O569" s="8"/>
      <c r="P569" s="8"/>
      <c r="Q569" s="8">
        <f>IF($B$23=$M$2,M569,IF($B$23=$N$2,N569,IF($B$23=$O$2,O569,IF($B$23=$P$2,P569,""))))</f>
        <v>0</v>
      </c>
      <c r="R569" s="3">
        <f>IF(Q569&lt;&gt;0,regpay,0)</f>
        <v>0</v>
      </c>
      <c r="S569" s="27"/>
      <c r="T569" s="3">
        <f>IF(U568=0,0,S569)</f>
        <v>0</v>
      </c>
      <c r="U569" s="8" t="str">
        <f>IF(E569="","",IF(U568&lt;=0,0,IF(U568+F569-L569-R569-T569&lt;0,0,U568+F569-L569-R569-T569)))</f>
        <v/>
      </c>
      <c r="W569" s="11"/>
      <c r="X569" s="11"/>
      <c r="Y569" s="11"/>
      <c r="Z569" s="11"/>
      <c r="AA569" s="11"/>
      <c r="AB569" s="11"/>
      <c r="AC569" s="11"/>
    </row>
    <row r="570" spans="4:29">
      <c r="D570" s="34">
        <f>IF(SUM($D$2:D569)&lt;&gt;0,0,IF(U569=L570,E570,0))</f>
        <v>0</v>
      </c>
      <c r="E570" s="3" t="str">
        <f t="shared" si="28"/>
        <v/>
      </c>
      <c r="F570" s="3" t="str">
        <f>IF(E570="","",IF(ISERROR(INDEX($A$11:$B$20,MATCH(E570,$A$11:$A$20,0),2)),0,INDEX($A$11:$B$20,MATCH(E570,$A$11:$A$20,0),2)))</f>
        <v/>
      </c>
      <c r="G570" s="47">
        <v>0.1</v>
      </c>
      <c r="H570" s="46">
        <f>IF($B$5="fixed",rate,G570)</f>
        <v>0.1</v>
      </c>
      <c r="I570" s="9" t="e">
        <f>IF(E570="",NA(),IF(PMT(H570/freq,(term*freq),-$B$2)&gt;(U569*(1+rate/freq)),IF((U569*(1+rate/freq))&lt;0,0,(U569*(1+rate/freq))),PMT(H570/freq,(term*freq),-$B$2)))</f>
        <v>#N/A</v>
      </c>
      <c r="J570" s="8" t="str">
        <f>IF(E570="","",IF(emi&gt;(U569*(1+rate/freq)),IF((U569*(1+rate/freq))&lt;0,0,(U569*(1+rate/freq))),emi))</f>
        <v/>
      </c>
      <c r="K570" s="9" t="e">
        <f>IF(E570="",NA(),IF(U569&lt;0,0,U569)*H570/freq)</f>
        <v>#N/A</v>
      </c>
      <c r="L570" s="8" t="str">
        <f t="shared" si="26"/>
        <v/>
      </c>
      <c r="M570" s="8" t="str">
        <f t="shared" si="27"/>
        <v/>
      </c>
      <c r="N570" s="8"/>
      <c r="O570" s="8"/>
      <c r="P570" s="8"/>
      <c r="Q570" s="8">
        <f>IF($B$23=$M$2,M570,IF($B$23=$N$2,N570,IF($B$23=$O$2,O570,IF($B$23=$P$2,P570,""))))</f>
        <v>0</v>
      </c>
      <c r="R570" s="3">
        <f>IF(Q570&lt;&gt;0,regpay,0)</f>
        <v>0</v>
      </c>
      <c r="S570" s="27"/>
      <c r="T570" s="3">
        <f>IF(U569=0,0,S570)</f>
        <v>0</v>
      </c>
      <c r="U570" s="8" t="str">
        <f>IF(E570="","",IF(U569&lt;=0,0,IF(U569+F570-L570-R570-T570&lt;0,0,U569+F570-L570-R570-T570)))</f>
        <v/>
      </c>
      <c r="W570" s="11"/>
      <c r="X570" s="11"/>
      <c r="Y570" s="11"/>
      <c r="Z570" s="11"/>
      <c r="AA570" s="11"/>
      <c r="AB570" s="11"/>
      <c r="AC570" s="11"/>
    </row>
    <row r="571" spans="4:29">
      <c r="D571" s="34">
        <f>IF(SUM($D$2:D570)&lt;&gt;0,0,IF(U570=L571,E571,0))</f>
        <v>0</v>
      </c>
      <c r="E571" s="3" t="str">
        <f t="shared" si="28"/>
        <v/>
      </c>
      <c r="F571" s="3" t="str">
        <f>IF(E571="","",IF(ISERROR(INDEX($A$11:$B$20,MATCH(E571,$A$11:$A$20,0),2)),0,INDEX($A$11:$B$20,MATCH(E571,$A$11:$A$20,0),2)))</f>
        <v/>
      </c>
      <c r="G571" s="47">
        <v>0.1</v>
      </c>
      <c r="H571" s="46">
        <f>IF($B$5="fixed",rate,G571)</f>
        <v>0.1</v>
      </c>
      <c r="I571" s="9" t="e">
        <f>IF(E571="",NA(),IF(PMT(H571/freq,(term*freq),-$B$2)&gt;(U570*(1+rate/freq)),IF((U570*(1+rate/freq))&lt;0,0,(U570*(1+rate/freq))),PMT(H571/freq,(term*freq),-$B$2)))</f>
        <v>#N/A</v>
      </c>
      <c r="J571" s="8" t="str">
        <f>IF(E571="","",IF(emi&gt;(U570*(1+rate/freq)),IF((U570*(1+rate/freq))&lt;0,0,(U570*(1+rate/freq))),emi))</f>
        <v/>
      </c>
      <c r="K571" s="9" t="e">
        <f>IF(E571="",NA(),IF(U570&lt;0,0,U570)*H571/freq)</f>
        <v>#N/A</v>
      </c>
      <c r="L571" s="8" t="str">
        <f t="shared" si="26"/>
        <v/>
      </c>
      <c r="M571" s="8" t="str">
        <f t="shared" si="27"/>
        <v/>
      </c>
      <c r="N571" s="8">
        <f>N568+3</f>
        <v>568</v>
      </c>
      <c r="O571" s="8"/>
      <c r="P571" s="8"/>
      <c r="Q571" s="8">
        <f>IF($B$23=$M$2,M571,IF($B$23=$N$2,N571,IF($B$23=$O$2,O571,IF($B$23=$P$2,P571,""))))</f>
        <v>568</v>
      </c>
      <c r="R571" s="3">
        <f>IF(Q571&lt;&gt;0,regpay,0)</f>
        <v>0</v>
      </c>
      <c r="S571" s="27"/>
      <c r="T571" s="3">
        <f>IF(U570=0,0,S571)</f>
        <v>0</v>
      </c>
      <c r="U571" s="8" t="str">
        <f>IF(E571="","",IF(U570&lt;=0,0,IF(U570+F571-L571-R571-T571&lt;0,0,U570+F571-L571-R571-T571)))</f>
        <v/>
      </c>
      <c r="W571" s="11"/>
      <c r="X571" s="11"/>
      <c r="Y571" s="11"/>
      <c r="Z571" s="11"/>
      <c r="AA571" s="11"/>
      <c r="AB571" s="11"/>
      <c r="AC571" s="11"/>
    </row>
    <row r="572" spans="4:29">
      <c r="D572" s="34">
        <f>IF(SUM($D$2:D571)&lt;&gt;0,0,IF(U571=L572,E572,0))</f>
        <v>0</v>
      </c>
      <c r="E572" s="3" t="str">
        <f t="shared" si="28"/>
        <v/>
      </c>
      <c r="F572" s="3" t="str">
        <f>IF(E572="","",IF(ISERROR(INDEX($A$11:$B$20,MATCH(E572,$A$11:$A$20,0),2)),0,INDEX($A$11:$B$20,MATCH(E572,$A$11:$A$20,0),2)))</f>
        <v/>
      </c>
      <c r="G572" s="47">
        <v>0.1</v>
      </c>
      <c r="H572" s="46">
        <f>IF($B$5="fixed",rate,G572)</f>
        <v>0.1</v>
      </c>
      <c r="I572" s="9" t="e">
        <f>IF(E572="",NA(),IF(PMT(H572/freq,(term*freq),-$B$2)&gt;(U571*(1+rate/freq)),IF((U571*(1+rate/freq))&lt;0,0,(U571*(1+rate/freq))),PMT(H572/freq,(term*freq),-$B$2)))</f>
        <v>#N/A</v>
      </c>
      <c r="J572" s="8" t="str">
        <f>IF(E572="","",IF(emi&gt;(U571*(1+rate/freq)),IF((U571*(1+rate/freq))&lt;0,0,(U571*(1+rate/freq))),emi))</f>
        <v/>
      </c>
      <c r="K572" s="9" t="e">
        <f>IF(E572="",NA(),IF(U571&lt;0,0,U571)*H572/freq)</f>
        <v>#N/A</v>
      </c>
      <c r="L572" s="8" t="str">
        <f t="shared" si="26"/>
        <v/>
      </c>
      <c r="M572" s="8" t="str">
        <f t="shared" si="27"/>
        <v/>
      </c>
      <c r="N572" s="8"/>
      <c r="O572" s="8"/>
      <c r="P572" s="8"/>
      <c r="Q572" s="8">
        <f>IF($B$23=$M$2,M572,IF($B$23=$N$2,N572,IF($B$23=$O$2,O572,IF($B$23=$P$2,P572,""))))</f>
        <v>0</v>
      </c>
      <c r="R572" s="3">
        <f>IF(Q572&lt;&gt;0,regpay,0)</f>
        <v>0</v>
      </c>
      <c r="S572" s="27"/>
      <c r="T572" s="3">
        <f>IF(U571=0,0,S572)</f>
        <v>0</v>
      </c>
      <c r="U572" s="8" t="str">
        <f>IF(E572="","",IF(U571&lt;=0,0,IF(U571+F572-L572-R572-T572&lt;0,0,U571+F572-L572-R572-T572)))</f>
        <v/>
      </c>
      <c r="W572" s="11"/>
      <c r="X572" s="11"/>
      <c r="Y572" s="11"/>
      <c r="Z572" s="11"/>
      <c r="AA572" s="11"/>
      <c r="AB572" s="11"/>
      <c r="AC572" s="11"/>
    </row>
    <row r="573" spans="4:29">
      <c r="D573" s="34">
        <f>IF(SUM($D$2:D572)&lt;&gt;0,0,IF(U572=L573,E573,0))</f>
        <v>0</v>
      </c>
      <c r="E573" s="3" t="str">
        <f t="shared" si="28"/>
        <v/>
      </c>
      <c r="F573" s="3" t="str">
        <f>IF(E573="","",IF(ISERROR(INDEX($A$11:$B$20,MATCH(E573,$A$11:$A$20,0),2)),0,INDEX($A$11:$B$20,MATCH(E573,$A$11:$A$20,0),2)))</f>
        <v/>
      </c>
      <c r="G573" s="47">
        <v>0.1</v>
      </c>
      <c r="H573" s="46">
        <f>IF($B$5="fixed",rate,G573)</f>
        <v>0.1</v>
      </c>
      <c r="I573" s="9" t="e">
        <f>IF(E573="",NA(),IF(PMT(H573/freq,(term*freq),-$B$2)&gt;(U572*(1+rate/freq)),IF((U572*(1+rate/freq))&lt;0,0,(U572*(1+rate/freq))),PMT(H573/freq,(term*freq),-$B$2)))</f>
        <v>#N/A</v>
      </c>
      <c r="J573" s="8" t="str">
        <f>IF(E573="","",IF(emi&gt;(U572*(1+rate/freq)),IF((U572*(1+rate/freq))&lt;0,0,(U572*(1+rate/freq))),emi))</f>
        <v/>
      </c>
      <c r="K573" s="9" t="e">
        <f>IF(E573="",NA(),IF(U572&lt;0,0,U572)*H573/freq)</f>
        <v>#N/A</v>
      </c>
      <c r="L573" s="8" t="str">
        <f t="shared" si="26"/>
        <v/>
      </c>
      <c r="M573" s="8" t="str">
        <f t="shared" si="27"/>
        <v/>
      </c>
      <c r="N573" s="8"/>
      <c r="O573" s="8"/>
      <c r="P573" s="8"/>
      <c r="Q573" s="8">
        <f>IF($B$23=$M$2,M573,IF($B$23=$N$2,N573,IF($B$23=$O$2,O573,IF($B$23=$P$2,P573,""))))</f>
        <v>0</v>
      </c>
      <c r="R573" s="3">
        <f>IF(Q573&lt;&gt;0,regpay,0)</f>
        <v>0</v>
      </c>
      <c r="S573" s="27"/>
      <c r="T573" s="3">
        <f>IF(U572=0,0,S573)</f>
        <v>0</v>
      </c>
      <c r="U573" s="8" t="str">
        <f>IF(E573="","",IF(U572&lt;=0,0,IF(U572+F573-L573-R573-T573&lt;0,0,U572+F573-L573-R573-T573)))</f>
        <v/>
      </c>
      <c r="W573" s="11"/>
      <c r="X573" s="11"/>
      <c r="Y573" s="11"/>
      <c r="Z573" s="11"/>
      <c r="AA573" s="11"/>
      <c r="AB573" s="11"/>
      <c r="AC573" s="11"/>
    </row>
    <row r="574" spans="4:29">
      <c r="D574" s="34">
        <f>IF(SUM($D$2:D573)&lt;&gt;0,0,IF(U573=L574,E574,0))</f>
        <v>0</v>
      </c>
      <c r="E574" s="3" t="str">
        <f t="shared" si="28"/>
        <v/>
      </c>
      <c r="F574" s="3" t="str">
        <f>IF(E574="","",IF(ISERROR(INDEX($A$11:$B$20,MATCH(E574,$A$11:$A$20,0),2)),0,INDEX($A$11:$B$20,MATCH(E574,$A$11:$A$20,0),2)))</f>
        <v/>
      </c>
      <c r="G574" s="47">
        <v>0.1</v>
      </c>
      <c r="H574" s="46">
        <f>IF($B$5="fixed",rate,G574)</f>
        <v>0.1</v>
      </c>
      <c r="I574" s="9" t="e">
        <f>IF(E574="",NA(),IF(PMT(H574/freq,(term*freq),-$B$2)&gt;(U573*(1+rate/freq)),IF((U573*(1+rate/freq))&lt;0,0,(U573*(1+rate/freq))),PMT(H574/freq,(term*freq),-$B$2)))</f>
        <v>#N/A</v>
      </c>
      <c r="J574" s="8" t="str">
        <f>IF(E574="","",IF(emi&gt;(U573*(1+rate/freq)),IF((U573*(1+rate/freq))&lt;0,0,(U573*(1+rate/freq))),emi))</f>
        <v/>
      </c>
      <c r="K574" s="9" t="e">
        <f>IF(E574="",NA(),IF(U573&lt;0,0,U573)*H574/freq)</f>
        <v>#N/A</v>
      </c>
      <c r="L574" s="8" t="str">
        <f t="shared" si="26"/>
        <v/>
      </c>
      <c r="M574" s="8" t="str">
        <f t="shared" si="27"/>
        <v/>
      </c>
      <c r="N574" s="8">
        <f>N571+3</f>
        <v>571</v>
      </c>
      <c r="O574" s="8">
        <f>O568+6</f>
        <v>571</v>
      </c>
      <c r="P574" s="8"/>
      <c r="Q574" s="8">
        <f>IF($B$23=$M$2,M574,IF($B$23=$N$2,N574,IF($B$23=$O$2,O574,IF($B$23=$P$2,P574,""))))</f>
        <v>571</v>
      </c>
      <c r="R574" s="3">
        <f>IF(Q574&lt;&gt;0,regpay,0)</f>
        <v>0</v>
      </c>
      <c r="S574" s="27"/>
      <c r="T574" s="3">
        <f>IF(U573=0,0,S574)</f>
        <v>0</v>
      </c>
      <c r="U574" s="8" t="str">
        <f>IF(E574="","",IF(U573&lt;=0,0,IF(U573+F574-L574-R574-T574&lt;0,0,U573+F574-L574-R574-T574)))</f>
        <v/>
      </c>
      <c r="W574" s="11"/>
      <c r="X574" s="11"/>
      <c r="Y574" s="11"/>
      <c r="Z574" s="11"/>
      <c r="AA574" s="11"/>
      <c r="AB574" s="11"/>
      <c r="AC574" s="11"/>
    </row>
    <row r="575" spans="4:29">
      <c r="D575" s="34">
        <f>IF(SUM($D$2:D574)&lt;&gt;0,0,IF(U574=L575,E575,0))</f>
        <v>0</v>
      </c>
      <c r="E575" s="3" t="str">
        <f t="shared" si="28"/>
        <v/>
      </c>
      <c r="F575" s="3" t="str">
        <f>IF(E575="","",IF(ISERROR(INDEX($A$11:$B$20,MATCH(E575,$A$11:$A$20,0),2)),0,INDEX($A$11:$B$20,MATCH(E575,$A$11:$A$20,0),2)))</f>
        <v/>
      </c>
      <c r="G575" s="47">
        <v>0.1</v>
      </c>
      <c r="H575" s="46">
        <f>IF($B$5="fixed",rate,G575)</f>
        <v>0.1</v>
      </c>
      <c r="I575" s="9" t="e">
        <f>IF(E575="",NA(),IF(PMT(H575/freq,(term*freq),-$B$2)&gt;(U574*(1+rate/freq)),IF((U574*(1+rate/freq))&lt;0,0,(U574*(1+rate/freq))),PMT(H575/freq,(term*freq),-$B$2)))</f>
        <v>#N/A</v>
      </c>
      <c r="J575" s="8" t="str">
        <f>IF(E575="","",IF(emi&gt;(U574*(1+rate/freq)),IF((U574*(1+rate/freq))&lt;0,0,(U574*(1+rate/freq))),emi))</f>
        <v/>
      </c>
      <c r="K575" s="9" t="e">
        <f>IF(E575="",NA(),IF(U574&lt;0,0,U574)*H575/freq)</f>
        <v>#N/A</v>
      </c>
      <c r="L575" s="8" t="str">
        <f t="shared" si="26"/>
        <v/>
      </c>
      <c r="M575" s="8" t="str">
        <f t="shared" si="27"/>
        <v/>
      </c>
      <c r="N575" s="8"/>
      <c r="O575" s="8"/>
      <c r="P575" s="8"/>
      <c r="Q575" s="8">
        <f>IF($B$23=$M$2,M575,IF($B$23=$N$2,N575,IF($B$23=$O$2,O575,IF($B$23=$P$2,P575,""))))</f>
        <v>0</v>
      </c>
      <c r="R575" s="3">
        <f>IF(Q575&lt;&gt;0,regpay,0)</f>
        <v>0</v>
      </c>
      <c r="S575" s="27"/>
      <c r="T575" s="3">
        <f>IF(U574=0,0,S575)</f>
        <v>0</v>
      </c>
      <c r="U575" s="8" t="str">
        <f>IF(E575="","",IF(U574&lt;=0,0,IF(U574+F575-L575-R575-T575&lt;0,0,U574+F575-L575-R575-T575)))</f>
        <v/>
      </c>
      <c r="W575" s="11"/>
      <c r="X575" s="11"/>
      <c r="Y575" s="11"/>
      <c r="Z575" s="11"/>
      <c r="AA575" s="11"/>
      <c r="AB575" s="11"/>
      <c r="AC575" s="11"/>
    </row>
    <row r="576" spans="4:29">
      <c r="D576" s="34">
        <f>IF(SUM($D$2:D575)&lt;&gt;0,0,IF(U575=L576,E576,0))</f>
        <v>0</v>
      </c>
      <c r="E576" s="3" t="str">
        <f t="shared" si="28"/>
        <v/>
      </c>
      <c r="F576" s="3" t="str">
        <f>IF(E576="","",IF(ISERROR(INDEX($A$11:$B$20,MATCH(E576,$A$11:$A$20,0),2)),0,INDEX($A$11:$B$20,MATCH(E576,$A$11:$A$20,0),2)))</f>
        <v/>
      </c>
      <c r="G576" s="47">
        <v>0.1</v>
      </c>
      <c r="H576" s="46">
        <f>IF($B$5="fixed",rate,G576)</f>
        <v>0.1</v>
      </c>
      <c r="I576" s="9" t="e">
        <f>IF(E576="",NA(),IF(PMT(H576/freq,(term*freq),-$B$2)&gt;(U575*(1+rate/freq)),IF((U575*(1+rate/freq))&lt;0,0,(U575*(1+rate/freq))),PMT(H576/freq,(term*freq),-$B$2)))</f>
        <v>#N/A</v>
      </c>
      <c r="J576" s="8" t="str">
        <f>IF(E576="","",IF(emi&gt;(U575*(1+rate/freq)),IF((U575*(1+rate/freq))&lt;0,0,(U575*(1+rate/freq))),emi))</f>
        <v/>
      </c>
      <c r="K576" s="9" t="e">
        <f>IF(E576="",NA(),IF(U575&lt;0,0,U575)*H576/freq)</f>
        <v>#N/A</v>
      </c>
      <c r="L576" s="8" t="str">
        <f t="shared" si="26"/>
        <v/>
      </c>
      <c r="M576" s="8" t="str">
        <f t="shared" si="27"/>
        <v/>
      </c>
      <c r="N576" s="8"/>
      <c r="O576" s="8"/>
      <c r="P576" s="8"/>
      <c r="Q576" s="8">
        <f>IF($B$23=$M$2,M576,IF($B$23=$N$2,N576,IF($B$23=$O$2,O576,IF($B$23=$P$2,P576,""))))</f>
        <v>0</v>
      </c>
      <c r="R576" s="3">
        <f>IF(Q576&lt;&gt;0,regpay,0)</f>
        <v>0</v>
      </c>
      <c r="S576" s="27"/>
      <c r="T576" s="3">
        <f>IF(U575=0,0,S576)</f>
        <v>0</v>
      </c>
      <c r="U576" s="8" t="str">
        <f>IF(E576="","",IF(U575&lt;=0,0,IF(U575+F576-L576-R576-T576&lt;0,0,U575+F576-L576-R576-T576)))</f>
        <v/>
      </c>
      <c r="W576" s="11"/>
      <c r="X576" s="11"/>
      <c r="Y576" s="11"/>
      <c r="Z576" s="11"/>
      <c r="AA576" s="11"/>
      <c r="AB576" s="11"/>
      <c r="AC576" s="11"/>
    </row>
    <row r="577" spans="4:29">
      <c r="D577" s="34">
        <f>IF(SUM($D$2:D576)&lt;&gt;0,0,IF(U576=L577,E577,0))</f>
        <v>0</v>
      </c>
      <c r="E577" s="3" t="str">
        <f t="shared" si="28"/>
        <v/>
      </c>
      <c r="F577" s="3" t="str">
        <f>IF(E577="","",IF(ISERROR(INDEX($A$11:$B$20,MATCH(E577,$A$11:$A$20,0),2)),0,INDEX($A$11:$B$20,MATCH(E577,$A$11:$A$20,0),2)))</f>
        <v/>
      </c>
      <c r="G577" s="47">
        <v>0.1</v>
      </c>
      <c r="H577" s="46">
        <f>IF($B$5="fixed",rate,G577)</f>
        <v>0.1</v>
      </c>
      <c r="I577" s="9" t="e">
        <f>IF(E577="",NA(),IF(PMT(H577/freq,(term*freq),-$B$2)&gt;(U576*(1+rate/freq)),IF((U576*(1+rate/freq))&lt;0,0,(U576*(1+rate/freq))),PMT(H577/freq,(term*freq),-$B$2)))</f>
        <v>#N/A</v>
      </c>
      <c r="J577" s="8" t="str">
        <f>IF(E577="","",IF(emi&gt;(U576*(1+rate/freq)),IF((U576*(1+rate/freq))&lt;0,0,(U576*(1+rate/freq))),emi))</f>
        <v/>
      </c>
      <c r="K577" s="9" t="e">
        <f>IF(E577="",NA(),IF(U576&lt;0,0,U576)*H577/freq)</f>
        <v>#N/A</v>
      </c>
      <c r="L577" s="8" t="str">
        <f t="shared" si="26"/>
        <v/>
      </c>
      <c r="M577" s="8" t="str">
        <f t="shared" si="27"/>
        <v/>
      </c>
      <c r="N577" s="8">
        <f>N574+3</f>
        <v>574</v>
      </c>
      <c r="O577" s="8"/>
      <c r="P577" s="8"/>
      <c r="Q577" s="8">
        <f>IF($B$23=$M$2,M577,IF($B$23=$N$2,N577,IF($B$23=$O$2,O577,IF($B$23=$P$2,P577,""))))</f>
        <v>574</v>
      </c>
      <c r="R577" s="3">
        <f>IF(Q577&lt;&gt;0,regpay,0)</f>
        <v>0</v>
      </c>
      <c r="S577" s="27"/>
      <c r="T577" s="3">
        <f>IF(U576=0,0,S577)</f>
        <v>0</v>
      </c>
      <c r="U577" s="8" t="str">
        <f>IF(E577="","",IF(U576&lt;=0,0,IF(U576+F577-L577-R577-T577&lt;0,0,U576+F577-L577-R577-T577)))</f>
        <v/>
      </c>
      <c r="W577" s="11"/>
      <c r="X577" s="11"/>
      <c r="Y577" s="11"/>
      <c r="Z577" s="11"/>
      <c r="AA577" s="11"/>
      <c r="AB577" s="11"/>
      <c r="AC577" s="11"/>
    </row>
    <row r="578" spans="4:29">
      <c r="D578" s="34">
        <f>IF(SUM($D$2:D577)&lt;&gt;0,0,IF(U577=L578,E578,0))</f>
        <v>0</v>
      </c>
      <c r="E578" s="3" t="str">
        <f t="shared" si="28"/>
        <v/>
      </c>
      <c r="F578" s="3" t="str">
        <f>IF(E578="","",IF(ISERROR(INDEX($A$11:$B$20,MATCH(E578,$A$11:$A$20,0),2)),0,INDEX($A$11:$B$20,MATCH(E578,$A$11:$A$20,0),2)))</f>
        <v/>
      </c>
      <c r="G578" s="47">
        <v>0.1</v>
      </c>
      <c r="H578" s="46">
        <f>IF($B$5="fixed",rate,G578)</f>
        <v>0.1</v>
      </c>
      <c r="I578" s="9" t="e">
        <f>IF(E578="",NA(),IF(PMT(H578/freq,(term*freq),-$B$2)&gt;(U577*(1+rate/freq)),IF((U577*(1+rate/freq))&lt;0,0,(U577*(1+rate/freq))),PMT(H578/freq,(term*freq),-$B$2)))</f>
        <v>#N/A</v>
      </c>
      <c r="J578" s="8" t="str">
        <f>IF(E578="","",IF(emi&gt;(U577*(1+rate/freq)),IF((U577*(1+rate/freq))&lt;0,0,(U577*(1+rate/freq))),emi))</f>
        <v/>
      </c>
      <c r="K578" s="9" t="e">
        <f>IF(E578="",NA(),IF(U577&lt;0,0,U577)*H578/freq)</f>
        <v>#N/A</v>
      </c>
      <c r="L578" s="8" t="str">
        <f t="shared" si="26"/>
        <v/>
      </c>
      <c r="M578" s="8" t="str">
        <f t="shared" si="27"/>
        <v/>
      </c>
      <c r="N578" s="8"/>
      <c r="O578" s="8"/>
      <c r="P578" s="8"/>
      <c r="Q578" s="8">
        <f>IF($B$23=$M$2,M578,IF($B$23=$N$2,N578,IF($B$23=$O$2,O578,IF($B$23=$P$2,P578,""))))</f>
        <v>0</v>
      </c>
      <c r="R578" s="3">
        <f>IF(Q578&lt;&gt;0,regpay,0)</f>
        <v>0</v>
      </c>
      <c r="S578" s="27"/>
      <c r="T578" s="3">
        <f>IF(U577=0,0,S578)</f>
        <v>0</v>
      </c>
      <c r="U578" s="8" t="str">
        <f>IF(E578="","",IF(U577&lt;=0,0,IF(U577+F578-L578-R578-T578&lt;0,0,U577+F578-L578-R578-T578)))</f>
        <v/>
      </c>
      <c r="W578" s="11"/>
      <c r="X578" s="11"/>
      <c r="Y578" s="11"/>
      <c r="Z578" s="11"/>
      <c r="AA578" s="11"/>
      <c r="AB578" s="11"/>
      <c r="AC578" s="11"/>
    </row>
    <row r="579" spans="4:29">
      <c r="D579" s="34">
        <f>IF(SUM($D$2:D578)&lt;&gt;0,0,IF(U578=L579,E579,0))</f>
        <v>0</v>
      </c>
      <c r="E579" s="3" t="str">
        <f t="shared" si="28"/>
        <v/>
      </c>
      <c r="F579" s="3" t="str">
        <f>IF(E579="","",IF(ISERROR(INDEX($A$11:$B$20,MATCH(E579,$A$11:$A$20,0),2)),0,INDEX($A$11:$B$20,MATCH(E579,$A$11:$A$20,0),2)))</f>
        <v/>
      </c>
      <c r="G579" s="47">
        <v>0.1</v>
      </c>
      <c r="H579" s="46">
        <f>IF($B$5="fixed",rate,G579)</f>
        <v>0.1</v>
      </c>
      <c r="I579" s="9" t="e">
        <f>IF(E579="",NA(),IF(PMT(H579/freq,(term*freq),-$B$2)&gt;(U578*(1+rate/freq)),IF((U578*(1+rate/freq))&lt;0,0,(U578*(1+rate/freq))),PMT(H579/freq,(term*freq),-$B$2)))</f>
        <v>#N/A</v>
      </c>
      <c r="J579" s="8" t="str">
        <f>IF(E579="","",IF(emi&gt;(U578*(1+rate/freq)),IF((U578*(1+rate/freq))&lt;0,0,(U578*(1+rate/freq))),emi))</f>
        <v/>
      </c>
      <c r="K579" s="9" t="e">
        <f>IF(E579="",NA(),IF(U578&lt;0,0,U578)*H579/freq)</f>
        <v>#N/A</v>
      </c>
      <c r="L579" s="8" t="str">
        <f t="shared" si="26"/>
        <v/>
      </c>
      <c r="M579" s="8" t="str">
        <f t="shared" si="27"/>
        <v/>
      </c>
      <c r="N579" s="8"/>
      <c r="O579" s="8"/>
      <c r="P579" s="8"/>
      <c r="Q579" s="8">
        <f>IF($B$23=$M$2,M579,IF($B$23=$N$2,N579,IF($B$23=$O$2,O579,IF($B$23=$P$2,P579,""))))</f>
        <v>0</v>
      </c>
      <c r="R579" s="3">
        <f>IF(Q579&lt;&gt;0,regpay,0)</f>
        <v>0</v>
      </c>
      <c r="S579" s="27"/>
      <c r="T579" s="3">
        <f>IF(U578=0,0,S579)</f>
        <v>0</v>
      </c>
      <c r="U579" s="8" t="str">
        <f>IF(E579="","",IF(U578&lt;=0,0,IF(U578+F579-L579-R579-T579&lt;0,0,U578+F579-L579-R579-T579)))</f>
        <v/>
      </c>
      <c r="W579" s="11"/>
      <c r="X579" s="11"/>
      <c r="Y579" s="11"/>
      <c r="Z579" s="11"/>
      <c r="AA579" s="11"/>
      <c r="AB579" s="11"/>
      <c r="AC579" s="11"/>
    </row>
    <row r="580" spans="4:29">
      <c r="D580" s="34">
        <f>IF(SUM($D$2:D579)&lt;&gt;0,0,IF(U579=L580,E580,0))</f>
        <v>0</v>
      </c>
      <c r="E580" s="3" t="str">
        <f t="shared" si="28"/>
        <v/>
      </c>
      <c r="F580" s="3" t="str">
        <f>IF(E580="","",IF(ISERROR(INDEX($A$11:$B$20,MATCH(E580,$A$11:$A$20,0),2)),0,INDEX($A$11:$B$20,MATCH(E580,$A$11:$A$20,0),2)))</f>
        <v/>
      </c>
      <c r="G580" s="47">
        <v>0.1</v>
      </c>
      <c r="H580" s="46">
        <f>IF($B$5="fixed",rate,G580)</f>
        <v>0.1</v>
      </c>
      <c r="I580" s="9" t="e">
        <f>IF(E580="",NA(),IF(PMT(H580/freq,(term*freq),-$B$2)&gt;(U579*(1+rate/freq)),IF((U579*(1+rate/freq))&lt;0,0,(U579*(1+rate/freq))),PMT(H580/freq,(term*freq),-$B$2)))</f>
        <v>#N/A</v>
      </c>
      <c r="J580" s="8" t="str">
        <f>IF(E580="","",IF(emi&gt;(U579*(1+rate/freq)),IF((U579*(1+rate/freq))&lt;0,0,(U579*(1+rate/freq))),emi))</f>
        <v/>
      </c>
      <c r="K580" s="9" t="e">
        <f>IF(E580="",NA(),IF(U579&lt;0,0,U579)*H580/freq)</f>
        <v>#N/A</v>
      </c>
      <c r="L580" s="8" t="str">
        <f t="shared" si="26"/>
        <v/>
      </c>
      <c r="M580" s="8" t="str">
        <f t="shared" si="27"/>
        <v/>
      </c>
      <c r="N580" s="8">
        <f>N577+3</f>
        <v>577</v>
      </c>
      <c r="O580" s="8">
        <f>O574+6</f>
        <v>577</v>
      </c>
      <c r="P580" s="8">
        <f>P568+12</f>
        <v>577</v>
      </c>
      <c r="Q580" s="8">
        <f>IF($B$23=$M$2,M580,IF($B$23=$N$2,N580,IF($B$23=$O$2,O580,IF($B$23=$P$2,P580,""))))</f>
        <v>577</v>
      </c>
      <c r="R580" s="3">
        <f>IF(Q580&lt;&gt;0,regpay,0)</f>
        <v>0</v>
      </c>
      <c r="S580" s="27"/>
      <c r="T580" s="3">
        <f>IF(U579=0,0,S580)</f>
        <v>0</v>
      </c>
      <c r="U580" s="8" t="str">
        <f>IF(E580="","",IF(U579&lt;=0,0,IF(U579+F580-L580-R580-T580&lt;0,0,U579+F580-L580-R580-T580)))</f>
        <v/>
      </c>
      <c r="W580" s="11"/>
      <c r="X580" s="11"/>
      <c r="Y580" s="11"/>
      <c r="Z580" s="11"/>
      <c r="AA580" s="11"/>
      <c r="AB580" s="11"/>
      <c r="AC580" s="11"/>
    </row>
    <row r="581" spans="4:29">
      <c r="D581" s="34">
        <f>IF(SUM($D$2:D580)&lt;&gt;0,0,IF(U580=L581,E581,0))</f>
        <v>0</v>
      </c>
      <c r="E581" s="3" t="str">
        <f t="shared" si="28"/>
        <v/>
      </c>
      <c r="F581" s="3" t="str">
        <f>IF(E581="","",IF(ISERROR(INDEX($A$11:$B$20,MATCH(E581,$A$11:$A$20,0),2)),0,INDEX($A$11:$B$20,MATCH(E581,$A$11:$A$20,0),2)))</f>
        <v/>
      </c>
      <c r="G581" s="47">
        <v>0.1</v>
      </c>
      <c r="H581" s="46">
        <f>IF($B$5="fixed",rate,G581)</f>
        <v>0.1</v>
      </c>
      <c r="I581" s="9" t="e">
        <f>IF(E581="",NA(),IF(PMT(H581/freq,(term*freq),-$B$2)&gt;(U580*(1+rate/freq)),IF((U580*(1+rate/freq))&lt;0,0,(U580*(1+rate/freq))),PMT(H581/freq,(term*freq),-$B$2)))</f>
        <v>#N/A</v>
      </c>
      <c r="J581" s="8" t="str">
        <f>IF(E581="","",IF(emi&gt;(U580*(1+rate/freq)),IF((U580*(1+rate/freq))&lt;0,0,(U580*(1+rate/freq))),emi))</f>
        <v/>
      </c>
      <c r="K581" s="9" t="e">
        <f>IF(E581="",NA(),IF(U580&lt;0,0,U580)*H581/freq)</f>
        <v>#N/A</v>
      </c>
      <c r="L581" s="8" t="str">
        <f t="shared" ref="L581:L644" si="29">IF(E581="","",I581-K581)</f>
        <v/>
      </c>
      <c r="M581" s="8" t="str">
        <f t="shared" ref="M581:M644" si="30">E581</f>
        <v/>
      </c>
      <c r="N581" s="8"/>
      <c r="O581" s="8"/>
      <c r="P581" s="8"/>
      <c r="Q581" s="8">
        <f>IF($B$23=$M$2,M581,IF($B$23=$N$2,N581,IF($B$23=$O$2,O581,IF($B$23=$P$2,P581,""))))</f>
        <v>0</v>
      </c>
      <c r="R581" s="3">
        <f>IF(Q581&lt;&gt;0,regpay,0)</f>
        <v>0</v>
      </c>
      <c r="S581" s="27"/>
      <c r="T581" s="3">
        <f>IF(U580=0,0,S581)</f>
        <v>0</v>
      </c>
      <c r="U581" s="8" t="str">
        <f>IF(E581="","",IF(U580&lt;=0,0,IF(U580+F581-L581-R581-T581&lt;0,0,U580+F581-L581-R581-T581)))</f>
        <v/>
      </c>
      <c r="W581" s="11"/>
      <c r="X581" s="11"/>
      <c r="Y581" s="11"/>
      <c r="Z581" s="11"/>
      <c r="AA581" s="11"/>
      <c r="AB581" s="11"/>
      <c r="AC581" s="11"/>
    </row>
    <row r="582" spans="4:29">
      <c r="D582" s="34">
        <f>IF(SUM($D$2:D581)&lt;&gt;0,0,IF(U581=L582,E582,0))</f>
        <v>0</v>
      </c>
      <c r="E582" s="3" t="str">
        <f t="shared" si="28"/>
        <v/>
      </c>
      <c r="F582" s="3" t="str">
        <f>IF(E582="","",IF(ISERROR(INDEX($A$11:$B$20,MATCH(E582,$A$11:$A$20,0),2)),0,INDEX($A$11:$B$20,MATCH(E582,$A$11:$A$20,0),2)))</f>
        <v/>
      </c>
      <c r="G582" s="47">
        <v>0.1</v>
      </c>
      <c r="H582" s="46">
        <f>IF($B$5="fixed",rate,G582)</f>
        <v>0.1</v>
      </c>
      <c r="I582" s="9" t="e">
        <f>IF(E582="",NA(),IF(PMT(H582/freq,(term*freq),-$B$2)&gt;(U581*(1+rate/freq)),IF((U581*(1+rate/freq))&lt;0,0,(U581*(1+rate/freq))),PMT(H582/freq,(term*freq),-$B$2)))</f>
        <v>#N/A</v>
      </c>
      <c r="J582" s="8" t="str">
        <f>IF(E582="","",IF(emi&gt;(U581*(1+rate/freq)),IF((U581*(1+rate/freq))&lt;0,0,(U581*(1+rate/freq))),emi))</f>
        <v/>
      </c>
      <c r="K582" s="9" t="e">
        <f>IF(E582="",NA(),IF(U581&lt;0,0,U581)*H582/freq)</f>
        <v>#N/A</v>
      </c>
      <c r="L582" s="8" t="str">
        <f t="shared" si="29"/>
        <v/>
      </c>
      <c r="M582" s="8" t="str">
        <f t="shared" si="30"/>
        <v/>
      </c>
      <c r="N582" s="8"/>
      <c r="O582" s="8"/>
      <c r="P582" s="8"/>
      <c r="Q582" s="8">
        <f>IF($B$23=$M$2,M582,IF($B$23=$N$2,N582,IF($B$23=$O$2,O582,IF($B$23=$P$2,P582,""))))</f>
        <v>0</v>
      </c>
      <c r="R582" s="3">
        <f>IF(Q582&lt;&gt;0,regpay,0)</f>
        <v>0</v>
      </c>
      <c r="S582" s="27"/>
      <c r="T582" s="3">
        <f>IF(U581=0,0,S582)</f>
        <v>0</v>
      </c>
      <c r="U582" s="8" t="str">
        <f>IF(E582="","",IF(U581&lt;=0,0,IF(U581+F582-L582-R582-T582&lt;0,0,U581+F582-L582-R582-T582)))</f>
        <v/>
      </c>
      <c r="W582" s="11"/>
      <c r="X582" s="11"/>
      <c r="Y582" s="11"/>
      <c r="Z582" s="11"/>
      <c r="AA582" s="11"/>
      <c r="AB582" s="11"/>
      <c r="AC582" s="11"/>
    </row>
    <row r="583" spans="4:29">
      <c r="D583" s="34">
        <f>IF(SUM($D$2:D582)&lt;&gt;0,0,IF(U582=L583,E583,0))</f>
        <v>0</v>
      </c>
      <c r="E583" s="3" t="str">
        <f t="shared" si="28"/>
        <v/>
      </c>
      <c r="F583" s="3" t="str">
        <f>IF(E583="","",IF(ISERROR(INDEX($A$11:$B$20,MATCH(E583,$A$11:$A$20,0),2)),0,INDEX($A$11:$B$20,MATCH(E583,$A$11:$A$20,0),2)))</f>
        <v/>
      </c>
      <c r="G583" s="47">
        <v>0.1</v>
      </c>
      <c r="H583" s="46">
        <f>IF($B$5="fixed",rate,G583)</f>
        <v>0.1</v>
      </c>
      <c r="I583" s="9" t="e">
        <f>IF(E583="",NA(),IF(PMT(H583/freq,(term*freq),-$B$2)&gt;(U582*(1+rate/freq)),IF((U582*(1+rate/freq))&lt;0,0,(U582*(1+rate/freq))),PMT(H583/freq,(term*freq),-$B$2)))</f>
        <v>#N/A</v>
      </c>
      <c r="J583" s="8" t="str">
        <f>IF(E583="","",IF(emi&gt;(U582*(1+rate/freq)),IF((U582*(1+rate/freq))&lt;0,0,(U582*(1+rate/freq))),emi))</f>
        <v/>
      </c>
      <c r="K583" s="9" t="e">
        <f>IF(E583="",NA(),IF(U582&lt;0,0,U582)*H583/freq)</f>
        <v>#N/A</v>
      </c>
      <c r="L583" s="8" t="str">
        <f t="shared" si="29"/>
        <v/>
      </c>
      <c r="M583" s="8" t="str">
        <f t="shared" si="30"/>
        <v/>
      </c>
      <c r="N583" s="8">
        <f>N580+3</f>
        <v>580</v>
      </c>
      <c r="O583" s="8"/>
      <c r="P583" s="8"/>
      <c r="Q583" s="8">
        <f>IF($B$23=$M$2,M583,IF($B$23=$N$2,N583,IF($B$23=$O$2,O583,IF($B$23=$P$2,P583,""))))</f>
        <v>580</v>
      </c>
      <c r="R583" s="3">
        <f>IF(Q583&lt;&gt;0,regpay,0)</f>
        <v>0</v>
      </c>
      <c r="S583" s="27"/>
      <c r="T583" s="3">
        <f>IF(U582=0,0,S583)</f>
        <v>0</v>
      </c>
      <c r="U583" s="8" t="str">
        <f>IF(E583="","",IF(U582&lt;=0,0,IF(U582+F583-L583-R583-T583&lt;0,0,U582+F583-L583-R583-T583)))</f>
        <v/>
      </c>
      <c r="W583" s="11"/>
      <c r="X583" s="11"/>
      <c r="Y583" s="11"/>
      <c r="Z583" s="11"/>
      <c r="AA583" s="11"/>
      <c r="AB583" s="11"/>
      <c r="AC583" s="11"/>
    </row>
    <row r="584" spans="4:29">
      <c r="D584" s="34">
        <f>IF(SUM($D$2:D583)&lt;&gt;0,0,IF(U583=L584,E584,0))</f>
        <v>0</v>
      </c>
      <c r="E584" s="3" t="str">
        <f t="shared" si="28"/>
        <v/>
      </c>
      <c r="F584" s="3" t="str">
        <f>IF(E584="","",IF(ISERROR(INDEX($A$11:$B$20,MATCH(E584,$A$11:$A$20,0),2)),0,INDEX($A$11:$B$20,MATCH(E584,$A$11:$A$20,0),2)))</f>
        <v/>
      </c>
      <c r="G584" s="47">
        <v>0.1</v>
      </c>
      <c r="H584" s="46">
        <f>IF($B$5="fixed",rate,G584)</f>
        <v>0.1</v>
      </c>
      <c r="I584" s="9" t="e">
        <f>IF(E584="",NA(),IF(PMT(H584/freq,(term*freq),-$B$2)&gt;(U583*(1+rate/freq)),IF((U583*(1+rate/freq))&lt;0,0,(U583*(1+rate/freq))),PMT(H584/freq,(term*freq),-$B$2)))</f>
        <v>#N/A</v>
      </c>
      <c r="J584" s="8" t="str">
        <f>IF(E584="","",IF(emi&gt;(U583*(1+rate/freq)),IF((U583*(1+rate/freq))&lt;0,0,(U583*(1+rate/freq))),emi))</f>
        <v/>
      </c>
      <c r="K584" s="9" t="e">
        <f>IF(E584="",NA(),IF(U583&lt;0,0,U583)*H584/freq)</f>
        <v>#N/A</v>
      </c>
      <c r="L584" s="8" t="str">
        <f t="shared" si="29"/>
        <v/>
      </c>
      <c r="M584" s="8" t="str">
        <f t="shared" si="30"/>
        <v/>
      </c>
      <c r="N584" s="8"/>
      <c r="O584" s="8"/>
      <c r="P584" s="8"/>
      <c r="Q584" s="8">
        <f>IF($B$23=$M$2,M584,IF($B$23=$N$2,N584,IF($B$23=$O$2,O584,IF($B$23=$P$2,P584,""))))</f>
        <v>0</v>
      </c>
      <c r="R584" s="3">
        <f>IF(Q584&lt;&gt;0,regpay,0)</f>
        <v>0</v>
      </c>
      <c r="S584" s="27"/>
      <c r="T584" s="3">
        <f>IF(U583=0,0,S584)</f>
        <v>0</v>
      </c>
      <c r="U584" s="8" t="str">
        <f>IF(E584="","",IF(U583&lt;=0,0,IF(U583+F584-L584-R584-T584&lt;0,0,U583+F584-L584-R584-T584)))</f>
        <v/>
      </c>
      <c r="W584" s="11"/>
      <c r="X584" s="11"/>
      <c r="Y584" s="11"/>
      <c r="Z584" s="11"/>
      <c r="AA584" s="11"/>
      <c r="AB584" s="11"/>
      <c r="AC584" s="11"/>
    </row>
    <row r="585" spans="4:29">
      <c r="D585" s="34">
        <f>IF(SUM($D$2:D584)&lt;&gt;0,0,IF(U584=L585,E585,0))</f>
        <v>0</v>
      </c>
      <c r="E585" s="3" t="str">
        <f t="shared" si="28"/>
        <v/>
      </c>
      <c r="F585" s="3" t="str">
        <f>IF(E585="","",IF(ISERROR(INDEX($A$11:$B$20,MATCH(E585,$A$11:$A$20,0),2)),0,INDEX($A$11:$B$20,MATCH(E585,$A$11:$A$20,0),2)))</f>
        <v/>
      </c>
      <c r="G585" s="47">
        <v>0.1</v>
      </c>
      <c r="H585" s="46">
        <f>IF($B$5="fixed",rate,G585)</f>
        <v>0.1</v>
      </c>
      <c r="I585" s="9" t="e">
        <f>IF(E585="",NA(),IF(PMT(H585/freq,(term*freq),-$B$2)&gt;(U584*(1+rate/freq)),IF((U584*(1+rate/freq))&lt;0,0,(U584*(1+rate/freq))),PMT(H585/freq,(term*freq),-$B$2)))</f>
        <v>#N/A</v>
      </c>
      <c r="J585" s="8" t="str">
        <f>IF(E585="","",IF(emi&gt;(U584*(1+rate/freq)),IF((U584*(1+rate/freq))&lt;0,0,(U584*(1+rate/freq))),emi))</f>
        <v/>
      </c>
      <c r="K585" s="9" t="e">
        <f>IF(E585="",NA(),IF(U584&lt;0,0,U584)*H585/freq)</f>
        <v>#N/A</v>
      </c>
      <c r="L585" s="8" t="str">
        <f t="shared" si="29"/>
        <v/>
      </c>
      <c r="M585" s="8" t="str">
        <f t="shared" si="30"/>
        <v/>
      </c>
      <c r="N585" s="8"/>
      <c r="O585" s="8"/>
      <c r="P585" s="8"/>
      <c r="Q585" s="8">
        <f>IF($B$23=$M$2,M585,IF($B$23=$N$2,N585,IF($B$23=$O$2,O585,IF($B$23=$P$2,P585,""))))</f>
        <v>0</v>
      </c>
      <c r="R585" s="3">
        <f>IF(Q585&lt;&gt;0,regpay,0)</f>
        <v>0</v>
      </c>
      <c r="S585" s="27"/>
      <c r="T585" s="3">
        <f>IF(U584=0,0,S585)</f>
        <v>0</v>
      </c>
      <c r="U585" s="8" t="str">
        <f>IF(E585="","",IF(U584&lt;=0,0,IF(U584+F585-L585-R585-T585&lt;0,0,U584+F585-L585-R585-T585)))</f>
        <v/>
      </c>
      <c r="W585" s="11"/>
      <c r="X585" s="11"/>
      <c r="Y585" s="11"/>
      <c r="Z585" s="11"/>
      <c r="AA585" s="11"/>
      <c r="AB585" s="11"/>
      <c r="AC585" s="11"/>
    </row>
    <row r="586" spans="4:29">
      <c r="D586" s="34">
        <f>IF(SUM($D$2:D585)&lt;&gt;0,0,IF(U585=L586,E586,0))</f>
        <v>0</v>
      </c>
      <c r="E586" s="3" t="str">
        <f t="shared" si="28"/>
        <v/>
      </c>
      <c r="F586" s="3" t="str">
        <f>IF(E586="","",IF(ISERROR(INDEX($A$11:$B$20,MATCH(E586,$A$11:$A$20,0),2)),0,INDEX($A$11:$B$20,MATCH(E586,$A$11:$A$20,0),2)))</f>
        <v/>
      </c>
      <c r="G586" s="47">
        <v>0.1</v>
      </c>
      <c r="H586" s="46">
        <f>IF($B$5="fixed",rate,G586)</f>
        <v>0.1</v>
      </c>
      <c r="I586" s="9" t="e">
        <f>IF(E586="",NA(),IF(PMT(H586/freq,(term*freq),-$B$2)&gt;(U585*(1+rate/freq)),IF((U585*(1+rate/freq))&lt;0,0,(U585*(1+rate/freq))),PMT(H586/freq,(term*freq),-$B$2)))</f>
        <v>#N/A</v>
      </c>
      <c r="J586" s="8" t="str">
        <f>IF(E586="","",IF(emi&gt;(U585*(1+rate/freq)),IF((U585*(1+rate/freq))&lt;0,0,(U585*(1+rate/freq))),emi))</f>
        <v/>
      </c>
      <c r="K586" s="9" t="e">
        <f>IF(E586="",NA(),IF(U585&lt;0,0,U585)*H586/freq)</f>
        <v>#N/A</v>
      </c>
      <c r="L586" s="8" t="str">
        <f t="shared" si="29"/>
        <v/>
      </c>
      <c r="M586" s="8" t="str">
        <f t="shared" si="30"/>
        <v/>
      </c>
      <c r="N586" s="8">
        <f>N583+3</f>
        <v>583</v>
      </c>
      <c r="O586" s="8">
        <f>O580+6</f>
        <v>583</v>
      </c>
      <c r="P586" s="8"/>
      <c r="Q586" s="8">
        <f>IF($B$23=$M$2,M586,IF($B$23=$N$2,N586,IF($B$23=$O$2,O586,IF($B$23=$P$2,P586,""))))</f>
        <v>583</v>
      </c>
      <c r="R586" s="3">
        <f>IF(Q586&lt;&gt;0,regpay,0)</f>
        <v>0</v>
      </c>
      <c r="S586" s="27"/>
      <c r="T586" s="3">
        <f>IF(U585=0,0,S586)</f>
        <v>0</v>
      </c>
      <c r="U586" s="8" t="str">
        <f>IF(E586="","",IF(U585&lt;=0,0,IF(U585+F586-L586-R586-T586&lt;0,0,U585+F586-L586-R586-T586)))</f>
        <v/>
      </c>
      <c r="W586" s="11"/>
      <c r="X586" s="11"/>
      <c r="Y586" s="11"/>
      <c r="Z586" s="11"/>
      <c r="AA586" s="11"/>
      <c r="AB586" s="11"/>
      <c r="AC586" s="11"/>
    </row>
    <row r="587" spans="4:29">
      <c r="D587" s="34">
        <f>IF(SUM($D$2:D586)&lt;&gt;0,0,IF(U586=L587,E587,0))</f>
        <v>0</v>
      </c>
      <c r="E587" s="3" t="str">
        <f t="shared" si="28"/>
        <v/>
      </c>
      <c r="F587" s="3" t="str">
        <f>IF(E587="","",IF(ISERROR(INDEX($A$11:$B$20,MATCH(E587,$A$11:$A$20,0),2)),0,INDEX($A$11:$B$20,MATCH(E587,$A$11:$A$20,0),2)))</f>
        <v/>
      </c>
      <c r="G587" s="47">
        <v>0.1</v>
      </c>
      <c r="H587" s="46">
        <f>IF($B$5="fixed",rate,G587)</f>
        <v>0.1</v>
      </c>
      <c r="I587" s="9" t="e">
        <f>IF(E587="",NA(),IF(PMT(H587/freq,(term*freq),-$B$2)&gt;(U586*(1+rate/freq)),IF((U586*(1+rate/freq))&lt;0,0,(U586*(1+rate/freq))),PMT(H587/freq,(term*freq),-$B$2)))</f>
        <v>#N/A</v>
      </c>
      <c r="J587" s="8" t="str">
        <f>IF(E587="","",IF(emi&gt;(U586*(1+rate/freq)),IF((U586*(1+rate/freq))&lt;0,0,(U586*(1+rate/freq))),emi))</f>
        <v/>
      </c>
      <c r="K587" s="9" t="e">
        <f>IF(E587="",NA(),IF(U586&lt;0,0,U586)*H587/freq)</f>
        <v>#N/A</v>
      </c>
      <c r="L587" s="8" t="str">
        <f t="shared" si="29"/>
        <v/>
      </c>
      <c r="M587" s="8" t="str">
        <f t="shared" si="30"/>
        <v/>
      </c>
      <c r="N587" s="8"/>
      <c r="O587" s="8"/>
      <c r="P587" s="8"/>
      <c r="Q587" s="8">
        <f>IF($B$23=$M$2,M587,IF($B$23=$N$2,N587,IF($B$23=$O$2,O587,IF($B$23=$P$2,P587,""))))</f>
        <v>0</v>
      </c>
      <c r="R587" s="3">
        <f>IF(Q587&lt;&gt;0,regpay,0)</f>
        <v>0</v>
      </c>
      <c r="S587" s="27"/>
      <c r="T587" s="3">
        <f>IF(U586=0,0,S587)</f>
        <v>0</v>
      </c>
      <c r="U587" s="8" t="str">
        <f>IF(E587="","",IF(U586&lt;=0,0,IF(U586+F587-L587-R587-T587&lt;0,0,U586+F587-L587-R587-T587)))</f>
        <v/>
      </c>
      <c r="W587" s="11"/>
      <c r="X587" s="11"/>
      <c r="Y587" s="11"/>
      <c r="Z587" s="11"/>
      <c r="AA587" s="11"/>
      <c r="AB587" s="11"/>
      <c r="AC587" s="11"/>
    </row>
    <row r="588" spans="4:29">
      <c r="D588" s="34">
        <f>IF(SUM($D$2:D587)&lt;&gt;0,0,IF(U587=L588,E588,0))</f>
        <v>0</v>
      </c>
      <c r="E588" s="3" t="str">
        <f t="shared" si="28"/>
        <v/>
      </c>
      <c r="F588" s="3" t="str">
        <f>IF(E588="","",IF(ISERROR(INDEX($A$11:$B$20,MATCH(E588,$A$11:$A$20,0),2)),0,INDEX($A$11:$B$20,MATCH(E588,$A$11:$A$20,0),2)))</f>
        <v/>
      </c>
      <c r="G588" s="47">
        <v>0.1</v>
      </c>
      <c r="H588" s="46">
        <f>IF($B$5="fixed",rate,G588)</f>
        <v>0.1</v>
      </c>
      <c r="I588" s="9" t="e">
        <f>IF(E588="",NA(),IF(PMT(H588/freq,(term*freq),-$B$2)&gt;(U587*(1+rate/freq)),IF((U587*(1+rate/freq))&lt;0,0,(U587*(1+rate/freq))),PMT(H588/freq,(term*freq),-$B$2)))</f>
        <v>#N/A</v>
      </c>
      <c r="J588" s="8" t="str">
        <f>IF(E588="","",IF(emi&gt;(U587*(1+rate/freq)),IF((U587*(1+rate/freq))&lt;0,0,(U587*(1+rate/freq))),emi))</f>
        <v/>
      </c>
      <c r="K588" s="9" t="e">
        <f>IF(E588="",NA(),IF(U587&lt;0,0,U587)*H588/freq)</f>
        <v>#N/A</v>
      </c>
      <c r="L588" s="8" t="str">
        <f t="shared" si="29"/>
        <v/>
      </c>
      <c r="M588" s="8" t="str">
        <f t="shared" si="30"/>
        <v/>
      </c>
      <c r="N588" s="8"/>
      <c r="O588" s="8"/>
      <c r="P588" s="8"/>
      <c r="Q588" s="8">
        <f>IF($B$23=$M$2,M588,IF($B$23=$N$2,N588,IF($B$23=$O$2,O588,IF($B$23=$P$2,P588,""))))</f>
        <v>0</v>
      </c>
      <c r="R588" s="3">
        <f>IF(Q588&lt;&gt;0,regpay,0)</f>
        <v>0</v>
      </c>
      <c r="S588" s="27"/>
      <c r="T588" s="3">
        <f>IF(U587=0,0,S588)</f>
        <v>0</v>
      </c>
      <c r="U588" s="8" t="str">
        <f>IF(E588="","",IF(U587&lt;=0,0,IF(U587+F588-L588-R588-T588&lt;0,0,U587+F588-L588-R588-T588)))</f>
        <v/>
      </c>
      <c r="W588" s="11"/>
      <c r="X588" s="11"/>
      <c r="Y588" s="11"/>
      <c r="Z588" s="11"/>
      <c r="AA588" s="11"/>
      <c r="AB588" s="11"/>
      <c r="AC588" s="11"/>
    </row>
    <row r="589" spans="4:29">
      <c r="D589" s="34">
        <f>IF(SUM($D$2:D588)&lt;&gt;0,0,IF(U588=L589,E589,0))</f>
        <v>0</v>
      </c>
      <c r="E589" s="3" t="str">
        <f t="shared" si="28"/>
        <v/>
      </c>
      <c r="F589" s="3" t="str">
        <f>IF(E589="","",IF(ISERROR(INDEX($A$11:$B$20,MATCH(E589,$A$11:$A$20,0),2)),0,INDEX($A$11:$B$20,MATCH(E589,$A$11:$A$20,0),2)))</f>
        <v/>
      </c>
      <c r="G589" s="47">
        <v>0.1</v>
      </c>
      <c r="H589" s="46">
        <f>IF($B$5="fixed",rate,G589)</f>
        <v>0.1</v>
      </c>
      <c r="I589" s="9" t="e">
        <f>IF(E589="",NA(),IF(PMT(H589/freq,(term*freq),-$B$2)&gt;(U588*(1+rate/freq)),IF((U588*(1+rate/freq))&lt;0,0,(U588*(1+rate/freq))),PMT(H589/freq,(term*freq),-$B$2)))</f>
        <v>#N/A</v>
      </c>
      <c r="J589" s="8" t="str">
        <f>IF(E589="","",IF(emi&gt;(U588*(1+rate/freq)),IF((U588*(1+rate/freq))&lt;0,0,(U588*(1+rate/freq))),emi))</f>
        <v/>
      </c>
      <c r="K589" s="9" t="e">
        <f>IF(E589="",NA(),IF(U588&lt;0,0,U588)*H589/freq)</f>
        <v>#N/A</v>
      </c>
      <c r="L589" s="8" t="str">
        <f t="shared" si="29"/>
        <v/>
      </c>
      <c r="M589" s="8" t="str">
        <f t="shared" si="30"/>
        <v/>
      </c>
      <c r="N589" s="8">
        <f>N586+3</f>
        <v>586</v>
      </c>
      <c r="O589" s="8"/>
      <c r="P589" s="8"/>
      <c r="Q589" s="8">
        <f>IF($B$23=$M$2,M589,IF($B$23=$N$2,N589,IF($B$23=$O$2,O589,IF($B$23=$P$2,P589,""))))</f>
        <v>586</v>
      </c>
      <c r="R589" s="3">
        <f>IF(Q589&lt;&gt;0,regpay,0)</f>
        <v>0</v>
      </c>
      <c r="S589" s="27"/>
      <c r="T589" s="3">
        <f>IF(U588=0,0,S589)</f>
        <v>0</v>
      </c>
      <c r="U589" s="8" t="str">
        <f>IF(E589="","",IF(U588&lt;=0,0,IF(U588+F589-L589-R589-T589&lt;0,0,U588+F589-L589-R589-T589)))</f>
        <v/>
      </c>
      <c r="W589" s="11"/>
      <c r="X589" s="11"/>
      <c r="Y589" s="11"/>
      <c r="Z589" s="11"/>
      <c r="AA589" s="11"/>
      <c r="AB589" s="11"/>
      <c r="AC589" s="11"/>
    </row>
    <row r="590" spans="4:29">
      <c r="D590" s="34">
        <f>IF(SUM($D$2:D589)&lt;&gt;0,0,IF(U589=L590,E590,0))</f>
        <v>0</v>
      </c>
      <c r="E590" s="3" t="str">
        <f t="shared" si="28"/>
        <v/>
      </c>
      <c r="F590" s="3" t="str">
        <f>IF(E590="","",IF(ISERROR(INDEX($A$11:$B$20,MATCH(E590,$A$11:$A$20,0),2)),0,INDEX($A$11:$B$20,MATCH(E590,$A$11:$A$20,0),2)))</f>
        <v/>
      </c>
      <c r="G590" s="47">
        <v>0.1</v>
      </c>
      <c r="H590" s="46">
        <f>IF($B$5="fixed",rate,G590)</f>
        <v>0.1</v>
      </c>
      <c r="I590" s="9" t="e">
        <f>IF(E590="",NA(),IF(PMT(H590/freq,(term*freq),-$B$2)&gt;(U589*(1+rate/freq)),IF((U589*(1+rate/freq))&lt;0,0,(U589*(1+rate/freq))),PMT(H590/freq,(term*freq),-$B$2)))</f>
        <v>#N/A</v>
      </c>
      <c r="J590" s="8" t="str">
        <f>IF(E590="","",IF(emi&gt;(U589*(1+rate/freq)),IF((U589*(1+rate/freq))&lt;0,0,(U589*(1+rate/freq))),emi))</f>
        <v/>
      </c>
      <c r="K590" s="9" t="e">
        <f>IF(E590="",NA(),IF(U589&lt;0,0,U589)*H590/freq)</f>
        <v>#N/A</v>
      </c>
      <c r="L590" s="8" t="str">
        <f t="shared" si="29"/>
        <v/>
      </c>
      <c r="M590" s="8" t="str">
        <f t="shared" si="30"/>
        <v/>
      </c>
      <c r="N590" s="8"/>
      <c r="O590" s="8"/>
      <c r="P590" s="8"/>
      <c r="Q590" s="8">
        <f>IF($B$23=$M$2,M590,IF($B$23=$N$2,N590,IF($B$23=$O$2,O590,IF($B$23=$P$2,P590,""))))</f>
        <v>0</v>
      </c>
      <c r="R590" s="3">
        <f>IF(Q590&lt;&gt;0,regpay,0)</f>
        <v>0</v>
      </c>
      <c r="S590" s="27"/>
      <c r="T590" s="3">
        <f>IF(U589=0,0,S590)</f>
        <v>0</v>
      </c>
      <c r="U590" s="8" t="str">
        <f>IF(E590="","",IF(U589&lt;=0,0,IF(U589+F590-L590-R590-T590&lt;0,0,U589+F590-L590-R590-T590)))</f>
        <v/>
      </c>
      <c r="W590" s="11"/>
      <c r="X590" s="11"/>
      <c r="Y590" s="11"/>
      <c r="Z590" s="11"/>
      <c r="AA590" s="11"/>
      <c r="AB590" s="11"/>
      <c r="AC590" s="11"/>
    </row>
    <row r="591" spans="4:29">
      <c r="D591" s="34">
        <f>IF(SUM($D$2:D590)&lt;&gt;0,0,IF(U590=L591,E591,0))</f>
        <v>0</v>
      </c>
      <c r="E591" s="3" t="str">
        <f t="shared" si="28"/>
        <v/>
      </c>
      <c r="F591" s="3" t="str">
        <f>IF(E591="","",IF(ISERROR(INDEX($A$11:$B$20,MATCH(E591,$A$11:$A$20,0),2)),0,INDEX($A$11:$B$20,MATCH(E591,$A$11:$A$20,0),2)))</f>
        <v/>
      </c>
      <c r="G591" s="47">
        <v>0.1</v>
      </c>
      <c r="H591" s="46">
        <f>IF($B$5="fixed",rate,G591)</f>
        <v>0.1</v>
      </c>
      <c r="I591" s="9" t="e">
        <f>IF(E591="",NA(),IF(PMT(H591/freq,(term*freq),-$B$2)&gt;(U590*(1+rate/freq)),IF((U590*(1+rate/freq))&lt;0,0,(U590*(1+rate/freq))),PMT(H591/freq,(term*freq),-$B$2)))</f>
        <v>#N/A</v>
      </c>
      <c r="J591" s="8" t="str">
        <f>IF(E591="","",IF(emi&gt;(U590*(1+rate/freq)),IF((U590*(1+rate/freq))&lt;0,0,(U590*(1+rate/freq))),emi))</f>
        <v/>
      </c>
      <c r="K591" s="9" t="e">
        <f>IF(E591="",NA(),IF(U590&lt;0,0,U590)*H591/freq)</f>
        <v>#N/A</v>
      </c>
      <c r="L591" s="8" t="str">
        <f t="shared" si="29"/>
        <v/>
      </c>
      <c r="M591" s="8" t="str">
        <f t="shared" si="30"/>
        <v/>
      </c>
      <c r="N591" s="8"/>
      <c r="O591" s="8"/>
      <c r="P591" s="8"/>
      <c r="Q591" s="8">
        <f>IF($B$23=$M$2,M591,IF($B$23=$N$2,N591,IF($B$23=$O$2,O591,IF($B$23=$P$2,P591,""))))</f>
        <v>0</v>
      </c>
      <c r="R591" s="3">
        <f>IF(Q591&lt;&gt;0,regpay,0)</f>
        <v>0</v>
      </c>
      <c r="S591" s="27"/>
      <c r="T591" s="3">
        <f>IF(U590=0,0,S591)</f>
        <v>0</v>
      </c>
      <c r="U591" s="8" t="str">
        <f>IF(E591="","",IF(U590&lt;=0,0,IF(U590+F591-L591-R591-T591&lt;0,0,U590+F591-L591-R591-T591)))</f>
        <v/>
      </c>
      <c r="W591" s="11"/>
      <c r="X591" s="11"/>
      <c r="Y591" s="11"/>
      <c r="Z591" s="11"/>
      <c r="AA591" s="11"/>
      <c r="AB591" s="11"/>
      <c r="AC591" s="11"/>
    </row>
    <row r="592" spans="4:29">
      <c r="D592" s="34">
        <f>IF(SUM($D$2:D591)&lt;&gt;0,0,IF(U591=L592,E592,0))</f>
        <v>0</v>
      </c>
      <c r="E592" s="3" t="str">
        <f t="shared" si="28"/>
        <v/>
      </c>
      <c r="F592" s="3" t="str">
        <f>IF(E592="","",IF(ISERROR(INDEX($A$11:$B$20,MATCH(E592,$A$11:$A$20,0),2)),0,INDEX($A$11:$B$20,MATCH(E592,$A$11:$A$20,0),2)))</f>
        <v/>
      </c>
      <c r="G592" s="47">
        <v>0.1</v>
      </c>
      <c r="H592" s="46">
        <f>IF($B$5="fixed",rate,G592)</f>
        <v>0.1</v>
      </c>
      <c r="I592" s="9" t="e">
        <f>IF(E592="",NA(),IF(PMT(H592/freq,(term*freq),-$B$2)&gt;(U591*(1+rate/freq)),IF((U591*(1+rate/freq))&lt;0,0,(U591*(1+rate/freq))),PMT(H592/freq,(term*freq),-$B$2)))</f>
        <v>#N/A</v>
      </c>
      <c r="J592" s="8" t="str">
        <f>IF(E592="","",IF(emi&gt;(U591*(1+rate/freq)),IF((U591*(1+rate/freq))&lt;0,0,(U591*(1+rate/freq))),emi))</f>
        <v/>
      </c>
      <c r="K592" s="9" t="e">
        <f>IF(E592="",NA(),IF(U591&lt;0,0,U591)*H592/freq)</f>
        <v>#N/A</v>
      </c>
      <c r="L592" s="8" t="str">
        <f t="shared" si="29"/>
        <v/>
      </c>
      <c r="M592" s="8" t="str">
        <f t="shared" si="30"/>
        <v/>
      </c>
      <c r="N592" s="8">
        <f>N589+3</f>
        <v>589</v>
      </c>
      <c r="O592" s="8">
        <f>O586+6</f>
        <v>589</v>
      </c>
      <c r="P592" s="8">
        <f>P580+12</f>
        <v>589</v>
      </c>
      <c r="Q592" s="8">
        <f>IF($B$23=$M$2,M592,IF($B$23=$N$2,N592,IF($B$23=$O$2,O592,IF($B$23=$P$2,P592,""))))</f>
        <v>589</v>
      </c>
      <c r="R592" s="3">
        <f>IF(Q592&lt;&gt;0,regpay,0)</f>
        <v>0</v>
      </c>
      <c r="S592" s="27"/>
      <c r="T592" s="3">
        <f>IF(U591=0,0,S592)</f>
        <v>0</v>
      </c>
      <c r="U592" s="8" t="str">
        <f>IF(E592="","",IF(U591&lt;=0,0,IF(U591+F592-L592-R592-T592&lt;0,0,U591+F592-L592-R592-T592)))</f>
        <v/>
      </c>
      <c r="W592" s="11"/>
      <c r="X592" s="11"/>
      <c r="Y592" s="11"/>
      <c r="Z592" s="11"/>
      <c r="AA592" s="11"/>
      <c r="AB592" s="11"/>
      <c r="AC592" s="11"/>
    </row>
    <row r="593" spans="4:29">
      <c r="D593" s="34">
        <f>IF(SUM($D$2:D592)&lt;&gt;0,0,IF(U592=L593,E593,0))</f>
        <v>0</v>
      </c>
      <c r="E593" s="3" t="str">
        <f t="shared" si="28"/>
        <v/>
      </c>
      <c r="F593" s="3" t="str">
        <f>IF(E593="","",IF(ISERROR(INDEX($A$11:$B$20,MATCH(E593,$A$11:$A$20,0),2)),0,INDEX($A$11:$B$20,MATCH(E593,$A$11:$A$20,0),2)))</f>
        <v/>
      </c>
      <c r="G593" s="47">
        <v>0.1</v>
      </c>
      <c r="H593" s="46">
        <f>IF($B$5="fixed",rate,G593)</f>
        <v>0.1</v>
      </c>
      <c r="I593" s="9" t="e">
        <f>IF(E593="",NA(),IF(PMT(H593/freq,(term*freq),-$B$2)&gt;(U592*(1+rate/freq)),IF((U592*(1+rate/freq))&lt;0,0,(U592*(1+rate/freq))),PMT(H593/freq,(term*freq),-$B$2)))</f>
        <v>#N/A</v>
      </c>
      <c r="J593" s="8" t="str">
        <f>IF(E593="","",IF(emi&gt;(U592*(1+rate/freq)),IF((U592*(1+rate/freq))&lt;0,0,(U592*(1+rate/freq))),emi))</f>
        <v/>
      </c>
      <c r="K593" s="9" t="e">
        <f>IF(E593="",NA(),IF(U592&lt;0,0,U592)*H593/freq)</f>
        <v>#N/A</v>
      </c>
      <c r="L593" s="8" t="str">
        <f t="shared" si="29"/>
        <v/>
      </c>
      <c r="M593" s="8" t="str">
        <f t="shared" si="30"/>
        <v/>
      </c>
      <c r="N593" s="8"/>
      <c r="O593" s="8"/>
      <c r="P593" s="8"/>
      <c r="Q593" s="8">
        <f>IF($B$23=$M$2,M593,IF($B$23=$N$2,N593,IF($B$23=$O$2,O593,IF($B$23=$P$2,P593,""))))</f>
        <v>0</v>
      </c>
      <c r="R593" s="3">
        <f>IF(Q593&lt;&gt;0,regpay,0)</f>
        <v>0</v>
      </c>
      <c r="S593" s="27"/>
      <c r="T593" s="3">
        <f>IF(U592=0,0,S593)</f>
        <v>0</v>
      </c>
      <c r="U593" s="8" t="str">
        <f>IF(E593="","",IF(U592&lt;=0,0,IF(U592+F593-L593-R593-T593&lt;0,0,U592+F593-L593-R593-T593)))</f>
        <v/>
      </c>
      <c r="W593" s="11"/>
      <c r="X593" s="11"/>
      <c r="Y593" s="11"/>
      <c r="Z593" s="11"/>
      <c r="AA593" s="11"/>
      <c r="AB593" s="11"/>
      <c r="AC593" s="11"/>
    </row>
    <row r="594" spans="4:29">
      <c r="D594" s="34">
        <f>IF(SUM($D$2:D593)&lt;&gt;0,0,IF(U593=L594,E594,0))</f>
        <v>0</v>
      </c>
      <c r="E594" s="3" t="str">
        <f t="shared" si="28"/>
        <v/>
      </c>
      <c r="F594" s="3" t="str">
        <f>IF(E594="","",IF(ISERROR(INDEX($A$11:$B$20,MATCH(E594,$A$11:$A$20,0),2)),0,INDEX($A$11:$B$20,MATCH(E594,$A$11:$A$20,0),2)))</f>
        <v/>
      </c>
      <c r="G594" s="47">
        <v>0.1</v>
      </c>
      <c r="H594" s="46">
        <f>IF($B$5="fixed",rate,G594)</f>
        <v>0.1</v>
      </c>
      <c r="I594" s="9" t="e">
        <f>IF(E594="",NA(),IF(PMT(H594/freq,(term*freq),-$B$2)&gt;(U593*(1+rate/freq)),IF((U593*(1+rate/freq))&lt;0,0,(U593*(1+rate/freq))),PMT(H594/freq,(term*freq),-$B$2)))</f>
        <v>#N/A</v>
      </c>
      <c r="J594" s="8" t="str">
        <f>IF(E594="","",IF(emi&gt;(U593*(1+rate/freq)),IF((U593*(1+rate/freq))&lt;0,0,(U593*(1+rate/freq))),emi))</f>
        <v/>
      </c>
      <c r="K594" s="9" t="e">
        <f>IF(E594="",NA(),IF(U593&lt;0,0,U593)*H594/freq)</f>
        <v>#N/A</v>
      </c>
      <c r="L594" s="8" t="str">
        <f t="shared" si="29"/>
        <v/>
      </c>
      <c r="M594" s="8" t="str">
        <f t="shared" si="30"/>
        <v/>
      </c>
      <c r="N594" s="8"/>
      <c r="O594" s="8"/>
      <c r="P594" s="8"/>
      <c r="Q594" s="8">
        <f>IF($B$23=$M$2,M594,IF($B$23=$N$2,N594,IF($B$23=$O$2,O594,IF($B$23=$P$2,P594,""))))</f>
        <v>0</v>
      </c>
      <c r="R594" s="3">
        <f>IF(Q594&lt;&gt;0,regpay,0)</f>
        <v>0</v>
      </c>
      <c r="S594" s="27"/>
      <c r="T594" s="3">
        <f>IF(U593=0,0,S594)</f>
        <v>0</v>
      </c>
      <c r="U594" s="8" t="str">
        <f>IF(E594="","",IF(U593&lt;=0,0,IF(U593+F594-L594-R594-T594&lt;0,0,U593+F594-L594-R594-T594)))</f>
        <v/>
      </c>
      <c r="W594" s="11"/>
      <c r="X594" s="11"/>
      <c r="Y594" s="11"/>
      <c r="Z594" s="11"/>
      <c r="AA594" s="11"/>
      <c r="AB594" s="11"/>
      <c r="AC594" s="11"/>
    </row>
    <row r="595" spans="4:29">
      <c r="D595" s="34">
        <f>IF(SUM($D$2:D594)&lt;&gt;0,0,IF(U594=L595,E595,0))</f>
        <v>0</v>
      </c>
      <c r="E595" s="3" t="str">
        <f t="shared" si="28"/>
        <v/>
      </c>
      <c r="F595" s="3" t="str">
        <f>IF(E595="","",IF(ISERROR(INDEX($A$11:$B$20,MATCH(E595,$A$11:$A$20,0),2)),0,INDEX($A$11:$B$20,MATCH(E595,$A$11:$A$20,0),2)))</f>
        <v/>
      </c>
      <c r="G595" s="47">
        <v>0.1</v>
      </c>
      <c r="H595" s="46">
        <f>IF($B$5="fixed",rate,G595)</f>
        <v>0.1</v>
      </c>
      <c r="I595" s="9" t="e">
        <f>IF(E595="",NA(),IF(PMT(H595/freq,(term*freq),-$B$2)&gt;(U594*(1+rate/freq)),IF((U594*(1+rate/freq))&lt;0,0,(U594*(1+rate/freq))),PMT(H595/freq,(term*freq),-$B$2)))</f>
        <v>#N/A</v>
      </c>
      <c r="J595" s="8" t="str">
        <f>IF(E595="","",IF(emi&gt;(U594*(1+rate/freq)),IF((U594*(1+rate/freq))&lt;0,0,(U594*(1+rate/freq))),emi))</f>
        <v/>
      </c>
      <c r="K595" s="9" t="e">
        <f>IF(E595="",NA(),IF(U594&lt;0,0,U594)*H595/freq)</f>
        <v>#N/A</v>
      </c>
      <c r="L595" s="8" t="str">
        <f t="shared" si="29"/>
        <v/>
      </c>
      <c r="M595" s="8" t="str">
        <f t="shared" si="30"/>
        <v/>
      </c>
      <c r="N595" s="8">
        <f>N592+3</f>
        <v>592</v>
      </c>
      <c r="O595" s="8"/>
      <c r="P595" s="8"/>
      <c r="Q595" s="8">
        <f>IF($B$23=$M$2,M595,IF($B$23=$N$2,N595,IF($B$23=$O$2,O595,IF($B$23=$P$2,P595,""))))</f>
        <v>592</v>
      </c>
      <c r="R595" s="3">
        <f>IF(Q595&lt;&gt;0,regpay,0)</f>
        <v>0</v>
      </c>
      <c r="S595" s="27"/>
      <c r="T595" s="3">
        <f>IF(U594=0,0,S595)</f>
        <v>0</v>
      </c>
      <c r="U595" s="8" t="str">
        <f>IF(E595="","",IF(U594&lt;=0,0,IF(U594+F595-L595-R595-T595&lt;0,0,U594+F595-L595-R595-T595)))</f>
        <v/>
      </c>
      <c r="W595" s="11"/>
      <c r="X595" s="11"/>
      <c r="Y595" s="11"/>
      <c r="Z595" s="11"/>
      <c r="AA595" s="11"/>
      <c r="AB595" s="11"/>
      <c r="AC595" s="11"/>
    </row>
    <row r="596" spans="4:29">
      <c r="D596" s="34">
        <f>IF(SUM($D$2:D595)&lt;&gt;0,0,IF(U595=L596,E596,0))</f>
        <v>0</v>
      </c>
      <c r="E596" s="3" t="str">
        <f t="shared" si="28"/>
        <v/>
      </c>
      <c r="F596" s="3" t="str">
        <f>IF(E596="","",IF(ISERROR(INDEX($A$11:$B$20,MATCH(E596,$A$11:$A$20,0),2)),0,INDEX($A$11:$B$20,MATCH(E596,$A$11:$A$20,0),2)))</f>
        <v/>
      </c>
      <c r="G596" s="47">
        <v>0.1</v>
      </c>
      <c r="H596" s="46">
        <f>IF($B$5="fixed",rate,G596)</f>
        <v>0.1</v>
      </c>
      <c r="I596" s="9" t="e">
        <f>IF(E596="",NA(),IF(PMT(H596/freq,(term*freq),-$B$2)&gt;(U595*(1+rate/freq)),IF((U595*(1+rate/freq))&lt;0,0,(U595*(1+rate/freq))),PMT(H596/freq,(term*freq),-$B$2)))</f>
        <v>#N/A</v>
      </c>
      <c r="J596" s="8" t="str">
        <f>IF(E596="","",IF(emi&gt;(U595*(1+rate/freq)),IF((U595*(1+rate/freq))&lt;0,0,(U595*(1+rate/freq))),emi))</f>
        <v/>
      </c>
      <c r="K596" s="9" t="e">
        <f>IF(E596="",NA(),IF(U595&lt;0,0,U595)*H596/freq)</f>
        <v>#N/A</v>
      </c>
      <c r="L596" s="8" t="str">
        <f t="shared" si="29"/>
        <v/>
      </c>
      <c r="M596" s="8" t="str">
        <f t="shared" si="30"/>
        <v/>
      </c>
      <c r="N596" s="8"/>
      <c r="O596" s="8"/>
      <c r="P596" s="8"/>
      <c r="Q596" s="8">
        <f>IF($B$23=$M$2,M596,IF($B$23=$N$2,N596,IF($B$23=$O$2,O596,IF($B$23=$P$2,P596,""))))</f>
        <v>0</v>
      </c>
      <c r="R596" s="3">
        <f>IF(Q596&lt;&gt;0,regpay,0)</f>
        <v>0</v>
      </c>
      <c r="S596" s="27"/>
      <c r="T596" s="3">
        <f>IF(U595=0,0,S596)</f>
        <v>0</v>
      </c>
      <c r="U596" s="8" t="str">
        <f>IF(E596="","",IF(U595&lt;=0,0,IF(U595+F596-L596-R596-T596&lt;0,0,U595+F596-L596-R596-T596)))</f>
        <v/>
      </c>
      <c r="W596" s="11"/>
      <c r="X596" s="11"/>
      <c r="Y596" s="11"/>
      <c r="Z596" s="11"/>
      <c r="AA596" s="11"/>
      <c r="AB596" s="11"/>
      <c r="AC596" s="11"/>
    </row>
    <row r="597" spans="4:29">
      <c r="D597" s="34">
        <f>IF(SUM($D$2:D596)&lt;&gt;0,0,IF(U596=L597,E597,0))</f>
        <v>0</v>
      </c>
      <c r="E597" s="3" t="str">
        <f t="shared" si="28"/>
        <v/>
      </c>
      <c r="F597" s="3" t="str">
        <f>IF(E597="","",IF(ISERROR(INDEX($A$11:$B$20,MATCH(E597,$A$11:$A$20,0),2)),0,INDEX($A$11:$B$20,MATCH(E597,$A$11:$A$20,0),2)))</f>
        <v/>
      </c>
      <c r="G597" s="47">
        <v>0.1</v>
      </c>
      <c r="H597" s="46">
        <f>IF($B$5="fixed",rate,G597)</f>
        <v>0.1</v>
      </c>
      <c r="I597" s="9" t="e">
        <f>IF(E597="",NA(),IF(PMT(H597/freq,(term*freq),-$B$2)&gt;(U596*(1+rate/freq)),IF((U596*(1+rate/freq))&lt;0,0,(U596*(1+rate/freq))),PMT(H597/freq,(term*freq),-$B$2)))</f>
        <v>#N/A</v>
      </c>
      <c r="J597" s="8" t="str">
        <f>IF(E597="","",IF(emi&gt;(U596*(1+rate/freq)),IF((U596*(1+rate/freq))&lt;0,0,(U596*(1+rate/freq))),emi))</f>
        <v/>
      </c>
      <c r="K597" s="9" t="e">
        <f>IF(E597="",NA(),IF(U596&lt;0,0,U596)*H597/freq)</f>
        <v>#N/A</v>
      </c>
      <c r="L597" s="8" t="str">
        <f t="shared" si="29"/>
        <v/>
      </c>
      <c r="M597" s="8" t="str">
        <f t="shared" si="30"/>
        <v/>
      </c>
      <c r="N597" s="8"/>
      <c r="O597" s="8"/>
      <c r="P597" s="8"/>
      <c r="Q597" s="8">
        <f>IF($B$23=$M$2,M597,IF($B$23=$N$2,N597,IF($B$23=$O$2,O597,IF($B$23=$P$2,P597,""))))</f>
        <v>0</v>
      </c>
      <c r="R597" s="3">
        <f>IF(Q597&lt;&gt;0,regpay,0)</f>
        <v>0</v>
      </c>
      <c r="S597" s="27"/>
      <c r="T597" s="3">
        <f>IF(U596=0,0,S597)</f>
        <v>0</v>
      </c>
      <c r="U597" s="8" t="str">
        <f>IF(E597="","",IF(U596&lt;=0,0,IF(U596+F597-L597-R597-T597&lt;0,0,U596+F597-L597-R597-T597)))</f>
        <v/>
      </c>
      <c r="W597" s="11"/>
      <c r="X597" s="11"/>
      <c r="Y597" s="11"/>
      <c r="Z597" s="11"/>
      <c r="AA597" s="11"/>
      <c r="AB597" s="11"/>
      <c r="AC597" s="11"/>
    </row>
    <row r="598" spans="4:29">
      <c r="D598" s="34">
        <f>IF(SUM($D$2:D597)&lt;&gt;0,0,IF(U597=L598,E598,0))</f>
        <v>0</v>
      </c>
      <c r="E598" s="3" t="str">
        <f t="shared" si="28"/>
        <v/>
      </c>
      <c r="F598" s="3" t="str">
        <f>IF(E598="","",IF(ISERROR(INDEX($A$11:$B$20,MATCH(E598,$A$11:$A$20,0),2)),0,INDEX($A$11:$B$20,MATCH(E598,$A$11:$A$20,0),2)))</f>
        <v/>
      </c>
      <c r="G598" s="47">
        <v>0.1</v>
      </c>
      <c r="H598" s="46">
        <f>IF($B$5="fixed",rate,G598)</f>
        <v>0.1</v>
      </c>
      <c r="I598" s="9" t="e">
        <f>IF(E598="",NA(),IF(PMT(H598/freq,(term*freq),-$B$2)&gt;(U597*(1+rate/freq)),IF((U597*(1+rate/freq))&lt;0,0,(U597*(1+rate/freq))),PMT(H598/freq,(term*freq),-$B$2)))</f>
        <v>#N/A</v>
      </c>
      <c r="J598" s="8" t="str">
        <f>IF(E598="","",IF(emi&gt;(U597*(1+rate/freq)),IF((U597*(1+rate/freq))&lt;0,0,(U597*(1+rate/freq))),emi))</f>
        <v/>
      </c>
      <c r="K598" s="9" t="e">
        <f>IF(E598="",NA(),IF(U597&lt;0,0,U597)*H598/freq)</f>
        <v>#N/A</v>
      </c>
      <c r="L598" s="8" t="str">
        <f t="shared" si="29"/>
        <v/>
      </c>
      <c r="M598" s="8" t="str">
        <f t="shared" si="30"/>
        <v/>
      </c>
      <c r="N598" s="8">
        <f>N595+3</f>
        <v>595</v>
      </c>
      <c r="O598" s="8">
        <f>O592+6</f>
        <v>595</v>
      </c>
      <c r="P598" s="8"/>
      <c r="Q598" s="8">
        <f>IF($B$23=$M$2,M598,IF($B$23=$N$2,N598,IF($B$23=$O$2,O598,IF($B$23=$P$2,P598,""))))</f>
        <v>595</v>
      </c>
      <c r="R598" s="3">
        <f>IF(Q598&lt;&gt;0,regpay,0)</f>
        <v>0</v>
      </c>
      <c r="S598" s="27"/>
      <c r="T598" s="3">
        <f>IF(U597=0,0,S598)</f>
        <v>0</v>
      </c>
      <c r="U598" s="8" t="str">
        <f>IF(E598="","",IF(U597&lt;=0,0,IF(U597+F598-L598-R598-T598&lt;0,0,U597+F598-L598-R598-T598)))</f>
        <v/>
      </c>
      <c r="W598" s="11"/>
      <c r="X598" s="11"/>
      <c r="Y598" s="11"/>
      <c r="Z598" s="11"/>
      <c r="AA598" s="11"/>
      <c r="AB598" s="11"/>
      <c r="AC598" s="11"/>
    </row>
    <row r="599" spans="4:29">
      <c r="D599" s="34">
        <f>IF(SUM($D$2:D598)&lt;&gt;0,0,IF(U598=L599,E599,0))</f>
        <v>0</v>
      </c>
      <c r="E599" s="3" t="str">
        <f t="shared" si="28"/>
        <v/>
      </c>
      <c r="F599" s="3" t="str">
        <f>IF(E599="","",IF(ISERROR(INDEX($A$11:$B$20,MATCH(E599,$A$11:$A$20,0),2)),0,INDEX($A$11:$B$20,MATCH(E599,$A$11:$A$20,0),2)))</f>
        <v/>
      </c>
      <c r="G599" s="47">
        <v>0.1</v>
      </c>
      <c r="H599" s="46">
        <f>IF($B$5="fixed",rate,G599)</f>
        <v>0.1</v>
      </c>
      <c r="I599" s="9" t="e">
        <f>IF(E599="",NA(),IF(PMT(H599/freq,(term*freq),-$B$2)&gt;(U598*(1+rate/freq)),IF((U598*(1+rate/freq))&lt;0,0,(U598*(1+rate/freq))),PMT(H599/freq,(term*freq),-$B$2)))</f>
        <v>#N/A</v>
      </c>
      <c r="J599" s="8" t="str">
        <f>IF(E599="","",IF(emi&gt;(U598*(1+rate/freq)),IF((U598*(1+rate/freq))&lt;0,0,(U598*(1+rate/freq))),emi))</f>
        <v/>
      </c>
      <c r="K599" s="9" t="e">
        <f>IF(E599="",NA(),IF(U598&lt;0,0,U598)*H599/freq)</f>
        <v>#N/A</v>
      </c>
      <c r="L599" s="8" t="str">
        <f t="shared" si="29"/>
        <v/>
      </c>
      <c r="M599" s="8" t="str">
        <f t="shared" si="30"/>
        <v/>
      </c>
      <c r="N599" s="8"/>
      <c r="O599" s="8"/>
      <c r="P599" s="8"/>
      <c r="Q599" s="8">
        <f>IF($B$23=$M$2,M599,IF($B$23=$N$2,N599,IF($B$23=$O$2,O599,IF($B$23=$P$2,P599,""))))</f>
        <v>0</v>
      </c>
      <c r="R599" s="3">
        <f>IF(Q599&lt;&gt;0,regpay,0)</f>
        <v>0</v>
      </c>
      <c r="S599" s="27"/>
      <c r="T599" s="3">
        <f>IF(U598=0,0,S599)</f>
        <v>0</v>
      </c>
      <c r="U599" s="8" t="str">
        <f>IF(E599="","",IF(U598&lt;=0,0,IF(U598+F599-L599-R599-T599&lt;0,0,U598+F599-L599-R599-T599)))</f>
        <v/>
      </c>
      <c r="W599" s="11"/>
      <c r="X599" s="11"/>
      <c r="Y599" s="11"/>
      <c r="Z599" s="11"/>
      <c r="AA599" s="11"/>
      <c r="AB599" s="11"/>
      <c r="AC599" s="11"/>
    </row>
    <row r="600" spans="4:29">
      <c r="D600" s="34">
        <f>IF(SUM($D$2:D599)&lt;&gt;0,0,IF(U599=L600,E600,0))</f>
        <v>0</v>
      </c>
      <c r="E600" s="3" t="str">
        <f t="shared" si="28"/>
        <v/>
      </c>
      <c r="F600" s="3" t="str">
        <f>IF(E600="","",IF(ISERROR(INDEX($A$11:$B$20,MATCH(E600,$A$11:$A$20,0),2)),0,INDEX($A$11:$B$20,MATCH(E600,$A$11:$A$20,0),2)))</f>
        <v/>
      </c>
      <c r="G600" s="47">
        <v>0.1</v>
      </c>
      <c r="H600" s="46">
        <f>IF($B$5="fixed",rate,G600)</f>
        <v>0.1</v>
      </c>
      <c r="I600" s="9" t="e">
        <f>IF(E600="",NA(),IF(PMT(H600/freq,(term*freq),-$B$2)&gt;(U599*(1+rate/freq)),IF((U599*(1+rate/freq))&lt;0,0,(U599*(1+rate/freq))),PMT(H600/freq,(term*freq),-$B$2)))</f>
        <v>#N/A</v>
      </c>
      <c r="J600" s="8" t="str">
        <f>IF(E600="","",IF(emi&gt;(U599*(1+rate/freq)),IF((U599*(1+rate/freq))&lt;0,0,(U599*(1+rate/freq))),emi))</f>
        <v/>
      </c>
      <c r="K600" s="9" t="e">
        <f>IF(E600="",NA(),IF(U599&lt;0,0,U599)*H600/freq)</f>
        <v>#N/A</v>
      </c>
      <c r="L600" s="8" t="str">
        <f t="shared" si="29"/>
        <v/>
      </c>
      <c r="M600" s="8" t="str">
        <f t="shared" si="30"/>
        <v/>
      </c>
      <c r="N600" s="8"/>
      <c r="O600" s="8"/>
      <c r="P600" s="8"/>
      <c r="Q600" s="8">
        <f>IF($B$23=$M$2,M600,IF($B$23=$N$2,N600,IF($B$23=$O$2,O600,IF($B$23=$P$2,P600,""))))</f>
        <v>0</v>
      </c>
      <c r="R600" s="3">
        <f>IF(Q600&lt;&gt;0,regpay,0)</f>
        <v>0</v>
      </c>
      <c r="S600" s="27"/>
      <c r="T600" s="3">
        <f>IF(U599=0,0,S600)</f>
        <v>0</v>
      </c>
      <c r="U600" s="8" t="str">
        <f>IF(E600="","",IF(U599&lt;=0,0,IF(U599+F600-L600-R600-T600&lt;0,0,U599+F600-L600-R600-T600)))</f>
        <v/>
      </c>
      <c r="W600" s="11"/>
      <c r="X600" s="11"/>
      <c r="Y600" s="11"/>
      <c r="Z600" s="11"/>
      <c r="AA600" s="11"/>
      <c r="AB600" s="11"/>
      <c r="AC600" s="11"/>
    </row>
    <row r="601" spans="4:29">
      <c r="D601" s="34">
        <f>IF(SUM($D$2:D600)&lt;&gt;0,0,IF(U600=L601,E601,0))</f>
        <v>0</v>
      </c>
      <c r="E601" s="3" t="str">
        <f t="shared" si="28"/>
        <v/>
      </c>
      <c r="F601" s="3" t="str">
        <f>IF(E601="","",IF(ISERROR(INDEX($A$11:$B$20,MATCH(E601,$A$11:$A$20,0),2)),0,INDEX($A$11:$B$20,MATCH(E601,$A$11:$A$20,0),2)))</f>
        <v/>
      </c>
      <c r="G601" s="47">
        <v>0.1</v>
      </c>
      <c r="H601" s="46">
        <f>IF($B$5="fixed",rate,G601)</f>
        <v>0.1</v>
      </c>
      <c r="I601" s="9" t="e">
        <f>IF(E601="",NA(),IF(PMT(H601/freq,(term*freq),-$B$2)&gt;(U600*(1+rate/freq)),IF((U600*(1+rate/freq))&lt;0,0,(U600*(1+rate/freq))),PMT(H601/freq,(term*freq),-$B$2)))</f>
        <v>#N/A</v>
      </c>
      <c r="J601" s="8" t="str">
        <f>IF(E601="","",IF(emi&gt;(U600*(1+rate/freq)),IF((U600*(1+rate/freq))&lt;0,0,(U600*(1+rate/freq))),emi))</f>
        <v/>
      </c>
      <c r="K601" s="9" t="e">
        <f>IF(E601="",NA(),IF(U600&lt;0,0,U600)*H601/freq)</f>
        <v>#N/A</v>
      </c>
      <c r="L601" s="8" t="str">
        <f t="shared" si="29"/>
        <v/>
      </c>
      <c r="M601" s="8" t="str">
        <f t="shared" si="30"/>
        <v/>
      </c>
      <c r="N601" s="8">
        <f>N598+3</f>
        <v>598</v>
      </c>
      <c r="O601" s="8"/>
      <c r="P601" s="8"/>
      <c r="Q601" s="8">
        <f>IF($B$23=$M$2,M601,IF($B$23=$N$2,N601,IF($B$23=$O$2,O601,IF($B$23=$P$2,P601,""))))</f>
        <v>598</v>
      </c>
      <c r="R601" s="3">
        <f>IF(Q601&lt;&gt;0,regpay,0)</f>
        <v>0</v>
      </c>
      <c r="S601" s="27"/>
      <c r="T601" s="3">
        <f>IF(U600=0,0,S601)</f>
        <v>0</v>
      </c>
      <c r="U601" s="8" t="str">
        <f>IF(E601="","",IF(U600&lt;=0,0,IF(U600+F601-L601-R601-T601&lt;0,0,U600+F601-L601-R601-T601)))</f>
        <v/>
      </c>
      <c r="W601" s="11"/>
      <c r="X601" s="11"/>
      <c r="Y601" s="11"/>
      <c r="Z601" s="11"/>
      <c r="AA601" s="11"/>
      <c r="AB601" s="11"/>
      <c r="AC601" s="11"/>
    </row>
    <row r="602" spans="4:29">
      <c r="D602" s="34">
        <f>IF(SUM($D$2:D601)&lt;&gt;0,0,IF(U601=L602,E602,0))</f>
        <v>0</v>
      </c>
      <c r="E602" s="3" t="str">
        <f t="shared" si="28"/>
        <v/>
      </c>
      <c r="F602" s="3" t="str">
        <f>IF(E602="","",IF(ISERROR(INDEX($A$11:$B$20,MATCH(E602,$A$11:$A$20,0),2)),0,INDEX($A$11:$B$20,MATCH(E602,$A$11:$A$20,0),2)))</f>
        <v/>
      </c>
      <c r="G602" s="47">
        <v>0.1</v>
      </c>
      <c r="H602" s="46">
        <f>IF($B$5="fixed",rate,G602)</f>
        <v>0.1</v>
      </c>
      <c r="I602" s="9" t="e">
        <f>IF(E602="",NA(),IF(PMT(H602/freq,(term*freq),-$B$2)&gt;(U601*(1+rate/freq)),IF((U601*(1+rate/freq))&lt;0,0,(U601*(1+rate/freq))),PMT(H602/freq,(term*freq),-$B$2)))</f>
        <v>#N/A</v>
      </c>
      <c r="J602" s="8" t="str">
        <f>IF(E602="","",IF(emi&gt;(U601*(1+rate/freq)),IF((U601*(1+rate/freq))&lt;0,0,(U601*(1+rate/freq))),emi))</f>
        <v/>
      </c>
      <c r="K602" s="9" t="e">
        <f>IF(E602="",NA(),IF(U601&lt;0,0,U601)*H602/freq)</f>
        <v>#N/A</v>
      </c>
      <c r="L602" s="8" t="str">
        <f t="shared" si="29"/>
        <v/>
      </c>
      <c r="M602" s="8" t="str">
        <f t="shared" si="30"/>
        <v/>
      </c>
      <c r="N602" s="8"/>
      <c r="O602" s="8"/>
      <c r="P602" s="8"/>
      <c r="Q602" s="8">
        <f>IF($B$23=$M$2,M602,IF($B$23=$N$2,N602,IF($B$23=$O$2,O602,IF($B$23=$P$2,P602,""))))</f>
        <v>0</v>
      </c>
      <c r="R602" s="3">
        <f>IF(Q602&lt;&gt;0,regpay,0)</f>
        <v>0</v>
      </c>
      <c r="S602" s="27"/>
      <c r="T602" s="3">
        <f>IF(U601=0,0,S602)</f>
        <v>0</v>
      </c>
      <c r="U602" s="8" t="str">
        <f>IF(E602="","",IF(U601&lt;=0,0,IF(U601+F602-L602-R602-T602&lt;0,0,U601+F602-L602-R602-T602)))</f>
        <v/>
      </c>
      <c r="W602" s="11"/>
      <c r="X602" s="11"/>
      <c r="Y602" s="11"/>
      <c r="Z602" s="11"/>
      <c r="AA602" s="11"/>
      <c r="AB602" s="11"/>
      <c r="AC602" s="11"/>
    </row>
    <row r="603" spans="4:29">
      <c r="D603" s="34">
        <f>IF(SUM($D$2:D602)&lt;&gt;0,0,IF(U602=L603,E603,0))</f>
        <v>0</v>
      </c>
      <c r="E603" s="3" t="str">
        <f t="shared" si="28"/>
        <v/>
      </c>
      <c r="F603" s="3" t="str">
        <f>IF(E603="","",IF(ISERROR(INDEX($A$11:$B$20,MATCH(E603,$A$11:$A$20,0),2)),0,INDEX($A$11:$B$20,MATCH(E603,$A$11:$A$20,0),2)))</f>
        <v/>
      </c>
      <c r="G603" s="47">
        <v>0.1</v>
      </c>
      <c r="H603" s="46">
        <f>IF($B$5="fixed",rate,G603)</f>
        <v>0.1</v>
      </c>
      <c r="I603" s="9" t="e">
        <f>IF(E603="",NA(),IF(PMT(H603/freq,(term*freq),-$B$2)&gt;(U602*(1+rate/freq)),IF((U602*(1+rate/freq))&lt;0,0,(U602*(1+rate/freq))),PMT(H603/freq,(term*freq),-$B$2)))</f>
        <v>#N/A</v>
      </c>
      <c r="J603" s="8" t="str">
        <f>IF(E603="","",IF(emi&gt;(U602*(1+rate/freq)),IF((U602*(1+rate/freq))&lt;0,0,(U602*(1+rate/freq))),emi))</f>
        <v/>
      </c>
      <c r="K603" s="9" t="e">
        <f>IF(E603="",NA(),IF(U602&lt;0,0,U602)*H603/freq)</f>
        <v>#N/A</v>
      </c>
      <c r="L603" s="8" t="str">
        <f t="shared" si="29"/>
        <v/>
      </c>
      <c r="M603" s="8" t="str">
        <f t="shared" si="30"/>
        <v/>
      </c>
      <c r="N603" s="8"/>
      <c r="O603" s="8"/>
      <c r="P603" s="8"/>
      <c r="Q603" s="8">
        <f>IF($B$23=$M$2,M603,IF($B$23=$N$2,N603,IF($B$23=$O$2,O603,IF($B$23=$P$2,P603,""))))</f>
        <v>0</v>
      </c>
      <c r="R603" s="3">
        <f>IF(Q603&lt;&gt;0,regpay,0)</f>
        <v>0</v>
      </c>
      <c r="S603" s="27"/>
      <c r="T603" s="3">
        <f>IF(U602=0,0,S603)</f>
        <v>0</v>
      </c>
      <c r="U603" s="8" t="str">
        <f>IF(E603="","",IF(U602&lt;=0,0,IF(U602+F603-L603-R603-T603&lt;0,0,U602+F603-L603-R603-T603)))</f>
        <v/>
      </c>
      <c r="W603" s="11"/>
      <c r="X603" s="11"/>
      <c r="Y603" s="11"/>
      <c r="Z603" s="11"/>
      <c r="AA603" s="11"/>
      <c r="AB603" s="11"/>
      <c r="AC603" s="11"/>
    </row>
    <row r="604" spans="4:29">
      <c r="D604" s="34">
        <f>IF(SUM($D$2:D603)&lt;&gt;0,0,IF(U603=L604,E604,0))</f>
        <v>0</v>
      </c>
      <c r="E604" s="3" t="str">
        <f t="shared" si="28"/>
        <v/>
      </c>
      <c r="F604" s="3" t="str">
        <f>IF(E604="","",IF(ISERROR(INDEX($A$11:$B$20,MATCH(E604,$A$11:$A$20,0),2)),0,INDEX($A$11:$B$20,MATCH(E604,$A$11:$A$20,0),2)))</f>
        <v/>
      </c>
      <c r="G604" s="47">
        <v>0.1</v>
      </c>
      <c r="H604" s="46">
        <f>IF($B$5="fixed",rate,G604)</f>
        <v>0.1</v>
      </c>
      <c r="I604" s="9" t="e">
        <f>IF(E604="",NA(),IF(PMT(H604/freq,(term*freq),-$B$2)&gt;(U603*(1+rate/freq)),IF((U603*(1+rate/freq))&lt;0,0,(U603*(1+rate/freq))),PMT(H604/freq,(term*freq),-$B$2)))</f>
        <v>#N/A</v>
      </c>
      <c r="J604" s="8" t="str">
        <f>IF(E604="","",IF(emi&gt;(U603*(1+rate/freq)),IF((U603*(1+rate/freq))&lt;0,0,(U603*(1+rate/freq))),emi))</f>
        <v/>
      </c>
      <c r="K604" s="9" t="e">
        <f>IF(E604="",NA(),IF(U603&lt;0,0,U603)*H604/freq)</f>
        <v>#N/A</v>
      </c>
      <c r="L604" s="8" t="str">
        <f t="shared" si="29"/>
        <v/>
      </c>
      <c r="M604" s="8" t="str">
        <f t="shared" si="30"/>
        <v/>
      </c>
      <c r="N604" s="8">
        <f>N601+3</f>
        <v>601</v>
      </c>
      <c r="O604" s="8">
        <f>O598+6</f>
        <v>601</v>
      </c>
      <c r="P604" s="8">
        <f>P592+12</f>
        <v>601</v>
      </c>
      <c r="Q604" s="8">
        <f>IF($B$23=$M$2,M604,IF($B$23=$N$2,N604,IF($B$23=$O$2,O604,IF($B$23=$P$2,P604,""))))</f>
        <v>601</v>
      </c>
      <c r="R604" s="3">
        <f>IF(Q604&lt;&gt;0,regpay,0)</f>
        <v>0</v>
      </c>
      <c r="S604" s="27"/>
      <c r="T604" s="3">
        <f>IF(U603=0,0,S604)</f>
        <v>0</v>
      </c>
      <c r="U604" s="8" t="str">
        <f>IF(E604="","",IF(U603&lt;=0,0,IF(U603+F604-L604-R604-T604&lt;0,0,U603+F604-L604-R604-T604)))</f>
        <v/>
      </c>
      <c r="W604" s="11"/>
      <c r="X604" s="11"/>
      <c r="Y604" s="11"/>
      <c r="Z604" s="11"/>
      <c r="AA604" s="11"/>
      <c r="AB604" s="11"/>
      <c r="AC604" s="11"/>
    </row>
    <row r="605" spans="4:29">
      <c r="D605" s="34">
        <f>IF(SUM($D$2:D604)&lt;&gt;0,0,IF(U604=L605,E605,0))</f>
        <v>0</v>
      </c>
      <c r="E605" s="3" t="str">
        <f t="shared" si="28"/>
        <v/>
      </c>
      <c r="F605" s="3" t="str">
        <f>IF(E605="","",IF(ISERROR(INDEX($A$11:$B$20,MATCH(E605,$A$11:$A$20,0),2)),0,INDEX($A$11:$B$20,MATCH(E605,$A$11:$A$20,0),2)))</f>
        <v/>
      </c>
      <c r="G605" s="47">
        <v>0.1</v>
      </c>
      <c r="H605" s="46">
        <f>IF($B$5="fixed",rate,G605)</f>
        <v>0.1</v>
      </c>
      <c r="I605" s="9" t="e">
        <f>IF(E605="",NA(),IF(PMT(H605/freq,(term*freq),-$B$2)&gt;(U604*(1+rate/freq)),IF((U604*(1+rate/freq))&lt;0,0,(U604*(1+rate/freq))),PMT(H605/freq,(term*freq),-$B$2)))</f>
        <v>#N/A</v>
      </c>
      <c r="J605" s="8" t="str">
        <f>IF(E605="","",IF(emi&gt;(U604*(1+rate/freq)),IF((U604*(1+rate/freq))&lt;0,0,(U604*(1+rate/freq))),emi))</f>
        <v/>
      </c>
      <c r="K605" s="9" t="e">
        <f>IF(E605="",NA(),IF(U604&lt;0,0,U604)*H605/freq)</f>
        <v>#N/A</v>
      </c>
      <c r="L605" s="8" t="str">
        <f t="shared" si="29"/>
        <v/>
      </c>
      <c r="M605" s="8" t="str">
        <f t="shared" si="30"/>
        <v/>
      </c>
      <c r="N605" s="8"/>
      <c r="O605" s="8"/>
      <c r="P605" s="8"/>
      <c r="Q605" s="8">
        <f>IF($B$23=$M$2,M605,IF($B$23=$N$2,N605,IF($B$23=$O$2,O605,IF($B$23=$P$2,P605,""))))</f>
        <v>0</v>
      </c>
      <c r="R605" s="3">
        <f>IF(Q605&lt;&gt;0,regpay,0)</f>
        <v>0</v>
      </c>
      <c r="S605" s="27"/>
      <c r="T605" s="3">
        <f>IF(U604=0,0,S605)</f>
        <v>0</v>
      </c>
      <c r="U605" s="8" t="str">
        <f>IF(E605="","",IF(U604&lt;=0,0,IF(U604+F605-L605-R605-T605&lt;0,0,U604+F605-L605-R605-T605)))</f>
        <v/>
      </c>
      <c r="W605" s="11"/>
      <c r="X605" s="11"/>
      <c r="Y605" s="11"/>
      <c r="Z605" s="11"/>
      <c r="AA605" s="11"/>
      <c r="AB605" s="11"/>
      <c r="AC605" s="11"/>
    </row>
    <row r="606" spans="4:29">
      <c r="D606" s="34">
        <f>IF(SUM($D$2:D605)&lt;&gt;0,0,IF(U605=L606,E606,0))</f>
        <v>0</v>
      </c>
      <c r="E606" s="3" t="str">
        <f t="shared" si="28"/>
        <v/>
      </c>
      <c r="F606" s="3" t="str">
        <f>IF(E606="","",IF(ISERROR(INDEX($A$11:$B$20,MATCH(E606,$A$11:$A$20,0),2)),0,INDEX($A$11:$B$20,MATCH(E606,$A$11:$A$20,0),2)))</f>
        <v/>
      </c>
      <c r="G606" s="47">
        <v>0.1</v>
      </c>
      <c r="H606" s="46">
        <f>IF($B$5="fixed",rate,G606)</f>
        <v>0.1</v>
      </c>
      <c r="I606" s="9" t="e">
        <f>IF(E606="",NA(),IF(PMT(H606/freq,(term*freq),-$B$2)&gt;(U605*(1+rate/freq)),IF((U605*(1+rate/freq))&lt;0,0,(U605*(1+rate/freq))),PMT(H606/freq,(term*freq),-$B$2)))</f>
        <v>#N/A</v>
      </c>
      <c r="J606" s="8" t="str">
        <f>IF(E606="","",IF(emi&gt;(U605*(1+rate/freq)),IF((U605*(1+rate/freq))&lt;0,0,(U605*(1+rate/freq))),emi))</f>
        <v/>
      </c>
      <c r="K606" s="9" t="e">
        <f>IF(E606="",NA(),IF(U605&lt;0,0,U605)*H606/freq)</f>
        <v>#N/A</v>
      </c>
      <c r="L606" s="8" t="str">
        <f t="shared" si="29"/>
        <v/>
      </c>
      <c r="M606" s="8" t="str">
        <f t="shared" si="30"/>
        <v/>
      </c>
      <c r="N606" s="8"/>
      <c r="O606" s="8"/>
      <c r="P606" s="8"/>
      <c r="Q606" s="8">
        <f>IF($B$23=$M$2,M606,IF($B$23=$N$2,N606,IF($B$23=$O$2,O606,IF($B$23=$P$2,P606,""))))</f>
        <v>0</v>
      </c>
      <c r="R606" s="3">
        <f>IF(Q606&lt;&gt;0,regpay,0)</f>
        <v>0</v>
      </c>
      <c r="S606" s="27"/>
      <c r="T606" s="3">
        <f>IF(U605=0,0,S606)</f>
        <v>0</v>
      </c>
      <c r="U606" s="8" t="str">
        <f>IF(E606="","",IF(U605&lt;=0,0,IF(U605+F606-L606-R606-T606&lt;0,0,U605+F606-L606-R606-T606)))</f>
        <v/>
      </c>
      <c r="W606" s="11"/>
      <c r="X606" s="11"/>
      <c r="Y606" s="11"/>
      <c r="Z606" s="11"/>
      <c r="AA606" s="11"/>
      <c r="AB606" s="11"/>
      <c r="AC606" s="11"/>
    </row>
    <row r="607" spans="4:29">
      <c r="D607" s="34">
        <f>IF(SUM($D$2:D606)&lt;&gt;0,0,IF(U606=L607,E607,0))</f>
        <v>0</v>
      </c>
      <c r="E607" s="3" t="str">
        <f t="shared" si="28"/>
        <v/>
      </c>
      <c r="F607" s="3" t="str">
        <f>IF(E607="","",IF(ISERROR(INDEX($A$11:$B$20,MATCH(E607,$A$11:$A$20,0),2)),0,INDEX($A$11:$B$20,MATCH(E607,$A$11:$A$20,0),2)))</f>
        <v/>
      </c>
      <c r="G607" s="47">
        <v>0.1</v>
      </c>
      <c r="H607" s="46">
        <f>IF($B$5="fixed",rate,G607)</f>
        <v>0.1</v>
      </c>
      <c r="I607" s="9" t="e">
        <f>IF(E607="",NA(),IF(PMT(H607/freq,(term*freq),-$B$2)&gt;(U606*(1+rate/freq)),IF((U606*(1+rate/freq))&lt;0,0,(U606*(1+rate/freq))),PMT(H607/freq,(term*freq),-$B$2)))</f>
        <v>#N/A</v>
      </c>
      <c r="J607" s="8" t="str">
        <f>IF(E607="","",IF(emi&gt;(U606*(1+rate/freq)),IF((U606*(1+rate/freq))&lt;0,0,(U606*(1+rate/freq))),emi))</f>
        <v/>
      </c>
      <c r="K607" s="9" t="e">
        <f>IF(E607="",NA(),IF(U606&lt;0,0,U606)*H607/freq)</f>
        <v>#N/A</v>
      </c>
      <c r="L607" s="8" t="str">
        <f t="shared" si="29"/>
        <v/>
      </c>
      <c r="M607" s="8" t="str">
        <f t="shared" si="30"/>
        <v/>
      </c>
      <c r="N607" s="8">
        <f>N604+3</f>
        <v>604</v>
      </c>
      <c r="O607" s="8"/>
      <c r="P607" s="8"/>
      <c r="Q607" s="8">
        <f>IF($B$23=$M$2,M607,IF($B$23=$N$2,N607,IF($B$23=$O$2,O607,IF($B$23=$P$2,P607,""))))</f>
        <v>604</v>
      </c>
      <c r="R607" s="3">
        <f>IF(Q607&lt;&gt;0,regpay,0)</f>
        <v>0</v>
      </c>
      <c r="S607" s="27"/>
      <c r="T607" s="3">
        <f>IF(U606=0,0,S607)</f>
        <v>0</v>
      </c>
      <c r="U607" s="8" t="str">
        <f>IF(E607="","",IF(U606&lt;=0,0,IF(U606+F607-L607-R607-T607&lt;0,0,U606+F607-L607-R607-T607)))</f>
        <v/>
      </c>
      <c r="W607" s="11"/>
      <c r="X607" s="11"/>
      <c r="Y607" s="11"/>
      <c r="Z607" s="11"/>
      <c r="AA607" s="11"/>
      <c r="AB607" s="11"/>
      <c r="AC607" s="11"/>
    </row>
    <row r="608" spans="4:29">
      <c r="D608" s="34">
        <f>IF(SUM($D$2:D607)&lt;&gt;0,0,IF(U607=L608,E608,0))</f>
        <v>0</v>
      </c>
      <c r="E608" s="3" t="str">
        <f t="shared" si="28"/>
        <v/>
      </c>
      <c r="F608" s="3" t="str">
        <f>IF(E608="","",IF(ISERROR(INDEX($A$11:$B$20,MATCH(E608,$A$11:$A$20,0),2)),0,INDEX($A$11:$B$20,MATCH(E608,$A$11:$A$20,0),2)))</f>
        <v/>
      </c>
      <c r="G608" s="47">
        <v>0.1</v>
      </c>
      <c r="H608" s="46">
        <f>IF($B$5="fixed",rate,G608)</f>
        <v>0.1</v>
      </c>
      <c r="I608" s="9" t="e">
        <f>IF(E608="",NA(),IF(PMT(H608/freq,(term*freq),-$B$2)&gt;(U607*(1+rate/freq)),IF((U607*(1+rate/freq))&lt;0,0,(U607*(1+rate/freq))),PMT(H608/freq,(term*freq),-$B$2)))</f>
        <v>#N/A</v>
      </c>
      <c r="J608" s="8" t="str">
        <f>IF(E608="","",IF(emi&gt;(U607*(1+rate/freq)),IF((U607*(1+rate/freq))&lt;0,0,(U607*(1+rate/freq))),emi))</f>
        <v/>
      </c>
      <c r="K608" s="9" t="e">
        <f>IF(E608="",NA(),IF(U607&lt;0,0,U607)*H608/freq)</f>
        <v>#N/A</v>
      </c>
      <c r="L608" s="8" t="str">
        <f t="shared" si="29"/>
        <v/>
      </c>
      <c r="M608" s="8" t="str">
        <f t="shared" si="30"/>
        <v/>
      </c>
      <c r="N608" s="8"/>
      <c r="O608" s="8"/>
      <c r="P608" s="8"/>
      <c r="Q608" s="8">
        <f>IF($B$23=$M$2,M608,IF($B$23=$N$2,N608,IF($B$23=$O$2,O608,IF($B$23=$P$2,P608,""))))</f>
        <v>0</v>
      </c>
      <c r="R608" s="3">
        <f>IF(Q608&lt;&gt;0,regpay,0)</f>
        <v>0</v>
      </c>
      <c r="S608" s="27"/>
      <c r="T608" s="3">
        <f>IF(U607=0,0,S608)</f>
        <v>0</v>
      </c>
      <c r="U608" s="8" t="str">
        <f>IF(E608="","",IF(U607&lt;=0,0,IF(U607+F608-L608-R608-T608&lt;0,0,U607+F608-L608-R608-T608)))</f>
        <v/>
      </c>
      <c r="W608" s="11"/>
      <c r="X608" s="11"/>
      <c r="Y608" s="11"/>
      <c r="Z608" s="11"/>
      <c r="AA608" s="11"/>
      <c r="AB608" s="11"/>
      <c r="AC608" s="11"/>
    </row>
    <row r="609" spans="4:29">
      <c r="D609" s="34">
        <f>IF(SUM($D$2:D608)&lt;&gt;0,0,IF(U608=L609,E609,0))</f>
        <v>0</v>
      </c>
      <c r="E609" s="3" t="str">
        <f t="shared" si="28"/>
        <v/>
      </c>
      <c r="F609" s="3" t="str">
        <f>IF(E609="","",IF(ISERROR(INDEX($A$11:$B$20,MATCH(E609,$A$11:$A$20,0),2)),0,INDEX($A$11:$B$20,MATCH(E609,$A$11:$A$20,0),2)))</f>
        <v/>
      </c>
      <c r="G609" s="47">
        <v>0.1</v>
      </c>
      <c r="H609" s="46">
        <f>IF($B$5="fixed",rate,G609)</f>
        <v>0.1</v>
      </c>
      <c r="I609" s="9" t="e">
        <f>IF(E609="",NA(),IF(PMT(H609/freq,(term*freq),-$B$2)&gt;(U608*(1+rate/freq)),IF((U608*(1+rate/freq))&lt;0,0,(U608*(1+rate/freq))),PMT(H609/freq,(term*freq),-$B$2)))</f>
        <v>#N/A</v>
      </c>
      <c r="J609" s="8" t="str">
        <f>IF(E609="","",IF(emi&gt;(U608*(1+rate/freq)),IF((U608*(1+rate/freq))&lt;0,0,(U608*(1+rate/freq))),emi))</f>
        <v/>
      </c>
      <c r="K609" s="9" t="e">
        <f>IF(E609="",NA(),IF(U608&lt;0,0,U608)*H609/freq)</f>
        <v>#N/A</v>
      </c>
      <c r="L609" s="8" t="str">
        <f t="shared" si="29"/>
        <v/>
      </c>
      <c r="M609" s="8" t="str">
        <f t="shared" si="30"/>
        <v/>
      </c>
      <c r="N609" s="8"/>
      <c r="O609" s="8"/>
      <c r="P609" s="8"/>
      <c r="Q609" s="8">
        <f>IF($B$23=$M$2,M609,IF($B$23=$N$2,N609,IF($B$23=$O$2,O609,IF($B$23=$P$2,P609,""))))</f>
        <v>0</v>
      </c>
      <c r="R609" s="3">
        <f>IF(Q609&lt;&gt;0,regpay,0)</f>
        <v>0</v>
      </c>
      <c r="S609" s="27"/>
      <c r="T609" s="3">
        <f>IF(U608=0,0,S609)</f>
        <v>0</v>
      </c>
      <c r="U609" s="8" t="str">
        <f>IF(E609="","",IF(U608&lt;=0,0,IF(U608+F609-L609-R609-T609&lt;0,0,U608+F609-L609-R609-T609)))</f>
        <v/>
      </c>
      <c r="W609" s="11"/>
      <c r="X609" s="11"/>
      <c r="Y609" s="11"/>
      <c r="Z609" s="11"/>
      <c r="AA609" s="11"/>
      <c r="AB609" s="11"/>
      <c r="AC609" s="11"/>
    </row>
    <row r="610" spans="4:29">
      <c r="D610" s="34">
        <f>IF(SUM($D$2:D609)&lt;&gt;0,0,IF(U609=L610,E610,0))</f>
        <v>0</v>
      </c>
      <c r="E610" s="3" t="str">
        <f t="shared" si="28"/>
        <v/>
      </c>
      <c r="F610" s="3" t="str">
        <f>IF(E610="","",IF(ISERROR(INDEX($A$11:$B$20,MATCH(E610,$A$11:$A$20,0),2)),0,INDEX($A$11:$B$20,MATCH(E610,$A$11:$A$20,0),2)))</f>
        <v/>
      </c>
      <c r="G610" s="47">
        <v>0.1</v>
      </c>
      <c r="H610" s="46">
        <f>IF($B$5="fixed",rate,G610)</f>
        <v>0.1</v>
      </c>
      <c r="I610" s="9" t="e">
        <f>IF(E610="",NA(),IF(PMT(H610/freq,(term*freq),-$B$2)&gt;(U609*(1+rate/freq)),IF((U609*(1+rate/freq))&lt;0,0,(U609*(1+rate/freq))),PMT(H610/freq,(term*freq),-$B$2)))</f>
        <v>#N/A</v>
      </c>
      <c r="J610" s="8" t="str">
        <f>IF(E610="","",IF(emi&gt;(U609*(1+rate/freq)),IF((U609*(1+rate/freq))&lt;0,0,(U609*(1+rate/freq))),emi))</f>
        <v/>
      </c>
      <c r="K610" s="9" t="e">
        <f>IF(E610="",NA(),IF(U609&lt;0,0,U609)*H610/freq)</f>
        <v>#N/A</v>
      </c>
      <c r="L610" s="8" t="str">
        <f t="shared" si="29"/>
        <v/>
      </c>
      <c r="M610" s="8" t="str">
        <f t="shared" si="30"/>
        <v/>
      </c>
      <c r="N610" s="8">
        <f>N607+3</f>
        <v>607</v>
      </c>
      <c r="O610" s="8">
        <f>O604+6</f>
        <v>607</v>
      </c>
      <c r="P610" s="8"/>
      <c r="Q610" s="8">
        <f>IF($B$23=$M$2,M610,IF($B$23=$N$2,N610,IF($B$23=$O$2,O610,IF($B$23=$P$2,P610,""))))</f>
        <v>607</v>
      </c>
      <c r="R610" s="3">
        <f>IF(Q610&lt;&gt;0,regpay,0)</f>
        <v>0</v>
      </c>
      <c r="S610" s="27"/>
      <c r="T610" s="3">
        <f>IF(U609=0,0,S610)</f>
        <v>0</v>
      </c>
      <c r="U610" s="8" t="str">
        <f>IF(E610="","",IF(U609&lt;=0,0,IF(U609+F610-L610-R610-T610&lt;0,0,U609+F610-L610-R610-T610)))</f>
        <v/>
      </c>
      <c r="W610" s="11"/>
      <c r="X610" s="11"/>
      <c r="Y610" s="11"/>
      <c r="Z610" s="11"/>
      <c r="AA610" s="11"/>
      <c r="AB610" s="11"/>
      <c r="AC610" s="11"/>
    </row>
    <row r="611" spans="4:29">
      <c r="D611" s="34">
        <f>IF(SUM($D$2:D610)&lt;&gt;0,0,IF(U610=L611,E611,0))</f>
        <v>0</v>
      </c>
      <c r="E611" s="3" t="str">
        <f t="shared" si="28"/>
        <v/>
      </c>
      <c r="F611" s="3" t="str">
        <f>IF(E611="","",IF(ISERROR(INDEX($A$11:$B$20,MATCH(E611,$A$11:$A$20,0),2)),0,INDEX($A$11:$B$20,MATCH(E611,$A$11:$A$20,0),2)))</f>
        <v/>
      </c>
      <c r="G611" s="47">
        <v>0.1</v>
      </c>
      <c r="H611" s="46">
        <f>IF($B$5="fixed",rate,G611)</f>
        <v>0.1</v>
      </c>
      <c r="I611" s="9" t="e">
        <f>IF(E611="",NA(),IF(PMT(H611/freq,(term*freq),-$B$2)&gt;(U610*(1+rate/freq)),IF((U610*(1+rate/freq))&lt;0,0,(U610*(1+rate/freq))),PMT(H611/freq,(term*freq),-$B$2)))</f>
        <v>#N/A</v>
      </c>
      <c r="J611" s="8" t="str">
        <f>IF(E611="","",IF(emi&gt;(U610*(1+rate/freq)),IF((U610*(1+rate/freq))&lt;0,0,(U610*(1+rate/freq))),emi))</f>
        <v/>
      </c>
      <c r="K611" s="9" t="e">
        <f>IF(E611="",NA(),IF(U610&lt;0,0,U610)*H611/freq)</f>
        <v>#N/A</v>
      </c>
      <c r="L611" s="8" t="str">
        <f t="shared" si="29"/>
        <v/>
      </c>
      <c r="M611" s="8" t="str">
        <f t="shared" si="30"/>
        <v/>
      </c>
      <c r="N611" s="8"/>
      <c r="O611" s="8"/>
      <c r="P611" s="8"/>
      <c r="Q611" s="8">
        <f>IF($B$23=$M$2,M611,IF($B$23=$N$2,N611,IF($B$23=$O$2,O611,IF($B$23=$P$2,P611,""))))</f>
        <v>0</v>
      </c>
      <c r="R611" s="3">
        <f>IF(Q611&lt;&gt;0,regpay,0)</f>
        <v>0</v>
      </c>
      <c r="S611" s="27"/>
      <c r="T611" s="3">
        <f>IF(U610=0,0,S611)</f>
        <v>0</v>
      </c>
      <c r="U611" s="8" t="str">
        <f>IF(E611="","",IF(U610&lt;=0,0,IF(U610+F611-L611-R611-T611&lt;0,0,U610+F611-L611-R611-T611)))</f>
        <v/>
      </c>
      <c r="W611" s="11"/>
      <c r="X611" s="11"/>
      <c r="Y611" s="11"/>
      <c r="Z611" s="11"/>
      <c r="AA611" s="11"/>
      <c r="AB611" s="11"/>
      <c r="AC611" s="11"/>
    </row>
    <row r="612" spans="4:29">
      <c r="D612" s="34">
        <f>IF(SUM($D$2:D611)&lt;&gt;0,0,IF(U611=L612,E612,0))</f>
        <v>0</v>
      </c>
      <c r="E612" s="3" t="str">
        <f t="shared" si="28"/>
        <v/>
      </c>
      <c r="F612" s="3" t="str">
        <f>IF(E612="","",IF(ISERROR(INDEX($A$11:$B$20,MATCH(E612,$A$11:$A$20,0),2)),0,INDEX($A$11:$B$20,MATCH(E612,$A$11:$A$20,0),2)))</f>
        <v/>
      </c>
      <c r="G612" s="47">
        <v>0.1</v>
      </c>
      <c r="H612" s="46">
        <f>IF($B$5="fixed",rate,G612)</f>
        <v>0.1</v>
      </c>
      <c r="I612" s="9" t="e">
        <f>IF(E612="",NA(),IF(PMT(H612/freq,(term*freq),-$B$2)&gt;(U611*(1+rate/freq)),IF((U611*(1+rate/freq))&lt;0,0,(U611*(1+rate/freq))),PMT(H612/freq,(term*freq),-$B$2)))</f>
        <v>#N/A</v>
      </c>
      <c r="J612" s="8" t="str">
        <f>IF(E612="","",IF(emi&gt;(U611*(1+rate/freq)),IF((U611*(1+rate/freq))&lt;0,0,(U611*(1+rate/freq))),emi))</f>
        <v/>
      </c>
      <c r="K612" s="9" t="e">
        <f>IF(E612="",NA(),IF(U611&lt;0,0,U611)*H612/freq)</f>
        <v>#N/A</v>
      </c>
      <c r="L612" s="8" t="str">
        <f t="shared" si="29"/>
        <v/>
      </c>
      <c r="M612" s="8" t="str">
        <f t="shared" si="30"/>
        <v/>
      </c>
      <c r="N612" s="8"/>
      <c r="O612" s="8"/>
      <c r="P612" s="8"/>
      <c r="Q612" s="8">
        <f>IF($B$23=$M$2,M612,IF($B$23=$N$2,N612,IF($B$23=$O$2,O612,IF($B$23=$P$2,P612,""))))</f>
        <v>0</v>
      </c>
      <c r="R612" s="3">
        <f>IF(Q612&lt;&gt;0,regpay,0)</f>
        <v>0</v>
      </c>
      <c r="S612" s="27"/>
      <c r="T612" s="3">
        <f>IF(U611=0,0,S612)</f>
        <v>0</v>
      </c>
      <c r="U612" s="8" t="str">
        <f>IF(E612="","",IF(U611&lt;=0,0,IF(U611+F612-L612-R612-T612&lt;0,0,U611+F612-L612-R612-T612)))</f>
        <v/>
      </c>
      <c r="W612" s="11"/>
      <c r="X612" s="11"/>
      <c r="Y612" s="11"/>
      <c r="Z612" s="11"/>
      <c r="AA612" s="11"/>
      <c r="AB612" s="11"/>
      <c r="AC612" s="11"/>
    </row>
    <row r="613" spans="4:29">
      <c r="D613" s="34">
        <f>IF(SUM($D$2:D612)&lt;&gt;0,0,IF(U612=L613,E613,0))</f>
        <v>0</v>
      </c>
      <c r="E613" s="3" t="str">
        <f t="shared" ref="E613:E676" si="31">IF(E612&lt;term*freq,E612+1,"")</f>
        <v/>
      </c>
      <c r="F613" s="3" t="str">
        <f>IF(E613="","",IF(ISERROR(INDEX($A$11:$B$20,MATCH(E613,$A$11:$A$20,0),2)),0,INDEX($A$11:$B$20,MATCH(E613,$A$11:$A$20,0),2)))</f>
        <v/>
      </c>
      <c r="G613" s="47">
        <v>0.1</v>
      </c>
      <c r="H613" s="46">
        <f>IF($B$5="fixed",rate,G613)</f>
        <v>0.1</v>
      </c>
      <c r="I613" s="9" t="e">
        <f>IF(E613="",NA(),IF(PMT(H613/freq,(term*freq),-$B$2)&gt;(U612*(1+rate/freq)),IF((U612*(1+rate/freq))&lt;0,0,(U612*(1+rate/freq))),PMT(H613/freq,(term*freq),-$B$2)))</f>
        <v>#N/A</v>
      </c>
      <c r="J613" s="8" t="str">
        <f>IF(E613="","",IF(emi&gt;(U612*(1+rate/freq)),IF((U612*(1+rate/freq))&lt;0,0,(U612*(1+rate/freq))),emi))</f>
        <v/>
      </c>
      <c r="K613" s="9" t="e">
        <f>IF(E613="",NA(),IF(U612&lt;0,0,U612)*H613/freq)</f>
        <v>#N/A</v>
      </c>
      <c r="L613" s="8" t="str">
        <f t="shared" si="29"/>
        <v/>
      </c>
      <c r="M613" s="8" t="str">
        <f t="shared" si="30"/>
        <v/>
      </c>
      <c r="N613" s="8">
        <f>N610+3</f>
        <v>610</v>
      </c>
      <c r="O613" s="8"/>
      <c r="P613" s="8"/>
      <c r="Q613" s="8">
        <f>IF($B$23=$M$2,M613,IF($B$23=$N$2,N613,IF($B$23=$O$2,O613,IF($B$23=$P$2,P613,""))))</f>
        <v>610</v>
      </c>
      <c r="R613" s="3">
        <f>IF(Q613&lt;&gt;0,regpay,0)</f>
        <v>0</v>
      </c>
      <c r="S613" s="27"/>
      <c r="T613" s="3">
        <f>IF(U612=0,0,S613)</f>
        <v>0</v>
      </c>
      <c r="U613" s="8" t="str">
        <f>IF(E613="","",IF(U612&lt;=0,0,IF(U612+F613-L613-R613-T613&lt;0,0,U612+F613-L613-R613-T613)))</f>
        <v/>
      </c>
      <c r="W613" s="11"/>
      <c r="X613" s="11"/>
      <c r="Y613" s="11"/>
      <c r="Z613" s="11"/>
      <c r="AA613" s="11"/>
      <c r="AB613" s="11"/>
      <c r="AC613" s="11"/>
    </row>
    <row r="614" spans="4:29">
      <c r="D614" s="34">
        <f>IF(SUM($D$2:D613)&lt;&gt;0,0,IF(U613=L614,E614,0))</f>
        <v>0</v>
      </c>
      <c r="E614" s="3" t="str">
        <f t="shared" si="31"/>
        <v/>
      </c>
      <c r="F614" s="3" t="str">
        <f>IF(E614="","",IF(ISERROR(INDEX($A$11:$B$20,MATCH(E614,$A$11:$A$20,0),2)),0,INDEX($A$11:$B$20,MATCH(E614,$A$11:$A$20,0),2)))</f>
        <v/>
      </c>
      <c r="G614" s="47">
        <v>0.1</v>
      </c>
      <c r="H614" s="46">
        <f>IF($B$5="fixed",rate,G614)</f>
        <v>0.1</v>
      </c>
      <c r="I614" s="9" t="e">
        <f>IF(E614="",NA(),IF(PMT(H614/freq,(term*freq),-$B$2)&gt;(U613*(1+rate/freq)),IF((U613*(1+rate/freq))&lt;0,0,(U613*(1+rate/freq))),PMT(H614/freq,(term*freq),-$B$2)))</f>
        <v>#N/A</v>
      </c>
      <c r="J614" s="8" t="str">
        <f>IF(E614="","",IF(emi&gt;(U613*(1+rate/freq)),IF((U613*(1+rate/freq))&lt;0,0,(U613*(1+rate/freq))),emi))</f>
        <v/>
      </c>
      <c r="K614" s="9" t="e">
        <f>IF(E614="",NA(),IF(U613&lt;0,0,U613)*H614/freq)</f>
        <v>#N/A</v>
      </c>
      <c r="L614" s="8" t="str">
        <f t="shared" si="29"/>
        <v/>
      </c>
      <c r="M614" s="8" t="str">
        <f t="shared" si="30"/>
        <v/>
      </c>
      <c r="N614" s="8"/>
      <c r="O614" s="8"/>
      <c r="P614" s="8"/>
      <c r="Q614" s="8">
        <f>IF($B$23=$M$2,M614,IF($B$23=$N$2,N614,IF($B$23=$O$2,O614,IF($B$23=$P$2,P614,""))))</f>
        <v>0</v>
      </c>
      <c r="R614" s="3">
        <f>IF(Q614&lt;&gt;0,regpay,0)</f>
        <v>0</v>
      </c>
      <c r="S614" s="27"/>
      <c r="T614" s="3">
        <f>IF(U613=0,0,S614)</f>
        <v>0</v>
      </c>
      <c r="U614" s="8" t="str">
        <f>IF(E614="","",IF(U613&lt;=0,0,IF(U613+F614-L614-R614-T614&lt;0,0,U613+F614-L614-R614-T614)))</f>
        <v/>
      </c>
      <c r="W614" s="11"/>
      <c r="X614" s="11"/>
      <c r="Y614" s="11"/>
      <c r="Z614" s="11"/>
      <c r="AA614" s="11"/>
      <c r="AB614" s="11"/>
      <c r="AC614" s="11"/>
    </row>
    <row r="615" spans="4:29">
      <c r="D615" s="34">
        <f>IF(SUM($D$2:D614)&lt;&gt;0,0,IF(U614=L615,E615,0))</f>
        <v>0</v>
      </c>
      <c r="E615" s="3" t="str">
        <f t="shared" si="31"/>
        <v/>
      </c>
      <c r="F615" s="3" t="str">
        <f>IF(E615="","",IF(ISERROR(INDEX($A$11:$B$20,MATCH(E615,$A$11:$A$20,0),2)),0,INDEX($A$11:$B$20,MATCH(E615,$A$11:$A$20,0),2)))</f>
        <v/>
      </c>
      <c r="G615" s="47">
        <v>0.1</v>
      </c>
      <c r="H615" s="46">
        <f>IF($B$5="fixed",rate,G615)</f>
        <v>0.1</v>
      </c>
      <c r="I615" s="9" t="e">
        <f>IF(E615="",NA(),IF(PMT(H615/freq,(term*freq),-$B$2)&gt;(U614*(1+rate/freq)),IF((U614*(1+rate/freq))&lt;0,0,(U614*(1+rate/freq))),PMT(H615/freq,(term*freq),-$B$2)))</f>
        <v>#N/A</v>
      </c>
      <c r="J615" s="8" t="str">
        <f>IF(E615="","",IF(emi&gt;(U614*(1+rate/freq)),IF((U614*(1+rate/freq))&lt;0,0,(U614*(1+rate/freq))),emi))</f>
        <v/>
      </c>
      <c r="K615" s="9" t="e">
        <f>IF(E615="",NA(),IF(U614&lt;0,0,U614)*H615/freq)</f>
        <v>#N/A</v>
      </c>
      <c r="L615" s="8" t="str">
        <f t="shared" si="29"/>
        <v/>
      </c>
      <c r="M615" s="8" t="str">
        <f t="shared" si="30"/>
        <v/>
      </c>
      <c r="N615" s="8"/>
      <c r="O615" s="8"/>
      <c r="P615" s="8"/>
      <c r="Q615" s="8">
        <f>IF($B$23=$M$2,M615,IF($B$23=$N$2,N615,IF($B$23=$O$2,O615,IF($B$23=$P$2,P615,""))))</f>
        <v>0</v>
      </c>
      <c r="R615" s="3">
        <f>IF(Q615&lt;&gt;0,regpay,0)</f>
        <v>0</v>
      </c>
      <c r="S615" s="27"/>
      <c r="T615" s="3">
        <f>IF(U614=0,0,S615)</f>
        <v>0</v>
      </c>
      <c r="U615" s="8" t="str">
        <f>IF(E615="","",IF(U614&lt;=0,0,IF(U614+F615-L615-R615-T615&lt;0,0,U614+F615-L615-R615-T615)))</f>
        <v/>
      </c>
      <c r="W615" s="11"/>
      <c r="X615" s="11"/>
      <c r="Y615" s="11"/>
      <c r="Z615" s="11"/>
      <c r="AA615" s="11"/>
      <c r="AB615" s="11"/>
      <c r="AC615" s="11"/>
    </row>
    <row r="616" spans="4:29">
      <c r="D616" s="34">
        <f>IF(SUM($D$2:D615)&lt;&gt;0,0,IF(U615=L616,E616,0))</f>
        <v>0</v>
      </c>
      <c r="E616" s="3" t="str">
        <f t="shared" si="31"/>
        <v/>
      </c>
      <c r="F616" s="3" t="str">
        <f>IF(E616="","",IF(ISERROR(INDEX($A$11:$B$20,MATCH(E616,$A$11:$A$20,0),2)),0,INDEX($A$11:$B$20,MATCH(E616,$A$11:$A$20,0),2)))</f>
        <v/>
      </c>
      <c r="G616" s="47">
        <v>0.1</v>
      </c>
      <c r="H616" s="46">
        <f>IF($B$5="fixed",rate,G616)</f>
        <v>0.1</v>
      </c>
      <c r="I616" s="9" t="e">
        <f>IF(E616="",NA(),IF(PMT(H616/freq,(term*freq),-$B$2)&gt;(U615*(1+rate/freq)),IF((U615*(1+rate/freq))&lt;0,0,(U615*(1+rate/freq))),PMT(H616/freq,(term*freq),-$B$2)))</f>
        <v>#N/A</v>
      </c>
      <c r="J616" s="8" t="str">
        <f>IF(E616="","",IF(emi&gt;(U615*(1+rate/freq)),IF((U615*(1+rate/freq))&lt;0,0,(U615*(1+rate/freq))),emi))</f>
        <v/>
      </c>
      <c r="K616" s="9" t="e">
        <f>IF(E616="",NA(),IF(U615&lt;0,0,U615)*H616/freq)</f>
        <v>#N/A</v>
      </c>
      <c r="L616" s="8" t="str">
        <f t="shared" si="29"/>
        <v/>
      </c>
      <c r="M616" s="8" t="str">
        <f t="shared" si="30"/>
        <v/>
      </c>
      <c r="N616" s="8">
        <f>N613+3</f>
        <v>613</v>
      </c>
      <c r="O616" s="8">
        <f>O610+6</f>
        <v>613</v>
      </c>
      <c r="P616" s="8">
        <f>P604+12</f>
        <v>613</v>
      </c>
      <c r="Q616" s="8">
        <f>IF($B$23=$M$2,M616,IF($B$23=$N$2,N616,IF($B$23=$O$2,O616,IF($B$23=$P$2,P616,""))))</f>
        <v>613</v>
      </c>
      <c r="R616" s="3">
        <f>IF(Q616&lt;&gt;0,regpay,0)</f>
        <v>0</v>
      </c>
      <c r="S616" s="27"/>
      <c r="T616" s="3">
        <f>IF(U615=0,0,S616)</f>
        <v>0</v>
      </c>
      <c r="U616" s="8" t="str">
        <f>IF(E616="","",IF(U615&lt;=0,0,IF(U615+F616-L616-R616-T616&lt;0,0,U615+F616-L616-R616-T616)))</f>
        <v/>
      </c>
      <c r="W616" s="11"/>
      <c r="X616" s="11"/>
      <c r="Y616" s="11"/>
      <c r="Z616" s="11"/>
      <c r="AA616" s="11"/>
      <c r="AB616" s="11"/>
      <c r="AC616" s="11"/>
    </row>
    <row r="617" spans="4:29">
      <c r="D617" s="34">
        <f>IF(SUM($D$2:D616)&lt;&gt;0,0,IF(U616=L617,E617,0))</f>
        <v>0</v>
      </c>
      <c r="E617" s="3" t="str">
        <f t="shared" si="31"/>
        <v/>
      </c>
      <c r="F617" s="3" t="str">
        <f>IF(E617="","",IF(ISERROR(INDEX($A$11:$B$20,MATCH(E617,$A$11:$A$20,0),2)),0,INDEX($A$11:$B$20,MATCH(E617,$A$11:$A$20,0),2)))</f>
        <v/>
      </c>
      <c r="G617" s="47">
        <v>0.1</v>
      </c>
      <c r="H617" s="46">
        <f>IF($B$5="fixed",rate,G617)</f>
        <v>0.1</v>
      </c>
      <c r="I617" s="9" t="e">
        <f>IF(E617="",NA(),IF(PMT(H617/freq,(term*freq),-$B$2)&gt;(U616*(1+rate/freq)),IF((U616*(1+rate/freq))&lt;0,0,(U616*(1+rate/freq))),PMT(H617/freq,(term*freq),-$B$2)))</f>
        <v>#N/A</v>
      </c>
      <c r="J617" s="8" t="str">
        <f>IF(E617="","",IF(emi&gt;(U616*(1+rate/freq)),IF((U616*(1+rate/freq))&lt;0,0,(U616*(1+rate/freq))),emi))</f>
        <v/>
      </c>
      <c r="K617" s="9" t="e">
        <f>IF(E617="",NA(),IF(U616&lt;0,0,U616)*H617/freq)</f>
        <v>#N/A</v>
      </c>
      <c r="L617" s="8" t="str">
        <f t="shared" si="29"/>
        <v/>
      </c>
      <c r="M617" s="8" t="str">
        <f t="shared" si="30"/>
        <v/>
      </c>
      <c r="N617" s="8"/>
      <c r="O617" s="8"/>
      <c r="P617" s="8"/>
      <c r="Q617" s="8">
        <f>IF($B$23=$M$2,M617,IF($B$23=$N$2,N617,IF($B$23=$O$2,O617,IF($B$23=$P$2,P617,""))))</f>
        <v>0</v>
      </c>
      <c r="R617" s="3">
        <f>IF(Q617&lt;&gt;0,regpay,0)</f>
        <v>0</v>
      </c>
      <c r="S617" s="27"/>
      <c r="T617" s="3">
        <f>IF(U616=0,0,S617)</f>
        <v>0</v>
      </c>
      <c r="U617" s="8" t="str">
        <f>IF(E617="","",IF(U616&lt;=0,0,IF(U616+F617-L617-R617-T617&lt;0,0,U616+F617-L617-R617-T617)))</f>
        <v/>
      </c>
      <c r="W617" s="11"/>
      <c r="X617" s="11"/>
      <c r="Y617" s="11"/>
      <c r="Z617" s="11"/>
      <c r="AA617" s="11"/>
      <c r="AB617" s="11"/>
      <c r="AC617" s="11"/>
    </row>
    <row r="618" spans="4:29">
      <c r="D618" s="34">
        <f>IF(SUM($D$2:D617)&lt;&gt;0,0,IF(U617=L618,E618,0))</f>
        <v>0</v>
      </c>
      <c r="E618" s="3" t="str">
        <f t="shared" si="31"/>
        <v/>
      </c>
      <c r="F618" s="3" t="str">
        <f>IF(E618="","",IF(ISERROR(INDEX($A$11:$B$20,MATCH(E618,$A$11:$A$20,0),2)),0,INDEX($A$11:$B$20,MATCH(E618,$A$11:$A$20,0),2)))</f>
        <v/>
      </c>
      <c r="G618" s="47">
        <v>0.1</v>
      </c>
      <c r="H618" s="46">
        <f>IF($B$5="fixed",rate,G618)</f>
        <v>0.1</v>
      </c>
      <c r="I618" s="9" t="e">
        <f>IF(E618="",NA(),IF(PMT(H618/freq,(term*freq),-$B$2)&gt;(U617*(1+rate/freq)),IF((U617*(1+rate/freq))&lt;0,0,(U617*(1+rate/freq))),PMT(H618/freq,(term*freq),-$B$2)))</f>
        <v>#N/A</v>
      </c>
      <c r="J618" s="8" t="str">
        <f>IF(E618="","",IF(emi&gt;(U617*(1+rate/freq)),IF((U617*(1+rate/freq))&lt;0,0,(U617*(1+rate/freq))),emi))</f>
        <v/>
      </c>
      <c r="K618" s="9" t="e">
        <f>IF(E618="",NA(),IF(U617&lt;0,0,U617)*H618/freq)</f>
        <v>#N/A</v>
      </c>
      <c r="L618" s="8" t="str">
        <f t="shared" si="29"/>
        <v/>
      </c>
      <c r="M618" s="8" t="str">
        <f t="shared" si="30"/>
        <v/>
      </c>
      <c r="N618" s="8"/>
      <c r="O618" s="8"/>
      <c r="P618" s="8"/>
      <c r="Q618" s="8">
        <f>IF($B$23=$M$2,M618,IF($B$23=$N$2,N618,IF($B$23=$O$2,O618,IF($B$23=$P$2,P618,""))))</f>
        <v>0</v>
      </c>
      <c r="R618" s="3">
        <f>IF(Q618&lt;&gt;0,regpay,0)</f>
        <v>0</v>
      </c>
      <c r="S618" s="27"/>
      <c r="T618" s="3">
        <f>IF(U617=0,0,S618)</f>
        <v>0</v>
      </c>
      <c r="U618" s="8" t="str">
        <f>IF(E618="","",IF(U617&lt;=0,0,IF(U617+F618-L618-R618-T618&lt;0,0,U617+F618-L618-R618-T618)))</f>
        <v/>
      </c>
      <c r="W618" s="11"/>
      <c r="X618" s="11"/>
      <c r="Y618" s="11"/>
      <c r="Z618" s="11"/>
      <c r="AA618" s="11"/>
      <c r="AB618" s="11"/>
      <c r="AC618" s="11"/>
    </row>
    <row r="619" spans="4:29">
      <c r="D619" s="34">
        <f>IF(SUM($D$2:D618)&lt;&gt;0,0,IF(U618=L619,E619,0))</f>
        <v>0</v>
      </c>
      <c r="E619" s="3" t="str">
        <f t="shared" si="31"/>
        <v/>
      </c>
      <c r="F619" s="3" t="str">
        <f>IF(E619="","",IF(ISERROR(INDEX($A$11:$B$20,MATCH(E619,$A$11:$A$20,0),2)),0,INDEX($A$11:$B$20,MATCH(E619,$A$11:$A$20,0),2)))</f>
        <v/>
      </c>
      <c r="G619" s="47">
        <v>0.1</v>
      </c>
      <c r="H619" s="46">
        <f>IF($B$5="fixed",rate,G619)</f>
        <v>0.1</v>
      </c>
      <c r="I619" s="9" t="e">
        <f>IF(E619="",NA(),IF(PMT(H619/freq,(term*freq),-$B$2)&gt;(U618*(1+rate/freq)),IF((U618*(1+rate/freq))&lt;0,0,(U618*(1+rate/freq))),PMT(H619/freq,(term*freq),-$B$2)))</f>
        <v>#N/A</v>
      </c>
      <c r="J619" s="8" t="str">
        <f>IF(E619="","",IF(emi&gt;(U618*(1+rate/freq)),IF((U618*(1+rate/freq))&lt;0,0,(U618*(1+rate/freq))),emi))</f>
        <v/>
      </c>
      <c r="K619" s="9" t="e">
        <f>IF(E619="",NA(),IF(U618&lt;0,0,U618)*H619/freq)</f>
        <v>#N/A</v>
      </c>
      <c r="L619" s="8" t="str">
        <f t="shared" si="29"/>
        <v/>
      </c>
      <c r="M619" s="8" t="str">
        <f t="shared" si="30"/>
        <v/>
      </c>
      <c r="N619" s="8">
        <f>N616+3</f>
        <v>616</v>
      </c>
      <c r="O619" s="8"/>
      <c r="P619" s="8"/>
      <c r="Q619" s="8">
        <f>IF($B$23=$M$2,M619,IF($B$23=$N$2,N619,IF($B$23=$O$2,O619,IF($B$23=$P$2,P619,""))))</f>
        <v>616</v>
      </c>
      <c r="R619" s="3">
        <f>IF(Q619&lt;&gt;0,regpay,0)</f>
        <v>0</v>
      </c>
      <c r="S619" s="27"/>
      <c r="T619" s="3">
        <f>IF(U618=0,0,S619)</f>
        <v>0</v>
      </c>
      <c r="U619" s="8" t="str">
        <f>IF(E619="","",IF(U618&lt;=0,0,IF(U618+F619-L619-R619-T619&lt;0,0,U618+F619-L619-R619-T619)))</f>
        <v/>
      </c>
      <c r="W619" s="11"/>
      <c r="X619" s="11"/>
      <c r="Y619" s="11"/>
      <c r="Z619" s="11"/>
      <c r="AA619" s="11"/>
      <c r="AB619" s="11"/>
      <c r="AC619" s="11"/>
    </row>
    <row r="620" spans="4:29">
      <c r="D620" s="34">
        <f>IF(SUM($D$2:D619)&lt;&gt;0,0,IF(U619=L620,E620,0))</f>
        <v>0</v>
      </c>
      <c r="E620" s="3" t="str">
        <f t="shared" si="31"/>
        <v/>
      </c>
      <c r="F620" s="3" t="str">
        <f>IF(E620="","",IF(ISERROR(INDEX($A$11:$B$20,MATCH(E620,$A$11:$A$20,0),2)),0,INDEX($A$11:$B$20,MATCH(E620,$A$11:$A$20,0),2)))</f>
        <v/>
      </c>
      <c r="G620" s="47">
        <v>0.1</v>
      </c>
      <c r="H620" s="46">
        <f>IF($B$5="fixed",rate,G620)</f>
        <v>0.1</v>
      </c>
      <c r="I620" s="9" t="e">
        <f>IF(E620="",NA(),IF(PMT(H620/freq,(term*freq),-$B$2)&gt;(U619*(1+rate/freq)),IF((U619*(1+rate/freq))&lt;0,0,(U619*(1+rate/freq))),PMT(H620/freq,(term*freq),-$B$2)))</f>
        <v>#N/A</v>
      </c>
      <c r="J620" s="8" t="str">
        <f>IF(E620="","",IF(emi&gt;(U619*(1+rate/freq)),IF((U619*(1+rate/freq))&lt;0,0,(U619*(1+rate/freq))),emi))</f>
        <v/>
      </c>
      <c r="K620" s="9" t="e">
        <f>IF(E620="",NA(),IF(U619&lt;0,0,U619)*H620/freq)</f>
        <v>#N/A</v>
      </c>
      <c r="L620" s="8" t="str">
        <f t="shared" si="29"/>
        <v/>
      </c>
      <c r="M620" s="8" t="str">
        <f t="shared" si="30"/>
        <v/>
      </c>
      <c r="N620" s="8"/>
      <c r="O620" s="8"/>
      <c r="P620" s="8"/>
      <c r="Q620" s="8">
        <f>IF($B$23=$M$2,M620,IF($B$23=$N$2,N620,IF($B$23=$O$2,O620,IF($B$23=$P$2,P620,""))))</f>
        <v>0</v>
      </c>
      <c r="R620" s="3">
        <f>IF(Q620&lt;&gt;0,regpay,0)</f>
        <v>0</v>
      </c>
      <c r="S620" s="27"/>
      <c r="T620" s="3">
        <f>IF(U619=0,0,S620)</f>
        <v>0</v>
      </c>
      <c r="U620" s="8" t="str">
        <f>IF(E620="","",IF(U619&lt;=0,0,IF(U619+F620-L620-R620-T620&lt;0,0,U619+F620-L620-R620-T620)))</f>
        <v/>
      </c>
      <c r="W620" s="11"/>
      <c r="X620" s="11"/>
      <c r="Y620" s="11"/>
      <c r="Z620" s="11"/>
      <c r="AA620" s="11"/>
      <c r="AB620" s="11"/>
      <c r="AC620" s="11"/>
    </row>
    <row r="621" spans="4:29">
      <c r="D621" s="34">
        <f>IF(SUM($D$2:D620)&lt;&gt;0,0,IF(U620=L621,E621,0))</f>
        <v>0</v>
      </c>
      <c r="E621" s="3" t="str">
        <f t="shared" si="31"/>
        <v/>
      </c>
      <c r="F621" s="3" t="str">
        <f>IF(E621="","",IF(ISERROR(INDEX($A$11:$B$20,MATCH(E621,$A$11:$A$20,0),2)),0,INDEX($A$11:$B$20,MATCH(E621,$A$11:$A$20,0),2)))</f>
        <v/>
      </c>
      <c r="G621" s="47">
        <v>0.1</v>
      </c>
      <c r="H621" s="46">
        <f>IF($B$5="fixed",rate,G621)</f>
        <v>0.1</v>
      </c>
      <c r="I621" s="9" t="e">
        <f>IF(E621="",NA(),IF(PMT(H621/freq,(term*freq),-$B$2)&gt;(U620*(1+rate/freq)),IF((U620*(1+rate/freq))&lt;0,0,(U620*(1+rate/freq))),PMT(H621/freq,(term*freq),-$B$2)))</f>
        <v>#N/A</v>
      </c>
      <c r="J621" s="8" t="str">
        <f>IF(E621="","",IF(emi&gt;(U620*(1+rate/freq)),IF((U620*(1+rate/freq))&lt;0,0,(U620*(1+rate/freq))),emi))</f>
        <v/>
      </c>
      <c r="K621" s="9" t="e">
        <f>IF(E621="",NA(),IF(U620&lt;0,0,U620)*H621/freq)</f>
        <v>#N/A</v>
      </c>
      <c r="L621" s="8" t="str">
        <f t="shared" si="29"/>
        <v/>
      </c>
      <c r="M621" s="8" t="str">
        <f t="shared" si="30"/>
        <v/>
      </c>
      <c r="N621" s="8"/>
      <c r="O621" s="8"/>
      <c r="P621" s="8"/>
      <c r="Q621" s="8">
        <f>IF($B$23=$M$2,M621,IF($B$23=$N$2,N621,IF($B$23=$O$2,O621,IF($B$23=$P$2,P621,""))))</f>
        <v>0</v>
      </c>
      <c r="R621" s="3">
        <f>IF(Q621&lt;&gt;0,regpay,0)</f>
        <v>0</v>
      </c>
      <c r="S621" s="27"/>
      <c r="T621" s="3">
        <f>IF(U620=0,0,S621)</f>
        <v>0</v>
      </c>
      <c r="U621" s="8" t="str">
        <f>IF(E621="","",IF(U620&lt;=0,0,IF(U620+F621-L621-R621-T621&lt;0,0,U620+F621-L621-R621-T621)))</f>
        <v/>
      </c>
      <c r="W621" s="11"/>
      <c r="X621" s="11"/>
      <c r="Y621" s="11"/>
      <c r="Z621" s="11"/>
      <c r="AA621" s="11"/>
      <c r="AB621" s="11"/>
      <c r="AC621" s="11"/>
    </row>
    <row r="622" spans="4:29">
      <c r="D622" s="34">
        <f>IF(SUM($D$2:D621)&lt;&gt;0,0,IF(U621=L622,E622,0))</f>
        <v>0</v>
      </c>
      <c r="E622" s="3" t="str">
        <f t="shared" si="31"/>
        <v/>
      </c>
      <c r="F622" s="3" t="str">
        <f>IF(E622="","",IF(ISERROR(INDEX($A$11:$B$20,MATCH(E622,$A$11:$A$20,0),2)),0,INDEX($A$11:$B$20,MATCH(E622,$A$11:$A$20,0),2)))</f>
        <v/>
      </c>
      <c r="G622" s="47">
        <v>0.1</v>
      </c>
      <c r="H622" s="46">
        <f>IF($B$5="fixed",rate,G622)</f>
        <v>0.1</v>
      </c>
      <c r="I622" s="9" t="e">
        <f>IF(E622="",NA(),IF(PMT(H622/freq,(term*freq),-$B$2)&gt;(U621*(1+rate/freq)),IF((U621*(1+rate/freq))&lt;0,0,(U621*(1+rate/freq))),PMT(H622/freq,(term*freq),-$B$2)))</f>
        <v>#N/A</v>
      </c>
      <c r="J622" s="8" t="str">
        <f>IF(E622="","",IF(emi&gt;(U621*(1+rate/freq)),IF((U621*(1+rate/freq))&lt;0,0,(U621*(1+rate/freq))),emi))</f>
        <v/>
      </c>
      <c r="K622" s="9" t="e">
        <f>IF(E622="",NA(),IF(U621&lt;0,0,U621)*H622/freq)</f>
        <v>#N/A</v>
      </c>
      <c r="L622" s="8" t="str">
        <f t="shared" si="29"/>
        <v/>
      </c>
      <c r="M622" s="8" t="str">
        <f t="shared" si="30"/>
        <v/>
      </c>
      <c r="N622" s="8">
        <f>N619+3</f>
        <v>619</v>
      </c>
      <c r="O622" s="8">
        <f>O616+6</f>
        <v>619</v>
      </c>
      <c r="P622" s="8"/>
      <c r="Q622" s="8">
        <f>IF($B$23=$M$2,M622,IF($B$23=$N$2,N622,IF($B$23=$O$2,O622,IF($B$23=$P$2,P622,""))))</f>
        <v>619</v>
      </c>
      <c r="R622" s="3">
        <f>IF(Q622&lt;&gt;0,regpay,0)</f>
        <v>0</v>
      </c>
      <c r="S622" s="27"/>
      <c r="T622" s="3">
        <f>IF(U621=0,0,S622)</f>
        <v>0</v>
      </c>
      <c r="U622" s="8" t="str">
        <f>IF(E622="","",IF(U621&lt;=0,0,IF(U621+F622-L622-R622-T622&lt;0,0,U621+F622-L622-R622-T622)))</f>
        <v/>
      </c>
      <c r="W622" s="11"/>
      <c r="X622" s="11"/>
      <c r="Y622" s="11"/>
      <c r="Z622" s="11"/>
      <c r="AA622" s="11"/>
      <c r="AB622" s="11"/>
      <c r="AC622" s="11"/>
    </row>
    <row r="623" spans="4:29">
      <c r="D623" s="34">
        <f>IF(SUM($D$2:D622)&lt;&gt;0,0,IF(U622=L623,E623,0))</f>
        <v>0</v>
      </c>
      <c r="E623" s="3" t="str">
        <f t="shared" si="31"/>
        <v/>
      </c>
      <c r="F623" s="3" t="str">
        <f>IF(E623="","",IF(ISERROR(INDEX($A$11:$B$20,MATCH(E623,$A$11:$A$20,0),2)),0,INDEX($A$11:$B$20,MATCH(E623,$A$11:$A$20,0),2)))</f>
        <v/>
      </c>
      <c r="G623" s="47">
        <v>0.1</v>
      </c>
      <c r="H623" s="46">
        <f>IF($B$5="fixed",rate,G623)</f>
        <v>0.1</v>
      </c>
      <c r="I623" s="9" t="e">
        <f>IF(E623="",NA(),IF(PMT(H623/freq,(term*freq),-$B$2)&gt;(U622*(1+rate/freq)),IF((U622*(1+rate/freq))&lt;0,0,(U622*(1+rate/freq))),PMT(H623/freq,(term*freq),-$B$2)))</f>
        <v>#N/A</v>
      </c>
      <c r="J623" s="8" t="str">
        <f>IF(E623="","",IF(emi&gt;(U622*(1+rate/freq)),IF((U622*(1+rate/freq))&lt;0,0,(U622*(1+rate/freq))),emi))</f>
        <v/>
      </c>
      <c r="K623" s="9" t="e">
        <f>IF(E623="",NA(),IF(U622&lt;0,0,U622)*H623/freq)</f>
        <v>#N/A</v>
      </c>
      <c r="L623" s="8" t="str">
        <f t="shared" si="29"/>
        <v/>
      </c>
      <c r="M623" s="8" t="str">
        <f t="shared" si="30"/>
        <v/>
      </c>
      <c r="N623" s="8"/>
      <c r="O623" s="8"/>
      <c r="P623" s="8"/>
      <c r="Q623" s="8">
        <f>IF($B$23=$M$2,M623,IF($B$23=$N$2,N623,IF($B$23=$O$2,O623,IF($B$23=$P$2,P623,""))))</f>
        <v>0</v>
      </c>
      <c r="R623" s="3">
        <f>IF(Q623&lt;&gt;0,regpay,0)</f>
        <v>0</v>
      </c>
      <c r="S623" s="27"/>
      <c r="T623" s="3">
        <f>IF(U622=0,0,S623)</f>
        <v>0</v>
      </c>
      <c r="U623" s="8" t="str">
        <f>IF(E623="","",IF(U622&lt;=0,0,IF(U622+F623-L623-R623-T623&lt;0,0,U622+F623-L623-R623-T623)))</f>
        <v/>
      </c>
      <c r="W623" s="11"/>
      <c r="X623" s="11"/>
      <c r="Y623" s="11"/>
      <c r="Z623" s="11"/>
      <c r="AA623" s="11"/>
      <c r="AB623" s="11"/>
      <c r="AC623" s="11"/>
    </row>
    <row r="624" spans="4:29">
      <c r="D624" s="34">
        <f>IF(SUM($D$2:D623)&lt;&gt;0,0,IF(U623=L624,E624,0))</f>
        <v>0</v>
      </c>
      <c r="E624" s="3" t="str">
        <f t="shared" si="31"/>
        <v/>
      </c>
      <c r="F624" s="3" t="str">
        <f>IF(E624="","",IF(ISERROR(INDEX($A$11:$B$20,MATCH(E624,$A$11:$A$20,0),2)),0,INDEX($A$11:$B$20,MATCH(E624,$A$11:$A$20,0),2)))</f>
        <v/>
      </c>
      <c r="G624" s="47">
        <v>0.1</v>
      </c>
      <c r="H624" s="46">
        <f>IF($B$5="fixed",rate,G624)</f>
        <v>0.1</v>
      </c>
      <c r="I624" s="9" t="e">
        <f>IF(E624="",NA(),IF(PMT(H624/freq,(term*freq),-$B$2)&gt;(U623*(1+rate/freq)),IF((U623*(1+rate/freq))&lt;0,0,(U623*(1+rate/freq))),PMT(H624/freq,(term*freq),-$B$2)))</f>
        <v>#N/A</v>
      </c>
      <c r="J624" s="8" t="str">
        <f>IF(E624="","",IF(emi&gt;(U623*(1+rate/freq)),IF((U623*(1+rate/freq))&lt;0,0,(U623*(1+rate/freq))),emi))</f>
        <v/>
      </c>
      <c r="K624" s="9" t="e">
        <f>IF(E624="",NA(),IF(U623&lt;0,0,U623)*H624/freq)</f>
        <v>#N/A</v>
      </c>
      <c r="L624" s="8" t="str">
        <f t="shared" si="29"/>
        <v/>
      </c>
      <c r="M624" s="8" t="str">
        <f t="shared" si="30"/>
        <v/>
      </c>
      <c r="N624" s="8"/>
      <c r="O624" s="8"/>
      <c r="P624" s="8"/>
      <c r="Q624" s="8">
        <f>IF($B$23=$M$2,M624,IF($B$23=$N$2,N624,IF($B$23=$O$2,O624,IF($B$23=$P$2,P624,""))))</f>
        <v>0</v>
      </c>
      <c r="R624" s="3">
        <f>IF(Q624&lt;&gt;0,regpay,0)</f>
        <v>0</v>
      </c>
      <c r="S624" s="27"/>
      <c r="T624" s="3">
        <f>IF(U623=0,0,S624)</f>
        <v>0</v>
      </c>
      <c r="U624" s="8" t="str">
        <f>IF(E624="","",IF(U623&lt;=0,0,IF(U623+F624-L624-R624-T624&lt;0,0,U623+F624-L624-R624-T624)))</f>
        <v/>
      </c>
      <c r="W624" s="11"/>
      <c r="X624" s="11"/>
      <c r="Y624" s="11"/>
      <c r="Z624" s="11"/>
      <c r="AA624" s="11"/>
      <c r="AB624" s="11"/>
      <c r="AC624" s="11"/>
    </row>
    <row r="625" spans="4:29">
      <c r="D625" s="34">
        <f>IF(SUM($D$2:D624)&lt;&gt;0,0,IF(U624=L625,E625,0))</f>
        <v>0</v>
      </c>
      <c r="E625" s="3" t="str">
        <f t="shared" si="31"/>
        <v/>
      </c>
      <c r="F625" s="3" t="str">
        <f>IF(E625="","",IF(ISERROR(INDEX($A$11:$B$20,MATCH(E625,$A$11:$A$20,0),2)),0,INDEX($A$11:$B$20,MATCH(E625,$A$11:$A$20,0),2)))</f>
        <v/>
      </c>
      <c r="G625" s="47">
        <v>0.1</v>
      </c>
      <c r="H625" s="46">
        <f>IF($B$5="fixed",rate,G625)</f>
        <v>0.1</v>
      </c>
      <c r="I625" s="9" t="e">
        <f>IF(E625="",NA(),IF(PMT(H625/freq,(term*freq),-$B$2)&gt;(U624*(1+rate/freq)),IF((U624*(1+rate/freq))&lt;0,0,(U624*(1+rate/freq))),PMT(H625/freq,(term*freq),-$B$2)))</f>
        <v>#N/A</v>
      </c>
      <c r="J625" s="8" t="str">
        <f>IF(E625="","",IF(emi&gt;(U624*(1+rate/freq)),IF((U624*(1+rate/freq))&lt;0,0,(U624*(1+rate/freq))),emi))</f>
        <v/>
      </c>
      <c r="K625" s="9" t="e">
        <f>IF(E625="",NA(),IF(U624&lt;0,0,U624)*H625/freq)</f>
        <v>#N/A</v>
      </c>
      <c r="L625" s="8" t="str">
        <f t="shared" si="29"/>
        <v/>
      </c>
      <c r="M625" s="8" t="str">
        <f t="shared" si="30"/>
        <v/>
      </c>
      <c r="N625" s="8">
        <f>N622+3</f>
        <v>622</v>
      </c>
      <c r="O625" s="8"/>
      <c r="P625" s="8"/>
      <c r="Q625" s="8">
        <f>IF($B$23=$M$2,M625,IF($B$23=$N$2,N625,IF($B$23=$O$2,O625,IF($B$23=$P$2,P625,""))))</f>
        <v>622</v>
      </c>
      <c r="R625" s="3">
        <f>IF(Q625&lt;&gt;0,regpay,0)</f>
        <v>0</v>
      </c>
      <c r="S625" s="27"/>
      <c r="T625" s="3">
        <f>IF(U624=0,0,S625)</f>
        <v>0</v>
      </c>
      <c r="U625" s="8" t="str">
        <f>IF(E625="","",IF(U624&lt;=0,0,IF(U624+F625-L625-R625-T625&lt;0,0,U624+F625-L625-R625-T625)))</f>
        <v/>
      </c>
      <c r="W625" s="11"/>
      <c r="X625" s="11"/>
      <c r="Y625" s="11"/>
      <c r="Z625" s="11"/>
      <c r="AA625" s="11"/>
      <c r="AB625" s="11"/>
      <c r="AC625" s="11"/>
    </row>
    <row r="626" spans="4:29">
      <c r="D626" s="34">
        <f>IF(SUM($D$2:D625)&lt;&gt;0,0,IF(U625=L626,E626,0))</f>
        <v>0</v>
      </c>
      <c r="E626" s="3" t="str">
        <f t="shared" si="31"/>
        <v/>
      </c>
      <c r="F626" s="3" t="str">
        <f>IF(E626="","",IF(ISERROR(INDEX($A$11:$B$20,MATCH(E626,$A$11:$A$20,0),2)),0,INDEX($A$11:$B$20,MATCH(E626,$A$11:$A$20,0),2)))</f>
        <v/>
      </c>
      <c r="G626" s="47">
        <v>0.1</v>
      </c>
      <c r="H626" s="46">
        <f>IF($B$5="fixed",rate,G626)</f>
        <v>0.1</v>
      </c>
      <c r="I626" s="9" t="e">
        <f>IF(E626="",NA(),IF(PMT(H626/freq,(term*freq),-$B$2)&gt;(U625*(1+rate/freq)),IF((U625*(1+rate/freq))&lt;0,0,(U625*(1+rate/freq))),PMT(H626/freq,(term*freq),-$B$2)))</f>
        <v>#N/A</v>
      </c>
      <c r="J626" s="8" t="str">
        <f>IF(E626="","",IF(emi&gt;(U625*(1+rate/freq)),IF((U625*(1+rate/freq))&lt;0,0,(U625*(1+rate/freq))),emi))</f>
        <v/>
      </c>
      <c r="K626" s="9" t="e">
        <f>IF(E626="",NA(),IF(U625&lt;0,0,U625)*H626/freq)</f>
        <v>#N/A</v>
      </c>
      <c r="L626" s="8" t="str">
        <f t="shared" si="29"/>
        <v/>
      </c>
      <c r="M626" s="8" t="str">
        <f t="shared" si="30"/>
        <v/>
      </c>
      <c r="N626" s="8"/>
      <c r="O626" s="8"/>
      <c r="P626" s="8"/>
      <c r="Q626" s="8">
        <f>IF($B$23=$M$2,M626,IF($B$23=$N$2,N626,IF($B$23=$O$2,O626,IF($B$23=$P$2,P626,""))))</f>
        <v>0</v>
      </c>
      <c r="R626" s="3">
        <f>IF(Q626&lt;&gt;0,regpay,0)</f>
        <v>0</v>
      </c>
      <c r="S626" s="27"/>
      <c r="T626" s="3">
        <f>IF(U625=0,0,S626)</f>
        <v>0</v>
      </c>
      <c r="U626" s="8" t="str">
        <f>IF(E626="","",IF(U625&lt;=0,0,IF(U625+F626-L626-R626-T626&lt;0,0,U625+F626-L626-R626-T626)))</f>
        <v/>
      </c>
      <c r="W626" s="11"/>
      <c r="X626" s="11"/>
      <c r="Y626" s="11"/>
      <c r="Z626" s="11"/>
      <c r="AA626" s="11"/>
      <c r="AB626" s="11"/>
      <c r="AC626" s="11"/>
    </row>
    <row r="627" spans="4:29">
      <c r="D627" s="34">
        <f>IF(SUM($D$2:D626)&lt;&gt;0,0,IF(U626=L627,E627,0))</f>
        <v>0</v>
      </c>
      <c r="E627" s="3" t="str">
        <f t="shared" si="31"/>
        <v/>
      </c>
      <c r="F627" s="3" t="str">
        <f>IF(E627="","",IF(ISERROR(INDEX($A$11:$B$20,MATCH(E627,$A$11:$A$20,0),2)),0,INDEX($A$11:$B$20,MATCH(E627,$A$11:$A$20,0),2)))</f>
        <v/>
      </c>
      <c r="G627" s="47">
        <v>0.1</v>
      </c>
      <c r="H627" s="46">
        <f>IF($B$5="fixed",rate,G627)</f>
        <v>0.1</v>
      </c>
      <c r="I627" s="9" t="e">
        <f>IF(E627="",NA(),IF(PMT(H627/freq,(term*freq),-$B$2)&gt;(U626*(1+rate/freq)),IF((U626*(1+rate/freq))&lt;0,0,(U626*(1+rate/freq))),PMT(H627/freq,(term*freq),-$B$2)))</f>
        <v>#N/A</v>
      </c>
      <c r="J627" s="8" t="str">
        <f>IF(E627="","",IF(emi&gt;(U626*(1+rate/freq)),IF((U626*(1+rate/freq))&lt;0,0,(U626*(1+rate/freq))),emi))</f>
        <v/>
      </c>
      <c r="K627" s="9" t="e">
        <f>IF(E627="",NA(),IF(U626&lt;0,0,U626)*H627/freq)</f>
        <v>#N/A</v>
      </c>
      <c r="L627" s="8" t="str">
        <f t="shared" si="29"/>
        <v/>
      </c>
      <c r="M627" s="8" t="str">
        <f t="shared" si="30"/>
        <v/>
      </c>
      <c r="N627" s="8"/>
      <c r="O627" s="8"/>
      <c r="P627" s="8"/>
      <c r="Q627" s="8">
        <f>IF($B$23=$M$2,M627,IF($B$23=$N$2,N627,IF($B$23=$O$2,O627,IF($B$23=$P$2,P627,""))))</f>
        <v>0</v>
      </c>
      <c r="R627" s="3">
        <f>IF(Q627&lt;&gt;0,regpay,0)</f>
        <v>0</v>
      </c>
      <c r="S627" s="27"/>
      <c r="T627" s="3">
        <f>IF(U626=0,0,S627)</f>
        <v>0</v>
      </c>
      <c r="U627" s="8" t="str">
        <f>IF(E627="","",IF(U626&lt;=0,0,IF(U626+F627-L627-R627-T627&lt;0,0,U626+F627-L627-R627-T627)))</f>
        <v/>
      </c>
      <c r="W627" s="11"/>
      <c r="X627" s="11"/>
      <c r="Y627" s="11"/>
      <c r="Z627" s="11"/>
      <c r="AA627" s="11"/>
      <c r="AB627" s="11"/>
      <c r="AC627" s="11"/>
    </row>
    <row r="628" spans="4:29">
      <c r="D628" s="34">
        <f>IF(SUM($D$2:D627)&lt;&gt;0,0,IF(U627=L628,E628,0))</f>
        <v>0</v>
      </c>
      <c r="E628" s="3" t="str">
        <f t="shared" si="31"/>
        <v/>
      </c>
      <c r="F628" s="3" t="str">
        <f>IF(E628="","",IF(ISERROR(INDEX($A$11:$B$20,MATCH(E628,$A$11:$A$20,0),2)),0,INDEX($A$11:$B$20,MATCH(E628,$A$11:$A$20,0),2)))</f>
        <v/>
      </c>
      <c r="G628" s="47">
        <v>0.1</v>
      </c>
      <c r="H628" s="46">
        <f>IF($B$5="fixed",rate,G628)</f>
        <v>0.1</v>
      </c>
      <c r="I628" s="9" t="e">
        <f>IF(E628="",NA(),IF(PMT(H628/freq,(term*freq),-$B$2)&gt;(U627*(1+rate/freq)),IF((U627*(1+rate/freq))&lt;0,0,(U627*(1+rate/freq))),PMT(H628/freq,(term*freq),-$B$2)))</f>
        <v>#N/A</v>
      </c>
      <c r="J628" s="8" t="str">
        <f>IF(E628="","",IF(emi&gt;(U627*(1+rate/freq)),IF((U627*(1+rate/freq))&lt;0,0,(U627*(1+rate/freq))),emi))</f>
        <v/>
      </c>
      <c r="K628" s="9" t="e">
        <f>IF(E628="",NA(),IF(U627&lt;0,0,U627)*H628/freq)</f>
        <v>#N/A</v>
      </c>
      <c r="L628" s="8" t="str">
        <f t="shared" si="29"/>
        <v/>
      </c>
      <c r="M628" s="8" t="str">
        <f t="shared" si="30"/>
        <v/>
      </c>
      <c r="N628" s="8">
        <f>N625+3</f>
        <v>625</v>
      </c>
      <c r="O628" s="8">
        <f>O622+6</f>
        <v>625</v>
      </c>
      <c r="P628" s="8">
        <f>P616+12</f>
        <v>625</v>
      </c>
      <c r="Q628" s="8">
        <f>IF($B$23=$M$2,M628,IF($B$23=$N$2,N628,IF($B$23=$O$2,O628,IF($B$23=$P$2,P628,""))))</f>
        <v>625</v>
      </c>
      <c r="R628" s="3">
        <f>IF(Q628&lt;&gt;0,regpay,0)</f>
        <v>0</v>
      </c>
      <c r="S628" s="27"/>
      <c r="T628" s="3">
        <f>IF(U627=0,0,S628)</f>
        <v>0</v>
      </c>
      <c r="U628" s="8" t="str">
        <f>IF(E628="","",IF(U627&lt;=0,0,IF(U627+F628-L628-R628-T628&lt;0,0,U627+F628-L628-R628-T628)))</f>
        <v/>
      </c>
      <c r="W628" s="11"/>
      <c r="X628" s="11"/>
      <c r="Y628" s="11"/>
      <c r="Z628" s="11"/>
      <c r="AA628" s="11"/>
      <c r="AB628" s="11"/>
      <c r="AC628" s="11"/>
    </row>
    <row r="629" spans="4:29">
      <c r="D629" s="34">
        <f>IF(SUM($D$2:D628)&lt;&gt;0,0,IF(U628=L629,E629,0))</f>
        <v>0</v>
      </c>
      <c r="E629" s="3" t="str">
        <f t="shared" si="31"/>
        <v/>
      </c>
      <c r="F629" s="3" t="str">
        <f>IF(E629="","",IF(ISERROR(INDEX($A$11:$B$20,MATCH(E629,$A$11:$A$20,0),2)),0,INDEX($A$11:$B$20,MATCH(E629,$A$11:$A$20,0),2)))</f>
        <v/>
      </c>
      <c r="G629" s="47">
        <v>0.1</v>
      </c>
      <c r="H629" s="46">
        <f>IF($B$5="fixed",rate,G629)</f>
        <v>0.1</v>
      </c>
      <c r="I629" s="9" t="e">
        <f>IF(E629="",NA(),IF(PMT(H629/freq,(term*freq),-$B$2)&gt;(U628*(1+rate/freq)),IF((U628*(1+rate/freq))&lt;0,0,(U628*(1+rate/freq))),PMT(H629/freq,(term*freq),-$B$2)))</f>
        <v>#N/A</v>
      </c>
      <c r="J629" s="8" t="str">
        <f>IF(E629="","",IF(emi&gt;(U628*(1+rate/freq)),IF((U628*(1+rate/freq))&lt;0,0,(U628*(1+rate/freq))),emi))</f>
        <v/>
      </c>
      <c r="K629" s="9" t="e">
        <f>IF(E629="",NA(),IF(U628&lt;0,0,U628)*H629/freq)</f>
        <v>#N/A</v>
      </c>
      <c r="L629" s="8" t="str">
        <f t="shared" si="29"/>
        <v/>
      </c>
      <c r="M629" s="8" t="str">
        <f t="shared" si="30"/>
        <v/>
      </c>
      <c r="N629" s="8"/>
      <c r="O629" s="8"/>
      <c r="P629" s="8"/>
      <c r="Q629" s="8">
        <f>IF($B$23=$M$2,M629,IF($B$23=$N$2,N629,IF($B$23=$O$2,O629,IF($B$23=$P$2,P629,""))))</f>
        <v>0</v>
      </c>
      <c r="R629" s="3">
        <f>IF(Q629&lt;&gt;0,regpay,0)</f>
        <v>0</v>
      </c>
      <c r="S629" s="27"/>
      <c r="T629" s="3">
        <f>IF(U628=0,0,S629)</f>
        <v>0</v>
      </c>
      <c r="U629" s="8" t="str">
        <f>IF(E629="","",IF(U628&lt;=0,0,IF(U628+F629-L629-R629-T629&lt;0,0,U628+F629-L629-R629-T629)))</f>
        <v/>
      </c>
      <c r="W629" s="11"/>
      <c r="X629" s="11"/>
      <c r="Y629" s="11"/>
      <c r="Z629" s="11"/>
      <c r="AA629" s="11"/>
      <c r="AB629" s="11"/>
      <c r="AC629" s="11"/>
    </row>
    <row r="630" spans="4:29">
      <c r="D630" s="34">
        <f>IF(SUM($D$2:D629)&lt;&gt;0,0,IF(U629=L630,E630,0))</f>
        <v>0</v>
      </c>
      <c r="E630" s="3" t="str">
        <f t="shared" si="31"/>
        <v/>
      </c>
      <c r="F630" s="3" t="str">
        <f>IF(E630="","",IF(ISERROR(INDEX($A$11:$B$20,MATCH(E630,$A$11:$A$20,0),2)),0,INDEX($A$11:$B$20,MATCH(E630,$A$11:$A$20,0),2)))</f>
        <v/>
      </c>
      <c r="G630" s="47">
        <v>0.1</v>
      </c>
      <c r="H630" s="46">
        <f>IF($B$5="fixed",rate,G630)</f>
        <v>0.1</v>
      </c>
      <c r="I630" s="9" t="e">
        <f>IF(E630="",NA(),IF(PMT(H630/freq,(term*freq),-$B$2)&gt;(U629*(1+rate/freq)),IF((U629*(1+rate/freq))&lt;0,0,(U629*(1+rate/freq))),PMT(H630/freq,(term*freq),-$B$2)))</f>
        <v>#N/A</v>
      </c>
      <c r="J630" s="8" t="str">
        <f>IF(E630="","",IF(emi&gt;(U629*(1+rate/freq)),IF((U629*(1+rate/freq))&lt;0,0,(U629*(1+rate/freq))),emi))</f>
        <v/>
      </c>
      <c r="K630" s="9" t="e">
        <f>IF(E630="",NA(),IF(U629&lt;0,0,U629)*H630/freq)</f>
        <v>#N/A</v>
      </c>
      <c r="L630" s="8" t="str">
        <f t="shared" si="29"/>
        <v/>
      </c>
      <c r="M630" s="8" t="str">
        <f t="shared" si="30"/>
        <v/>
      </c>
      <c r="N630" s="8"/>
      <c r="O630" s="8"/>
      <c r="P630" s="8"/>
      <c r="Q630" s="8">
        <f>IF($B$23=$M$2,M630,IF($B$23=$N$2,N630,IF($B$23=$O$2,O630,IF($B$23=$P$2,P630,""))))</f>
        <v>0</v>
      </c>
      <c r="R630" s="3">
        <f>IF(Q630&lt;&gt;0,regpay,0)</f>
        <v>0</v>
      </c>
      <c r="S630" s="27"/>
      <c r="T630" s="3">
        <f>IF(U629=0,0,S630)</f>
        <v>0</v>
      </c>
      <c r="U630" s="8" t="str">
        <f>IF(E630="","",IF(U629&lt;=0,0,IF(U629+F630-L630-R630-T630&lt;0,0,U629+F630-L630-R630-T630)))</f>
        <v/>
      </c>
      <c r="W630" s="11"/>
      <c r="X630" s="11"/>
      <c r="Y630" s="11"/>
      <c r="Z630" s="11"/>
      <c r="AA630" s="11"/>
      <c r="AB630" s="11"/>
      <c r="AC630" s="11"/>
    </row>
    <row r="631" spans="4:29">
      <c r="D631" s="34">
        <f>IF(SUM($D$2:D630)&lt;&gt;0,0,IF(U630=L631,E631,0))</f>
        <v>0</v>
      </c>
      <c r="E631" s="3" t="str">
        <f t="shared" si="31"/>
        <v/>
      </c>
      <c r="F631" s="3" t="str">
        <f>IF(E631="","",IF(ISERROR(INDEX($A$11:$B$20,MATCH(E631,$A$11:$A$20,0),2)),0,INDEX($A$11:$B$20,MATCH(E631,$A$11:$A$20,0),2)))</f>
        <v/>
      </c>
      <c r="G631" s="47">
        <v>0.1</v>
      </c>
      <c r="H631" s="46">
        <f>IF($B$5="fixed",rate,G631)</f>
        <v>0.1</v>
      </c>
      <c r="I631" s="9" t="e">
        <f>IF(E631="",NA(),IF(PMT(H631/freq,(term*freq),-$B$2)&gt;(U630*(1+rate/freq)),IF((U630*(1+rate/freq))&lt;0,0,(U630*(1+rate/freq))),PMT(H631/freq,(term*freq),-$B$2)))</f>
        <v>#N/A</v>
      </c>
      <c r="J631" s="8" t="str">
        <f>IF(E631="","",IF(emi&gt;(U630*(1+rate/freq)),IF((U630*(1+rate/freq))&lt;0,0,(U630*(1+rate/freq))),emi))</f>
        <v/>
      </c>
      <c r="K631" s="9" t="e">
        <f>IF(E631="",NA(),IF(U630&lt;0,0,U630)*H631/freq)</f>
        <v>#N/A</v>
      </c>
      <c r="L631" s="8" t="str">
        <f t="shared" si="29"/>
        <v/>
      </c>
      <c r="M631" s="8" t="str">
        <f t="shared" si="30"/>
        <v/>
      </c>
      <c r="N631" s="8">
        <f>N628+3</f>
        <v>628</v>
      </c>
      <c r="O631" s="8"/>
      <c r="P631" s="8"/>
      <c r="Q631" s="8">
        <f>IF($B$23=$M$2,M631,IF($B$23=$N$2,N631,IF($B$23=$O$2,O631,IF($B$23=$P$2,P631,""))))</f>
        <v>628</v>
      </c>
      <c r="R631" s="3">
        <f>IF(Q631&lt;&gt;0,regpay,0)</f>
        <v>0</v>
      </c>
      <c r="S631" s="27"/>
      <c r="T631" s="3">
        <f>IF(U630=0,0,S631)</f>
        <v>0</v>
      </c>
      <c r="U631" s="8" t="str">
        <f>IF(E631="","",IF(U630&lt;=0,0,IF(U630+F631-L631-R631-T631&lt;0,0,U630+F631-L631-R631-T631)))</f>
        <v/>
      </c>
      <c r="W631" s="11"/>
      <c r="X631" s="11"/>
      <c r="Y631" s="11"/>
      <c r="Z631" s="11"/>
      <c r="AA631" s="11"/>
      <c r="AB631" s="11"/>
      <c r="AC631" s="11"/>
    </row>
    <row r="632" spans="4:29">
      <c r="D632" s="34">
        <f>IF(SUM($D$2:D631)&lt;&gt;0,0,IF(U631=L632,E632,0))</f>
        <v>0</v>
      </c>
      <c r="E632" s="3" t="str">
        <f t="shared" si="31"/>
        <v/>
      </c>
      <c r="F632" s="3" t="str">
        <f>IF(E632="","",IF(ISERROR(INDEX($A$11:$B$20,MATCH(E632,$A$11:$A$20,0),2)),0,INDEX($A$11:$B$20,MATCH(E632,$A$11:$A$20,0),2)))</f>
        <v/>
      </c>
      <c r="G632" s="47">
        <v>0.1</v>
      </c>
      <c r="H632" s="46">
        <f>IF($B$5="fixed",rate,G632)</f>
        <v>0.1</v>
      </c>
      <c r="I632" s="9" t="e">
        <f>IF(E632="",NA(),IF(PMT(H632/freq,(term*freq),-$B$2)&gt;(U631*(1+rate/freq)),IF((U631*(1+rate/freq))&lt;0,0,(U631*(1+rate/freq))),PMT(H632/freq,(term*freq),-$B$2)))</f>
        <v>#N/A</v>
      </c>
      <c r="J632" s="8" t="str">
        <f>IF(E632="","",IF(emi&gt;(U631*(1+rate/freq)),IF((U631*(1+rate/freq))&lt;0,0,(U631*(1+rate/freq))),emi))</f>
        <v/>
      </c>
      <c r="K632" s="9" t="e">
        <f>IF(E632="",NA(),IF(U631&lt;0,0,U631)*H632/freq)</f>
        <v>#N/A</v>
      </c>
      <c r="L632" s="8" t="str">
        <f t="shared" si="29"/>
        <v/>
      </c>
      <c r="M632" s="8" t="str">
        <f t="shared" si="30"/>
        <v/>
      </c>
      <c r="N632" s="8"/>
      <c r="O632" s="8"/>
      <c r="P632" s="8"/>
      <c r="Q632" s="8">
        <f>IF($B$23=$M$2,M632,IF($B$23=$N$2,N632,IF($B$23=$O$2,O632,IF($B$23=$P$2,P632,""))))</f>
        <v>0</v>
      </c>
      <c r="R632" s="3">
        <f>IF(Q632&lt;&gt;0,regpay,0)</f>
        <v>0</v>
      </c>
      <c r="S632" s="27"/>
      <c r="T632" s="3">
        <f>IF(U631=0,0,S632)</f>
        <v>0</v>
      </c>
      <c r="U632" s="8" t="str">
        <f>IF(E632="","",IF(U631&lt;=0,0,IF(U631+F632-L632-R632-T632&lt;0,0,U631+F632-L632-R632-T632)))</f>
        <v/>
      </c>
      <c r="W632" s="11"/>
      <c r="X632" s="11"/>
      <c r="Y632" s="11"/>
      <c r="Z632" s="11"/>
      <c r="AA632" s="11"/>
      <c r="AB632" s="11"/>
      <c r="AC632" s="11"/>
    </row>
    <row r="633" spans="4:29">
      <c r="D633" s="34">
        <f>IF(SUM($D$2:D632)&lt;&gt;0,0,IF(U632=L633,E633,0))</f>
        <v>0</v>
      </c>
      <c r="E633" s="3" t="str">
        <f t="shared" si="31"/>
        <v/>
      </c>
      <c r="F633" s="3" t="str">
        <f>IF(E633="","",IF(ISERROR(INDEX($A$11:$B$20,MATCH(E633,$A$11:$A$20,0),2)),0,INDEX($A$11:$B$20,MATCH(E633,$A$11:$A$20,0),2)))</f>
        <v/>
      </c>
      <c r="G633" s="47">
        <v>0.1</v>
      </c>
      <c r="H633" s="46">
        <f>IF($B$5="fixed",rate,G633)</f>
        <v>0.1</v>
      </c>
      <c r="I633" s="9" t="e">
        <f>IF(E633="",NA(),IF(PMT(H633/freq,(term*freq),-$B$2)&gt;(U632*(1+rate/freq)),IF((U632*(1+rate/freq))&lt;0,0,(U632*(1+rate/freq))),PMT(H633/freq,(term*freq),-$B$2)))</f>
        <v>#N/A</v>
      </c>
      <c r="J633" s="8" t="str">
        <f>IF(E633="","",IF(emi&gt;(U632*(1+rate/freq)),IF((U632*(1+rate/freq))&lt;0,0,(U632*(1+rate/freq))),emi))</f>
        <v/>
      </c>
      <c r="K633" s="9" t="e">
        <f>IF(E633="",NA(),IF(U632&lt;0,0,U632)*H633/freq)</f>
        <v>#N/A</v>
      </c>
      <c r="L633" s="8" t="str">
        <f t="shared" si="29"/>
        <v/>
      </c>
      <c r="M633" s="8" t="str">
        <f t="shared" si="30"/>
        <v/>
      </c>
      <c r="N633" s="8"/>
      <c r="O633" s="8"/>
      <c r="P633" s="8"/>
      <c r="Q633" s="8">
        <f>IF($B$23=$M$2,M633,IF($B$23=$N$2,N633,IF($B$23=$O$2,O633,IF($B$23=$P$2,P633,""))))</f>
        <v>0</v>
      </c>
      <c r="R633" s="3">
        <f>IF(Q633&lt;&gt;0,regpay,0)</f>
        <v>0</v>
      </c>
      <c r="S633" s="27"/>
      <c r="T633" s="3">
        <f>IF(U632=0,0,S633)</f>
        <v>0</v>
      </c>
      <c r="U633" s="8" t="str">
        <f>IF(E633="","",IF(U632&lt;=0,0,IF(U632+F633-L633-R633-T633&lt;0,0,U632+F633-L633-R633-T633)))</f>
        <v/>
      </c>
      <c r="W633" s="11"/>
      <c r="X633" s="11"/>
      <c r="Y633" s="11"/>
      <c r="Z633" s="11"/>
      <c r="AA633" s="11"/>
      <c r="AB633" s="11"/>
      <c r="AC633" s="11"/>
    </row>
    <row r="634" spans="4:29">
      <c r="D634" s="34">
        <f>IF(SUM($D$2:D633)&lt;&gt;0,0,IF(U633=L634,E634,0))</f>
        <v>0</v>
      </c>
      <c r="E634" s="3" t="str">
        <f t="shared" si="31"/>
        <v/>
      </c>
      <c r="F634" s="3" t="str">
        <f>IF(E634="","",IF(ISERROR(INDEX($A$11:$B$20,MATCH(E634,$A$11:$A$20,0),2)),0,INDEX($A$11:$B$20,MATCH(E634,$A$11:$A$20,0),2)))</f>
        <v/>
      </c>
      <c r="G634" s="47">
        <v>0.1</v>
      </c>
      <c r="H634" s="46">
        <f>IF($B$5="fixed",rate,G634)</f>
        <v>0.1</v>
      </c>
      <c r="I634" s="9" t="e">
        <f>IF(E634="",NA(),IF(PMT(H634/freq,(term*freq),-$B$2)&gt;(U633*(1+rate/freq)),IF((U633*(1+rate/freq))&lt;0,0,(U633*(1+rate/freq))),PMT(H634/freq,(term*freq),-$B$2)))</f>
        <v>#N/A</v>
      </c>
      <c r="J634" s="8" t="str">
        <f>IF(E634="","",IF(emi&gt;(U633*(1+rate/freq)),IF((U633*(1+rate/freq))&lt;0,0,(U633*(1+rate/freq))),emi))</f>
        <v/>
      </c>
      <c r="K634" s="9" t="e">
        <f>IF(E634="",NA(),IF(U633&lt;0,0,U633)*H634/freq)</f>
        <v>#N/A</v>
      </c>
      <c r="L634" s="8" t="str">
        <f t="shared" si="29"/>
        <v/>
      </c>
      <c r="M634" s="8" t="str">
        <f t="shared" si="30"/>
        <v/>
      </c>
      <c r="N634" s="8">
        <f>N631+3</f>
        <v>631</v>
      </c>
      <c r="O634" s="8">
        <f>O628+6</f>
        <v>631</v>
      </c>
      <c r="P634" s="8"/>
      <c r="Q634" s="8">
        <f>IF($B$23=$M$2,M634,IF($B$23=$N$2,N634,IF($B$23=$O$2,O634,IF($B$23=$P$2,P634,""))))</f>
        <v>631</v>
      </c>
      <c r="R634" s="3">
        <f>IF(Q634&lt;&gt;0,regpay,0)</f>
        <v>0</v>
      </c>
      <c r="S634" s="27"/>
      <c r="T634" s="3">
        <f>IF(U633=0,0,S634)</f>
        <v>0</v>
      </c>
      <c r="U634" s="8" t="str">
        <f>IF(E634="","",IF(U633&lt;=0,0,IF(U633+F634-L634-R634-T634&lt;0,0,U633+F634-L634-R634-T634)))</f>
        <v/>
      </c>
      <c r="W634" s="11"/>
      <c r="X634" s="11"/>
      <c r="Y634" s="11"/>
      <c r="Z634" s="11"/>
      <c r="AA634" s="11"/>
      <c r="AB634" s="11"/>
      <c r="AC634" s="11"/>
    </row>
    <row r="635" spans="4:29">
      <c r="D635" s="34">
        <f>IF(SUM($D$2:D634)&lt;&gt;0,0,IF(U634=L635,E635,0))</f>
        <v>0</v>
      </c>
      <c r="E635" s="3" t="str">
        <f t="shared" si="31"/>
        <v/>
      </c>
      <c r="F635" s="3" t="str">
        <f>IF(E635="","",IF(ISERROR(INDEX($A$11:$B$20,MATCH(E635,$A$11:$A$20,0),2)),0,INDEX($A$11:$B$20,MATCH(E635,$A$11:$A$20,0),2)))</f>
        <v/>
      </c>
      <c r="G635" s="47">
        <v>0.1</v>
      </c>
      <c r="H635" s="46">
        <f>IF($B$5="fixed",rate,G635)</f>
        <v>0.1</v>
      </c>
      <c r="I635" s="9" t="e">
        <f>IF(E635="",NA(),IF(PMT(H635/freq,(term*freq),-$B$2)&gt;(U634*(1+rate/freq)),IF((U634*(1+rate/freq))&lt;0,0,(U634*(1+rate/freq))),PMT(H635/freq,(term*freq),-$B$2)))</f>
        <v>#N/A</v>
      </c>
      <c r="J635" s="8" t="str">
        <f>IF(E635="","",IF(emi&gt;(U634*(1+rate/freq)),IF((U634*(1+rate/freq))&lt;0,0,(U634*(1+rate/freq))),emi))</f>
        <v/>
      </c>
      <c r="K635" s="9" t="e">
        <f>IF(E635="",NA(),IF(U634&lt;0,0,U634)*H635/freq)</f>
        <v>#N/A</v>
      </c>
      <c r="L635" s="8" t="str">
        <f t="shared" si="29"/>
        <v/>
      </c>
      <c r="M635" s="8" t="str">
        <f t="shared" si="30"/>
        <v/>
      </c>
      <c r="N635" s="8"/>
      <c r="O635" s="8"/>
      <c r="P635" s="8"/>
      <c r="Q635" s="8">
        <f>IF($B$23=$M$2,M635,IF($B$23=$N$2,N635,IF($B$23=$O$2,O635,IF($B$23=$P$2,P635,""))))</f>
        <v>0</v>
      </c>
      <c r="R635" s="3">
        <f>IF(Q635&lt;&gt;0,regpay,0)</f>
        <v>0</v>
      </c>
      <c r="S635" s="27"/>
      <c r="T635" s="3">
        <f>IF(U634=0,0,S635)</f>
        <v>0</v>
      </c>
      <c r="U635" s="8" t="str">
        <f>IF(E635="","",IF(U634&lt;=0,0,IF(U634+F635-L635-R635-T635&lt;0,0,U634+F635-L635-R635-T635)))</f>
        <v/>
      </c>
      <c r="W635" s="11"/>
      <c r="X635" s="11"/>
      <c r="Y635" s="11"/>
      <c r="Z635" s="11"/>
      <c r="AA635" s="11"/>
      <c r="AB635" s="11"/>
      <c r="AC635" s="11"/>
    </row>
    <row r="636" spans="4:29">
      <c r="D636" s="34">
        <f>IF(SUM($D$2:D635)&lt;&gt;0,0,IF(U635=L636,E636,0))</f>
        <v>0</v>
      </c>
      <c r="E636" s="3" t="str">
        <f t="shared" si="31"/>
        <v/>
      </c>
      <c r="F636" s="3" t="str">
        <f>IF(E636="","",IF(ISERROR(INDEX($A$11:$B$20,MATCH(E636,$A$11:$A$20,0),2)),0,INDEX($A$11:$B$20,MATCH(E636,$A$11:$A$20,0),2)))</f>
        <v/>
      </c>
      <c r="G636" s="47">
        <v>0.1</v>
      </c>
      <c r="H636" s="46">
        <f>IF($B$5="fixed",rate,G636)</f>
        <v>0.1</v>
      </c>
      <c r="I636" s="9" t="e">
        <f>IF(E636="",NA(),IF(PMT(H636/freq,(term*freq),-$B$2)&gt;(U635*(1+rate/freq)),IF((U635*(1+rate/freq))&lt;0,0,(U635*(1+rate/freq))),PMT(H636/freq,(term*freq),-$B$2)))</f>
        <v>#N/A</v>
      </c>
      <c r="J636" s="8" t="str">
        <f>IF(E636="","",IF(emi&gt;(U635*(1+rate/freq)),IF((U635*(1+rate/freq))&lt;0,0,(U635*(1+rate/freq))),emi))</f>
        <v/>
      </c>
      <c r="K636" s="9" t="e">
        <f>IF(E636="",NA(),IF(U635&lt;0,0,U635)*H636/freq)</f>
        <v>#N/A</v>
      </c>
      <c r="L636" s="8" t="str">
        <f t="shared" si="29"/>
        <v/>
      </c>
      <c r="M636" s="8" t="str">
        <f t="shared" si="30"/>
        <v/>
      </c>
      <c r="N636" s="8"/>
      <c r="O636" s="8"/>
      <c r="P636" s="8"/>
      <c r="Q636" s="8">
        <f>IF($B$23=$M$2,M636,IF($B$23=$N$2,N636,IF($B$23=$O$2,O636,IF($B$23=$P$2,P636,""))))</f>
        <v>0</v>
      </c>
      <c r="R636" s="3">
        <f>IF(Q636&lt;&gt;0,regpay,0)</f>
        <v>0</v>
      </c>
      <c r="S636" s="27"/>
      <c r="T636" s="3">
        <f>IF(U635=0,0,S636)</f>
        <v>0</v>
      </c>
      <c r="U636" s="8" t="str">
        <f>IF(E636="","",IF(U635&lt;=0,0,IF(U635+F636-L636-R636-T636&lt;0,0,U635+F636-L636-R636-T636)))</f>
        <v/>
      </c>
      <c r="W636" s="11"/>
      <c r="X636" s="11"/>
      <c r="Y636" s="11"/>
      <c r="Z636" s="11"/>
      <c r="AA636" s="11"/>
      <c r="AB636" s="11"/>
      <c r="AC636" s="11"/>
    </row>
    <row r="637" spans="4:29">
      <c r="D637" s="34">
        <f>IF(SUM($D$2:D636)&lt;&gt;0,0,IF(U636=L637,E637,0))</f>
        <v>0</v>
      </c>
      <c r="E637" s="3" t="str">
        <f t="shared" si="31"/>
        <v/>
      </c>
      <c r="F637" s="3" t="str">
        <f>IF(E637="","",IF(ISERROR(INDEX($A$11:$B$20,MATCH(E637,$A$11:$A$20,0),2)),0,INDEX($A$11:$B$20,MATCH(E637,$A$11:$A$20,0),2)))</f>
        <v/>
      </c>
      <c r="G637" s="47">
        <v>0.1</v>
      </c>
      <c r="H637" s="46">
        <f>IF($B$5="fixed",rate,G637)</f>
        <v>0.1</v>
      </c>
      <c r="I637" s="9" t="e">
        <f>IF(E637="",NA(),IF(PMT(H637/freq,(term*freq),-$B$2)&gt;(U636*(1+rate/freq)),IF((U636*(1+rate/freq))&lt;0,0,(U636*(1+rate/freq))),PMT(H637/freq,(term*freq),-$B$2)))</f>
        <v>#N/A</v>
      </c>
      <c r="J637" s="8" t="str">
        <f>IF(E637="","",IF(emi&gt;(U636*(1+rate/freq)),IF((U636*(1+rate/freq))&lt;0,0,(U636*(1+rate/freq))),emi))</f>
        <v/>
      </c>
      <c r="K637" s="9" t="e">
        <f>IF(E637="",NA(),IF(U636&lt;0,0,U636)*H637/freq)</f>
        <v>#N/A</v>
      </c>
      <c r="L637" s="8" t="str">
        <f t="shared" si="29"/>
        <v/>
      </c>
      <c r="M637" s="8" t="str">
        <f t="shared" si="30"/>
        <v/>
      </c>
      <c r="N637" s="8">
        <f>N634+3</f>
        <v>634</v>
      </c>
      <c r="O637" s="8"/>
      <c r="P637" s="8"/>
      <c r="Q637" s="8">
        <f>IF($B$23=$M$2,M637,IF($B$23=$N$2,N637,IF($B$23=$O$2,O637,IF($B$23=$P$2,P637,""))))</f>
        <v>634</v>
      </c>
      <c r="R637" s="3">
        <f>IF(Q637&lt;&gt;0,regpay,0)</f>
        <v>0</v>
      </c>
      <c r="S637" s="27"/>
      <c r="T637" s="3">
        <f>IF(U636=0,0,S637)</f>
        <v>0</v>
      </c>
      <c r="U637" s="8" t="str">
        <f>IF(E637="","",IF(U636&lt;=0,0,IF(U636+F637-L637-R637-T637&lt;0,0,U636+F637-L637-R637-T637)))</f>
        <v/>
      </c>
      <c r="W637" s="11"/>
      <c r="X637" s="11"/>
      <c r="Y637" s="11"/>
      <c r="Z637" s="11"/>
      <c r="AA637" s="11"/>
      <c r="AB637" s="11"/>
      <c r="AC637" s="11"/>
    </row>
    <row r="638" spans="4:29">
      <c r="D638" s="34">
        <f>IF(SUM($D$2:D637)&lt;&gt;0,0,IF(U637=L638,E638,0))</f>
        <v>0</v>
      </c>
      <c r="E638" s="3" t="str">
        <f t="shared" si="31"/>
        <v/>
      </c>
      <c r="F638" s="3" t="str">
        <f>IF(E638="","",IF(ISERROR(INDEX($A$11:$B$20,MATCH(E638,$A$11:$A$20,0),2)),0,INDEX($A$11:$B$20,MATCH(E638,$A$11:$A$20,0),2)))</f>
        <v/>
      </c>
      <c r="G638" s="47">
        <v>0.1</v>
      </c>
      <c r="H638" s="46">
        <f>IF($B$5="fixed",rate,G638)</f>
        <v>0.1</v>
      </c>
      <c r="I638" s="9" t="e">
        <f>IF(E638="",NA(),IF(PMT(H638/freq,(term*freq),-$B$2)&gt;(U637*(1+rate/freq)),IF((U637*(1+rate/freq))&lt;0,0,(U637*(1+rate/freq))),PMT(H638/freq,(term*freq),-$B$2)))</f>
        <v>#N/A</v>
      </c>
      <c r="J638" s="8" t="str">
        <f>IF(E638="","",IF(emi&gt;(U637*(1+rate/freq)),IF((U637*(1+rate/freq))&lt;0,0,(U637*(1+rate/freq))),emi))</f>
        <v/>
      </c>
      <c r="K638" s="9" t="e">
        <f>IF(E638="",NA(),IF(U637&lt;0,0,U637)*H638/freq)</f>
        <v>#N/A</v>
      </c>
      <c r="L638" s="8" t="str">
        <f t="shared" si="29"/>
        <v/>
      </c>
      <c r="M638" s="8" t="str">
        <f t="shared" si="30"/>
        <v/>
      </c>
      <c r="N638" s="8"/>
      <c r="O638" s="8"/>
      <c r="P638" s="8"/>
      <c r="Q638" s="8">
        <f>IF($B$23=$M$2,M638,IF($B$23=$N$2,N638,IF($B$23=$O$2,O638,IF($B$23=$P$2,P638,""))))</f>
        <v>0</v>
      </c>
      <c r="R638" s="3">
        <f>IF(Q638&lt;&gt;0,regpay,0)</f>
        <v>0</v>
      </c>
      <c r="S638" s="27"/>
      <c r="T638" s="3">
        <f>IF(U637=0,0,S638)</f>
        <v>0</v>
      </c>
      <c r="U638" s="8" t="str">
        <f>IF(E638="","",IF(U637&lt;=0,0,IF(U637+F638-L638-R638-T638&lt;0,0,U637+F638-L638-R638-T638)))</f>
        <v/>
      </c>
      <c r="W638" s="11"/>
      <c r="X638" s="11"/>
      <c r="Y638" s="11"/>
      <c r="Z638" s="11"/>
      <c r="AA638" s="11"/>
      <c r="AB638" s="11"/>
      <c r="AC638" s="11"/>
    </row>
    <row r="639" spans="4:29">
      <c r="D639" s="34">
        <f>IF(SUM($D$2:D638)&lt;&gt;0,0,IF(U638=L639,E639,0))</f>
        <v>0</v>
      </c>
      <c r="E639" s="3" t="str">
        <f t="shared" si="31"/>
        <v/>
      </c>
      <c r="F639" s="3" t="str">
        <f>IF(E639="","",IF(ISERROR(INDEX($A$11:$B$20,MATCH(E639,$A$11:$A$20,0),2)),0,INDEX($A$11:$B$20,MATCH(E639,$A$11:$A$20,0),2)))</f>
        <v/>
      </c>
      <c r="G639" s="47">
        <v>0.1</v>
      </c>
      <c r="H639" s="46">
        <f>IF($B$5="fixed",rate,G639)</f>
        <v>0.1</v>
      </c>
      <c r="I639" s="9" t="e">
        <f>IF(E639="",NA(),IF(PMT(H639/freq,(term*freq),-$B$2)&gt;(U638*(1+rate/freq)),IF((U638*(1+rate/freq))&lt;0,0,(U638*(1+rate/freq))),PMT(H639/freq,(term*freq),-$B$2)))</f>
        <v>#N/A</v>
      </c>
      <c r="J639" s="8" t="str">
        <f>IF(E639="","",IF(emi&gt;(U638*(1+rate/freq)),IF((U638*(1+rate/freq))&lt;0,0,(U638*(1+rate/freq))),emi))</f>
        <v/>
      </c>
      <c r="K639" s="9" t="e">
        <f>IF(E639="",NA(),IF(U638&lt;0,0,U638)*H639/freq)</f>
        <v>#N/A</v>
      </c>
      <c r="L639" s="8" t="str">
        <f t="shared" si="29"/>
        <v/>
      </c>
      <c r="M639" s="8" t="str">
        <f t="shared" si="30"/>
        <v/>
      </c>
      <c r="N639" s="8"/>
      <c r="O639" s="8"/>
      <c r="P639" s="8"/>
      <c r="Q639" s="8">
        <f>IF($B$23=$M$2,M639,IF($B$23=$N$2,N639,IF($B$23=$O$2,O639,IF($B$23=$P$2,P639,""))))</f>
        <v>0</v>
      </c>
      <c r="R639" s="3">
        <f>IF(Q639&lt;&gt;0,regpay,0)</f>
        <v>0</v>
      </c>
      <c r="S639" s="27"/>
      <c r="T639" s="3">
        <f>IF(U638=0,0,S639)</f>
        <v>0</v>
      </c>
      <c r="U639" s="8" t="str">
        <f>IF(E639="","",IF(U638&lt;=0,0,IF(U638+F639-L639-R639-T639&lt;0,0,U638+F639-L639-R639-T639)))</f>
        <v/>
      </c>
      <c r="W639" s="11"/>
      <c r="X639" s="11"/>
      <c r="Y639" s="11"/>
      <c r="Z639" s="11"/>
      <c r="AA639" s="11"/>
      <c r="AB639" s="11"/>
      <c r="AC639" s="11"/>
    </row>
    <row r="640" spans="4:29">
      <c r="D640" s="34">
        <f>IF(SUM($D$2:D639)&lt;&gt;0,0,IF(U639=L640,E640,0))</f>
        <v>0</v>
      </c>
      <c r="E640" s="3" t="str">
        <f t="shared" si="31"/>
        <v/>
      </c>
      <c r="F640" s="3" t="str">
        <f>IF(E640="","",IF(ISERROR(INDEX($A$11:$B$20,MATCH(E640,$A$11:$A$20,0),2)),0,INDEX($A$11:$B$20,MATCH(E640,$A$11:$A$20,0),2)))</f>
        <v/>
      </c>
      <c r="G640" s="47">
        <v>0.1</v>
      </c>
      <c r="H640" s="46">
        <f>IF($B$5="fixed",rate,G640)</f>
        <v>0.1</v>
      </c>
      <c r="I640" s="9" t="e">
        <f>IF(E640="",NA(),IF(PMT(H640/freq,(term*freq),-$B$2)&gt;(U639*(1+rate/freq)),IF((U639*(1+rate/freq))&lt;0,0,(U639*(1+rate/freq))),PMT(H640/freq,(term*freq),-$B$2)))</f>
        <v>#N/A</v>
      </c>
      <c r="J640" s="8" t="str">
        <f>IF(E640="","",IF(emi&gt;(U639*(1+rate/freq)),IF((U639*(1+rate/freq))&lt;0,0,(U639*(1+rate/freq))),emi))</f>
        <v/>
      </c>
      <c r="K640" s="9" t="e">
        <f>IF(E640="",NA(),IF(U639&lt;0,0,U639)*H640/freq)</f>
        <v>#N/A</v>
      </c>
      <c r="L640" s="8" t="str">
        <f t="shared" si="29"/>
        <v/>
      </c>
      <c r="M640" s="8" t="str">
        <f t="shared" si="30"/>
        <v/>
      </c>
      <c r="N640" s="8">
        <f>N637+3</f>
        <v>637</v>
      </c>
      <c r="O640" s="8">
        <f>O634+6</f>
        <v>637</v>
      </c>
      <c r="P640" s="8">
        <f>P628+12</f>
        <v>637</v>
      </c>
      <c r="Q640" s="8">
        <f>IF($B$23=$M$2,M640,IF($B$23=$N$2,N640,IF($B$23=$O$2,O640,IF($B$23=$P$2,P640,""))))</f>
        <v>637</v>
      </c>
      <c r="R640" s="3">
        <f>IF(Q640&lt;&gt;0,regpay,0)</f>
        <v>0</v>
      </c>
      <c r="S640" s="27"/>
      <c r="T640" s="3">
        <f>IF(U639=0,0,S640)</f>
        <v>0</v>
      </c>
      <c r="U640" s="8" t="str">
        <f>IF(E640="","",IF(U639&lt;=0,0,IF(U639+F640-L640-R640-T640&lt;0,0,U639+F640-L640-R640-T640)))</f>
        <v/>
      </c>
      <c r="W640" s="11"/>
      <c r="X640" s="11"/>
      <c r="Y640" s="11"/>
      <c r="Z640" s="11"/>
      <c r="AA640" s="11"/>
      <c r="AB640" s="11"/>
      <c r="AC640" s="11"/>
    </row>
    <row r="641" spans="4:29">
      <c r="D641" s="34">
        <f>IF(SUM($D$2:D640)&lt;&gt;0,0,IF(U640=L641,E641,0))</f>
        <v>0</v>
      </c>
      <c r="E641" s="3" t="str">
        <f t="shared" si="31"/>
        <v/>
      </c>
      <c r="F641" s="3" t="str">
        <f>IF(E641="","",IF(ISERROR(INDEX($A$11:$B$20,MATCH(E641,$A$11:$A$20,0),2)),0,INDEX($A$11:$B$20,MATCH(E641,$A$11:$A$20,0),2)))</f>
        <v/>
      </c>
      <c r="G641" s="47">
        <v>0.1</v>
      </c>
      <c r="H641" s="46">
        <f>IF($B$5="fixed",rate,G641)</f>
        <v>0.1</v>
      </c>
      <c r="I641" s="9" t="e">
        <f>IF(E641="",NA(),IF(PMT(H641/freq,(term*freq),-$B$2)&gt;(U640*(1+rate/freq)),IF((U640*(1+rate/freq))&lt;0,0,(U640*(1+rate/freq))),PMT(H641/freq,(term*freq),-$B$2)))</f>
        <v>#N/A</v>
      </c>
      <c r="J641" s="8" t="str">
        <f>IF(E641="","",IF(emi&gt;(U640*(1+rate/freq)),IF((U640*(1+rate/freq))&lt;0,0,(U640*(1+rate/freq))),emi))</f>
        <v/>
      </c>
      <c r="K641" s="9" t="e">
        <f>IF(E641="",NA(),IF(U640&lt;0,0,U640)*H641/freq)</f>
        <v>#N/A</v>
      </c>
      <c r="L641" s="8" t="str">
        <f t="shared" si="29"/>
        <v/>
      </c>
      <c r="M641" s="8" t="str">
        <f t="shared" si="30"/>
        <v/>
      </c>
      <c r="N641" s="8"/>
      <c r="O641" s="8"/>
      <c r="P641" s="8"/>
      <c r="Q641" s="8">
        <f>IF($B$23=$M$2,M641,IF($B$23=$N$2,N641,IF($B$23=$O$2,O641,IF($B$23=$P$2,P641,""))))</f>
        <v>0</v>
      </c>
      <c r="R641" s="3">
        <f>IF(Q641&lt;&gt;0,regpay,0)</f>
        <v>0</v>
      </c>
      <c r="S641" s="27"/>
      <c r="T641" s="3">
        <f>IF(U640=0,0,S641)</f>
        <v>0</v>
      </c>
      <c r="U641" s="8" t="str">
        <f>IF(E641="","",IF(U640&lt;=0,0,IF(U640+F641-L641-R641-T641&lt;0,0,U640+F641-L641-R641-T641)))</f>
        <v/>
      </c>
      <c r="W641" s="11"/>
      <c r="X641" s="11"/>
      <c r="Y641" s="11"/>
      <c r="Z641" s="11"/>
      <c r="AA641" s="11"/>
      <c r="AB641" s="11"/>
      <c r="AC641" s="11"/>
    </row>
    <row r="642" spans="4:29">
      <c r="D642" s="34">
        <f>IF(SUM($D$2:D641)&lt;&gt;0,0,IF(U641=L642,E642,0))</f>
        <v>0</v>
      </c>
      <c r="E642" s="3" t="str">
        <f t="shared" si="31"/>
        <v/>
      </c>
      <c r="F642" s="3" t="str">
        <f>IF(E642="","",IF(ISERROR(INDEX($A$11:$B$20,MATCH(E642,$A$11:$A$20,0),2)),0,INDEX($A$11:$B$20,MATCH(E642,$A$11:$A$20,0),2)))</f>
        <v/>
      </c>
      <c r="G642" s="47">
        <v>0.1</v>
      </c>
      <c r="H642" s="46">
        <f>IF($B$5="fixed",rate,G642)</f>
        <v>0.1</v>
      </c>
      <c r="I642" s="9" t="e">
        <f>IF(E642="",NA(),IF(PMT(H642/freq,(term*freq),-$B$2)&gt;(U641*(1+rate/freq)),IF((U641*(1+rate/freq))&lt;0,0,(U641*(1+rate/freq))),PMT(H642/freq,(term*freq),-$B$2)))</f>
        <v>#N/A</v>
      </c>
      <c r="J642" s="8" t="str">
        <f>IF(E642="","",IF(emi&gt;(U641*(1+rate/freq)),IF((U641*(1+rate/freq))&lt;0,0,(U641*(1+rate/freq))),emi))</f>
        <v/>
      </c>
      <c r="K642" s="9" t="e">
        <f>IF(E642="",NA(),IF(U641&lt;0,0,U641)*H642/freq)</f>
        <v>#N/A</v>
      </c>
      <c r="L642" s="8" t="str">
        <f t="shared" si="29"/>
        <v/>
      </c>
      <c r="M642" s="8" t="str">
        <f t="shared" si="30"/>
        <v/>
      </c>
      <c r="N642" s="8"/>
      <c r="O642" s="8"/>
      <c r="P642" s="8"/>
      <c r="Q642" s="8">
        <f>IF($B$23=$M$2,M642,IF($B$23=$N$2,N642,IF($B$23=$O$2,O642,IF($B$23=$P$2,P642,""))))</f>
        <v>0</v>
      </c>
      <c r="R642" s="3">
        <f>IF(Q642&lt;&gt;0,regpay,0)</f>
        <v>0</v>
      </c>
      <c r="S642" s="27"/>
      <c r="T642" s="3">
        <f>IF(U641=0,0,S642)</f>
        <v>0</v>
      </c>
      <c r="U642" s="8" t="str">
        <f>IF(E642="","",IF(U641&lt;=0,0,IF(U641+F642-L642-R642-T642&lt;0,0,U641+F642-L642-R642-T642)))</f>
        <v/>
      </c>
      <c r="W642" s="11"/>
      <c r="X642" s="11"/>
      <c r="Y642" s="11"/>
      <c r="Z642" s="11"/>
      <c r="AA642" s="11"/>
      <c r="AB642" s="11"/>
      <c r="AC642" s="11"/>
    </row>
    <row r="643" spans="4:29">
      <c r="D643" s="34">
        <f>IF(SUM($D$2:D642)&lt;&gt;0,0,IF(U642=L643,E643,0))</f>
        <v>0</v>
      </c>
      <c r="E643" s="3" t="str">
        <f t="shared" si="31"/>
        <v/>
      </c>
      <c r="F643" s="3" t="str">
        <f>IF(E643="","",IF(ISERROR(INDEX($A$11:$B$20,MATCH(E643,$A$11:$A$20,0),2)),0,INDEX($A$11:$B$20,MATCH(E643,$A$11:$A$20,0),2)))</f>
        <v/>
      </c>
      <c r="G643" s="47">
        <v>0.1</v>
      </c>
      <c r="H643" s="46">
        <f>IF($B$5="fixed",rate,G643)</f>
        <v>0.1</v>
      </c>
      <c r="I643" s="9" t="e">
        <f>IF(E643="",NA(),IF(PMT(H643/freq,(term*freq),-$B$2)&gt;(U642*(1+rate/freq)),IF((U642*(1+rate/freq))&lt;0,0,(U642*(1+rate/freq))),PMT(H643/freq,(term*freq),-$B$2)))</f>
        <v>#N/A</v>
      </c>
      <c r="J643" s="8" t="str">
        <f>IF(E643="","",IF(emi&gt;(U642*(1+rate/freq)),IF((U642*(1+rate/freq))&lt;0,0,(U642*(1+rate/freq))),emi))</f>
        <v/>
      </c>
      <c r="K643" s="9" t="e">
        <f>IF(E643="",NA(),IF(U642&lt;0,0,U642)*H643/freq)</f>
        <v>#N/A</v>
      </c>
      <c r="L643" s="8" t="str">
        <f t="shared" si="29"/>
        <v/>
      </c>
      <c r="M643" s="8" t="str">
        <f t="shared" si="30"/>
        <v/>
      </c>
      <c r="N643" s="8">
        <f>N640+3</f>
        <v>640</v>
      </c>
      <c r="O643" s="8"/>
      <c r="P643" s="8"/>
      <c r="Q643" s="8">
        <f>IF($B$23=$M$2,M643,IF($B$23=$N$2,N643,IF($B$23=$O$2,O643,IF($B$23=$P$2,P643,""))))</f>
        <v>640</v>
      </c>
      <c r="R643" s="3">
        <f>IF(Q643&lt;&gt;0,regpay,0)</f>
        <v>0</v>
      </c>
      <c r="S643" s="27"/>
      <c r="T643" s="3">
        <f>IF(U642=0,0,S643)</f>
        <v>0</v>
      </c>
      <c r="U643" s="8" t="str">
        <f>IF(E643="","",IF(U642&lt;=0,0,IF(U642+F643-L643-R643-T643&lt;0,0,U642+F643-L643-R643-T643)))</f>
        <v/>
      </c>
      <c r="W643" s="11"/>
      <c r="X643" s="11"/>
      <c r="Y643" s="11"/>
      <c r="Z643" s="11"/>
      <c r="AA643" s="11"/>
      <c r="AB643" s="11"/>
      <c r="AC643" s="11"/>
    </row>
    <row r="644" spans="4:29">
      <c r="D644" s="34">
        <f>IF(SUM($D$2:D643)&lt;&gt;0,0,IF(U643=L644,E644,0))</f>
        <v>0</v>
      </c>
      <c r="E644" s="3" t="str">
        <f t="shared" si="31"/>
        <v/>
      </c>
      <c r="F644" s="3" t="str">
        <f>IF(E644="","",IF(ISERROR(INDEX($A$11:$B$20,MATCH(E644,$A$11:$A$20,0),2)),0,INDEX($A$11:$B$20,MATCH(E644,$A$11:$A$20,0),2)))</f>
        <v/>
      </c>
      <c r="G644" s="47">
        <v>0.1</v>
      </c>
      <c r="H644" s="46">
        <f>IF($B$5="fixed",rate,G644)</f>
        <v>0.1</v>
      </c>
      <c r="I644" s="9" t="e">
        <f>IF(E644="",NA(),IF(PMT(H644/freq,(term*freq),-$B$2)&gt;(U643*(1+rate/freq)),IF((U643*(1+rate/freq))&lt;0,0,(U643*(1+rate/freq))),PMT(H644/freq,(term*freq),-$B$2)))</f>
        <v>#N/A</v>
      </c>
      <c r="J644" s="8" t="str">
        <f>IF(E644="","",IF(emi&gt;(U643*(1+rate/freq)),IF((U643*(1+rate/freq))&lt;0,0,(U643*(1+rate/freq))),emi))</f>
        <v/>
      </c>
      <c r="K644" s="9" t="e">
        <f>IF(E644="",NA(),IF(U643&lt;0,0,U643)*H644/freq)</f>
        <v>#N/A</v>
      </c>
      <c r="L644" s="8" t="str">
        <f t="shared" si="29"/>
        <v/>
      </c>
      <c r="M644" s="8" t="str">
        <f t="shared" si="30"/>
        <v/>
      </c>
      <c r="N644" s="8"/>
      <c r="O644" s="8"/>
      <c r="P644" s="8"/>
      <c r="Q644" s="8">
        <f>IF($B$23=$M$2,M644,IF($B$23=$N$2,N644,IF($B$23=$O$2,O644,IF($B$23=$P$2,P644,""))))</f>
        <v>0</v>
      </c>
      <c r="R644" s="3">
        <f>IF(Q644&lt;&gt;0,regpay,0)</f>
        <v>0</v>
      </c>
      <c r="S644" s="27"/>
      <c r="T644" s="3">
        <f>IF(U643=0,0,S644)</f>
        <v>0</v>
      </c>
      <c r="U644" s="8" t="str">
        <f>IF(E644="","",IF(U643&lt;=0,0,IF(U643+F644-L644-R644-T644&lt;0,0,U643+F644-L644-R644-T644)))</f>
        <v/>
      </c>
      <c r="W644" s="11"/>
      <c r="X644" s="11"/>
      <c r="Y644" s="11"/>
      <c r="Z644" s="11"/>
      <c r="AA644" s="11"/>
      <c r="AB644" s="11"/>
      <c r="AC644" s="11"/>
    </row>
    <row r="645" spans="4:29">
      <c r="D645" s="34">
        <f>IF(SUM($D$2:D644)&lt;&gt;0,0,IF(U644=L645,E645,0))</f>
        <v>0</v>
      </c>
      <c r="E645" s="3" t="str">
        <f t="shared" si="31"/>
        <v/>
      </c>
      <c r="F645" s="3" t="str">
        <f>IF(E645="","",IF(ISERROR(INDEX($A$11:$B$20,MATCH(E645,$A$11:$A$20,0),2)),0,INDEX($A$11:$B$20,MATCH(E645,$A$11:$A$20,0),2)))</f>
        <v/>
      </c>
      <c r="G645" s="47">
        <v>0.1</v>
      </c>
      <c r="H645" s="46">
        <f>IF($B$5="fixed",rate,G645)</f>
        <v>0.1</v>
      </c>
      <c r="I645" s="9" t="e">
        <f>IF(E645="",NA(),IF(PMT(H645/freq,(term*freq),-$B$2)&gt;(U644*(1+rate/freq)),IF((U644*(1+rate/freq))&lt;0,0,(U644*(1+rate/freq))),PMT(H645/freq,(term*freq),-$B$2)))</f>
        <v>#N/A</v>
      </c>
      <c r="J645" s="8" t="str">
        <f>IF(E645="","",IF(emi&gt;(U644*(1+rate/freq)),IF((U644*(1+rate/freq))&lt;0,0,(U644*(1+rate/freq))),emi))</f>
        <v/>
      </c>
      <c r="K645" s="9" t="e">
        <f>IF(E645="",NA(),IF(U644&lt;0,0,U644)*H645/freq)</f>
        <v>#N/A</v>
      </c>
      <c r="L645" s="8" t="str">
        <f t="shared" ref="L645:L708" si="32">IF(E645="","",I645-K645)</f>
        <v/>
      </c>
      <c r="M645" s="8" t="str">
        <f t="shared" ref="M645:M708" si="33">E645</f>
        <v/>
      </c>
      <c r="N645" s="8"/>
      <c r="O645" s="8"/>
      <c r="P645" s="8"/>
      <c r="Q645" s="8">
        <f>IF($B$23=$M$2,M645,IF($B$23=$N$2,N645,IF($B$23=$O$2,O645,IF($B$23=$P$2,P645,""))))</f>
        <v>0</v>
      </c>
      <c r="R645" s="3">
        <f>IF(Q645&lt;&gt;0,regpay,0)</f>
        <v>0</v>
      </c>
      <c r="S645" s="27"/>
      <c r="T645" s="3">
        <f>IF(U644=0,0,S645)</f>
        <v>0</v>
      </c>
      <c r="U645" s="8" t="str">
        <f>IF(E645="","",IF(U644&lt;=0,0,IF(U644+F645-L645-R645-T645&lt;0,0,U644+F645-L645-R645-T645)))</f>
        <v/>
      </c>
      <c r="W645" s="11"/>
      <c r="X645" s="11"/>
      <c r="Y645" s="11"/>
      <c r="Z645" s="11"/>
      <c r="AA645" s="11"/>
      <c r="AB645" s="11"/>
      <c r="AC645" s="11"/>
    </row>
    <row r="646" spans="4:29">
      <c r="D646" s="34">
        <f>IF(SUM($D$2:D645)&lt;&gt;0,0,IF(U645=L646,E646,0))</f>
        <v>0</v>
      </c>
      <c r="E646" s="3" t="str">
        <f t="shared" si="31"/>
        <v/>
      </c>
      <c r="F646" s="3" t="str">
        <f>IF(E646="","",IF(ISERROR(INDEX($A$11:$B$20,MATCH(E646,$A$11:$A$20,0),2)),0,INDEX($A$11:$B$20,MATCH(E646,$A$11:$A$20,0),2)))</f>
        <v/>
      </c>
      <c r="G646" s="47">
        <v>0.1</v>
      </c>
      <c r="H646" s="46">
        <f>IF($B$5="fixed",rate,G646)</f>
        <v>0.1</v>
      </c>
      <c r="I646" s="9" t="e">
        <f>IF(E646="",NA(),IF(PMT(H646/freq,(term*freq),-$B$2)&gt;(U645*(1+rate/freq)),IF((U645*(1+rate/freq))&lt;0,0,(U645*(1+rate/freq))),PMT(H646/freq,(term*freq),-$B$2)))</f>
        <v>#N/A</v>
      </c>
      <c r="J646" s="8" t="str">
        <f>IF(E646="","",IF(emi&gt;(U645*(1+rate/freq)),IF((U645*(1+rate/freq))&lt;0,0,(U645*(1+rate/freq))),emi))</f>
        <v/>
      </c>
      <c r="K646" s="9" t="e">
        <f>IF(E646="",NA(),IF(U645&lt;0,0,U645)*H646/freq)</f>
        <v>#N/A</v>
      </c>
      <c r="L646" s="8" t="str">
        <f t="shared" si="32"/>
        <v/>
      </c>
      <c r="M646" s="8" t="str">
        <f t="shared" si="33"/>
        <v/>
      </c>
      <c r="N646" s="8">
        <f>N643+3</f>
        <v>643</v>
      </c>
      <c r="O646" s="8">
        <f>O640+6</f>
        <v>643</v>
      </c>
      <c r="P646" s="8"/>
      <c r="Q646" s="8">
        <f>IF($B$23=$M$2,M646,IF($B$23=$N$2,N646,IF($B$23=$O$2,O646,IF($B$23=$P$2,P646,""))))</f>
        <v>643</v>
      </c>
      <c r="R646" s="3">
        <f>IF(Q646&lt;&gt;0,regpay,0)</f>
        <v>0</v>
      </c>
      <c r="S646" s="27"/>
      <c r="T646" s="3">
        <f>IF(U645=0,0,S646)</f>
        <v>0</v>
      </c>
      <c r="U646" s="8" t="str">
        <f>IF(E646="","",IF(U645&lt;=0,0,IF(U645+F646-L646-R646-T646&lt;0,0,U645+F646-L646-R646-T646)))</f>
        <v/>
      </c>
      <c r="W646" s="11"/>
      <c r="X646" s="11"/>
      <c r="Y646" s="11"/>
      <c r="Z646" s="11"/>
      <c r="AA646" s="11"/>
      <c r="AB646" s="11"/>
      <c r="AC646" s="11"/>
    </row>
    <row r="647" spans="4:29">
      <c r="D647" s="34">
        <f>IF(SUM($D$2:D646)&lt;&gt;0,0,IF(U646=L647,E647,0))</f>
        <v>0</v>
      </c>
      <c r="E647" s="3" t="str">
        <f t="shared" si="31"/>
        <v/>
      </c>
      <c r="F647" s="3" t="str">
        <f>IF(E647="","",IF(ISERROR(INDEX($A$11:$B$20,MATCH(E647,$A$11:$A$20,0),2)),0,INDEX($A$11:$B$20,MATCH(E647,$A$11:$A$20,0),2)))</f>
        <v/>
      </c>
      <c r="G647" s="47">
        <v>0.1</v>
      </c>
      <c r="H647" s="46">
        <f>IF($B$5="fixed",rate,G647)</f>
        <v>0.1</v>
      </c>
      <c r="I647" s="9" t="e">
        <f>IF(E647="",NA(),IF(PMT(H647/freq,(term*freq),-$B$2)&gt;(U646*(1+rate/freq)),IF((U646*(1+rate/freq))&lt;0,0,(U646*(1+rate/freq))),PMT(H647/freq,(term*freq),-$B$2)))</f>
        <v>#N/A</v>
      </c>
      <c r="J647" s="8" t="str">
        <f>IF(E647="","",IF(emi&gt;(U646*(1+rate/freq)),IF((U646*(1+rate/freq))&lt;0,0,(U646*(1+rate/freq))),emi))</f>
        <v/>
      </c>
      <c r="K647" s="9" t="e">
        <f>IF(E647="",NA(),IF(U646&lt;0,0,U646)*H647/freq)</f>
        <v>#N/A</v>
      </c>
      <c r="L647" s="8" t="str">
        <f t="shared" si="32"/>
        <v/>
      </c>
      <c r="M647" s="8" t="str">
        <f t="shared" si="33"/>
        <v/>
      </c>
      <c r="N647" s="8"/>
      <c r="O647" s="8"/>
      <c r="P647" s="8"/>
      <c r="Q647" s="8">
        <f>IF($B$23=$M$2,M647,IF($B$23=$N$2,N647,IF($B$23=$O$2,O647,IF($B$23=$P$2,P647,""))))</f>
        <v>0</v>
      </c>
      <c r="R647" s="3">
        <f>IF(Q647&lt;&gt;0,regpay,0)</f>
        <v>0</v>
      </c>
      <c r="S647" s="27"/>
      <c r="T647" s="3">
        <f>IF(U646=0,0,S647)</f>
        <v>0</v>
      </c>
      <c r="U647" s="8" t="str">
        <f>IF(E647="","",IF(U646&lt;=0,0,IF(U646+F647-L647-R647-T647&lt;0,0,U646+F647-L647-R647-T647)))</f>
        <v/>
      </c>
      <c r="W647" s="11"/>
      <c r="X647" s="11"/>
      <c r="Y647" s="11"/>
      <c r="Z647" s="11"/>
      <c r="AA647" s="11"/>
      <c r="AB647" s="11"/>
      <c r="AC647" s="11"/>
    </row>
    <row r="648" spans="4:29">
      <c r="D648" s="34">
        <f>IF(SUM($D$2:D647)&lt;&gt;0,0,IF(U647=L648,E648,0))</f>
        <v>0</v>
      </c>
      <c r="E648" s="3" t="str">
        <f t="shared" si="31"/>
        <v/>
      </c>
      <c r="F648" s="3" t="str">
        <f>IF(E648="","",IF(ISERROR(INDEX($A$11:$B$20,MATCH(E648,$A$11:$A$20,0),2)),0,INDEX($A$11:$B$20,MATCH(E648,$A$11:$A$20,0),2)))</f>
        <v/>
      </c>
      <c r="G648" s="47">
        <v>0.1</v>
      </c>
      <c r="H648" s="46">
        <f>IF($B$5="fixed",rate,G648)</f>
        <v>0.1</v>
      </c>
      <c r="I648" s="9" t="e">
        <f>IF(E648="",NA(),IF(PMT(H648/freq,(term*freq),-$B$2)&gt;(U647*(1+rate/freq)),IF((U647*(1+rate/freq))&lt;0,0,(U647*(1+rate/freq))),PMT(H648/freq,(term*freq),-$B$2)))</f>
        <v>#N/A</v>
      </c>
      <c r="J648" s="8" t="str">
        <f>IF(E648="","",IF(emi&gt;(U647*(1+rate/freq)),IF((U647*(1+rate/freq))&lt;0,0,(U647*(1+rate/freq))),emi))</f>
        <v/>
      </c>
      <c r="K648" s="9" t="e">
        <f>IF(E648="",NA(),IF(U647&lt;0,0,U647)*H648/freq)</f>
        <v>#N/A</v>
      </c>
      <c r="L648" s="8" t="str">
        <f t="shared" si="32"/>
        <v/>
      </c>
      <c r="M648" s="8" t="str">
        <f t="shared" si="33"/>
        <v/>
      </c>
      <c r="N648" s="8"/>
      <c r="O648" s="8"/>
      <c r="P648" s="8"/>
      <c r="Q648" s="8">
        <f>IF($B$23=$M$2,M648,IF($B$23=$N$2,N648,IF($B$23=$O$2,O648,IF($B$23=$P$2,P648,""))))</f>
        <v>0</v>
      </c>
      <c r="R648" s="3">
        <f>IF(Q648&lt;&gt;0,regpay,0)</f>
        <v>0</v>
      </c>
      <c r="S648" s="27"/>
      <c r="T648" s="3">
        <f>IF(U647=0,0,S648)</f>
        <v>0</v>
      </c>
      <c r="U648" s="8" t="str">
        <f>IF(E648="","",IF(U647&lt;=0,0,IF(U647+F648-L648-R648-T648&lt;0,0,U647+F648-L648-R648-T648)))</f>
        <v/>
      </c>
      <c r="W648" s="11"/>
      <c r="X648" s="11"/>
      <c r="Y648" s="11"/>
      <c r="Z648" s="11"/>
      <c r="AA648" s="11"/>
      <c r="AB648" s="11"/>
      <c r="AC648" s="11"/>
    </row>
    <row r="649" spans="4:29">
      <c r="D649" s="34">
        <f>IF(SUM($D$2:D648)&lt;&gt;0,0,IF(U648=L649,E649,0))</f>
        <v>0</v>
      </c>
      <c r="E649" s="3" t="str">
        <f t="shared" si="31"/>
        <v/>
      </c>
      <c r="F649" s="3" t="str">
        <f>IF(E649="","",IF(ISERROR(INDEX($A$11:$B$20,MATCH(E649,$A$11:$A$20,0),2)),0,INDEX($A$11:$B$20,MATCH(E649,$A$11:$A$20,0),2)))</f>
        <v/>
      </c>
      <c r="G649" s="47">
        <v>0.1</v>
      </c>
      <c r="H649" s="46">
        <f>IF($B$5="fixed",rate,G649)</f>
        <v>0.1</v>
      </c>
      <c r="I649" s="9" t="e">
        <f>IF(E649="",NA(),IF(PMT(H649/freq,(term*freq),-$B$2)&gt;(U648*(1+rate/freq)),IF((U648*(1+rate/freq))&lt;0,0,(U648*(1+rate/freq))),PMT(H649/freq,(term*freq),-$B$2)))</f>
        <v>#N/A</v>
      </c>
      <c r="J649" s="8" t="str">
        <f>IF(E649="","",IF(emi&gt;(U648*(1+rate/freq)),IF((U648*(1+rate/freq))&lt;0,0,(U648*(1+rate/freq))),emi))</f>
        <v/>
      </c>
      <c r="K649" s="9" t="e">
        <f>IF(E649="",NA(),IF(U648&lt;0,0,U648)*H649/freq)</f>
        <v>#N/A</v>
      </c>
      <c r="L649" s="8" t="str">
        <f t="shared" si="32"/>
        <v/>
      </c>
      <c r="M649" s="8" t="str">
        <f t="shared" si="33"/>
        <v/>
      </c>
      <c r="N649" s="8">
        <f>N646+3</f>
        <v>646</v>
      </c>
      <c r="O649" s="8"/>
      <c r="P649" s="8"/>
      <c r="Q649" s="8">
        <f>IF($B$23=$M$2,M649,IF($B$23=$N$2,N649,IF($B$23=$O$2,O649,IF($B$23=$P$2,P649,""))))</f>
        <v>646</v>
      </c>
      <c r="R649" s="3">
        <f>IF(Q649&lt;&gt;0,regpay,0)</f>
        <v>0</v>
      </c>
      <c r="S649" s="27"/>
      <c r="T649" s="3">
        <f>IF(U648=0,0,S649)</f>
        <v>0</v>
      </c>
      <c r="U649" s="8" t="str">
        <f>IF(E649="","",IF(U648&lt;=0,0,IF(U648+F649-L649-R649-T649&lt;0,0,U648+F649-L649-R649-T649)))</f>
        <v/>
      </c>
      <c r="W649" s="11"/>
      <c r="X649" s="11"/>
      <c r="Y649" s="11"/>
      <c r="Z649" s="11"/>
      <c r="AA649" s="11"/>
      <c r="AB649" s="11"/>
      <c r="AC649" s="11"/>
    </row>
    <row r="650" spans="4:29">
      <c r="D650" s="34">
        <f>IF(SUM($D$2:D649)&lt;&gt;0,0,IF(U649=L650,E650,0))</f>
        <v>0</v>
      </c>
      <c r="E650" s="3" t="str">
        <f t="shared" si="31"/>
        <v/>
      </c>
      <c r="F650" s="3" t="str">
        <f>IF(E650="","",IF(ISERROR(INDEX($A$11:$B$20,MATCH(E650,$A$11:$A$20,0),2)),0,INDEX($A$11:$B$20,MATCH(E650,$A$11:$A$20,0),2)))</f>
        <v/>
      </c>
      <c r="G650" s="47">
        <v>0.1</v>
      </c>
      <c r="H650" s="46">
        <f>IF($B$5="fixed",rate,G650)</f>
        <v>0.1</v>
      </c>
      <c r="I650" s="9" t="e">
        <f>IF(E650="",NA(),IF(PMT(H650/freq,(term*freq),-$B$2)&gt;(U649*(1+rate/freq)),IF((U649*(1+rate/freq))&lt;0,0,(U649*(1+rate/freq))),PMT(H650/freq,(term*freq),-$B$2)))</f>
        <v>#N/A</v>
      </c>
      <c r="J650" s="8" t="str">
        <f>IF(E650="","",IF(emi&gt;(U649*(1+rate/freq)),IF((U649*(1+rate/freq))&lt;0,0,(U649*(1+rate/freq))),emi))</f>
        <v/>
      </c>
      <c r="K650" s="9" t="e">
        <f>IF(E650="",NA(),IF(U649&lt;0,0,U649)*H650/freq)</f>
        <v>#N/A</v>
      </c>
      <c r="L650" s="8" t="str">
        <f t="shared" si="32"/>
        <v/>
      </c>
      <c r="M650" s="8" t="str">
        <f t="shared" si="33"/>
        <v/>
      </c>
      <c r="N650" s="8"/>
      <c r="O650" s="8"/>
      <c r="P650" s="8"/>
      <c r="Q650" s="8">
        <f>IF($B$23=$M$2,M650,IF($B$23=$N$2,N650,IF($B$23=$O$2,O650,IF($B$23=$P$2,P650,""))))</f>
        <v>0</v>
      </c>
      <c r="R650" s="3">
        <f>IF(Q650&lt;&gt;0,regpay,0)</f>
        <v>0</v>
      </c>
      <c r="S650" s="27"/>
      <c r="T650" s="3">
        <f>IF(U649=0,0,S650)</f>
        <v>0</v>
      </c>
      <c r="U650" s="8" t="str">
        <f>IF(E650="","",IF(U649&lt;=0,0,IF(U649+F650-L650-R650-T650&lt;0,0,U649+F650-L650-R650-T650)))</f>
        <v/>
      </c>
      <c r="W650" s="11"/>
      <c r="X650" s="11"/>
      <c r="Y650" s="11"/>
      <c r="Z650" s="11"/>
      <c r="AA650" s="11"/>
      <c r="AB650" s="11"/>
      <c r="AC650" s="11"/>
    </row>
    <row r="651" spans="4:29">
      <c r="D651" s="34">
        <f>IF(SUM($D$2:D650)&lt;&gt;0,0,IF(U650=L651,E651,0))</f>
        <v>0</v>
      </c>
      <c r="E651" s="3" t="str">
        <f t="shared" si="31"/>
        <v/>
      </c>
      <c r="F651" s="3" t="str">
        <f>IF(E651="","",IF(ISERROR(INDEX($A$11:$B$20,MATCH(E651,$A$11:$A$20,0),2)),0,INDEX($A$11:$B$20,MATCH(E651,$A$11:$A$20,0),2)))</f>
        <v/>
      </c>
      <c r="G651" s="47">
        <v>0.1</v>
      </c>
      <c r="H651" s="46">
        <f>IF($B$5="fixed",rate,G651)</f>
        <v>0.1</v>
      </c>
      <c r="I651" s="9" t="e">
        <f>IF(E651="",NA(),IF(PMT(H651/freq,(term*freq),-$B$2)&gt;(U650*(1+rate/freq)),IF((U650*(1+rate/freq))&lt;0,0,(U650*(1+rate/freq))),PMT(H651/freq,(term*freq),-$B$2)))</f>
        <v>#N/A</v>
      </c>
      <c r="J651" s="8" t="str">
        <f>IF(E651="","",IF(emi&gt;(U650*(1+rate/freq)),IF((U650*(1+rate/freq))&lt;0,0,(U650*(1+rate/freq))),emi))</f>
        <v/>
      </c>
      <c r="K651" s="9" t="e">
        <f>IF(E651="",NA(),IF(U650&lt;0,0,U650)*H651/freq)</f>
        <v>#N/A</v>
      </c>
      <c r="L651" s="8" t="str">
        <f t="shared" si="32"/>
        <v/>
      </c>
      <c r="M651" s="8" t="str">
        <f t="shared" si="33"/>
        <v/>
      </c>
      <c r="N651" s="8"/>
      <c r="O651" s="8"/>
      <c r="P651" s="8"/>
      <c r="Q651" s="8">
        <f>IF($B$23=$M$2,M651,IF($B$23=$N$2,N651,IF($B$23=$O$2,O651,IF($B$23=$P$2,P651,""))))</f>
        <v>0</v>
      </c>
      <c r="R651" s="3">
        <f>IF(Q651&lt;&gt;0,regpay,0)</f>
        <v>0</v>
      </c>
      <c r="S651" s="27"/>
      <c r="T651" s="3">
        <f>IF(U650=0,0,S651)</f>
        <v>0</v>
      </c>
      <c r="U651" s="8" t="str">
        <f>IF(E651="","",IF(U650&lt;=0,0,IF(U650+F651-L651-R651-T651&lt;0,0,U650+F651-L651-R651-T651)))</f>
        <v/>
      </c>
      <c r="W651" s="11"/>
      <c r="X651" s="11"/>
      <c r="Y651" s="11"/>
      <c r="Z651" s="11"/>
      <c r="AA651" s="11"/>
      <c r="AB651" s="11"/>
      <c r="AC651" s="11"/>
    </row>
    <row r="652" spans="4:29">
      <c r="D652" s="34">
        <f>IF(SUM($D$2:D651)&lt;&gt;0,0,IF(U651=L652,E652,0))</f>
        <v>0</v>
      </c>
      <c r="E652" s="3" t="str">
        <f t="shared" si="31"/>
        <v/>
      </c>
      <c r="F652" s="3" t="str">
        <f>IF(E652="","",IF(ISERROR(INDEX($A$11:$B$20,MATCH(E652,$A$11:$A$20,0),2)),0,INDEX($A$11:$B$20,MATCH(E652,$A$11:$A$20,0),2)))</f>
        <v/>
      </c>
      <c r="G652" s="47">
        <v>0.1</v>
      </c>
      <c r="H652" s="46">
        <f>IF($B$5="fixed",rate,G652)</f>
        <v>0.1</v>
      </c>
      <c r="I652" s="9" t="e">
        <f>IF(E652="",NA(),IF(PMT(H652/freq,(term*freq),-$B$2)&gt;(U651*(1+rate/freq)),IF((U651*(1+rate/freq))&lt;0,0,(U651*(1+rate/freq))),PMT(H652/freq,(term*freq),-$B$2)))</f>
        <v>#N/A</v>
      </c>
      <c r="J652" s="8" t="str">
        <f>IF(E652="","",IF(emi&gt;(U651*(1+rate/freq)),IF((U651*(1+rate/freq))&lt;0,0,(U651*(1+rate/freq))),emi))</f>
        <v/>
      </c>
      <c r="K652" s="9" t="e">
        <f>IF(E652="",NA(),IF(U651&lt;0,0,U651)*H652/freq)</f>
        <v>#N/A</v>
      </c>
      <c r="L652" s="8" t="str">
        <f t="shared" si="32"/>
        <v/>
      </c>
      <c r="M652" s="8" t="str">
        <f t="shared" si="33"/>
        <v/>
      </c>
      <c r="N652" s="8">
        <f>N649+3</f>
        <v>649</v>
      </c>
      <c r="O652" s="8">
        <f>O646+6</f>
        <v>649</v>
      </c>
      <c r="P652" s="8">
        <f>P640+12</f>
        <v>649</v>
      </c>
      <c r="Q652" s="8">
        <f>IF($B$23=$M$2,M652,IF($B$23=$N$2,N652,IF($B$23=$O$2,O652,IF($B$23=$P$2,P652,""))))</f>
        <v>649</v>
      </c>
      <c r="R652" s="3">
        <f>IF(Q652&lt;&gt;0,regpay,0)</f>
        <v>0</v>
      </c>
      <c r="S652" s="27"/>
      <c r="T652" s="3">
        <f>IF(U651=0,0,S652)</f>
        <v>0</v>
      </c>
      <c r="U652" s="8" t="str">
        <f>IF(E652="","",IF(U651&lt;=0,0,IF(U651+F652-L652-R652-T652&lt;0,0,U651+F652-L652-R652-T652)))</f>
        <v/>
      </c>
      <c r="W652" s="11"/>
      <c r="X652" s="11"/>
      <c r="Y652" s="11"/>
      <c r="Z652" s="11"/>
      <c r="AA652" s="11"/>
      <c r="AB652" s="11"/>
      <c r="AC652" s="11"/>
    </row>
    <row r="653" spans="4:29">
      <c r="D653" s="34">
        <f>IF(SUM($D$2:D652)&lt;&gt;0,0,IF(U652=L653,E653,0))</f>
        <v>0</v>
      </c>
      <c r="E653" s="3" t="str">
        <f t="shared" si="31"/>
        <v/>
      </c>
      <c r="F653" s="3" t="str">
        <f>IF(E653="","",IF(ISERROR(INDEX($A$11:$B$20,MATCH(E653,$A$11:$A$20,0),2)),0,INDEX($A$11:$B$20,MATCH(E653,$A$11:$A$20,0),2)))</f>
        <v/>
      </c>
      <c r="G653" s="47">
        <v>0.1</v>
      </c>
      <c r="H653" s="46">
        <f>IF($B$5="fixed",rate,G653)</f>
        <v>0.1</v>
      </c>
      <c r="I653" s="9" t="e">
        <f>IF(E653="",NA(),IF(PMT(H653/freq,(term*freq),-$B$2)&gt;(U652*(1+rate/freq)),IF((U652*(1+rate/freq))&lt;0,0,(U652*(1+rate/freq))),PMT(H653/freq,(term*freq),-$B$2)))</f>
        <v>#N/A</v>
      </c>
      <c r="J653" s="8" t="str">
        <f>IF(E653="","",IF(emi&gt;(U652*(1+rate/freq)),IF((U652*(1+rate/freq))&lt;0,0,(U652*(1+rate/freq))),emi))</f>
        <v/>
      </c>
      <c r="K653" s="9" t="e">
        <f>IF(E653="",NA(),IF(U652&lt;0,0,U652)*H653/freq)</f>
        <v>#N/A</v>
      </c>
      <c r="L653" s="8" t="str">
        <f t="shared" si="32"/>
        <v/>
      </c>
      <c r="M653" s="8" t="str">
        <f t="shared" si="33"/>
        <v/>
      </c>
      <c r="N653" s="8"/>
      <c r="O653" s="8"/>
      <c r="P653" s="8"/>
      <c r="Q653" s="8">
        <f>IF($B$23=$M$2,M653,IF($B$23=$N$2,N653,IF($B$23=$O$2,O653,IF($B$23=$P$2,P653,""))))</f>
        <v>0</v>
      </c>
      <c r="R653" s="3">
        <f>IF(Q653&lt;&gt;0,regpay,0)</f>
        <v>0</v>
      </c>
      <c r="S653" s="27"/>
      <c r="T653" s="3">
        <f>IF(U652=0,0,S653)</f>
        <v>0</v>
      </c>
      <c r="U653" s="8" t="str">
        <f>IF(E653="","",IF(U652&lt;=0,0,IF(U652+F653-L653-R653-T653&lt;0,0,U652+F653-L653-R653-T653)))</f>
        <v/>
      </c>
      <c r="W653" s="11"/>
      <c r="X653" s="11"/>
      <c r="Y653" s="11"/>
      <c r="Z653" s="11"/>
      <c r="AA653" s="11"/>
      <c r="AB653" s="11"/>
      <c r="AC653" s="11"/>
    </row>
    <row r="654" spans="4:29">
      <c r="D654" s="34">
        <f>IF(SUM($D$2:D653)&lt;&gt;0,0,IF(U653=L654,E654,0))</f>
        <v>0</v>
      </c>
      <c r="E654" s="3" t="str">
        <f t="shared" si="31"/>
        <v/>
      </c>
      <c r="F654" s="3" t="str">
        <f>IF(E654="","",IF(ISERROR(INDEX($A$11:$B$20,MATCH(E654,$A$11:$A$20,0),2)),0,INDEX($A$11:$B$20,MATCH(E654,$A$11:$A$20,0),2)))</f>
        <v/>
      </c>
      <c r="G654" s="47">
        <v>0.1</v>
      </c>
      <c r="H654" s="46">
        <f>IF($B$5="fixed",rate,G654)</f>
        <v>0.1</v>
      </c>
      <c r="I654" s="9" t="e">
        <f>IF(E654="",NA(),IF(PMT(H654/freq,(term*freq),-$B$2)&gt;(U653*(1+rate/freq)),IF((U653*(1+rate/freq))&lt;0,0,(U653*(1+rate/freq))),PMT(H654/freq,(term*freq),-$B$2)))</f>
        <v>#N/A</v>
      </c>
      <c r="J654" s="8" t="str">
        <f>IF(E654="","",IF(emi&gt;(U653*(1+rate/freq)),IF((U653*(1+rate/freq))&lt;0,0,(U653*(1+rate/freq))),emi))</f>
        <v/>
      </c>
      <c r="K654" s="9" t="e">
        <f>IF(E654="",NA(),IF(U653&lt;0,0,U653)*H654/freq)</f>
        <v>#N/A</v>
      </c>
      <c r="L654" s="8" t="str">
        <f t="shared" si="32"/>
        <v/>
      </c>
      <c r="M654" s="8" t="str">
        <f t="shared" si="33"/>
        <v/>
      </c>
      <c r="N654" s="8"/>
      <c r="O654" s="8"/>
      <c r="P654" s="8"/>
      <c r="Q654" s="8">
        <f>IF($B$23=$M$2,M654,IF($B$23=$N$2,N654,IF($B$23=$O$2,O654,IF($B$23=$P$2,P654,""))))</f>
        <v>0</v>
      </c>
      <c r="R654" s="3">
        <f>IF(Q654&lt;&gt;0,regpay,0)</f>
        <v>0</v>
      </c>
      <c r="S654" s="27"/>
      <c r="T654" s="3">
        <f>IF(U653=0,0,S654)</f>
        <v>0</v>
      </c>
      <c r="U654" s="8" t="str">
        <f>IF(E654="","",IF(U653&lt;=0,0,IF(U653+F654-L654-R654-T654&lt;0,0,U653+F654-L654-R654-T654)))</f>
        <v/>
      </c>
      <c r="W654" s="11"/>
      <c r="X654" s="11"/>
      <c r="Y654" s="11"/>
      <c r="Z654" s="11"/>
      <c r="AA654" s="11"/>
      <c r="AB654" s="11"/>
      <c r="AC654" s="11"/>
    </row>
    <row r="655" spans="4:29">
      <c r="D655" s="34">
        <f>IF(SUM($D$2:D654)&lt;&gt;0,0,IF(U654=L655,E655,0))</f>
        <v>0</v>
      </c>
      <c r="E655" s="3" t="str">
        <f t="shared" si="31"/>
        <v/>
      </c>
      <c r="F655" s="3" t="str">
        <f>IF(E655="","",IF(ISERROR(INDEX($A$11:$B$20,MATCH(E655,$A$11:$A$20,0),2)),0,INDEX($A$11:$B$20,MATCH(E655,$A$11:$A$20,0),2)))</f>
        <v/>
      </c>
      <c r="G655" s="47">
        <v>0.1</v>
      </c>
      <c r="H655" s="46">
        <f>IF($B$5="fixed",rate,G655)</f>
        <v>0.1</v>
      </c>
      <c r="I655" s="9" t="e">
        <f>IF(E655="",NA(),IF(PMT(H655/freq,(term*freq),-$B$2)&gt;(U654*(1+rate/freq)),IF((U654*(1+rate/freq))&lt;0,0,(U654*(1+rate/freq))),PMT(H655/freq,(term*freq),-$B$2)))</f>
        <v>#N/A</v>
      </c>
      <c r="J655" s="8" t="str">
        <f>IF(E655="","",IF(emi&gt;(U654*(1+rate/freq)),IF((U654*(1+rate/freq))&lt;0,0,(U654*(1+rate/freq))),emi))</f>
        <v/>
      </c>
      <c r="K655" s="9" t="e">
        <f>IF(E655="",NA(),IF(U654&lt;0,0,U654)*H655/freq)</f>
        <v>#N/A</v>
      </c>
      <c r="L655" s="8" t="str">
        <f t="shared" si="32"/>
        <v/>
      </c>
      <c r="M655" s="8" t="str">
        <f t="shared" si="33"/>
        <v/>
      </c>
      <c r="N655" s="8">
        <f>N652+3</f>
        <v>652</v>
      </c>
      <c r="O655" s="8"/>
      <c r="P655" s="8"/>
      <c r="Q655" s="8">
        <f>IF($B$23=$M$2,M655,IF($B$23=$N$2,N655,IF($B$23=$O$2,O655,IF($B$23=$P$2,P655,""))))</f>
        <v>652</v>
      </c>
      <c r="R655" s="3">
        <f>IF(Q655&lt;&gt;0,regpay,0)</f>
        <v>0</v>
      </c>
      <c r="S655" s="27"/>
      <c r="T655" s="3">
        <f>IF(U654=0,0,S655)</f>
        <v>0</v>
      </c>
      <c r="U655" s="8" t="str">
        <f>IF(E655="","",IF(U654&lt;=0,0,IF(U654+F655-L655-R655-T655&lt;0,0,U654+F655-L655-R655-T655)))</f>
        <v/>
      </c>
      <c r="W655" s="11"/>
      <c r="X655" s="11"/>
      <c r="Y655" s="11"/>
      <c r="Z655" s="11"/>
      <c r="AA655" s="11"/>
      <c r="AB655" s="11"/>
      <c r="AC655" s="11"/>
    </row>
    <row r="656" spans="4:29">
      <c r="D656" s="34">
        <f>IF(SUM($D$2:D655)&lt;&gt;0,0,IF(U655=L656,E656,0))</f>
        <v>0</v>
      </c>
      <c r="E656" s="3" t="str">
        <f t="shared" si="31"/>
        <v/>
      </c>
      <c r="F656" s="3" t="str">
        <f>IF(E656="","",IF(ISERROR(INDEX($A$11:$B$20,MATCH(E656,$A$11:$A$20,0),2)),0,INDEX($A$11:$B$20,MATCH(E656,$A$11:$A$20,0),2)))</f>
        <v/>
      </c>
      <c r="G656" s="47">
        <v>0.1</v>
      </c>
      <c r="H656" s="46">
        <f>IF($B$5="fixed",rate,G656)</f>
        <v>0.1</v>
      </c>
      <c r="I656" s="9" t="e">
        <f>IF(E656="",NA(),IF(PMT(H656/freq,(term*freq),-$B$2)&gt;(U655*(1+rate/freq)),IF((U655*(1+rate/freq))&lt;0,0,(U655*(1+rate/freq))),PMT(H656/freq,(term*freq),-$B$2)))</f>
        <v>#N/A</v>
      </c>
      <c r="J656" s="8" t="str">
        <f>IF(E656="","",IF(emi&gt;(U655*(1+rate/freq)),IF((U655*(1+rate/freq))&lt;0,0,(U655*(1+rate/freq))),emi))</f>
        <v/>
      </c>
      <c r="K656" s="9" t="e">
        <f>IF(E656="",NA(),IF(U655&lt;0,0,U655)*H656/freq)</f>
        <v>#N/A</v>
      </c>
      <c r="L656" s="8" t="str">
        <f t="shared" si="32"/>
        <v/>
      </c>
      <c r="M656" s="8" t="str">
        <f t="shared" si="33"/>
        <v/>
      </c>
      <c r="N656" s="8"/>
      <c r="O656" s="8"/>
      <c r="P656" s="8"/>
      <c r="Q656" s="8">
        <f>IF($B$23=$M$2,M656,IF($B$23=$N$2,N656,IF($B$23=$O$2,O656,IF($B$23=$P$2,P656,""))))</f>
        <v>0</v>
      </c>
      <c r="R656" s="3">
        <f>IF(Q656&lt;&gt;0,regpay,0)</f>
        <v>0</v>
      </c>
      <c r="S656" s="27"/>
      <c r="T656" s="3">
        <f>IF(U655=0,0,S656)</f>
        <v>0</v>
      </c>
      <c r="U656" s="8" t="str">
        <f>IF(E656="","",IF(U655&lt;=0,0,IF(U655+F656-L656-R656-T656&lt;0,0,U655+F656-L656-R656-T656)))</f>
        <v/>
      </c>
      <c r="W656" s="11"/>
      <c r="X656" s="11"/>
      <c r="Y656" s="11"/>
      <c r="Z656" s="11"/>
      <c r="AA656" s="11"/>
      <c r="AB656" s="11"/>
      <c r="AC656" s="11"/>
    </row>
    <row r="657" spans="4:29">
      <c r="D657" s="34">
        <f>IF(SUM($D$2:D656)&lt;&gt;0,0,IF(U656=L657,E657,0))</f>
        <v>0</v>
      </c>
      <c r="E657" s="3" t="str">
        <f t="shared" si="31"/>
        <v/>
      </c>
      <c r="F657" s="3" t="str">
        <f>IF(E657="","",IF(ISERROR(INDEX($A$11:$B$20,MATCH(E657,$A$11:$A$20,0),2)),0,INDEX($A$11:$B$20,MATCH(E657,$A$11:$A$20,0),2)))</f>
        <v/>
      </c>
      <c r="G657" s="47">
        <v>0.1</v>
      </c>
      <c r="H657" s="46">
        <f>IF($B$5="fixed",rate,G657)</f>
        <v>0.1</v>
      </c>
      <c r="I657" s="9" t="e">
        <f>IF(E657="",NA(),IF(PMT(H657/freq,(term*freq),-$B$2)&gt;(U656*(1+rate/freq)),IF((U656*(1+rate/freq))&lt;0,0,(U656*(1+rate/freq))),PMT(H657/freq,(term*freq),-$B$2)))</f>
        <v>#N/A</v>
      </c>
      <c r="J657" s="8" t="str">
        <f>IF(E657="","",IF(emi&gt;(U656*(1+rate/freq)),IF((U656*(1+rate/freq))&lt;0,0,(U656*(1+rate/freq))),emi))</f>
        <v/>
      </c>
      <c r="K657" s="9" t="e">
        <f>IF(E657="",NA(),IF(U656&lt;0,0,U656)*H657/freq)</f>
        <v>#N/A</v>
      </c>
      <c r="L657" s="8" t="str">
        <f t="shared" si="32"/>
        <v/>
      </c>
      <c r="M657" s="8" t="str">
        <f t="shared" si="33"/>
        <v/>
      </c>
      <c r="N657" s="8"/>
      <c r="O657" s="8"/>
      <c r="P657" s="8"/>
      <c r="Q657" s="8">
        <f>IF($B$23=$M$2,M657,IF($B$23=$N$2,N657,IF($B$23=$O$2,O657,IF($B$23=$P$2,P657,""))))</f>
        <v>0</v>
      </c>
      <c r="R657" s="3">
        <f>IF(Q657&lt;&gt;0,regpay,0)</f>
        <v>0</v>
      </c>
      <c r="S657" s="27"/>
      <c r="T657" s="3">
        <f>IF(U656=0,0,S657)</f>
        <v>0</v>
      </c>
      <c r="U657" s="8" t="str">
        <f>IF(E657="","",IF(U656&lt;=0,0,IF(U656+F657-L657-R657-T657&lt;0,0,U656+F657-L657-R657-T657)))</f>
        <v/>
      </c>
      <c r="W657" s="11"/>
      <c r="X657" s="11"/>
      <c r="Y657" s="11"/>
      <c r="Z657" s="11"/>
      <c r="AA657" s="11"/>
      <c r="AB657" s="11"/>
      <c r="AC657" s="11"/>
    </row>
    <row r="658" spans="4:29">
      <c r="D658" s="34">
        <f>IF(SUM($D$2:D657)&lt;&gt;0,0,IF(U657=L658,E658,0))</f>
        <v>0</v>
      </c>
      <c r="E658" s="3" t="str">
        <f t="shared" si="31"/>
        <v/>
      </c>
      <c r="F658" s="3" t="str">
        <f>IF(E658="","",IF(ISERROR(INDEX($A$11:$B$20,MATCH(E658,$A$11:$A$20,0),2)),0,INDEX($A$11:$B$20,MATCH(E658,$A$11:$A$20,0),2)))</f>
        <v/>
      </c>
      <c r="G658" s="47">
        <v>0.1</v>
      </c>
      <c r="H658" s="46">
        <f>IF($B$5="fixed",rate,G658)</f>
        <v>0.1</v>
      </c>
      <c r="I658" s="9" t="e">
        <f>IF(E658="",NA(),IF(PMT(H658/freq,(term*freq),-$B$2)&gt;(U657*(1+rate/freq)),IF((U657*(1+rate/freq))&lt;0,0,(U657*(1+rate/freq))),PMT(H658/freq,(term*freq),-$B$2)))</f>
        <v>#N/A</v>
      </c>
      <c r="J658" s="8" t="str">
        <f>IF(E658="","",IF(emi&gt;(U657*(1+rate/freq)),IF((U657*(1+rate/freq))&lt;0,0,(U657*(1+rate/freq))),emi))</f>
        <v/>
      </c>
      <c r="K658" s="9" t="e">
        <f>IF(E658="",NA(),IF(U657&lt;0,0,U657)*H658/freq)</f>
        <v>#N/A</v>
      </c>
      <c r="L658" s="8" t="str">
        <f t="shared" si="32"/>
        <v/>
      </c>
      <c r="M658" s="8" t="str">
        <f t="shared" si="33"/>
        <v/>
      </c>
      <c r="N658" s="8">
        <f>N655+3</f>
        <v>655</v>
      </c>
      <c r="O658" s="8">
        <f>O652+6</f>
        <v>655</v>
      </c>
      <c r="P658" s="8"/>
      <c r="Q658" s="8">
        <f>IF($B$23=$M$2,M658,IF($B$23=$N$2,N658,IF($B$23=$O$2,O658,IF($B$23=$P$2,P658,""))))</f>
        <v>655</v>
      </c>
      <c r="R658" s="3">
        <f>IF(Q658&lt;&gt;0,regpay,0)</f>
        <v>0</v>
      </c>
      <c r="S658" s="27"/>
      <c r="T658" s="3">
        <f>IF(U657=0,0,S658)</f>
        <v>0</v>
      </c>
      <c r="U658" s="8" t="str">
        <f>IF(E658="","",IF(U657&lt;=0,0,IF(U657+F658-L658-R658-T658&lt;0,0,U657+F658-L658-R658-T658)))</f>
        <v/>
      </c>
      <c r="W658" s="11"/>
      <c r="X658" s="11"/>
      <c r="Y658" s="11"/>
      <c r="Z658" s="11"/>
      <c r="AA658" s="11"/>
      <c r="AB658" s="11"/>
      <c r="AC658" s="11"/>
    </row>
    <row r="659" spans="4:29">
      <c r="D659" s="34">
        <f>IF(SUM($D$2:D658)&lt;&gt;0,0,IF(U658=L659,E659,0))</f>
        <v>0</v>
      </c>
      <c r="E659" s="3" t="str">
        <f t="shared" si="31"/>
        <v/>
      </c>
      <c r="F659" s="3" t="str">
        <f>IF(E659="","",IF(ISERROR(INDEX($A$11:$B$20,MATCH(E659,$A$11:$A$20,0),2)),0,INDEX($A$11:$B$20,MATCH(E659,$A$11:$A$20,0),2)))</f>
        <v/>
      </c>
      <c r="G659" s="47">
        <v>0.1</v>
      </c>
      <c r="H659" s="46">
        <f>IF($B$5="fixed",rate,G659)</f>
        <v>0.1</v>
      </c>
      <c r="I659" s="9" t="e">
        <f>IF(E659="",NA(),IF(PMT(H659/freq,(term*freq),-$B$2)&gt;(U658*(1+rate/freq)),IF((U658*(1+rate/freq))&lt;0,0,(U658*(1+rate/freq))),PMT(H659/freq,(term*freq),-$B$2)))</f>
        <v>#N/A</v>
      </c>
      <c r="J659" s="8" t="str">
        <f>IF(E659="","",IF(emi&gt;(U658*(1+rate/freq)),IF((U658*(1+rate/freq))&lt;0,0,(U658*(1+rate/freq))),emi))</f>
        <v/>
      </c>
      <c r="K659" s="9" t="e">
        <f>IF(E659="",NA(),IF(U658&lt;0,0,U658)*H659/freq)</f>
        <v>#N/A</v>
      </c>
      <c r="L659" s="8" t="str">
        <f t="shared" si="32"/>
        <v/>
      </c>
      <c r="M659" s="8" t="str">
        <f t="shared" si="33"/>
        <v/>
      </c>
      <c r="N659" s="8"/>
      <c r="O659" s="8"/>
      <c r="P659" s="8"/>
      <c r="Q659" s="8">
        <f>IF($B$23=$M$2,M659,IF($B$23=$N$2,N659,IF($B$23=$O$2,O659,IF($B$23=$P$2,P659,""))))</f>
        <v>0</v>
      </c>
      <c r="R659" s="3">
        <f>IF(Q659&lt;&gt;0,regpay,0)</f>
        <v>0</v>
      </c>
      <c r="S659" s="27"/>
      <c r="T659" s="3">
        <f>IF(U658=0,0,S659)</f>
        <v>0</v>
      </c>
      <c r="U659" s="8" t="str">
        <f>IF(E659="","",IF(U658&lt;=0,0,IF(U658+F659-L659-R659-T659&lt;0,0,U658+F659-L659-R659-T659)))</f>
        <v/>
      </c>
      <c r="W659" s="11"/>
      <c r="X659" s="11"/>
      <c r="Y659" s="11"/>
      <c r="Z659" s="11"/>
      <c r="AA659" s="11"/>
      <c r="AB659" s="11"/>
      <c r="AC659" s="11"/>
    </row>
    <row r="660" spans="4:29">
      <c r="D660" s="34">
        <f>IF(SUM($D$2:D659)&lt;&gt;0,0,IF(U659=L660,E660,0))</f>
        <v>0</v>
      </c>
      <c r="E660" s="3" t="str">
        <f t="shared" si="31"/>
        <v/>
      </c>
      <c r="F660" s="3" t="str">
        <f>IF(E660="","",IF(ISERROR(INDEX($A$11:$B$20,MATCH(E660,$A$11:$A$20,0),2)),0,INDEX($A$11:$B$20,MATCH(E660,$A$11:$A$20,0),2)))</f>
        <v/>
      </c>
      <c r="G660" s="47">
        <v>0.1</v>
      </c>
      <c r="H660" s="46">
        <f>IF($B$5="fixed",rate,G660)</f>
        <v>0.1</v>
      </c>
      <c r="I660" s="9" t="e">
        <f>IF(E660="",NA(),IF(PMT(H660/freq,(term*freq),-$B$2)&gt;(U659*(1+rate/freq)),IF((U659*(1+rate/freq))&lt;0,0,(U659*(1+rate/freq))),PMT(H660/freq,(term*freq),-$B$2)))</f>
        <v>#N/A</v>
      </c>
      <c r="J660" s="8" t="str">
        <f>IF(E660="","",IF(emi&gt;(U659*(1+rate/freq)),IF((U659*(1+rate/freq))&lt;0,0,(U659*(1+rate/freq))),emi))</f>
        <v/>
      </c>
      <c r="K660" s="9" t="e">
        <f>IF(E660="",NA(),IF(U659&lt;0,0,U659)*H660/freq)</f>
        <v>#N/A</v>
      </c>
      <c r="L660" s="8" t="str">
        <f t="shared" si="32"/>
        <v/>
      </c>
      <c r="M660" s="8" t="str">
        <f t="shared" si="33"/>
        <v/>
      </c>
      <c r="N660" s="8"/>
      <c r="O660" s="8"/>
      <c r="P660" s="8"/>
      <c r="Q660" s="8">
        <f>IF($B$23=$M$2,M660,IF($B$23=$N$2,N660,IF($B$23=$O$2,O660,IF($B$23=$P$2,P660,""))))</f>
        <v>0</v>
      </c>
      <c r="R660" s="3">
        <f>IF(Q660&lt;&gt;0,regpay,0)</f>
        <v>0</v>
      </c>
      <c r="S660" s="27"/>
      <c r="T660" s="3">
        <f>IF(U659=0,0,S660)</f>
        <v>0</v>
      </c>
      <c r="U660" s="8" t="str">
        <f>IF(E660="","",IF(U659&lt;=0,0,IF(U659+F660-L660-R660-T660&lt;0,0,U659+F660-L660-R660-T660)))</f>
        <v/>
      </c>
      <c r="W660" s="11"/>
      <c r="X660" s="11"/>
      <c r="Y660" s="11"/>
      <c r="Z660" s="11"/>
      <c r="AA660" s="11"/>
      <c r="AB660" s="11"/>
      <c r="AC660" s="11"/>
    </row>
    <row r="661" spans="4:29">
      <c r="D661" s="34">
        <f>IF(SUM($D$2:D660)&lt;&gt;0,0,IF(U660=L661,E661,0))</f>
        <v>0</v>
      </c>
      <c r="E661" s="3" t="str">
        <f t="shared" si="31"/>
        <v/>
      </c>
      <c r="F661" s="3" t="str">
        <f>IF(E661="","",IF(ISERROR(INDEX($A$11:$B$20,MATCH(E661,$A$11:$A$20,0),2)),0,INDEX($A$11:$B$20,MATCH(E661,$A$11:$A$20,0),2)))</f>
        <v/>
      </c>
      <c r="G661" s="47">
        <v>0.1</v>
      </c>
      <c r="H661" s="46">
        <f>IF($B$5="fixed",rate,G661)</f>
        <v>0.1</v>
      </c>
      <c r="I661" s="9" t="e">
        <f>IF(E661="",NA(),IF(PMT(H661/freq,(term*freq),-$B$2)&gt;(U660*(1+rate/freq)),IF((U660*(1+rate/freq))&lt;0,0,(U660*(1+rate/freq))),PMT(H661/freq,(term*freq),-$B$2)))</f>
        <v>#N/A</v>
      </c>
      <c r="J661" s="8" t="str">
        <f>IF(E661="","",IF(emi&gt;(U660*(1+rate/freq)),IF((U660*(1+rate/freq))&lt;0,0,(U660*(1+rate/freq))),emi))</f>
        <v/>
      </c>
      <c r="K661" s="9" t="e">
        <f>IF(E661="",NA(),IF(U660&lt;0,0,U660)*H661/freq)</f>
        <v>#N/A</v>
      </c>
      <c r="L661" s="8" t="str">
        <f t="shared" si="32"/>
        <v/>
      </c>
      <c r="M661" s="8" t="str">
        <f t="shared" si="33"/>
        <v/>
      </c>
      <c r="N661" s="8">
        <f>N658+3</f>
        <v>658</v>
      </c>
      <c r="O661" s="8"/>
      <c r="P661" s="8"/>
      <c r="Q661" s="8">
        <f>IF($B$23=$M$2,M661,IF($B$23=$N$2,N661,IF($B$23=$O$2,O661,IF($B$23=$P$2,P661,""))))</f>
        <v>658</v>
      </c>
      <c r="R661" s="3">
        <f>IF(Q661&lt;&gt;0,regpay,0)</f>
        <v>0</v>
      </c>
      <c r="S661" s="27"/>
      <c r="T661" s="3">
        <f>IF(U660=0,0,S661)</f>
        <v>0</v>
      </c>
      <c r="U661" s="8" t="str">
        <f>IF(E661="","",IF(U660&lt;=0,0,IF(U660+F661-L661-R661-T661&lt;0,0,U660+F661-L661-R661-T661)))</f>
        <v/>
      </c>
      <c r="W661" s="11"/>
      <c r="X661" s="11"/>
      <c r="Y661" s="11"/>
      <c r="Z661" s="11"/>
      <c r="AA661" s="11"/>
      <c r="AB661" s="11"/>
      <c r="AC661" s="11"/>
    </row>
    <row r="662" spans="4:29">
      <c r="D662" s="34">
        <f>IF(SUM($D$2:D661)&lt;&gt;0,0,IF(U661=L662,E662,0))</f>
        <v>0</v>
      </c>
      <c r="E662" s="3" t="str">
        <f t="shared" si="31"/>
        <v/>
      </c>
      <c r="F662" s="3" t="str">
        <f>IF(E662="","",IF(ISERROR(INDEX($A$11:$B$20,MATCH(E662,$A$11:$A$20,0),2)),0,INDEX($A$11:$B$20,MATCH(E662,$A$11:$A$20,0),2)))</f>
        <v/>
      </c>
      <c r="G662" s="47">
        <v>0.1</v>
      </c>
      <c r="H662" s="46">
        <f>IF($B$5="fixed",rate,G662)</f>
        <v>0.1</v>
      </c>
      <c r="I662" s="9" t="e">
        <f>IF(E662="",NA(),IF(PMT(H662/freq,(term*freq),-$B$2)&gt;(U661*(1+rate/freq)),IF((U661*(1+rate/freq))&lt;0,0,(U661*(1+rate/freq))),PMT(H662/freq,(term*freq),-$B$2)))</f>
        <v>#N/A</v>
      </c>
      <c r="J662" s="8" t="str">
        <f>IF(E662="","",IF(emi&gt;(U661*(1+rate/freq)),IF((U661*(1+rate/freq))&lt;0,0,(U661*(1+rate/freq))),emi))</f>
        <v/>
      </c>
      <c r="K662" s="9" t="e">
        <f>IF(E662="",NA(),IF(U661&lt;0,0,U661)*H662/freq)</f>
        <v>#N/A</v>
      </c>
      <c r="L662" s="8" t="str">
        <f t="shared" si="32"/>
        <v/>
      </c>
      <c r="M662" s="8" t="str">
        <f t="shared" si="33"/>
        <v/>
      </c>
      <c r="N662" s="8"/>
      <c r="O662" s="8"/>
      <c r="P662" s="8"/>
      <c r="Q662" s="8">
        <f>IF($B$23=$M$2,M662,IF($B$23=$N$2,N662,IF($B$23=$O$2,O662,IF($B$23=$P$2,P662,""))))</f>
        <v>0</v>
      </c>
      <c r="R662" s="3">
        <f>IF(Q662&lt;&gt;0,regpay,0)</f>
        <v>0</v>
      </c>
      <c r="S662" s="27"/>
      <c r="T662" s="3">
        <f>IF(U661=0,0,S662)</f>
        <v>0</v>
      </c>
      <c r="U662" s="8" t="str">
        <f>IF(E662="","",IF(U661&lt;=0,0,IF(U661+F662-L662-R662-T662&lt;0,0,U661+F662-L662-R662-T662)))</f>
        <v/>
      </c>
      <c r="W662" s="11"/>
      <c r="X662" s="11"/>
      <c r="Y662" s="11"/>
      <c r="Z662" s="11"/>
      <c r="AA662" s="11"/>
      <c r="AB662" s="11"/>
      <c r="AC662" s="11"/>
    </row>
    <row r="663" spans="4:29">
      <c r="D663" s="34">
        <f>IF(SUM($D$2:D662)&lt;&gt;0,0,IF(U662=L663,E663,0))</f>
        <v>0</v>
      </c>
      <c r="E663" s="3" t="str">
        <f t="shared" si="31"/>
        <v/>
      </c>
      <c r="F663" s="3" t="str">
        <f>IF(E663="","",IF(ISERROR(INDEX($A$11:$B$20,MATCH(E663,$A$11:$A$20,0),2)),0,INDEX($A$11:$B$20,MATCH(E663,$A$11:$A$20,0),2)))</f>
        <v/>
      </c>
      <c r="G663" s="47">
        <v>0.1</v>
      </c>
      <c r="H663" s="46">
        <f>IF($B$5="fixed",rate,G663)</f>
        <v>0.1</v>
      </c>
      <c r="I663" s="9" t="e">
        <f>IF(E663="",NA(),IF(PMT(H663/freq,(term*freq),-$B$2)&gt;(U662*(1+rate/freq)),IF((U662*(1+rate/freq))&lt;0,0,(U662*(1+rate/freq))),PMT(H663/freq,(term*freq),-$B$2)))</f>
        <v>#N/A</v>
      </c>
      <c r="J663" s="8" t="str">
        <f>IF(E663="","",IF(emi&gt;(U662*(1+rate/freq)),IF((U662*(1+rate/freq))&lt;0,0,(U662*(1+rate/freq))),emi))</f>
        <v/>
      </c>
      <c r="K663" s="9" t="e">
        <f>IF(E663="",NA(),IF(U662&lt;0,0,U662)*H663/freq)</f>
        <v>#N/A</v>
      </c>
      <c r="L663" s="8" t="str">
        <f t="shared" si="32"/>
        <v/>
      </c>
      <c r="M663" s="8" t="str">
        <f t="shared" si="33"/>
        <v/>
      </c>
      <c r="N663" s="8"/>
      <c r="O663" s="8"/>
      <c r="P663" s="8"/>
      <c r="Q663" s="8">
        <f>IF($B$23=$M$2,M663,IF($B$23=$N$2,N663,IF($B$23=$O$2,O663,IF($B$23=$P$2,P663,""))))</f>
        <v>0</v>
      </c>
      <c r="R663" s="3">
        <f>IF(Q663&lt;&gt;0,regpay,0)</f>
        <v>0</v>
      </c>
      <c r="S663" s="27"/>
      <c r="T663" s="3">
        <f>IF(U662=0,0,S663)</f>
        <v>0</v>
      </c>
      <c r="U663" s="8" t="str">
        <f>IF(E663="","",IF(U662&lt;=0,0,IF(U662+F663-L663-R663-T663&lt;0,0,U662+F663-L663-R663-T663)))</f>
        <v/>
      </c>
      <c r="W663" s="11"/>
      <c r="X663" s="11"/>
      <c r="Y663" s="11"/>
      <c r="Z663" s="11"/>
      <c r="AA663" s="11"/>
      <c r="AB663" s="11"/>
      <c r="AC663" s="11"/>
    </row>
    <row r="664" spans="4:29">
      <c r="D664" s="34">
        <f>IF(SUM($D$2:D663)&lt;&gt;0,0,IF(U663=L664,E664,0))</f>
        <v>0</v>
      </c>
      <c r="E664" s="3" t="str">
        <f t="shared" si="31"/>
        <v/>
      </c>
      <c r="F664" s="3" t="str">
        <f>IF(E664="","",IF(ISERROR(INDEX($A$11:$B$20,MATCH(E664,$A$11:$A$20,0),2)),0,INDEX($A$11:$B$20,MATCH(E664,$A$11:$A$20,0),2)))</f>
        <v/>
      </c>
      <c r="G664" s="47">
        <v>0.1</v>
      </c>
      <c r="H664" s="46">
        <f>IF($B$5="fixed",rate,G664)</f>
        <v>0.1</v>
      </c>
      <c r="I664" s="9" t="e">
        <f>IF(E664="",NA(),IF(PMT(H664/freq,(term*freq),-$B$2)&gt;(U663*(1+rate/freq)),IF((U663*(1+rate/freq))&lt;0,0,(U663*(1+rate/freq))),PMT(H664/freq,(term*freq),-$B$2)))</f>
        <v>#N/A</v>
      </c>
      <c r="J664" s="8" t="str">
        <f>IF(E664="","",IF(emi&gt;(U663*(1+rate/freq)),IF((U663*(1+rate/freq))&lt;0,0,(U663*(1+rate/freq))),emi))</f>
        <v/>
      </c>
      <c r="K664" s="9" t="e">
        <f>IF(E664="",NA(),IF(U663&lt;0,0,U663)*H664/freq)</f>
        <v>#N/A</v>
      </c>
      <c r="L664" s="8" t="str">
        <f t="shared" si="32"/>
        <v/>
      </c>
      <c r="M664" s="8" t="str">
        <f t="shared" si="33"/>
        <v/>
      </c>
      <c r="N664" s="8">
        <f>N661+3</f>
        <v>661</v>
      </c>
      <c r="O664" s="8">
        <f>O658+6</f>
        <v>661</v>
      </c>
      <c r="P664" s="8">
        <f>P652+12</f>
        <v>661</v>
      </c>
      <c r="Q664" s="8">
        <f>IF($B$23=$M$2,M664,IF($B$23=$N$2,N664,IF($B$23=$O$2,O664,IF($B$23=$P$2,P664,""))))</f>
        <v>661</v>
      </c>
      <c r="R664" s="3">
        <f>IF(Q664&lt;&gt;0,regpay,0)</f>
        <v>0</v>
      </c>
      <c r="S664" s="27"/>
      <c r="T664" s="3">
        <f>IF(U663=0,0,S664)</f>
        <v>0</v>
      </c>
      <c r="U664" s="8" t="str">
        <f>IF(E664="","",IF(U663&lt;=0,0,IF(U663+F664-L664-R664-T664&lt;0,0,U663+F664-L664-R664-T664)))</f>
        <v/>
      </c>
      <c r="W664" s="11"/>
      <c r="X664" s="11"/>
      <c r="Y664" s="11"/>
      <c r="Z664" s="11"/>
      <c r="AA664" s="11"/>
      <c r="AB664" s="11"/>
      <c r="AC664" s="11"/>
    </row>
    <row r="665" spans="4:29">
      <c r="D665" s="34">
        <f>IF(SUM($D$2:D664)&lt;&gt;0,0,IF(U664=L665,E665,0))</f>
        <v>0</v>
      </c>
      <c r="E665" s="3" t="str">
        <f t="shared" si="31"/>
        <v/>
      </c>
      <c r="F665" s="3" t="str">
        <f>IF(E665="","",IF(ISERROR(INDEX($A$11:$B$20,MATCH(E665,$A$11:$A$20,0),2)),0,INDEX($A$11:$B$20,MATCH(E665,$A$11:$A$20,0),2)))</f>
        <v/>
      </c>
      <c r="G665" s="47">
        <v>0.1</v>
      </c>
      <c r="H665" s="46">
        <f>IF($B$5="fixed",rate,G665)</f>
        <v>0.1</v>
      </c>
      <c r="I665" s="9" t="e">
        <f>IF(E665="",NA(),IF(PMT(H665/freq,(term*freq),-$B$2)&gt;(U664*(1+rate/freq)),IF((U664*(1+rate/freq))&lt;0,0,(U664*(1+rate/freq))),PMT(H665/freq,(term*freq),-$B$2)))</f>
        <v>#N/A</v>
      </c>
      <c r="J665" s="8" t="str">
        <f>IF(E665="","",IF(emi&gt;(U664*(1+rate/freq)),IF((U664*(1+rate/freq))&lt;0,0,(U664*(1+rate/freq))),emi))</f>
        <v/>
      </c>
      <c r="K665" s="9" t="e">
        <f>IF(E665="",NA(),IF(U664&lt;0,0,U664)*H665/freq)</f>
        <v>#N/A</v>
      </c>
      <c r="L665" s="8" t="str">
        <f t="shared" si="32"/>
        <v/>
      </c>
      <c r="M665" s="8" t="str">
        <f t="shared" si="33"/>
        <v/>
      </c>
      <c r="N665" s="8"/>
      <c r="O665" s="8"/>
      <c r="P665" s="8"/>
      <c r="Q665" s="8">
        <f>IF($B$23=$M$2,M665,IF($B$23=$N$2,N665,IF($B$23=$O$2,O665,IF($B$23=$P$2,P665,""))))</f>
        <v>0</v>
      </c>
      <c r="R665" s="3">
        <f>IF(Q665&lt;&gt;0,regpay,0)</f>
        <v>0</v>
      </c>
      <c r="S665" s="27"/>
      <c r="T665" s="3">
        <f>IF(U664=0,0,S665)</f>
        <v>0</v>
      </c>
      <c r="U665" s="8" t="str">
        <f>IF(E665="","",IF(U664&lt;=0,0,IF(U664+F665-L665-R665-T665&lt;0,0,U664+F665-L665-R665-T665)))</f>
        <v/>
      </c>
      <c r="W665" s="11"/>
      <c r="X665" s="11"/>
      <c r="Y665" s="11"/>
      <c r="Z665" s="11"/>
      <c r="AA665" s="11"/>
      <c r="AB665" s="11"/>
      <c r="AC665" s="11"/>
    </row>
    <row r="666" spans="4:29">
      <c r="D666" s="34">
        <f>IF(SUM($D$2:D665)&lt;&gt;0,0,IF(U665=L666,E666,0))</f>
        <v>0</v>
      </c>
      <c r="E666" s="3" t="str">
        <f t="shared" si="31"/>
        <v/>
      </c>
      <c r="F666" s="3" t="str">
        <f>IF(E666="","",IF(ISERROR(INDEX($A$11:$B$20,MATCH(E666,$A$11:$A$20,0),2)),0,INDEX($A$11:$B$20,MATCH(E666,$A$11:$A$20,0),2)))</f>
        <v/>
      </c>
      <c r="G666" s="47">
        <v>0.1</v>
      </c>
      <c r="H666" s="46">
        <f>IF($B$5="fixed",rate,G666)</f>
        <v>0.1</v>
      </c>
      <c r="I666" s="9" t="e">
        <f>IF(E666="",NA(),IF(PMT(H666/freq,(term*freq),-$B$2)&gt;(U665*(1+rate/freq)),IF((U665*(1+rate/freq))&lt;0,0,(U665*(1+rate/freq))),PMT(H666/freq,(term*freq),-$B$2)))</f>
        <v>#N/A</v>
      </c>
      <c r="J666" s="8" t="str">
        <f>IF(E666="","",IF(emi&gt;(U665*(1+rate/freq)),IF((U665*(1+rate/freq))&lt;0,0,(U665*(1+rate/freq))),emi))</f>
        <v/>
      </c>
      <c r="K666" s="9" t="e">
        <f>IF(E666="",NA(),IF(U665&lt;0,0,U665)*H666/freq)</f>
        <v>#N/A</v>
      </c>
      <c r="L666" s="8" t="str">
        <f t="shared" si="32"/>
        <v/>
      </c>
      <c r="M666" s="8" t="str">
        <f t="shared" si="33"/>
        <v/>
      </c>
      <c r="N666" s="8"/>
      <c r="O666" s="8"/>
      <c r="P666" s="8"/>
      <c r="Q666" s="8">
        <f>IF($B$23=$M$2,M666,IF($B$23=$N$2,N666,IF($B$23=$O$2,O666,IF($B$23=$P$2,P666,""))))</f>
        <v>0</v>
      </c>
      <c r="R666" s="3">
        <f>IF(Q666&lt;&gt;0,regpay,0)</f>
        <v>0</v>
      </c>
      <c r="S666" s="27"/>
      <c r="T666" s="3">
        <f>IF(U665=0,0,S666)</f>
        <v>0</v>
      </c>
      <c r="U666" s="8" t="str">
        <f>IF(E666="","",IF(U665&lt;=0,0,IF(U665+F666-L666-R666-T666&lt;0,0,U665+F666-L666-R666-T666)))</f>
        <v/>
      </c>
      <c r="W666" s="11"/>
      <c r="X666" s="11"/>
      <c r="Y666" s="11"/>
      <c r="Z666" s="11"/>
      <c r="AA666" s="11"/>
      <c r="AB666" s="11"/>
      <c r="AC666" s="11"/>
    </row>
    <row r="667" spans="4:29">
      <c r="D667" s="34">
        <f>IF(SUM($D$2:D666)&lt;&gt;0,0,IF(U666=L667,E667,0))</f>
        <v>0</v>
      </c>
      <c r="E667" s="3" t="str">
        <f t="shared" si="31"/>
        <v/>
      </c>
      <c r="F667" s="3" t="str">
        <f>IF(E667="","",IF(ISERROR(INDEX($A$11:$B$20,MATCH(E667,$A$11:$A$20,0),2)),0,INDEX($A$11:$B$20,MATCH(E667,$A$11:$A$20,0),2)))</f>
        <v/>
      </c>
      <c r="G667" s="47">
        <v>0.1</v>
      </c>
      <c r="H667" s="46">
        <f>IF($B$5="fixed",rate,G667)</f>
        <v>0.1</v>
      </c>
      <c r="I667" s="9" t="e">
        <f>IF(E667="",NA(),IF(PMT(H667/freq,(term*freq),-$B$2)&gt;(U666*(1+rate/freq)),IF((U666*(1+rate/freq))&lt;0,0,(U666*(1+rate/freq))),PMT(H667/freq,(term*freq),-$B$2)))</f>
        <v>#N/A</v>
      </c>
      <c r="J667" s="8" t="str">
        <f>IF(E667="","",IF(emi&gt;(U666*(1+rate/freq)),IF((U666*(1+rate/freq))&lt;0,0,(U666*(1+rate/freq))),emi))</f>
        <v/>
      </c>
      <c r="K667" s="9" t="e">
        <f>IF(E667="",NA(),IF(U666&lt;0,0,U666)*H667/freq)</f>
        <v>#N/A</v>
      </c>
      <c r="L667" s="8" t="str">
        <f t="shared" si="32"/>
        <v/>
      </c>
      <c r="M667" s="8" t="str">
        <f t="shared" si="33"/>
        <v/>
      </c>
      <c r="N667" s="8">
        <f>N664+3</f>
        <v>664</v>
      </c>
      <c r="O667" s="8"/>
      <c r="P667" s="8"/>
      <c r="Q667" s="8">
        <f>IF($B$23=$M$2,M667,IF($B$23=$N$2,N667,IF($B$23=$O$2,O667,IF($B$23=$P$2,P667,""))))</f>
        <v>664</v>
      </c>
      <c r="R667" s="3">
        <f>IF(Q667&lt;&gt;0,regpay,0)</f>
        <v>0</v>
      </c>
      <c r="S667" s="27"/>
      <c r="T667" s="3">
        <f>IF(U666=0,0,S667)</f>
        <v>0</v>
      </c>
      <c r="U667" s="8" t="str">
        <f>IF(E667="","",IF(U666&lt;=0,0,IF(U666+F667-L667-R667-T667&lt;0,0,U666+F667-L667-R667-T667)))</f>
        <v/>
      </c>
      <c r="W667" s="11"/>
      <c r="X667" s="11"/>
      <c r="Y667" s="11"/>
      <c r="Z667" s="11"/>
      <c r="AA667" s="11"/>
      <c r="AB667" s="11"/>
      <c r="AC667" s="11"/>
    </row>
    <row r="668" spans="4:29">
      <c r="D668" s="34">
        <f>IF(SUM($D$2:D667)&lt;&gt;0,0,IF(U667=L668,E668,0))</f>
        <v>0</v>
      </c>
      <c r="E668" s="3" t="str">
        <f t="shared" si="31"/>
        <v/>
      </c>
      <c r="F668" s="3" t="str">
        <f>IF(E668="","",IF(ISERROR(INDEX($A$11:$B$20,MATCH(E668,$A$11:$A$20,0),2)),0,INDEX($A$11:$B$20,MATCH(E668,$A$11:$A$20,0),2)))</f>
        <v/>
      </c>
      <c r="G668" s="47">
        <v>0.1</v>
      </c>
      <c r="H668" s="46">
        <f>IF($B$5="fixed",rate,G668)</f>
        <v>0.1</v>
      </c>
      <c r="I668" s="9" t="e">
        <f>IF(E668="",NA(),IF(PMT(H668/freq,(term*freq),-$B$2)&gt;(U667*(1+rate/freq)),IF((U667*(1+rate/freq))&lt;0,0,(U667*(1+rate/freq))),PMT(H668/freq,(term*freq),-$B$2)))</f>
        <v>#N/A</v>
      </c>
      <c r="J668" s="8" t="str">
        <f>IF(E668="","",IF(emi&gt;(U667*(1+rate/freq)),IF((U667*(1+rate/freq))&lt;0,0,(U667*(1+rate/freq))),emi))</f>
        <v/>
      </c>
      <c r="K668" s="9" t="e">
        <f>IF(E668="",NA(),IF(U667&lt;0,0,U667)*H668/freq)</f>
        <v>#N/A</v>
      </c>
      <c r="L668" s="8" t="str">
        <f t="shared" si="32"/>
        <v/>
      </c>
      <c r="M668" s="8" t="str">
        <f t="shared" si="33"/>
        <v/>
      </c>
      <c r="N668" s="8"/>
      <c r="O668" s="8"/>
      <c r="P668" s="8"/>
      <c r="Q668" s="8">
        <f>IF($B$23=$M$2,M668,IF($B$23=$N$2,N668,IF($B$23=$O$2,O668,IF($B$23=$P$2,P668,""))))</f>
        <v>0</v>
      </c>
      <c r="R668" s="3">
        <f>IF(Q668&lt;&gt;0,regpay,0)</f>
        <v>0</v>
      </c>
      <c r="S668" s="27"/>
      <c r="T668" s="3">
        <f>IF(U667=0,0,S668)</f>
        <v>0</v>
      </c>
      <c r="U668" s="8" t="str">
        <f>IF(E668="","",IF(U667&lt;=0,0,IF(U667+F668-L668-R668-T668&lt;0,0,U667+F668-L668-R668-T668)))</f>
        <v/>
      </c>
      <c r="W668" s="11"/>
      <c r="X668" s="11"/>
      <c r="Y668" s="11"/>
      <c r="Z668" s="11"/>
      <c r="AA668" s="11"/>
      <c r="AB668" s="11"/>
      <c r="AC668" s="11"/>
    </row>
    <row r="669" spans="4:29">
      <c r="D669" s="34">
        <f>IF(SUM($D$2:D668)&lt;&gt;0,0,IF(U668=L669,E669,0))</f>
        <v>0</v>
      </c>
      <c r="E669" s="3" t="str">
        <f t="shared" si="31"/>
        <v/>
      </c>
      <c r="F669" s="3" t="str">
        <f>IF(E669="","",IF(ISERROR(INDEX($A$11:$B$20,MATCH(E669,$A$11:$A$20,0),2)),0,INDEX($A$11:$B$20,MATCH(E669,$A$11:$A$20,0),2)))</f>
        <v/>
      </c>
      <c r="G669" s="47">
        <v>0.1</v>
      </c>
      <c r="H669" s="46">
        <f>IF($B$5="fixed",rate,G669)</f>
        <v>0.1</v>
      </c>
      <c r="I669" s="9" t="e">
        <f>IF(E669="",NA(),IF(PMT(H669/freq,(term*freq),-$B$2)&gt;(U668*(1+rate/freq)),IF((U668*(1+rate/freq))&lt;0,0,(U668*(1+rate/freq))),PMT(H669/freq,(term*freq),-$B$2)))</f>
        <v>#N/A</v>
      </c>
      <c r="J669" s="8" t="str">
        <f>IF(E669="","",IF(emi&gt;(U668*(1+rate/freq)),IF((U668*(1+rate/freq))&lt;0,0,(U668*(1+rate/freq))),emi))</f>
        <v/>
      </c>
      <c r="K669" s="9" t="e">
        <f>IF(E669="",NA(),IF(U668&lt;0,0,U668)*H669/freq)</f>
        <v>#N/A</v>
      </c>
      <c r="L669" s="8" t="str">
        <f t="shared" si="32"/>
        <v/>
      </c>
      <c r="M669" s="8" t="str">
        <f t="shared" si="33"/>
        <v/>
      </c>
      <c r="N669" s="8"/>
      <c r="O669" s="8"/>
      <c r="P669" s="8"/>
      <c r="Q669" s="8">
        <f>IF($B$23=$M$2,M669,IF($B$23=$N$2,N669,IF($B$23=$O$2,O669,IF($B$23=$P$2,P669,""))))</f>
        <v>0</v>
      </c>
      <c r="R669" s="3">
        <f>IF(Q669&lt;&gt;0,regpay,0)</f>
        <v>0</v>
      </c>
      <c r="S669" s="27"/>
      <c r="T669" s="3">
        <f>IF(U668=0,0,S669)</f>
        <v>0</v>
      </c>
      <c r="U669" s="8" t="str">
        <f>IF(E669="","",IF(U668&lt;=0,0,IF(U668+F669-L669-R669-T669&lt;0,0,U668+F669-L669-R669-T669)))</f>
        <v/>
      </c>
      <c r="W669" s="11"/>
      <c r="X669" s="11"/>
      <c r="Y669" s="11"/>
      <c r="Z669" s="11"/>
      <c r="AA669" s="11"/>
      <c r="AB669" s="11"/>
      <c r="AC669" s="11"/>
    </row>
    <row r="670" spans="4:29">
      <c r="D670" s="34">
        <f>IF(SUM($D$2:D669)&lt;&gt;0,0,IF(U669=L670,E670,0))</f>
        <v>0</v>
      </c>
      <c r="E670" s="3" t="str">
        <f t="shared" si="31"/>
        <v/>
      </c>
      <c r="F670" s="3" t="str">
        <f>IF(E670="","",IF(ISERROR(INDEX($A$11:$B$20,MATCH(E670,$A$11:$A$20,0),2)),0,INDEX($A$11:$B$20,MATCH(E670,$A$11:$A$20,0),2)))</f>
        <v/>
      </c>
      <c r="G670" s="47">
        <v>0.1</v>
      </c>
      <c r="H670" s="46">
        <f>IF($B$5="fixed",rate,G670)</f>
        <v>0.1</v>
      </c>
      <c r="I670" s="9" t="e">
        <f>IF(E670="",NA(),IF(PMT(H670/freq,(term*freq),-$B$2)&gt;(U669*(1+rate/freq)),IF((U669*(1+rate/freq))&lt;0,0,(U669*(1+rate/freq))),PMT(H670/freq,(term*freq),-$B$2)))</f>
        <v>#N/A</v>
      </c>
      <c r="J670" s="8" t="str">
        <f>IF(E670="","",IF(emi&gt;(U669*(1+rate/freq)),IF((U669*(1+rate/freq))&lt;0,0,(U669*(1+rate/freq))),emi))</f>
        <v/>
      </c>
      <c r="K670" s="9" t="e">
        <f>IF(E670="",NA(),IF(U669&lt;0,0,U669)*H670/freq)</f>
        <v>#N/A</v>
      </c>
      <c r="L670" s="8" t="str">
        <f t="shared" si="32"/>
        <v/>
      </c>
      <c r="M670" s="8" t="str">
        <f t="shared" si="33"/>
        <v/>
      </c>
      <c r="N670" s="8">
        <f>N667+3</f>
        <v>667</v>
      </c>
      <c r="O670" s="8">
        <f>O664+6</f>
        <v>667</v>
      </c>
      <c r="P670" s="8"/>
      <c r="Q670" s="8">
        <f>IF($B$23=$M$2,M670,IF($B$23=$N$2,N670,IF($B$23=$O$2,O670,IF($B$23=$P$2,P670,""))))</f>
        <v>667</v>
      </c>
      <c r="R670" s="3">
        <f>IF(Q670&lt;&gt;0,regpay,0)</f>
        <v>0</v>
      </c>
      <c r="S670" s="27"/>
      <c r="T670" s="3">
        <f>IF(U669=0,0,S670)</f>
        <v>0</v>
      </c>
      <c r="U670" s="8" t="str">
        <f>IF(E670="","",IF(U669&lt;=0,0,IF(U669+F670-L670-R670-T670&lt;0,0,U669+F670-L670-R670-T670)))</f>
        <v/>
      </c>
      <c r="W670" s="11"/>
      <c r="X670" s="11"/>
      <c r="Y670" s="11"/>
      <c r="Z670" s="11"/>
      <c r="AA670" s="11"/>
      <c r="AB670" s="11"/>
      <c r="AC670" s="11"/>
    </row>
    <row r="671" spans="4:29">
      <c r="D671" s="34">
        <f>IF(SUM($D$2:D670)&lt;&gt;0,0,IF(U670=L671,E671,0))</f>
        <v>0</v>
      </c>
      <c r="E671" s="3" t="str">
        <f t="shared" si="31"/>
        <v/>
      </c>
      <c r="F671" s="3" t="str">
        <f>IF(E671="","",IF(ISERROR(INDEX($A$11:$B$20,MATCH(E671,$A$11:$A$20,0),2)),0,INDEX($A$11:$B$20,MATCH(E671,$A$11:$A$20,0),2)))</f>
        <v/>
      </c>
      <c r="G671" s="47">
        <v>0.1</v>
      </c>
      <c r="H671" s="46">
        <f>IF($B$5="fixed",rate,G671)</f>
        <v>0.1</v>
      </c>
      <c r="I671" s="9" t="e">
        <f>IF(E671="",NA(),IF(PMT(H671/freq,(term*freq),-$B$2)&gt;(U670*(1+rate/freq)),IF((U670*(1+rate/freq))&lt;0,0,(U670*(1+rate/freq))),PMT(H671/freq,(term*freq),-$B$2)))</f>
        <v>#N/A</v>
      </c>
      <c r="J671" s="8" t="str">
        <f>IF(E671="","",IF(emi&gt;(U670*(1+rate/freq)),IF((U670*(1+rate/freq))&lt;0,0,(U670*(1+rate/freq))),emi))</f>
        <v/>
      </c>
      <c r="K671" s="9" t="e">
        <f>IF(E671="",NA(),IF(U670&lt;0,0,U670)*H671/freq)</f>
        <v>#N/A</v>
      </c>
      <c r="L671" s="8" t="str">
        <f t="shared" si="32"/>
        <v/>
      </c>
      <c r="M671" s="8" t="str">
        <f t="shared" si="33"/>
        <v/>
      </c>
      <c r="N671" s="8"/>
      <c r="O671" s="8"/>
      <c r="P671" s="8"/>
      <c r="Q671" s="8">
        <f>IF($B$23=$M$2,M671,IF($B$23=$N$2,N671,IF($B$23=$O$2,O671,IF($B$23=$P$2,P671,""))))</f>
        <v>0</v>
      </c>
      <c r="R671" s="3">
        <f>IF(Q671&lt;&gt;0,regpay,0)</f>
        <v>0</v>
      </c>
      <c r="S671" s="27"/>
      <c r="T671" s="3">
        <f>IF(U670=0,0,S671)</f>
        <v>0</v>
      </c>
      <c r="U671" s="8" t="str">
        <f>IF(E671="","",IF(U670&lt;=0,0,IF(U670+F671-L671-R671-T671&lt;0,0,U670+F671-L671-R671-T671)))</f>
        <v/>
      </c>
      <c r="W671" s="11"/>
      <c r="X671" s="11"/>
      <c r="Y671" s="11"/>
      <c r="Z671" s="11"/>
      <c r="AA671" s="11"/>
      <c r="AB671" s="11"/>
      <c r="AC671" s="11"/>
    </row>
    <row r="672" spans="4:29">
      <c r="D672" s="34">
        <f>IF(SUM($D$2:D671)&lt;&gt;0,0,IF(U671=L672,E672,0))</f>
        <v>0</v>
      </c>
      <c r="E672" s="3" t="str">
        <f t="shared" si="31"/>
        <v/>
      </c>
      <c r="F672" s="3" t="str">
        <f>IF(E672="","",IF(ISERROR(INDEX($A$11:$B$20,MATCH(E672,$A$11:$A$20,0),2)),0,INDEX($A$11:$B$20,MATCH(E672,$A$11:$A$20,0),2)))</f>
        <v/>
      </c>
      <c r="G672" s="47">
        <v>0.1</v>
      </c>
      <c r="H672" s="46">
        <f>IF($B$5="fixed",rate,G672)</f>
        <v>0.1</v>
      </c>
      <c r="I672" s="9" t="e">
        <f>IF(E672="",NA(),IF(PMT(H672/freq,(term*freq),-$B$2)&gt;(U671*(1+rate/freq)),IF((U671*(1+rate/freq))&lt;0,0,(U671*(1+rate/freq))),PMT(H672/freq,(term*freq),-$B$2)))</f>
        <v>#N/A</v>
      </c>
      <c r="J672" s="8" t="str">
        <f>IF(E672="","",IF(emi&gt;(U671*(1+rate/freq)),IF((U671*(1+rate/freq))&lt;0,0,(U671*(1+rate/freq))),emi))</f>
        <v/>
      </c>
      <c r="K672" s="9" t="e">
        <f>IF(E672="",NA(),IF(U671&lt;0,0,U671)*H672/freq)</f>
        <v>#N/A</v>
      </c>
      <c r="L672" s="8" t="str">
        <f t="shared" si="32"/>
        <v/>
      </c>
      <c r="M672" s="8" t="str">
        <f t="shared" si="33"/>
        <v/>
      </c>
      <c r="N672" s="8"/>
      <c r="O672" s="8"/>
      <c r="P672" s="8"/>
      <c r="Q672" s="8">
        <f>IF($B$23=$M$2,M672,IF($B$23=$N$2,N672,IF($B$23=$O$2,O672,IF($B$23=$P$2,P672,""))))</f>
        <v>0</v>
      </c>
      <c r="R672" s="3">
        <f>IF(Q672&lt;&gt;0,regpay,0)</f>
        <v>0</v>
      </c>
      <c r="S672" s="27"/>
      <c r="T672" s="3">
        <f>IF(U671=0,0,S672)</f>
        <v>0</v>
      </c>
      <c r="U672" s="8" t="str">
        <f>IF(E672="","",IF(U671&lt;=0,0,IF(U671+F672-L672-R672-T672&lt;0,0,U671+F672-L672-R672-T672)))</f>
        <v/>
      </c>
      <c r="W672" s="11"/>
      <c r="X672" s="11"/>
      <c r="Y672" s="11"/>
      <c r="Z672" s="11"/>
      <c r="AA672" s="11"/>
      <c r="AB672" s="11"/>
      <c r="AC672" s="11"/>
    </row>
    <row r="673" spans="4:29">
      <c r="D673" s="34">
        <f>IF(SUM($D$2:D672)&lt;&gt;0,0,IF(U672=L673,E673,0))</f>
        <v>0</v>
      </c>
      <c r="E673" s="3" t="str">
        <f t="shared" si="31"/>
        <v/>
      </c>
      <c r="F673" s="3" t="str">
        <f>IF(E673="","",IF(ISERROR(INDEX($A$11:$B$20,MATCH(E673,$A$11:$A$20,0),2)),0,INDEX($A$11:$B$20,MATCH(E673,$A$11:$A$20,0),2)))</f>
        <v/>
      </c>
      <c r="G673" s="47">
        <v>0.1</v>
      </c>
      <c r="H673" s="46">
        <f>IF($B$5="fixed",rate,G673)</f>
        <v>0.1</v>
      </c>
      <c r="I673" s="9" t="e">
        <f>IF(E673="",NA(),IF(PMT(H673/freq,(term*freq),-$B$2)&gt;(U672*(1+rate/freq)),IF((U672*(1+rate/freq))&lt;0,0,(U672*(1+rate/freq))),PMT(H673/freq,(term*freq),-$B$2)))</f>
        <v>#N/A</v>
      </c>
      <c r="J673" s="8" t="str">
        <f>IF(E673="","",IF(emi&gt;(U672*(1+rate/freq)),IF((U672*(1+rate/freq))&lt;0,0,(U672*(1+rate/freq))),emi))</f>
        <v/>
      </c>
      <c r="K673" s="9" t="e">
        <f>IF(E673="",NA(),IF(U672&lt;0,0,U672)*H673/freq)</f>
        <v>#N/A</v>
      </c>
      <c r="L673" s="8" t="str">
        <f t="shared" si="32"/>
        <v/>
      </c>
      <c r="M673" s="8" t="str">
        <f t="shared" si="33"/>
        <v/>
      </c>
      <c r="N673" s="8">
        <f>N670+3</f>
        <v>670</v>
      </c>
      <c r="O673" s="8"/>
      <c r="P673" s="8"/>
      <c r="Q673" s="8">
        <f>IF($B$23=$M$2,M673,IF($B$23=$N$2,N673,IF($B$23=$O$2,O673,IF($B$23=$P$2,P673,""))))</f>
        <v>670</v>
      </c>
      <c r="R673" s="3">
        <f>IF(Q673&lt;&gt;0,regpay,0)</f>
        <v>0</v>
      </c>
      <c r="S673" s="27"/>
      <c r="T673" s="3">
        <f>IF(U672=0,0,S673)</f>
        <v>0</v>
      </c>
      <c r="U673" s="8" t="str">
        <f>IF(E673="","",IF(U672&lt;=0,0,IF(U672+F673-L673-R673-T673&lt;0,0,U672+F673-L673-R673-T673)))</f>
        <v/>
      </c>
      <c r="W673" s="11"/>
      <c r="X673" s="11"/>
      <c r="Y673" s="11"/>
      <c r="Z673" s="11"/>
      <c r="AA673" s="11"/>
      <c r="AB673" s="11"/>
      <c r="AC673" s="11"/>
    </row>
    <row r="674" spans="4:29">
      <c r="D674" s="34">
        <f>IF(SUM($D$2:D673)&lt;&gt;0,0,IF(U673=L674,E674,0))</f>
        <v>0</v>
      </c>
      <c r="E674" s="3" t="str">
        <f t="shared" si="31"/>
        <v/>
      </c>
      <c r="F674" s="3" t="str">
        <f>IF(E674="","",IF(ISERROR(INDEX($A$11:$B$20,MATCH(E674,$A$11:$A$20,0),2)),0,INDEX($A$11:$B$20,MATCH(E674,$A$11:$A$20,0),2)))</f>
        <v/>
      </c>
      <c r="G674" s="47">
        <v>0.1</v>
      </c>
      <c r="H674" s="46">
        <f>IF($B$5="fixed",rate,G674)</f>
        <v>0.1</v>
      </c>
      <c r="I674" s="9" t="e">
        <f>IF(E674="",NA(),IF(PMT(H674/freq,(term*freq),-$B$2)&gt;(U673*(1+rate/freq)),IF((U673*(1+rate/freq))&lt;0,0,(U673*(1+rate/freq))),PMT(H674/freq,(term*freq),-$B$2)))</f>
        <v>#N/A</v>
      </c>
      <c r="J674" s="8" t="str">
        <f>IF(E674="","",IF(emi&gt;(U673*(1+rate/freq)),IF((U673*(1+rate/freq))&lt;0,0,(U673*(1+rate/freq))),emi))</f>
        <v/>
      </c>
      <c r="K674" s="9" t="e">
        <f>IF(E674="",NA(),IF(U673&lt;0,0,U673)*H674/freq)</f>
        <v>#N/A</v>
      </c>
      <c r="L674" s="8" t="str">
        <f t="shared" si="32"/>
        <v/>
      </c>
      <c r="M674" s="8" t="str">
        <f t="shared" si="33"/>
        <v/>
      </c>
      <c r="N674" s="8"/>
      <c r="O674" s="8"/>
      <c r="P674" s="8"/>
      <c r="Q674" s="8">
        <f>IF($B$23=$M$2,M674,IF($B$23=$N$2,N674,IF($B$23=$O$2,O674,IF($B$23=$P$2,P674,""))))</f>
        <v>0</v>
      </c>
      <c r="R674" s="3">
        <f>IF(Q674&lt;&gt;0,regpay,0)</f>
        <v>0</v>
      </c>
      <c r="S674" s="27"/>
      <c r="T674" s="3">
        <f>IF(U673=0,0,S674)</f>
        <v>0</v>
      </c>
      <c r="U674" s="8" t="str">
        <f>IF(E674="","",IF(U673&lt;=0,0,IF(U673+F674-L674-R674-T674&lt;0,0,U673+F674-L674-R674-T674)))</f>
        <v/>
      </c>
      <c r="W674" s="11"/>
      <c r="X674" s="11"/>
      <c r="Y674" s="11"/>
      <c r="Z674" s="11"/>
      <c r="AA674" s="11"/>
      <c r="AB674" s="11"/>
      <c r="AC674" s="11"/>
    </row>
    <row r="675" spans="4:29">
      <c r="D675" s="34">
        <f>IF(SUM($D$2:D674)&lt;&gt;0,0,IF(U674=L675,E675,0))</f>
        <v>0</v>
      </c>
      <c r="E675" s="3" t="str">
        <f t="shared" si="31"/>
        <v/>
      </c>
      <c r="F675" s="3" t="str">
        <f>IF(E675="","",IF(ISERROR(INDEX($A$11:$B$20,MATCH(E675,$A$11:$A$20,0),2)),0,INDEX($A$11:$B$20,MATCH(E675,$A$11:$A$20,0),2)))</f>
        <v/>
      </c>
      <c r="G675" s="47">
        <v>0.1</v>
      </c>
      <c r="H675" s="46">
        <f>IF($B$5="fixed",rate,G675)</f>
        <v>0.1</v>
      </c>
      <c r="I675" s="9" t="e">
        <f>IF(E675="",NA(),IF(PMT(H675/freq,(term*freq),-$B$2)&gt;(U674*(1+rate/freq)),IF((U674*(1+rate/freq))&lt;0,0,(U674*(1+rate/freq))),PMT(H675/freq,(term*freq),-$B$2)))</f>
        <v>#N/A</v>
      </c>
      <c r="J675" s="8" t="str">
        <f>IF(E675="","",IF(emi&gt;(U674*(1+rate/freq)),IF((U674*(1+rate/freq))&lt;0,0,(U674*(1+rate/freq))),emi))</f>
        <v/>
      </c>
      <c r="K675" s="9" t="e">
        <f>IF(E675="",NA(),IF(U674&lt;0,0,U674)*H675/freq)</f>
        <v>#N/A</v>
      </c>
      <c r="L675" s="8" t="str">
        <f t="shared" si="32"/>
        <v/>
      </c>
      <c r="M675" s="8" t="str">
        <f t="shared" si="33"/>
        <v/>
      </c>
      <c r="N675" s="8"/>
      <c r="O675" s="8"/>
      <c r="P675" s="8"/>
      <c r="Q675" s="8">
        <f>IF($B$23=$M$2,M675,IF($B$23=$N$2,N675,IF($B$23=$O$2,O675,IF($B$23=$P$2,P675,""))))</f>
        <v>0</v>
      </c>
      <c r="R675" s="3">
        <f>IF(Q675&lt;&gt;0,regpay,0)</f>
        <v>0</v>
      </c>
      <c r="S675" s="27"/>
      <c r="T675" s="3">
        <f>IF(U674=0,0,S675)</f>
        <v>0</v>
      </c>
      <c r="U675" s="8" t="str">
        <f>IF(E675="","",IF(U674&lt;=0,0,IF(U674+F675-L675-R675-T675&lt;0,0,U674+F675-L675-R675-T675)))</f>
        <v/>
      </c>
      <c r="W675" s="11"/>
      <c r="X675" s="11"/>
      <c r="Y675" s="11"/>
      <c r="Z675" s="11"/>
      <c r="AA675" s="11"/>
      <c r="AB675" s="11"/>
      <c r="AC675" s="11"/>
    </row>
    <row r="676" spans="4:29">
      <c r="D676" s="34">
        <f>IF(SUM($D$2:D675)&lt;&gt;0,0,IF(U675=L676,E676,0))</f>
        <v>0</v>
      </c>
      <c r="E676" s="3" t="str">
        <f t="shared" si="31"/>
        <v/>
      </c>
      <c r="F676" s="3" t="str">
        <f>IF(E676="","",IF(ISERROR(INDEX($A$11:$B$20,MATCH(E676,$A$11:$A$20,0),2)),0,INDEX($A$11:$B$20,MATCH(E676,$A$11:$A$20,0),2)))</f>
        <v/>
      </c>
      <c r="G676" s="47">
        <v>0.1</v>
      </c>
      <c r="H676" s="46">
        <f>IF($B$5="fixed",rate,G676)</f>
        <v>0.1</v>
      </c>
      <c r="I676" s="9" t="e">
        <f>IF(E676="",NA(),IF(PMT(H676/freq,(term*freq),-$B$2)&gt;(U675*(1+rate/freq)),IF((U675*(1+rate/freq))&lt;0,0,(U675*(1+rate/freq))),PMT(H676/freq,(term*freq),-$B$2)))</f>
        <v>#N/A</v>
      </c>
      <c r="J676" s="8" t="str">
        <f>IF(E676="","",IF(emi&gt;(U675*(1+rate/freq)),IF((U675*(1+rate/freq))&lt;0,0,(U675*(1+rate/freq))),emi))</f>
        <v/>
      </c>
      <c r="K676" s="9" t="e">
        <f>IF(E676="",NA(),IF(U675&lt;0,0,U675)*H676/freq)</f>
        <v>#N/A</v>
      </c>
      <c r="L676" s="8" t="str">
        <f t="shared" si="32"/>
        <v/>
      </c>
      <c r="M676" s="8" t="str">
        <f t="shared" si="33"/>
        <v/>
      </c>
      <c r="N676" s="8">
        <f>N673+3</f>
        <v>673</v>
      </c>
      <c r="O676" s="8">
        <f>O670+6</f>
        <v>673</v>
      </c>
      <c r="P676" s="8">
        <f>P664+12</f>
        <v>673</v>
      </c>
      <c r="Q676" s="8">
        <f>IF($B$23=$M$2,M676,IF($B$23=$N$2,N676,IF($B$23=$O$2,O676,IF($B$23=$P$2,P676,""))))</f>
        <v>673</v>
      </c>
      <c r="R676" s="3">
        <f>IF(Q676&lt;&gt;0,regpay,0)</f>
        <v>0</v>
      </c>
      <c r="S676" s="27"/>
      <c r="T676" s="3">
        <f>IF(U675=0,0,S676)</f>
        <v>0</v>
      </c>
      <c r="U676" s="8" t="str">
        <f>IF(E676="","",IF(U675&lt;=0,0,IF(U675+F676-L676-R676-T676&lt;0,0,U675+F676-L676-R676-T676)))</f>
        <v/>
      </c>
      <c r="W676" s="11"/>
      <c r="X676" s="11"/>
      <c r="Y676" s="11"/>
      <c r="Z676" s="11"/>
      <c r="AA676" s="11"/>
      <c r="AB676" s="11"/>
      <c r="AC676" s="11"/>
    </row>
    <row r="677" spans="4:29">
      <c r="D677" s="34">
        <f>IF(SUM($D$2:D676)&lt;&gt;0,0,IF(U676=L677,E677,0))</f>
        <v>0</v>
      </c>
      <c r="E677" s="3" t="str">
        <f t="shared" ref="E677:E740" si="34">IF(E676&lt;term*freq,E676+1,"")</f>
        <v/>
      </c>
      <c r="F677" s="3" t="str">
        <f>IF(E677="","",IF(ISERROR(INDEX($A$11:$B$20,MATCH(E677,$A$11:$A$20,0),2)),0,INDEX($A$11:$B$20,MATCH(E677,$A$11:$A$20,0),2)))</f>
        <v/>
      </c>
      <c r="G677" s="47">
        <v>0.1</v>
      </c>
      <c r="H677" s="46">
        <f>IF($B$5="fixed",rate,G677)</f>
        <v>0.1</v>
      </c>
      <c r="I677" s="9" t="e">
        <f>IF(E677="",NA(),IF(PMT(H677/freq,(term*freq),-$B$2)&gt;(U676*(1+rate/freq)),IF((U676*(1+rate/freq))&lt;0,0,(U676*(1+rate/freq))),PMT(H677/freq,(term*freq),-$B$2)))</f>
        <v>#N/A</v>
      </c>
      <c r="J677" s="8" t="str">
        <f>IF(E677="","",IF(emi&gt;(U676*(1+rate/freq)),IF((U676*(1+rate/freq))&lt;0,0,(U676*(1+rate/freq))),emi))</f>
        <v/>
      </c>
      <c r="K677" s="9" t="e">
        <f>IF(E677="",NA(),IF(U676&lt;0,0,U676)*H677/freq)</f>
        <v>#N/A</v>
      </c>
      <c r="L677" s="8" t="str">
        <f t="shared" si="32"/>
        <v/>
      </c>
      <c r="M677" s="8" t="str">
        <f t="shared" si="33"/>
        <v/>
      </c>
      <c r="N677" s="8"/>
      <c r="O677" s="8"/>
      <c r="P677" s="8"/>
      <c r="Q677" s="8">
        <f>IF($B$23=$M$2,M677,IF($B$23=$N$2,N677,IF($B$23=$O$2,O677,IF($B$23=$P$2,P677,""))))</f>
        <v>0</v>
      </c>
      <c r="R677" s="3">
        <f>IF(Q677&lt;&gt;0,regpay,0)</f>
        <v>0</v>
      </c>
      <c r="S677" s="27"/>
      <c r="T677" s="3">
        <f>IF(U676=0,0,S677)</f>
        <v>0</v>
      </c>
      <c r="U677" s="8" t="str">
        <f>IF(E677="","",IF(U676&lt;=0,0,IF(U676+F677-L677-R677-T677&lt;0,0,U676+F677-L677-R677-T677)))</f>
        <v/>
      </c>
      <c r="W677" s="11"/>
      <c r="X677" s="11"/>
      <c r="Y677" s="11"/>
      <c r="Z677" s="11"/>
      <c r="AA677" s="11"/>
      <c r="AB677" s="11"/>
      <c r="AC677" s="11"/>
    </row>
    <row r="678" spans="4:29">
      <c r="D678" s="34">
        <f>IF(SUM($D$2:D677)&lt;&gt;0,0,IF(U677=L678,E678,0))</f>
        <v>0</v>
      </c>
      <c r="E678" s="3" t="str">
        <f t="shared" si="34"/>
        <v/>
      </c>
      <c r="F678" s="3" t="str">
        <f>IF(E678="","",IF(ISERROR(INDEX($A$11:$B$20,MATCH(E678,$A$11:$A$20,0),2)),0,INDEX($A$11:$B$20,MATCH(E678,$A$11:$A$20,0),2)))</f>
        <v/>
      </c>
      <c r="G678" s="47">
        <v>0.1</v>
      </c>
      <c r="H678" s="46">
        <f>IF($B$5="fixed",rate,G678)</f>
        <v>0.1</v>
      </c>
      <c r="I678" s="9" t="e">
        <f>IF(E678="",NA(),IF(PMT(H678/freq,(term*freq),-$B$2)&gt;(U677*(1+rate/freq)),IF((U677*(1+rate/freq))&lt;0,0,(U677*(1+rate/freq))),PMT(H678/freq,(term*freq),-$B$2)))</f>
        <v>#N/A</v>
      </c>
      <c r="J678" s="8" t="str">
        <f>IF(E678="","",IF(emi&gt;(U677*(1+rate/freq)),IF((U677*(1+rate/freq))&lt;0,0,(U677*(1+rate/freq))),emi))</f>
        <v/>
      </c>
      <c r="K678" s="9" t="e">
        <f>IF(E678="",NA(),IF(U677&lt;0,0,U677)*H678/freq)</f>
        <v>#N/A</v>
      </c>
      <c r="L678" s="8" t="str">
        <f t="shared" si="32"/>
        <v/>
      </c>
      <c r="M678" s="8" t="str">
        <f t="shared" si="33"/>
        <v/>
      </c>
      <c r="N678" s="8"/>
      <c r="O678" s="8"/>
      <c r="P678" s="8"/>
      <c r="Q678" s="8">
        <f>IF($B$23=$M$2,M678,IF($B$23=$N$2,N678,IF($B$23=$O$2,O678,IF($B$23=$P$2,P678,""))))</f>
        <v>0</v>
      </c>
      <c r="R678" s="3">
        <f>IF(Q678&lt;&gt;0,regpay,0)</f>
        <v>0</v>
      </c>
      <c r="S678" s="27"/>
      <c r="T678" s="3">
        <f>IF(U677=0,0,S678)</f>
        <v>0</v>
      </c>
      <c r="U678" s="8" t="str">
        <f>IF(E678="","",IF(U677&lt;=0,0,IF(U677+F678-L678-R678-T678&lt;0,0,U677+F678-L678-R678-T678)))</f>
        <v/>
      </c>
      <c r="W678" s="11"/>
      <c r="X678" s="11"/>
      <c r="Y678" s="11"/>
      <c r="Z678" s="11"/>
      <c r="AA678" s="11"/>
      <c r="AB678" s="11"/>
      <c r="AC678" s="11"/>
    </row>
    <row r="679" spans="4:29">
      <c r="D679" s="34">
        <f>IF(SUM($D$2:D678)&lt;&gt;0,0,IF(U678=L679,E679,0))</f>
        <v>0</v>
      </c>
      <c r="E679" s="3" t="str">
        <f t="shared" si="34"/>
        <v/>
      </c>
      <c r="F679" s="3" t="str">
        <f>IF(E679="","",IF(ISERROR(INDEX($A$11:$B$20,MATCH(E679,$A$11:$A$20,0),2)),0,INDEX($A$11:$B$20,MATCH(E679,$A$11:$A$20,0),2)))</f>
        <v/>
      </c>
      <c r="G679" s="47">
        <v>0.1</v>
      </c>
      <c r="H679" s="46">
        <f>IF($B$5="fixed",rate,G679)</f>
        <v>0.1</v>
      </c>
      <c r="I679" s="9" t="e">
        <f>IF(E679="",NA(),IF(PMT(H679/freq,(term*freq),-$B$2)&gt;(U678*(1+rate/freq)),IF((U678*(1+rate/freq))&lt;0,0,(U678*(1+rate/freq))),PMT(H679/freq,(term*freq),-$B$2)))</f>
        <v>#N/A</v>
      </c>
      <c r="J679" s="8" t="str">
        <f>IF(E679="","",IF(emi&gt;(U678*(1+rate/freq)),IF((U678*(1+rate/freq))&lt;0,0,(U678*(1+rate/freq))),emi))</f>
        <v/>
      </c>
      <c r="K679" s="9" t="e">
        <f>IF(E679="",NA(),IF(U678&lt;0,0,U678)*H679/freq)</f>
        <v>#N/A</v>
      </c>
      <c r="L679" s="8" t="str">
        <f t="shared" si="32"/>
        <v/>
      </c>
      <c r="M679" s="8" t="str">
        <f t="shared" si="33"/>
        <v/>
      </c>
      <c r="N679" s="8">
        <f>N676+3</f>
        <v>676</v>
      </c>
      <c r="O679" s="8"/>
      <c r="P679" s="8"/>
      <c r="Q679" s="8">
        <f>IF($B$23=$M$2,M679,IF($B$23=$N$2,N679,IF($B$23=$O$2,O679,IF($B$23=$P$2,P679,""))))</f>
        <v>676</v>
      </c>
      <c r="R679" s="3">
        <f>IF(Q679&lt;&gt;0,regpay,0)</f>
        <v>0</v>
      </c>
      <c r="S679" s="27"/>
      <c r="T679" s="3">
        <f>IF(U678=0,0,S679)</f>
        <v>0</v>
      </c>
      <c r="U679" s="8" t="str">
        <f>IF(E679="","",IF(U678&lt;=0,0,IF(U678+F679-L679-R679-T679&lt;0,0,U678+F679-L679-R679-T679)))</f>
        <v/>
      </c>
      <c r="W679" s="11"/>
      <c r="X679" s="11"/>
      <c r="Y679" s="11"/>
      <c r="Z679" s="11"/>
      <c r="AA679" s="11"/>
      <c r="AB679" s="11"/>
      <c r="AC679" s="11"/>
    </row>
    <row r="680" spans="4:29">
      <c r="D680" s="34">
        <f>IF(SUM($D$2:D679)&lt;&gt;0,0,IF(U679=L680,E680,0))</f>
        <v>0</v>
      </c>
      <c r="E680" s="3" t="str">
        <f t="shared" si="34"/>
        <v/>
      </c>
      <c r="F680" s="3" t="str">
        <f>IF(E680="","",IF(ISERROR(INDEX($A$11:$B$20,MATCH(E680,$A$11:$A$20,0),2)),0,INDEX($A$11:$B$20,MATCH(E680,$A$11:$A$20,0),2)))</f>
        <v/>
      </c>
      <c r="G680" s="47">
        <v>0.1</v>
      </c>
      <c r="H680" s="46">
        <f>IF($B$5="fixed",rate,G680)</f>
        <v>0.1</v>
      </c>
      <c r="I680" s="9" t="e">
        <f>IF(E680="",NA(),IF(PMT(H680/freq,(term*freq),-$B$2)&gt;(U679*(1+rate/freq)),IF((U679*(1+rate/freq))&lt;0,0,(U679*(1+rate/freq))),PMT(H680/freq,(term*freq),-$B$2)))</f>
        <v>#N/A</v>
      </c>
      <c r="J680" s="8" t="str">
        <f>IF(E680="","",IF(emi&gt;(U679*(1+rate/freq)),IF((U679*(1+rate/freq))&lt;0,0,(U679*(1+rate/freq))),emi))</f>
        <v/>
      </c>
      <c r="K680" s="9" t="e">
        <f>IF(E680="",NA(),IF(U679&lt;0,0,U679)*H680/freq)</f>
        <v>#N/A</v>
      </c>
      <c r="L680" s="8" t="str">
        <f t="shared" si="32"/>
        <v/>
      </c>
      <c r="M680" s="8" t="str">
        <f t="shared" si="33"/>
        <v/>
      </c>
      <c r="N680" s="8"/>
      <c r="O680" s="8"/>
      <c r="P680" s="8"/>
      <c r="Q680" s="8">
        <f>IF($B$23=$M$2,M680,IF($B$23=$N$2,N680,IF($B$23=$O$2,O680,IF($B$23=$P$2,P680,""))))</f>
        <v>0</v>
      </c>
      <c r="R680" s="3">
        <f>IF(Q680&lt;&gt;0,regpay,0)</f>
        <v>0</v>
      </c>
      <c r="S680" s="27"/>
      <c r="T680" s="3">
        <f>IF(U679=0,0,S680)</f>
        <v>0</v>
      </c>
      <c r="U680" s="8" t="str">
        <f>IF(E680="","",IF(U679&lt;=0,0,IF(U679+F680-L680-R680-T680&lt;0,0,U679+F680-L680-R680-T680)))</f>
        <v/>
      </c>
      <c r="W680" s="11"/>
      <c r="X680" s="11"/>
      <c r="Y680" s="11"/>
      <c r="Z680" s="11"/>
      <c r="AA680" s="11"/>
      <c r="AB680" s="11"/>
      <c r="AC680" s="11"/>
    </row>
    <row r="681" spans="4:29">
      <c r="D681" s="34">
        <f>IF(SUM($D$2:D680)&lt;&gt;0,0,IF(U680=L681,E681,0))</f>
        <v>0</v>
      </c>
      <c r="E681" s="3" t="str">
        <f t="shared" si="34"/>
        <v/>
      </c>
      <c r="F681" s="3" t="str">
        <f>IF(E681="","",IF(ISERROR(INDEX($A$11:$B$20,MATCH(E681,$A$11:$A$20,0),2)),0,INDEX($A$11:$B$20,MATCH(E681,$A$11:$A$20,0),2)))</f>
        <v/>
      </c>
      <c r="G681" s="47">
        <v>0.1</v>
      </c>
      <c r="H681" s="46">
        <f>IF($B$5="fixed",rate,G681)</f>
        <v>0.1</v>
      </c>
      <c r="I681" s="9" t="e">
        <f>IF(E681="",NA(),IF(PMT(H681/freq,(term*freq),-$B$2)&gt;(U680*(1+rate/freq)),IF((U680*(1+rate/freq))&lt;0,0,(U680*(1+rate/freq))),PMT(H681/freq,(term*freq),-$B$2)))</f>
        <v>#N/A</v>
      </c>
      <c r="J681" s="8" t="str">
        <f>IF(E681="","",IF(emi&gt;(U680*(1+rate/freq)),IF((U680*(1+rate/freq))&lt;0,0,(U680*(1+rate/freq))),emi))</f>
        <v/>
      </c>
      <c r="K681" s="9" t="e">
        <f>IF(E681="",NA(),IF(U680&lt;0,0,U680)*H681/freq)</f>
        <v>#N/A</v>
      </c>
      <c r="L681" s="8" t="str">
        <f t="shared" si="32"/>
        <v/>
      </c>
      <c r="M681" s="8" t="str">
        <f t="shared" si="33"/>
        <v/>
      </c>
      <c r="N681" s="8"/>
      <c r="O681" s="8"/>
      <c r="P681" s="8"/>
      <c r="Q681" s="8">
        <f>IF($B$23=$M$2,M681,IF($B$23=$N$2,N681,IF($B$23=$O$2,O681,IF($B$23=$P$2,P681,""))))</f>
        <v>0</v>
      </c>
      <c r="R681" s="3">
        <f>IF(Q681&lt;&gt;0,regpay,0)</f>
        <v>0</v>
      </c>
      <c r="S681" s="27"/>
      <c r="T681" s="3">
        <f>IF(U680=0,0,S681)</f>
        <v>0</v>
      </c>
      <c r="U681" s="8" t="str">
        <f>IF(E681="","",IF(U680&lt;=0,0,IF(U680+F681-L681-R681-T681&lt;0,0,U680+F681-L681-R681-T681)))</f>
        <v/>
      </c>
      <c r="W681" s="11"/>
      <c r="X681" s="11"/>
      <c r="Y681" s="11"/>
      <c r="Z681" s="11"/>
      <c r="AA681" s="11"/>
      <c r="AB681" s="11"/>
      <c r="AC681" s="11"/>
    </row>
    <row r="682" spans="4:29">
      <c r="D682" s="34">
        <f>IF(SUM($D$2:D681)&lt;&gt;0,0,IF(U681=L682,E682,0))</f>
        <v>0</v>
      </c>
      <c r="E682" s="3" t="str">
        <f t="shared" si="34"/>
        <v/>
      </c>
      <c r="F682" s="3" t="str">
        <f>IF(E682="","",IF(ISERROR(INDEX($A$11:$B$20,MATCH(E682,$A$11:$A$20,0),2)),0,INDEX($A$11:$B$20,MATCH(E682,$A$11:$A$20,0),2)))</f>
        <v/>
      </c>
      <c r="G682" s="47">
        <v>0.1</v>
      </c>
      <c r="H682" s="46">
        <f>IF($B$5="fixed",rate,G682)</f>
        <v>0.1</v>
      </c>
      <c r="I682" s="9" t="e">
        <f>IF(E682="",NA(),IF(PMT(H682/freq,(term*freq),-$B$2)&gt;(U681*(1+rate/freq)),IF((U681*(1+rate/freq))&lt;0,0,(U681*(1+rate/freq))),PMT(H682/freq,(term*freq),-$B$2)))</f>
        <v>#N/A</v>
      </c>
      <c r="J682" s="8" t="str">
        <f>IF(E682="","",IF(emi&gt;(U681*(1+rate/freq)),IF((U681*(1+rate/freq))&lt;0,0,(U681*(1+rate/freq))),emi))</f>
        <v/>
      </c>
      <c r="K682" s="9" t="e">
        <f>IF(E682="",NA(),IF(U681&lt;0,0,U681)*H682/freq)</f>
        <v>#N/A</v>
      </c>
      <c r="L682" s="8" t="str">
        <f t="shared" si="32"/>
        <v/>
      </c>
      <c r="M682" s="8" t="str">
        <f t="shared" si="33"/>
        <v/>
      </c>
      <c r="N682" s="8">
        <f>N679+3</f>
        <v>679</v>
      </c>
      <c r="O682" s="8">
        <f>O676+6</f>
        <v>679</v>
      </c>
      <c r="P682" s="8"/>
      <c r="Q682" s="8">
        <f>IF($B$23=$M$2,M682,IF($B$23=$N$2,N682,IF($B$23=$O$2,O682,IF($B$23=$P$2,P682,""))))</f>
        <v>679</v>
      </c>
      <c r="R682" s="3">
        <f>IF(Q682&lt;&gt;0,regpay,0)</f>
        <v>0</v>
      </c>
      <c r="S682" s="27"/>
      <c r="T682" s="3">
        <f>IF(U681=0,0,S682)</f>
        <v>0</v>
      </c>
      <c r="U682" s="8" t="str">
        <f>IF(E682="","",IF(U681&lt;=0,0,IF(U681+F682-L682-R682-T682&lt;0,0,U681+F682-L682-R682-T682)))</f>
        <v/>
      </c>
      <c r="W682" s="11"/>
      <c r="X682" s="11"/>
      <c r="Y682" s="11"/>
      <c r="Z682" s="11"/>
      <c r="AA682" s="11"/>
      <c r="AB682" s="11"/>
      <c r="AC682" s="11"/>
    </row>
    <row r="683" spans="4:29">
      <c r="D683" s="34">
        <f>IF(SUM($D$2:D682)&lt;&gt;0,0,IF(U682=L683,E683,0))</f>
        <v>0</v>
      </c>
      <c r="E683" s="3" t="str">
        <f t="shared" si="34"/>
        <v/>
      </c>
      <c r="F683" s="3" t="str">
        <f>IF(E683="","",IF(ISERROR(INDEX($A$11:$B$20,MATCH(E683,$A$11:$A$20,0),2)),0,INDEX($A$11:$B$20,MATCH(E683,$A$11:$A$20,0),2)))</f>
        <v/>
      </c>
      <c r="G683" s="47">
        <v>0.1</v>
      </c>
      <c r="H683" s="46">
        <f>IF($B$5="fixed",rate,G683)</f>
        <v>0.1</v>
      </c>
      <c r="I683" s="9" t="e">
        <f>IF(E683="",NA(),IF(PMT(H683/freq,(term*freq),-$B$2)&gt;(U682*(1+rate/freq)),IF((U682*(1+rate/freq))&lt;0,0,(U682*(1+rate/freq))),PMT(H683/freq,(term*freq),-$B$2)))</f>
        <v>#N/A</v>
      </c>
      <c r="J683" s="8" t="str">
        <f>IF(E683="","",IF(emi&gt;(U682*(1+rate/freq)),IF((U682*(1+rate/freq))&lt;0,0,(U682*(1+rate/freq))),emi))</f>
        <v/>
      </c>
      <c r="K683" s="9" t="e">
        <f>IF(E683="",NA(),IF(U682&lt;0,0,U682)*H683/freq)</f>
        <v>#N/A</v>
      </c>
      <c r="L683" s="8" t="str">
        <f t="shared" si="32"/>
        <v/>
      </c>
      <c r="M683" s="8" t="str">
        <f t="shared" si="33"/>
        <v/>
      </c>
      <c r="N683" s="8"/>
      <c r="O683" s="8"/>
      <c r="P683" s="8"/>
      <c r="Q683" s="8">
        <f>IF($B$23=$M$2,M683,IF($B$23=$N$2,N683,IF($B$23=$O$2,O683,IF($B$23=$P$2,P683,""))))</f>
        <v>0</v>
      </c>
      <c r="R683" s="3">
        <f>IF(Q683&lt;&gt;0,regpay,0)</f>
        <v>0</v>
      </c>
      <c r="S683" s="27"/>
      <c r="T683" s="3">
        <f>IF(U682=0,0,S683)</f>
        <v>0</v>
      </c>
      <c r="U683" s="8" t="str">
        <f>IF(E683="","",IF(U682&lt;=0,0,IF(U682+F683-L683-R683-T683&lt;0,0,U682+F683-L683-R683-T683)))</f>
        <v/>
      </c>
      <c r="W683" s="11"/>
      <c r="X683" s="11"/>
      <c r="Y683" s="11"/>
      <c r="Z683" s="11"/>
      <c r="AA683" s="11"/>
      <c r="AB683" s="11"/>
      <c r="AC683" s="11"/>
    </row>
    <row r="684" spans="4:29">
      <c r="D684" s="34">
        <f>IF(SUM($D$2:D683)&lt;&gt;0,0,IF(U683=L684,E684,0))</f>
        <v>0</v>
      </c>
      <c r="E684" s="3" t="str">
        <f t="shared" si="34"/>
        <v/>
      </c>
      <c r="F684" s="3" t="str">
        <f>IF(E684="","",IF(ISERROR(INDEX($A$11:$B$20,MATCH(E684,$A$11:$A$20,0),2)),0,INDEX($A$11:$B$20,MATCH(E684,$A$11:$A$20,0),2)))</f>
        <v/>
      </c>
      <c r="G684" s="47">
        <v>0.1</v>
      </c>
      <c r="H684" s="46">
        <f>IF($B$5="fixed",rate,G684)</f>
        <v>0.1</v>
      </c>
      <c r="I684" s="9" t="e">
        <f>IF(E684="",NA(),IF(PMT(H684/freq,(term*freq),-$B$2)&gt;(U683*(1+rate/freq)),IF((U683*(1+rate/freq))&lt;0,0,(U683*(1+rate/freq))),PMT(H684/freq,(term*freq),-$B$2)))</f>
        <v>#N/A</v>
      </c>
      <c r="J684" s="8" t="str">
        <f>IF(E684="","",IF(emi&gt;(U683*(1+rate/freq)),IF((U683*(1+rate/freq))&lt;0,0,(U683*(1+rate/freq))),emi))</f>
        <v/>
      </c>
      <c r="K684" s="9" t="e">
        <f>IF(E684="",NA(),IF(U683&lt;0,0,U683)*H684/freq)</f>
        <v>#N/A</v>
      </c>
      <c r="L684" s="8" t="str">
        <f t="shared" si="32"/>
        <v/>
      </c>
      <c r="M684" s="8" t="str">
        <f t="shared" si="33"/>
        <v/>
      </c>
      <c r="N684" s="8"/>
      <c r="O684" s="8"/>
      <c r="P684" s="8"/>
      <c r="Q684" s="8">
        <f>IF($B$23=$M$2,M684,IF($B$23=$N$2,N684,IF($B$23=$O$2,O684,IF($B$23=$P$2,P684,""))))</f>
        <v>0</v>
      </c>
      <c r="R684" s="3">
        <f>IF(Q684&lt;&gt;0,regpay,0)</f>
        <v>0</v>
      </c>
      <c r="S684" s="27"/>
      <c r="T684" s="3">
        <f>IF(U683=0,0,S684)</f>
        <v>0</v>
      </c>
      <c r="U684" s="8" t="str">
        <f>IF(E684="","",IF(U683&lt;=0,0,IF(U683+F684-L684-R684-T684&lt;0,0,U683+F684-L684-R684-T684)))</f>
        <v/>
      </c>
      <c r="W684" s="11"/>
      <c r="X684" s="11"/>
      <c r="Y684" s="11"/>
      <c r="Z684" s="11"/>
      <c r="AA684" s="11"/>
      <c r="AB684" s="11"/>
      <c r="AC684" s="11"/>
    </row>
    <row r="685" spans="4:29">
      <c r="D685" s="34">
        <f>IF(SUM($D$2:D684)&lt;&gt;0,0,IF(U684=L685,E685,0))</f>
        <v>0</v>
      </c>
      <c r="E685" s="3" t="str">
        <f t="shared" si="34"/>
        <v/>
      </c>
      <c r="F685" s="3" t="str">
        <f>IF(E685="","",IF(ISERROR(INDEX($A$11:$B$20,MATCH(E685,$A$11:$A$20,0),2)),0,INDEX($A$11:$B$20,MATCH(E685,$A$11:$A$20,0),2)))</f>
        <v/>
      </c>
      <c r="G685" s="47">
        <v>0.1</v>
      </c>
      <c r="H685" s="46">
        <f>IF($B$5="fixed",rate,G685)</f>
        <v>0.1</v>
      </c>
      <c r="I685" s="9" t="e">
        <f>IF(E685="",NA(),IF(PMT(H685/freq,(term*freq),-$B$2)&gt;(U684*(1+rate/freq)),IF((U684*(1+rate/freq))&lt;0,0,(U684*(1+rate/freq))),PMT(H685/freq,(term*freq),-$B$2)))</f>
        <v>#N/A</v>
      </c>
      <c r="J685" s="8" t="str">
        <f>IF(E685="","",IF(emi&gt;(U684*(1+rate/freq)),IF((U684*(1+rate/freq))&lt;0,0,(U684*(1+rate/freq))),emi))</f>
        <v/>
      </c>
      <c r="K685" s="9" t="e">
        <f>IF(E685="",NA(),IF(U684&lt;0,0,U684)*H685/freq)</f>
        <v>#N/A</v>
      </c>
      <c r="L685" s="8" t="str">
        <f t="shared" si="32"/>
        <v/>
      </c>
      <c r="M685" s="8" t="str">
        <f t="shared" si="33"/>
        <v/>
      </c>
      <c r="N685" s="8">
        <f>N682+3</f>
        <v>682</v>
      </c>
      <c r="O685" s="8"/>
      <c r="P685" s="8"/>
      <c r="Q685" s="8">
        <f>IF($B$23=$M$2,M685,IF($B$23=$N$2,N685,IF($B$23=$O$2,O685,IF($B$23=$P$2,P685,""))))</f>
        <v>682</v>
      </c>
      <c r="R685" s="3">
        <f>IF(Q685&lt;&gt;0,regpay,0)</f>
        <v>0</v>
      </c>
      <c r="S685" s="27"/>
      <c r="T685" s="3">
        <f>IF(U684=0,0,S685)</f>
        <v>0</v>
      </c>
      <c r="U685" s="8" t="str">
        <f>IF(E685="","",IF(U684&lt;=0,0,IF(U684+F685-L685-R685-T685&lt;0,0,U684+F685-L685-R685-T685)))</f>
        <v/>
      </c>
      <c r="W685" s="11"/>
      <c r="X685" s="11"/>
      <c r="Y685" s="11"/>
      <c r="Z685" s="11"/>
      <c r="AA685" s="11"/>
      <c r="AB685" s="11"/>
      <c r="AC685" s="11"/>
    </row>
    <row r="686" spans="4:29">
      <c r="D686" s="34">
        <f>IF(SUM($D$2:D685)&lt;&gt;0,0,IF(U685=L686,E686,0))</f>
        <v>0</v>
      </c>
      <c r="E686" s="3" t="str">
        <f t="shared" si="34"/>
        <v/>
      </c>
      <c r="F686" s="3" t="str">
        <f>IF(E686="","",IF(ISERROR(INDEX($A$11:$B$20,MATCH(E686,$A$11:$A$20,0),2)),0,INDEX($A$11:$B$20,MATCH(E686,$A$11:$A$20,0),2)))</f>
        <v/>
      </c>
      <c r="G686" s="47">
        <v>0.1</v>
      </c>
      <c r="H686" s="46">
        <f>IF($B$5="fixed",rate,G686)</f>
        <v>0.1</v>
      </c>
      <c r="I686" s="9" t="e">
        <f>IF(E686="",NA(),IF(PMT(H686/freq,(term*freq),-$B$2)&gt;(U685*(1+rate/freq)),IF((U685*(1+rate/freq))&lt;0,0,(U685*(1+rate/freq))),PMT(H686/freq,(term*freq),-$B$2)))</f>
        <v>#N/A</v>
      </c>
      <c r="J686" s="8" t="str">
        <f>IF(E686="","",IF(emi&gt;(U685*(1+rate/freq)),IF((U685*(1+rate/freq))&lt;0,0,(U685*(1+rate/freq))),emi))</f>
        <v/>
      </c>
      <c r="K686" s="9" t="e">
        <f>IF(E686="",NA(),IF(U685&lt;0,0,U685)*H686/freq)</f>
        <v>#N/A</v>
      </c>
      <c r="L686" s="8" t="str">
        <f t="shared" si="32"/>
        <v/>
      </c>
      <c r="M686" s="8" t="str">
        <f t="shared" si="33"/>
        <v/>
      </c>
      <c r="N686" s="8"/>
      <c r="O686" s="8"/>
      <c r="P686" s="8"/>
      <c r="Q686" s="8">
        <f>IF($B$23=$M$2,M686,IF($B$23=$N$2,N686,IF($B$23=$O$2,O686,IF($B$23=$P$2,P686,""))))</f>
        <v>0</v>
      </c>
      <c r="R686" s="3">
        <f>IF(Q686&lt;&gt;0,regpay,0)</f>
        <v>0</v>
      </c>
      <c r="S686" s="27"/>
      <c r="T686" s="3">
        <f>IF(U685=0,0,S686)</f>
        <v>0</v>
      </c>
      <c r="U686" s="8" t="str">
        <f>IF(E686="","",IF(U685&lt;=0,0,IF(U685+F686-L686-R686-T686&lt;0,0,U685+F686-L686-R686-T686)))</f>
        <v/>
      </c>
      <c r="W686" s="11"/>
      <c r="X686" s="11"/>
      <c r="Y686" s="11"/>
      <c r="Z686" s="11"/>
      <c r="AA686" s="11"/>
      <c r="AB686" s="11"/>
      <c r="AC686" s="11"/>
    </row>
    <row r="687" spans="4:29">
      <c r="D687" s="34">
        <f>IF(SUM($D$2:D686)&lt;&gt;0,0,IF(U686=L687,E687,0))</f>
        <v>0</v>
      </c>
      <c r="E687" s="3" t="str">
        <f t="shared" si="34"/>
        <v/>
      </c>
      <c r="F687" s="3" t="str">
        <f>IF(E687="","",IF(ISERROR(INDEX($A$11:$B$20,MATCH(E687,$A$11:$A$20,0),2)),0,INDEX($A$11:$B$20,MATCH(E687,$A$11:$A$20,0),2)))</f>
        <v/>
      </c>
      <c r="G687" s="47">
        <v>0.1</v>
      </c>
      <c r="H687" s="46">
        <f>IF($B$5="fixed",rate,G687)</f>
        <v>0.1</v>
      </c>
      <c r="I687" s="9" t="e">
        <f>IF(E687="",NA(),IF(PMT(H687/freq,(term*freq),-$B$2)&gt;(U686*(1+rate/freq)),IF((U686*(1+rate/freq))&lt;0,0,(U686*(1+rate/freq))),PMT(H687/freq,(term*freq),-$B$2)))</f>
        <v>#N/A</v>
      </c>
      <c r="J687" s="8" t="str">
        <f>IF(E687="","",IF(emi&gt;(U686*(1+rate/freq)),IF((U686*(1+rate/freq))&lt;0,0,(U686*(1+rate/freq))),emi))</f>
        <v/>
      </c>
      <c r="K687" s="9" t="e">
        <f>IF(E687="",NA(),IF(U686&lt;0,0,U686)*H687/freq)</f>
        <v>#N/A</v>
      </c>
      <c r="L687" s="8" t="str">
        <f t="shared" si="32"/>
        <v/>
      </c>
      <c r="M687" s="8" t="str">
        <f t="shared" si="33"/>
        <v/>
      </c>
      <c r="N687" s="8"/>
      <c r="O687" s="8"/>
      <c r="P687" s="8"/>
      <c r="Q687" s="8">
        <f>IF($B$23=$M$2,M687,IF($B$23=$N$2,N687,IF($B$23=$O$2,O687,IF($B$23=$P$2,P687,""))))</f>
        <v>0</v>
      </c>
      <c r="R687" s="3">
        <f>IF(Q687&lt;&gt;0,regpay,0)</f>
        <v>0</v>
      </c>
      <c r="S687" s="27"/>
      <c r="T687" s="3">
        <f>IF(U686=0,0,S687)</f>
        <v>0</v>
      </c>
      <c r="U687" s="8" t="str">
        <f>IF(E687="","",IF(U686&lt;=0,0,IF(U686+F687-L687-R687-T687&lt;0,0,U686+F687-L687-R687-T687)))</f>
        <v/>
      </c>
      <c r="W687" s="11"/>
      <c r="X687" s="11"/>
      <c r="Y687" s="11"/>
      <c r="Z687" s="11"/>
      <c r="AA687" s="11"/>
      <c r="AB687" s="11"/>
      <c r="AC687" s="11"/>
    </row>
    <row r="688" spans="4:29">
      <c r="D688" s="34">
        <f>IF(SUM($D$2:D687)&lt;&gt;0,0,IF(U687=L688,E688,0))</f>
        <v>0</v>
      </c>
      <c r="E688" s="3" t="str">
        <f t="shared" si="34"/>
        <v/>
      </c>
      <c r="F688" s="3" t="str">
        <f>IF(E688="","",IF(ISERROR(INDEX($A$11:$B$20,MATCH(E688,$A$11:$A$20,0),2)),0,INDEX($A$11:$B$20,MATCH(E688,$A$11:$A$20,0),2)))</f>
        <v/>
      </c>
      <c r="G688" s="47">
        <v>0.1</v>
      </c>
      <c r="H688" s="46">
        <f>IF($B$5="fixed",rate,G688)</f>
        <v>0.1</v>
      </c>
      <c r="I688" s="9" t="e">
        <f>IF(E688="",NA(),IF(PMT(H688/freq,(term*freq),-$B$2)&gt;(U687*(1+rate/freq)),IF((U687*(1+rate/freq))&lt;0,0,(U687*(1+rate/freq))),PMT(H688/freq,(term*freq),-$B$2)))</f>
        <v>#N/A</v>
      </c>
      <c r="J688" s="8" t="str">
        <f>IF(E688="","",IF(emi&gt;(U687*(1+rate/freq)),IF((U687*(1+rate/freq))&lt;0,0,(U687*(1+rate/freq))),emi))</f>
        <v/>
      </c>
      <c r="K688" s="9" t="e">
        <f>IF(E688="",NA(),IF(U687&lt;0,0,U687)*H688/freq)</f>
        <v>#N/A</v>
      </c>
      <c r="L688" s="8" t="str">
        <f t="shared" si="32"/>
        <v/>
      </c>
      <c r="M688" s="8" t="str">
        <f t="shared" si="33"/>
        <v/>
      </c>
      <c r="N688" s="8">
        <f>N685+3</f>
        <v>685</v>
      </c>
      <c r="O688" s="8">
        <f>O682+6</f>
        <v>685</v>
      </c>
      <c r="P688" s="8">
        <f>P676+12</f>
        <v>685</v>
      </c>
      <c r="Q688" s="8">
        <f>IF($B$23=$M$2,M688,IF($B$23=$N$2,N688,IF($B$23=$O$2,O688,IF($B$23=$P$2,P688,""))))</f>
        <v>685</v>
      </c>
      <c r="R688" s="3">
        <f>IF(Q688&lt;&gt;0,regpay,0)</f>
        <v>0</v>
      </c>
      <c r="S688" s="27"/>
      <c r="T688" s="3">
        <f>IF(U687=0,0,S688)</f>
        <v>0</v>
      </c>
      <c r="U688" s="8" t="str">
        <f>IF(E688="","",IF(U687&lt;=0,0,IF(U687+F688-L688-R688-T688&lt;0,0,U687+F688-L688-R688-T688)))</f>
        <v/>
      </c>
      <c r="W688" s="11"/>
      <c r="X688" s="11"/>
      <c r="Y688" s="11"/>
      <c r="Z688" s="11"/>
      <c r="AA688" s="11"/>
      <c r="AB688" s="11"/>
      <c r="AC688" s="11"/>
    </row>
    <row r="689" spans="4:29">
      <c r="D689" s="34">
        <f>IF(SUM($D$2:D688)&lt;&gt;0,0,IF(U688=L689,E689,0))</f>
        <v>0</v>
      </c>
      <c r="E689" s="3" t="str">
        <f t="shared" si="34"/>
        <v/>
      </c>
      <c r="F689" s="3" t="str">
        <f>IF(E689="","",IF(ISERROR(INDEX($A$11:$B$20,MATCH(E689,$A$11:$A$20,0),2)),0,INDEX($A$11:$B$20,MATCH(E689,$A$11:$A$20,0),2)))</f>
        <v/>
      </c>
      <c r="G689" s="47">
        <v>0.1</v>
      </c>
      <c r="H689" s="46">
        <f>IF($B$5="fixed",rate,G689)</f>
        <v>0.1</v>
      </c>
      <c r="I689" s="9" t="e">
        <f>IF(E689="",NA(),IF(PMT(H689/freq,(term*freq),-$B$2)&gt;(U688*(1+rate/freq)),IF((U688*(1+rate/freq))&lt;0,0,(U688*(1+rate/freq))),PMT(H689/freq,(term*freq),-$B$2)))</f>
        <v>#N/A</v>
      </c>
      <c r="J689" s="8" t="str">
        <f>IF(E689="","",IF(emi&gt;(U688*(1+rate/freq)),IF((U688*(1+rate/freq))&lt;0,0,(U688*(1+rate/freq))),emi))</f>
        <v/>
      </c>
      <c r="K689" s="9" t="e">
        <f>IF(E689="",NA(),IF(U688&lt;0,0,U688)*H689/freq)</f>
        <v>#N/A</v>
      </c>
      <c r="L689" s="8" t="str">
        <f t="shared" si="32"/>
        <v/>
      </c>
      <c r="M689" s="8" t="str">
        <f t="shared" si="33"/>
        <v/>
      </c>
      <c r="N689" s="8"/>
      <c r="O689" s="8"/>
      <c r="P689" s="8"/>
      <c r="Q689" s="8">
        <f>IF($B$23=$M$2,M689,IF($B$23=$N$2,N689,IF($B$23=$O$2,O689,IF($B$23=$P$2,P689,""))))</f>
        <v>0</v>
      </c>
      <c r="R689" s="3">
        <f>IF(Q689&lt;&gt;0,regpay,0)</f>
        <v>0</v>
      </c>
      <c r="S689" s="27"/>
      <c r="T689" s="3">
        <f>IF(U688=0,0,S689)</f>
        <v>0</v>
      </c>
      <c r="U689" s="8" t="str">
        <f>IF(E689="","",IF(U688&lt;=0,0,IF(U688+F689-L689-R689-T689&lt;0,0,U688+F689-L689-R689-T689)))</f>
        <v/>
      </c>
      <c r="W689" s="11"/>
      <c r="X689" s="11"/>
      <c r="Y689" s="11"/>
      <c r="Z689" s="11"/>
      <c r="AA689" s="11"/>
      <c r="AB689" s="11"/>
      <c r="AC689" s="11"/>
    </row>
    <row r="690" spans="4:29">
      <c r="D690" s="34">
        <f>IF(SUM($D$2:D689)&lt;&gt;0,0,IF(U689=L690,E690,0))</f>
        <v>0</v>
      </c>
      <c r="E690" s="3" t="str">
        <f t="shared" si="34"/>
        <v/>
      </c>
      <c r="F690" s="3" t="str">
        <f>IF(E690="","",IF(ISERROR(INDEX($A$11:$B$20,MATCH(E690,$A$11:$A$20,0),2)),0,INDEX($A$11:$B$20,MATCH(E690,$A$11:$A$20,0),2)))</f>
        <v/>
      </c>
      <c r="G690" s="47">
        <v>0.1</v>
      </c>
      <c r="H690" s="46">
        <f>IF($B$5="fixed",rate,G690)</f>
        <v>0.1</v>
      </c>
      <c r="I690" s="9" t="e">
        <f>IF(E690="",NA(),IF(PMT(H690/freq,(term*freq),-$B$2)&gt;(U689*(1+rate/freq)),IF((U689*(1+rate/freq))&lt;0,0,(U689*(1+rate/freq))),PMT(H690/freq,(term*freq),-$B$2)))</f>
        <v>#N/A</v>
      </c>
      <c r="J690" s="8" t="str">
        <f>IF(E690="","",IF(emi&gt;(U689*(1+rate/freq)),IF((U689*(1+rate/freq))&lt;0,0,(U689*(1+rate/freq))),emi))</f>
        <v/>
      </c>
      <c r="K690" s="9" t="e">
        <f>IF(E690="",NA(),IF(U689&lt;0,0,U689)*H690/freq)</f>
        <v>#N/A</v>
      </c>
      <c r="L690" s="8" t="str">
        <f t="shared" si="32"/>
        <v/>
      </c>
      <c r="M690" s="8" t="str">
        <f t="shared" si="33"/>
        <v/>
      </c>
      <c r="N690" s="8"/>
      <c r="O690" s="8"/>
      <c r="P690" s="8"/>
      <c r="Q690" s="8">
        <f>IF($B$23=$M$2,M690,IF($B$23=$N$2,N690,IF($B$23=$O$2,O690,IF($B$23=$P$2,P690,""))))</f>
        <v>0</v>
      </c>
      <c r="R690" s="3">
        <f>IF(Q690&lt;&gt;0,regpay,0)</f>
        <v>0</v>
      </c>
      <c r="S690" s="27"/>
      <c r="T690" s="3">
        <f>IF(U689=0,0,S690)</f>
        <v>0</v>
      </c>
      <c r="U690" s="8" t="str">
        <f>IF(E690="","",IF(U689&lt;=0,0,IF(U689+F690-L690-R690-T690&lt;0,0,U689+F690-L690-R690-T690)))</f>
        <v/>
      </c>
      <c r="W690" s="11"/>
      <c r="X690" s="11"/>
      <c r="Y690" s="11"/>
      <c r="Z690" s="11"/>
      <c r="AA690" s="11"/>
      <c r="AB690" s="11"/>
      <c r="AC690" s="11"/>
    </row>
    <row r="691" spans="4:29">
      <c r="D691" s="34">
        <f>IF(SUM($D$2:D690)&lt;&gt;0,0,IF(U690=L691,E691,0))</f>
        <v>0</v>
      </c>
      <c r="E691" s="3" t="str">
        <f t="shared" si="34"/>
        <v/>
      </c>
      <c r="F691" s="3" t="str">
        <f>IF(E691="","",IF(ISERROR(INDEX($A$11:$B$20,MATCH(E691,$A$11:$A$20,0),2)),0,INDEX($A$11:$B$20,MATCH(E691,$A$11:$A$20,0),2)))</f>
        <v/>
      </c>
      <c r="G691" s="47">
        <v>0.1</v>
      </c>
      <c r="H691" s="46">
        <f>IF($B$5="fixed",rate,G691)</f>
        <v>0.1</v>
      </c>
      <c r="I691" s="9" t="e">
        <f>IF(E691="",NA(),IF(PMT(H691/freq,(term*freq),-$B$2)&gt;(U690*(1+rate/freq)),IF((U690*(1+rate/freq))&lt;0,0,(U690*(1+rate/freq))),PMT(H691/freq,(term*freq),-$B$2)))</f>
        <v>#N/A</v>
      </c>
      <c r="J691" s="8" t="str">
        <f>IF(E691="","",IF(emi&gt;(U690*(1+rate/freq)),IF((U690*(1+rate/freq))&lt;0,0,(U690*(1+rate/freq))),emi))</f>
        <v/>
      </c>
      <c r="K691" s="9" t="e">
        <f>IF(E691="",NA(),IF(U690&lt;0,0,U690)*H691/freq)</f>
        <v>#N/A</v>
      </c>
      <c r="L691" s="8" t="str">
        <f t="shared" si="32"/>
        <v/>
      </c>
      <c r="M691" s="8" t="str">
        <f t="shared" si="33"/>
        <v/>
      </c>
      <c r="N691" s="8">
        <f>N688+3</f>
        <v>688</v>
      </c>
      <c r="O691" s="8"/>
      <c r="P691" s="8"/>
      <c r="Q691" s="8">
        <f>IF($B$23=$M$2,M691,IF($B$23=$N$2,N691,IF($B$23=$O$2,O691,IF($B$23=$P$2,P691,""))))</f>
        <v>688</v>
      </c>
      <c r="R691" s="3">
        <f>IF(Q691&lt;&gt;0,regpay,0)</f>
        <v>0</v>
      </c>
      <c r="S691" s="27"/>
      <c r="T691" s="3">
        <f>IF(U690=0,0,S691)</f>
        <v>0</v>
      </c>
      <c r="U691" s="8" t="str">
        <f>IF(E691="","",IF(U690&lt;=0,0,IF(U690+F691-L691-R691-T691&lt;0,0,U690+F691-L691-R691-T691)))</f>
        <v/>
      </c>
      <c r="W691" s="11"/>
      <c r="X691" s="11"/>
      <c r="Y691" s="11"/>
      <c r="Z691" s="11"/>
      <c r="AA691" s="11"/>
      <c r="AB691" s="11"/>
      <c r="AC691" s="11"/>
    </row>
    <row r="692" spans="4:29">
      <c r="D692" s="34">
        <f>IF(SUM($D$2:D691)&lt;&gt;0,0,IF(U691=L692,E692,0))</f>
        <v>0</v>
      </c>
      <c r="E692" s="3" t="str">
        <f t="shared" si="34"/>
        <v/>
      </c>
      <c r="F692" s="3" t="str">
        <f>IF(E692="","",IF(ISERROR(INDEX($A$11:$B$20,MATCH(E692,$A$11:$A$20,0),2)),0,INDEX($A$11:$B$20,MATCH(E692,$A$11:$A$20,0),2)))</f>
        <v/>
      </c>
      <c r="G692" s="47">
        <v>0.1</v>
      </c>
      <c r="H692" s="46">
        <f>IF($B$5="fixed",rate,G692)</f>
        <v>0.1</v>
      </c>
      <c r="I692" s="9" t="e">
        <f>IF(E692="",NA(),IF(PMT(H692/freq,(term*freq),-$B$2)&gt;(U691*(1+rate/freq)),IF((U691*(1+rate/freq))&lt;0,0,(U691*(1+rate/freq))),PMT(H692/freq,(term*freq),-$B$2)))</f>
        <v>#N/A</v>
      </c>
      <c r="J692" s="8" t="str">
        <f>IF(E692="","",IF(emi&gt;(U691*(1+rate/freq)),IF((U691*(1+rate/freq))&lt;0,0,(U691*(1+rate/freq))),emi))</f>
        <v/>
      </c>
      <c r="K692" s="9" t="e">
        <f>IF(E692="",NA(),IF(U691&lt;0,0,U691)*H692/freq)</f>
        <v>#N/A</v>
      </c>
      <c r="L692" s="8" t="str">
        <f t="shared" si="32"/>
        <v/>
      </c>
      <c r="M692" s="8" t="str">
        <f t="shared" si="33"/>
        <v/>
      </c>
      <c r="N692" s="8"/>
      <c r="O692" s="8"/>
      <c r="P692" s="8"/>
      <c r="Q692" s="8">
        <f>IF($B$23=$M$2,M692,IF($B$23=$N$2,N692,IF($B$23=$O$2,O692,IF($B$23=$P$2,P692,""))))</f>
        <v>0</v>
      </c>
      <c r="R692" s="3">
        <f>IF(Q692&lt;&gt;0,regpay,0)</f>
        <v>0</v>
      </c>
      <c r="S692" s="27"/>
      <c r="T692" s="3">
        <f>IF(U691=0,0,S692)</f>
        <v>0</v>
      </c>
      <c r="U692" s="8" t="str">
        <f>IF(E692="","",IF(U691&lt;=0,0,IF(U691+F692-L692-R692-T692&lt;0,0,U691+F692-L692-R692-T692)))</f>
        <v/>
      </c>
      <c r="W692" s="11"/>
      <c r="X692" s="11"/>
      <c r="Y692" s="11"/>
      <c r="Z692" s="11"/>
      <c r="AA692" s="11"/>
      <c r="AB692" s="11"/>
      <c r="AC692" s="11"/>
    </row>
    <row r="693" spans="4:29">
      <c r="D693" s="34">
        <f>IF(SUM($D$2:D692)&lt;&gt;0,0,IF(U692=L693,E693,0))</f>
        <v>0</v>
      </c>
      <c r="E693" s="3" t="str">
        <f t="shared" si="34"/>
        <v/>
      </c>
      <c r="F693" s="3" t="str">
        <f>IF(E693="","",IF(ISERROR(INDEX($A$11:$B$20,MATCH(E693,$A$11:$A$20,0),2)),0,INDEX($A$11:$B$20,MATCH(E693,$A$11:$A$20,0),2)))</f>
        <v/>
      </c>
      <c r="G693" s="47">
        <v>0.1</v>
      </c>
      <c r="H693" s="46">
        <f>IF($B$5="fixed",rate,G693)</f>
        <v>0.1</v>
      </c>
      <c r="I693" s="9" t="e">
        <f>IF(E693="",NA(),IF(PMT(H693/freq,(term*freq),-$B$2)&gt;(U692*(1+rate/freq)),IF((U692*(1+rate/freq))&lt;0,0,(U692*(1+rate/freq))),PMT(H693/freq,(term*freq),-$B$2)))</f>
        <v>#N/A</v>
      </c>
      <c r="J693" s="8" t="str">
        <f>IF(E693="","",IF(emi&gt;(U692*(1+rate/freq)),IF((U692*(1+rate/freq))&lt;0,0,(U692*(1+rate/freq))),emi))</f>
        <v/>
      </c>
      <c r="K693" s="9" t="e">
        <f>IF(E693="",NA(),IF(U692&lt;0,0,U692)*H693/freq)</f>
        <v>#N/A</v>
      </c>
      <c r="L693" s="8" t="str">
        <f t="shared" si="32"/>
        <v/>
      </c>
      <c r="M693" s="8" t="str">
        <f t="shared" si="33"/>
        <v/>
      </c>
      <c r="N693" s="8"/>
      <c r="O693" s="8"/>
      <c r="P693" s="8"/>
      <c r="Q693" s="8">
        <f>IF($B$23=$M$2,M693,IF($B$23=$N$2,N693,IF($B$23=$O$2,O693,IF($B$23=$P$2,P693,""))))</f>
        <v>0</v>
      </c>
      <c r="R693" s="3">
        <f>IF(Q693&lt;&gt;0,regpay,0)</f>
        <v>0</v>
      </c>
      <c r="S693" s="27"/>
      <c r="T693" s="3">
        <f>IF(U692=0,0,S693)</f>
        <v>0</v>
      </c>
      <c r="U693" s="8" t="str">
        <f>IF(E693="","",IF(U692&lt;=0,0,IF(U692+F693-L693-R693-T693&lt;0,0,U692+F693-L693-R693-T693)))</f>
        <v/>
      </c>
      <c r="W693" s="11"/>
      <c r="X693" s="11"/>
      <c r="Y693" s="11"/>
      <c r="Z693" s="11"/>
      <c r="AA693" s="11"/>
      <c r="AB693" s="11"/>
      <c r="AC693" s="11"/>
    </row>
    <row r="694" spans="4:29">
      <c r="D694" s="34">
        <f>IF(SUM($D$2:D693)&lt;&gt;0,0,IF(U693=L694,E694,0))</f>
        <v>0</v>
      </c>
      <c r="E694" s="3" t="str">
        <f t="shared" si="34"/>
        <v/>
      </c>
      <c r="F694" s="3" t="str">
        <f>IF(E694="","",IF(ISERROR(INDEX($A$11:$B$20,MATCH(E694,$A$11:$A$20,0),2)),0,INDEX($A$11:$B$20,MATCH(E694,$A$11:$A$20,0),2)))</f>
        <v/>
      </c>
      <c r="G694" s="47">
        <v>0.1</v>
      </c>
      <c r="H694" s="46">
        <f>IF($B$5="fixed",rate,G694)</f>
        <v>0.1</v>
      </c>
      <c r="I694" s="9" t="e">
        <f>IF(E694="",NA(),IF(PMT(H694/freq,(term*freq),-$B$2)&gt;(U693*(1+rate/freq)),IF((U693*(1+rate/freq))&lt;0,0,(U693*(1+rate/freq))),PMT(H694/freq,(term*freq),-$B$2)))</f>
        <v>#N/A</v>
      </c>
      <c r="J694" s="8" t="str">
        <f>IF(E694="","",IF(emi&gt;(U693*(1+rate/freq)),IF((U693*(1+rate/freq))&lt;0,0,(U693*(1+rate/freq))),emi))</f>
        <v/>
      </c>
      <c r="K694" s="9" t="e">
        <f>IF(E694="",NA(),IF(U693&lt;0,0,U693)*H694/freq)</f>
        <v>#N/A</v>
      </c>
      <c r="L694" s="8" t="str">
        <f t="shared" si="32"/>
        <v/>
      </c>
      <c r="M694" s="8" t="str">
        <f t="shared" si="33"/>
        <v/>
      </c>
      <c r="N694" s="8">
        <f>N691+3</f>
        <v>691</v>
      </c>
      <c r="O694" s="8">
        <f>O688+6</f>
        <v>691</v>
      </c>
      <c r="P694" s="8"/>
      <c r="Q694" s="8">
        <f>IF($B$23=$M$2,M694,IF($B$23=$N$2,N694,IF($B$23=$O$2,O694,IF($B$23=$P$2,P694,""))))</f>
        <v>691</v>
      </c>
      <c r="R694" s="3">
        <f>IF(Q694&lt;&gt;0,regpay,0)</f>
        <v>0</v>
      </c>
      <c r="S694" s="27"/>
      <c r="T694" s="3">
        <f>IF(U693=0,0,S694)</f>
        <v>0</v>
      </c>
      <c r="U694" s="8" t="str">
        <f>IF(E694="","",IF(U693&lt;=0,0,IF(U693+F694-L694-R694-T694&lt;0,0,U693+F694-L694-R694-T694)))</f>
        <v/>
      </c>
      <c r="W694" s="11"/>
      <c r="X694" s="11"/>
      <c r="Y694" s="11"/>
      <c r="Z694" s="11"/>
      <c r="AA694" s="11"/>
      <c r="AB694" s="11"/>
      <c r="AC694" s="11"/>
    </row>
    <row r="695" spans="4:29">
      <c r="D695" s="34">
        <f>IF(SUM($D$2:D694)&lt;&gt;0,0,IF(U694=L695,E695,0))</f>
        <v>0</v>
      </c>
      <c r="E695" s="3" t="str">
        <f t="shared" si="34"/>
        <v/>
      </c>
      <c r="F695" s="3" t="str">
        <f>IF(E695="","",IF(ISERROR(INDEX($A$11:$B$20,MATCH(E695,$A$11:$A$20,0),2)),0,INDEX($A$11:$B$20,MATCH(E695,$A$11:$A$20,0),2)))</f>
        <v/>
      </c>
      <c r="G695" s="47">
        <v>0.1</v>
      </c>
      <c r="H695" s="46">
        <f>IF($B$5="fixed",rate,G695)</f>
        <v>0.1</v>
      </c>
      <c r="I695" s="9" t="e">
        <f>IF(E695="",NA(),IF(PMT(H695/freq,(term*freq),-$B$2)&gt;(U694*(1+rate/freq)),IF((U694*(1+rate/freq))&lt;0,0,(U694*(1+rate/freq))),PMT(H695/freq,(term*freq),-$B$2)))</f>
        <v>#N/A</v>
      </c>
      <c r="J695" s="8" t="str">
        <f>IF(E695="","",IF(emi&gt;(U694*(1+rate/freq)),IF((U694*(1+rate/freq))&lt;0,0,(U694*(1+rate/freq))),emi))</f>
        <v/>
      </c>
      <c r="K695" s="9" t="e">
        <f>IF(E695="",NA(),IF(U694&lt;0,0,U694)*H695/freq)</f>
        <v>#N/A</v>
      </c>
      <c r="L695" s="8" t="str">
        <f t="shared" si="32"/>
        <v/>
      </c>
      <c r="M695" s="8" t="str">
        <f t="shared" si="33"/>
        <v/>
      </c>
      <c r="N695" s="8"/>
      <c r="O695" s="8"/>
      <c r="P695" s="8"/>
      <c r="Q695" s="8">
        <f>IF($B$23=$M$2,M695,IF($B$23=$N$2,N695,IF($B$23=$O$2,O695,IF($B$23=$P$2,P695,""))))</f>
        <v>0</v>
      </c>
      <c r="R695" s="3">
        <f>IF(Q695&lt;&gt;0,regpay,0)</f>
        <v>0</v>
      </c>
      <c r="S695" s="27"/>
      <c r="T695" s="3">
        <f>IF(U694=0,0,S695)</f>
        <v>0</v>
      </c>
      <c r="U695" s="8" t="str">
        <f>IF(E695="","",IF(U694&lt;=0,0,IF(U694+F695-L695-R695-T695&lt;0,0,U694+F695-L695-R695-T695)))</f>
        <v/>
      </c>
      <c r="W695" s="11"/>
      <c r="X695" s="11"/>
      <c r="Y695" s="11"/>
      <c r="Z695" s="11"/>
      <c r="AA695" s="11"/>
      <c r="AB695" s="11"/>
      <c r="AC695" s="11"/>
    </row>
    <row r="696" spans="4:29">
      <c r="D696" s="34">
        <f>IF(SUM($D$2:D695)&lt;&gt;0,0,IF(U695=L696,E696,0))</f>
        <v>0</v>
      </c>
      <c r="E696" s="3" t="str">
        <f t="shared" si="34"/>
        <v/>
      </c>
      <c r="F696" s="3" t="str">
        <f>IF(E696="","",IF(ISERROR(INDEX($A$11:$B$20,MATCH(E696,$A$11:$A$20,0),2)),0,INDEX($A$11:$B$20,MATCH(E696,$A$11:$A$20,0),2)))</f>
        <v/>
      </c>
      <c r="G696" s="47">
        <v>0.1</v>
      </c>
      <c r="H696" s="46">
        <f>IF($B$5="fixed",rate,G696)</f>
        <v>0.1</v>
      </c>
      <c r="I696" s="9" t="e">
        <f>IF(E696="",NA(),IF(PMT(H696/freq,(term*freq),-$B$2)&gt;(U695*(1+rate/freq)),IF((U695*(1+rate/freq))&lt;0,0,(U695*(1+rate/freq))),PMT(H696/freq,(term*freq),-$B$2)))</f>
        <v>#N/A</v>
      </c>
      <c r="J696" s="8" t="str">
        <f>IF(E696="","",IF(emi&gt;(U695*(1+rate/freq)),IF((U695*(1+rate/freq))&lt;0,0,(U695*(1+rate/freq))),emi))</f>
        <v/>
      </c>
      <c r="K696" s="9" t="e">
        <f>IF(E696="",NA(),IF(U695&lt;0,0,U695)*H696/freq)</f>
        <v>#N/A</v>
      </c>
      <c r="L696" s="8" t="str">
        <f t="shared" si="32"/>
        <v/>
      </c>
      <c r="M696" s="8" t="str">
        <f t="shared" si="33"/>
        <v/>
      </c>
      <c r="N696" s="8"/>
      <c r="O696" s="8"/>
      <c r="P696" s="8"/>
      <c r="Q696" s="8">
        <f>IF($B$23=$M$2,M696,IF($B$23=$N$2,N696,IF($B$23=$O$2,O696,IF($B$23=$P$2,P696,""))))</f>
        <v>0</v>
      </c>
      <c r="R696" s="3">
        <f>IF(Q696&lt;&gt;0,regpay,0)</f>
        <v>0</v>
      </c>
      <c r="S696" s="27"/>
      <c r="T696" s="3">
        <f>IF(U695=0,0,S696)</f>
        <v>0</v>
      </c>
      <c r="U696" s="8" t="str">
        <f>IF(E696="","",IF(U695&lt;=0,0,IF(U695+F696-L696-R696-T696&lt;0,0,U695+F696-L696-R696-T696)))</f>
        <v/>
      </c>
      <c r="W696" s="11"/>
      <c r="X696" s="11"/>
      <c r="Y696" s="11"/>
      <c r="Z696" s="11"/>
      <c r="AA696" s="11"/>
      <c r="AB696" s="11"/>
      <c r="AC696" s="11"/>
    </row>
    <row r="697" spans="4:29">
      <c r="D697" s="34">
        <f>IF(SUM($D$2:D696)&lt;&gt;0,0,IF(U696=L697,E697,0))</f>
        <v>0</v>
      </c>
      <c r="E697" s="3" t="str">
        <f t="shared" si="34"/>
        <v/>
      </c>
      <c r="F697" s="3" t="str">
        <f>IF(E697="","",IF(ISERROR(INDEX($A$11:$B$20,MATCH(E697,$A$11:$A$20,0),2)),0,INDEX($A$11:$B$20,MATCH(E697,$A$11:$A$20,0),2)))</f>
        <v/>
      </c>
      <c r="G697" s="47">
        <v>0.1</v>
      </c>
      <c r="H697" s="46">
        <f>IF($B$5="fixed",rate,G697)</f>
        <v>0.1</v>
      </c>
      <c r="I697" s="9" t="e">
        <f>IF(E697="",NA(),IF(PMT(H697/freq,(term*freq),-$B$2)&gt;(U696*(1+rate/freq)),IF((U696*(1+rate/freq))&lt;0,0,(U696*(1+rate/freq))),PMT(H697/freq,(term*freq),-$B$2)))</f>
        <v>#N/A</v>
      </c>
      <c r="J697" s="8" t="str">
        <f>IF(E697="","",IF(emi&gt;(U696*(1+rate/freq)),IF((U696*(1+rate/freq))&lt;0,0,(U696*(1+rate/freq))),emi))</f>
        <v/>
      </c>
      <c r="K697" s="9" t="e">
        <f>IF(E697="",NA(),IF(U696&lt;0,0,U696)*H697/freq)</f>
        <v>#N/A</v>
      </c>
      <c r="L697" s="8" t="str">
        <f t="shared" si="32"/>
        <v/>
      </c>
      <c r="M697" s="8" t="str">
        <f t="shared" si="33"/>
        <v/>
      </c>
      <c r="N697" s="8">
        <f>N694+3</f>
        <v>694</v>
      </c>
      <c r="O697" s="8"/>
      <c r="P697" s="8"/>
      <c r="Q697" s="8">
        <f>IF($B$23=$M$2,M697,IF($B$23=$N$2,N697,IF($B$23=$O$2,O697,IF($B$23=$P$2,P697,""))))</f>
        <v>694</v>
      </c>
      <c r="R697" s="3">
        <f>IF(Q697&lt;&gt;0,regpay,0)</f>
        <v>0</v>
      </c>
      <c r="S697" s="27"/>
      <c r="T697" s="3">
        <f>IF(U696=0,0,S697)</f>
        <v>0</v>
      </c>
      <c r="U697" s="8" t="str">
        <f>IF(E697="","",IF(U696&lt;=0,0,IF(U696+F697-L697-R697-T697&lt;0,0,U696+F697-L697-R697-T697)))</f>
        <v/>
      </c>
      <c r="W697" s="11"/>
      <c r="X697" s="11"/>
      <c r="Y697" s="11"/>
      <c r="Z697" s="11"/>
      <c r="AA697" s="11"/>
      <c r="AB697" s="11"/>
      <c r="AC697" s="11"/>
    </row>
    <row r="698" spans="4:29">
      <c r="D698" s="34">
        <f>IF(SUM($D$2:D697)&lt;&gt;0,0,IF(U697=L698,E698,0))</f>
        <v>0</v>
      </c>
      <c r="E698" s="3" t="str">
        <f t="shared" si="34"/>
        <v/>
      </c>
      <c r="F698" s="3" t="str">
        <f>IF(E698="","",IF(ISERROR(INDEX($A$11:$B$20,MATCH(E698,$A$11:$A$20,0),2)),0,INDEX($A$11:$B$20,MATCH(E698,$A$11:$A$20,0),2)))</f>
        <v/>
      </c>
      <c r="G698" s="47">
        <v>0.1</v>
      </c>
      <c r="H698" s="46">
        <f>IF($B$5="fixed",rate,G698)</f>
        <v>0.1</v>
      </c>
      <c r="I698" s="9" t="e">
        <f>IF(E698="",NA(),IF(PMT(H698/freq,(term*freq),-$B$2)&gt;(U697*(1+rate/freq)),IF((U697*(1+rate/freq))&lt;0,0,(U697*(1+rate/freq))),PMT(H698/freq,(term*freq),-$B$2)))</f>
        <v>#N/A</v>
      </c>
      <c r="J698" s="8" t="str">
        <f>IF(E698="","",IF(emi&gt;(U697*(1+rate/freq)),IF((U697*(1+rate/freq))&lt;0,0,(U697*(1+rate/freq))),emi))</f>
        <v/>
      </c>
      <c r="K698" s="9" t="e">
        <f>IF(E698="",NA(),IF(U697&lt;0,0,U697)*H698/freq)</f>
        <v>#N/A</v>
      </c>
      <c r="L698" s="8" t="str">
        <f t="shared" si="32"/>
        <v/>
      </c>
      <c r="M698" s="8" t="str">
        <f t="shared" si="33"/>
        <v/>
      </c>
      <c r="N698" s="8"/>
      <c r="O698" s="8"/>
      <c r="P698" s="8"/>
      <c r="Q698" s="8">
        <f>IF($B$23=$M$2,M698,IF($B$23=$N$2,N698,IF($B$23=$O$2,O698,IF($B$23=$P$2,P698,""))))</f>
        <v>0</v>
      </c>
      <c r="R698" s="3">
        <f>IF(Q698&lt;&gt;0,regpay,0)</f>
        <v>0</v>
      </c>
      <c r="S698" s="27"/>
      <c r="T698" s="3">
        <f>IF(U697=0,0,S698)</f>
        <v>0</v>
      </c>
      <c r="U698" s="8" t="str">
        <f>IF(E698="","",IF(U697&lt;=0,0,IF(U697+F698-L698-R698-T698&lt;0,0,U697+F698-L698-R698-T698)))</f>
        <v/>
      </c>
      <c r="W698" s="11"/>
      <c r="X698" s="11"/>
      <c r="Y698" s="11"/>
      <c r="Z698" s="11"/>
      <c r="AA698" s="11"/>
      <c r="AB698" s="11"/>
      <c r="AC698" s="11"/>
    </row>
    <row r="699" spans="4:29">
      <c r="D699" s="34">
        <f>IF(SUM($D$2:D698)&lt;&gt;0,0,IF(U698=L699,E699,0))</f>
        <v>0</v>
      </c>
      <c r="E699" s="3" t="str">
        <f t="shared" si="34"/>
        <v/>
      </c>
      <c r="F699" s="3" t="str">
        <f>IF(E699="","",IF(ISERROR(INDEX($A$11:$B$20,MATCH(E699,$A$11:$A$20,0),2)),0,INDEX($A$11:$B$20,MATCH(E699,$A$11:$A$20,0),2)))</f>
        <v/>
      </c>
      <c r="G699" s="47">
        <v>0.1</v>
      </c>
      <c r="H699" s="46">
        <f>IF($B$5="fixed",rate,G699)</f>
        <v>0.1</v>
      </c>
      <c r="I699" s="9" t="e">
        <f>IF(E699="",NA(),IF(PMT(H699/freq,(term*freq),-$B$2)&gt;(U698*(1+rate/freq)),IF((U698*(1+rate/freq))&lt;0,0,(U698*(1+rate/freq))),PMT(H699/freq,(term*freq),-$B$2)))</f>
        <v>#N/A</v>
      </c>
      <c r="J699" s="8" t="str">
        <f>IF(E699="","",IF(emi&gt;(U698*(1+rate/freq)),IF((U698*(1+rate/freq))&lt;0,0,(U698*(1+rate/freq))),emi))</f>
        <v/>
      </c>
      <c r="K699" s="9" t="e">
        <f>IF(E699="",NA(),IF(U698&lt;0,0,U698)*H699/freq)</f>
        <v>#N/A</v>
      </c>
      <c r="L699" s="8" t="str">
        <f t="shared" si="32"/>
        <v/>
      </c>
      <c r="M699" s="8" t="str">
        <f t="shared" si="33"/>
        <v/>
      </c>
      <c r="N699" s="8"/>
      <c r="O699" s="8"/>
      <c r="P699" s="8"/>
      <c r="Q699" s="8">
        <f>IF($B$23=$M$2,M699,IF($B$23=$N$2,N699,IF($B$23=$O$2,O699,IF($B$23=$P$2,P699,""))))</f>
        <v>0</v>
      </c>
      <c r="R699" s="3">
        <f>IF(Q699&lt;&gt;0,regpay,0)</f>
        <v>0</v>
      </c>
      <c r="S699" s="27"/>
      <c r="T699" s="3">
        <f>IF(U698=0,0,S699)</f>
        <v>0</v>
      </c>
      <c r="U699" s="8" t="str">
        <f>IF(E699="","",IF(U698&lt;=0,0,IF(U698+F699-L699-R699-T699&lt;0,0,U698+F699-L699-R699-T699)))</f>
        <v/>
      </c>
      <c r="W699" s="11"/>
      <c r="X699" s="11"/>
      <c r="Y699" s="11"/>
      <c r="Z699" s="11"/>
      <c r="AA699" s="11"/>
      <c r="AB699" s="11"/>
      <c r="AC699" s="11"/>
    </row>
    <row r="700" spans="4:29">
      <c r="D700" s="34">
        <f>IF(SUM($D$2:D699)&lt;&gt;0,0,IF(U699=L700,E700,0))</f>
        <v>0</v>
      </c>
      <c r="E700" s="3" t="str">
        <f t="shared" si="34"/>
        <v/>
      </c>
      <c r="F700" s="3" t="str">
        <f>IF(E700="","",IF(ISERROR(INDEX($A$11:$B$20,MATCH(E700,$A$11:$A$20,0),2)),0,INDEX($A$11:$B$20,MATCH(E700,$A$11:$A$20,0),2)))</f>
        <v/>
      </c>
      <c r="G700" s="47">
        <v>0.1</v>
      </c>
      <c r="H700" s="46">
        <f>IF($B$5="fixed",rate,G700)</f>
        <v>0.1</v>
      </c>
      <c r="I700" s="9" t="e">
        <f>IF(E700="",NA(),IF(PMT(H700/freq,(term*freq),-$B$2)&gt;(U699*(1+rate/freq)),IF((U699*(1+rate/freq))&lt;0,0,(U699*(1+rate/freq))),PMT(H700/freq,(term*freq),-$B$2)))</f>
        <v>#N/A</v>
      </c>
      <c r="J700" s="8" t="str">
        <f>IF(E700="","",IF(emi&gt;(U699*(1+rate/freq)),IF((U699*(1+rate/freq))&lt;0,0,(U699*(1+rate/freq))),emi))</f>
        <v/>
      </c>
      <c r="K700" s="9" t="e">
        <f>IF(E700="",NA(),IF(U699&lt;0,0,U699)*H700/freq)</f>
        <v>#N/A</v>
      </c>
      <c r="L700" s="8" t="str">
        <f t="shared" si="32"/>
        <v/>
      </c>
      <c r="M700" s="8" t="str">
        <f t="shared" si="33"/>
        <v/>
      </c>
      <c r="N700" s="8">
        <f>N697+3</f>
        <v>697</v>
      </c>
      <c r="O700" s="8">
        <f>O694+6</f>
        <v>697</v>
      </c>
      <c r="P700" s="8">
        <f>P688+12</f>
        <v>697</v>
      </c>
      <c r="Q700" s="8">
        <f>IF($B$23=$M$2,M700,IF($B$23=$N$2,N700,IF($B$23=$O$2,O700,IF($B$23=$P$2,P700,""))))</f>
        <v>697</v>
      </c>
      <c r="R700" s="3">
        <f>IF(Q700&lt;&gt;0,regpay,0)</f>
        <v>0</v>
      </c>
      <c r="S700" s="27"/>
      <c r="T700" s="3">
        <f>IF(U699=0,0,S700)</f>
        <v>0</v>
      </c>
      <c r="U700" s="8" t="str">
        <f>IF(E700="","",IF(U699&lt;=0,0,IF(U699+F700-L700-R700-T700&lt;0,0,U699+F700-L700-R700-T700)))</f>
        <v/>
      </c>
      <c r="W700" s="11"/>
      <c r="X700" s="11"/>
      <c r="Y700" s="11"/>
      <c r="Z700" s="11"/>
      <c r="AA700" s="11"/>
      <c r="AB700" s="11"/>
      <c r="AC700" s="11"/>
    </row>
    <row r="701" spans="4:29">
      <c r="D701" s="34">
        <f>IF(SUM($D$2:D700)&lt;&gt;0,0,IF(U700=L701,E701,0))</f>
        <v>0</v>
      </c>
      <c r="E701" s="3" t="str">
        <f t="shared" si="34"/>
        <v/>
      </c>
      <c r="F701" s="3" t="str">
        <f>IF(E701="","",IF(ISERROR(INDEX($A$11:$B$20,MATCH(E701,$A$11:$A$20,0),2)),0,INDEX($A$11:$B$20,MATCH(E701,$A$11:$A$20,0),2)))</f>
        <v/>
      </c>
      <c r="G701" s="47">
        <v>0.1</v>
      </c>
      <c r="H701" s="46">
        <f>IF($B$5="fixed",rate,G701)</f>
        <v>0.1</v>
      </c>
      <c r="I701" s="9" t="e">
        <f>IF(E701="",NA(),IF(PMT(H701/freq,(term*freq),-$B$2)&gt;(U700*(1+rate/freq)),IF((U700*(1+rate/freq))&lt;0,0,(U700*(1+rate/freq))),PMT(H701/freq,(term*freq),-$B$2)))</f>
        <v>#N/A</v>
      </c>
      <c r="J701" s="8" t="str">
        <f>IF(E701="","",IF(emi&gt;(U700*(1+rate/freq)),IF((U700*(1+rate/freq))&lt;0,0,(U700*(1+rate/freq))),emi))</f>
        <v/>
      </c>
      <c r="K701" s="9" t="e">
        <f>IF(E701="",NA(),IF(U700&lt;0,0,U700)*H701/freq)</f>
        <v>#N/A</v>
      </c>
      <c r="L701" s="8" t="str">
        <f t="shared" si="32"/>
        <v/>
      </c>
      <c r="M701" s="8" t="str">
        <f t="shared" si="33"/>
        <v/>
      </c>
      <c r="N701" s="8"/>
      <c r="O701" s="8"/>
      <c r="P701" s="8"/>
      <c r="Q701" s="8">
        <f>IF($B$23=$M$2,M701,IF($B$23=$N$2,N701,IF($B$23=$O$2,O701,IF($B$23=$P$2,P701,""))))</f>
        <v>0</v>
      </c>
      <c r="R701" s="3">
        <f>IF(Q701&lt;&gt;0,regpay,0)</f>
        <v>0</v>
      </c>
      <c r="S701" s="27"/>
      <c r="T701" s="3">
        <f>IF(U700=0,0,S701)</f>
        <v>0</v>
      </c>
      <c r="U701" s="8" t="str">
        <f>IF(E701="","",IF(U700&lt;=0,0,IF(U700+F701-L701-R701-T701&lt;0,0,U700+F701-L701-R701-T701)))</f>
        <v/>
      </c>
      <c r="W701" s="11"/>
      <c r="X701" s="11"/>
      <c r="Y701" s="11"/>
      <c r="Z701" s="11"/>
      <c r="AA701" s="11"/>
      <c r="AB701" s="11"/>
      <c r="AC701" s="11"/>
    </row>
    <row r="702" spans="4:29">
      <c r="D702" s="34">
        <f>IF(SUM($D$2:D701)&lt;&gt;0,0,IF(U701=L702,E702,0))</f>
        <v>0</v>
      </c>
      <c r="E702" s="3" t="str">
        <f t="shared" si="34"/>
        <v/>
      </c>
      <c r="F702" s="3" t="str">
        <f>IF(E702="","",IF(ISERROR(INDEX($A$11:$B$20,MATCH(E702,$A$11:$A$20,0),2)),0,INDEX($A$11:$B$20,MATCH(E702,$A$11:$A$20,0),2)))</f>
        <v/>
      </c>
      <c r="G702" s="47">
        <v>0.1</v>
      </c>
      <c r="H702" s="46">
        <f>IF($B$5="fixed",rate,G702)</f>
        <v>0.1</v>
      </c>
      <c r="I702" s="9" t="e">
        <f>IF(E702="",NA(),IF(PMT(H702/freq,(term*freq),-$B$2)&gt;(U701*(1+rate/freq)),IF((U701*(1+rate/freq))&lt;0,0,(U701*(1+rate/freq))),PMT(H702/freq,(term*freq),-$B$2)))</f>
        <v>#N/A</v>
      </c>
      <c r="J702" s="8" t="str">
        <f>IF(E702="","",IF(emi&gt;(U701*(1+rate/freq)),IF((U701*(1+rate/freq))&lt;0,0,(U701*(1+rate/freq))),emi))</f>
        <v/>
      </c>
      <c r="K702" s="9" t="e">
        <f>IF(E702="",NA(),IF(U701&lt;0,0,U701)*H702/freq)</f>
        <v>#N/A</v>
      </c>
      <c r="L702" s="8" t="str">
        <f t="shared" si="32"/>
        <v/>
      </c>
      <c r="M702" s="8" t="str">
        <f t="shared" si="33"/>
        <v/>
      </c>
      <c r="N702" s="8"/>
      <c r="O702" s="8"/>
      <c r="P702" s="8"/>
      <c r="Q702" s="8">
        <f>IF($B$23=$M$2,M702,IF($B$23=$N$2,N702,IF($B$23=$O$2,O702,IF($B$23=$P$2,P702,""))))</f>
        <v>0</v>
      </c>
      <c r="R702" s="3">
        <f>IF(Q702&lt;&gt;0,regpay,0)</f>
        <v>0</v>
      </c>
      <c r="S702" s="27"/>
      <c r="T702" s="3">
        <f>IF(U701=0,0,S702)</f>
        <v>0</v>
      </c>
      <c r="U702" s="8" t="str">
        <f>IF(E702="","",IF(U701&lt;=0,0,IF(U701+F702-L702-R702-T702&lt;0,0,U701+F702-L702-R702-T702)))</f>
        <v/>
      </c>
      <c r="W702" s="11"/>
      <c r="X702" s="11"/>
      <c r="Y702" s="11"/>
      <c r="Z702" s="11"/>
      <c r="AA702" s="11"/>
      <c r="AB702" s="11"/>
      <c r="AC702" s="11"/>
    </row>
    <row r="703" spans="4:29">
      <c r="D703" s="34">
        <f>IF(SUM($D$2:D702)&lt;&gt;0,0,IF(U702=L703,E703,0))</f>
        <v>0</v>
      </c>
      <c r="E703" s="3" t="str">
        <f t="shared" si="34"/>
        <v/>
      </c>
      <c r="F703" s="3" t="str">
        <f>IF(E703="","",IF(ISERROR(INDEX($A$11:$B$20,MATCH(E703,$A$11:$A$20,0),2)),0,INDEX($A$11:$B$20,MATCH(E703,$A$11:$A$20,0),2)))</f>
        <v/>
      </c>
      <c r="G703" s="47">
        <v>0.1</v>
      </c>
      <c r="H703" s="46">
        <f>IF($B$5="fixed",rate,G703)</f>
        <v>0.1</v>
      </c>
      <c r="I703" s="9" t="e">
        <f>IF(E703="",NA(),IF(PMT(H703/freq,(term*freq),-$B$2)&gt;(U702*(1+rate/freq)),IF((U702*(1+rate/freq))&lt;0,0,(U702*(1+rate/freq))),PMT(H703/freq,(term*freq),-$B$2)))</f>
        <v>#N/A</v>
      </c>
      <c r="J703" s="8" t="str">
        <f>IF(E703="","",IF(emi&gt;(U702*(1+rate/freq)),IF((U702*(1+rate/freq))&lt;0,0,(U702*(1+rate/freq))),emi))</f>
        <v/>
      </c>
      <c r="K703" s="9" t="e">
        <f>IF(E703="",NA(),IF(U702&lt;0,0,U702)*H703/freq)</f>
        <v>#N/A</v>
      </c>
      <c r="L703" s="8" t="str">
        <f t="shared" si="32"/>
        <v/>
      </c>
      <c r="M703" s="8" t="str">
        <f t="shared" si="33"/>
        <v/>
      </c>
      <c r="N703" s="8">
        <f>N700+3</f>
        <v>700</v>
      </c>
      <c r="O703" s="8"/>
      <c r="P703" s="8"/>
      <c r="Q703" s="8">
        <f>IF($B$23=$M$2,M703,IF($B$23=$N$2,N703,IF($B$23=$O$2,O703,IF($B$23=$P$2,P703,""))))</f>
        <v>700</v>
      </c>
      <c r="R703" s="3">
        <f>IF(Q703&lt;&gt;0,regpay,0)</f>
        <v>0</v>
      </c>
      <c r="S703" s="27"/>
      <c r="T703" s="3">
        <f>IF(U702=0,0,S703)</f>
        <v>0</v>
      </c>
      <c r="U703" s="8" t="str">
        <f>IF(E703="","",IF(U702&lt;=0,0,IF(U702+F703-L703-R703-T703&lt;0,0,U702+F703-L703-R703-T703)))</f>
        <v/>
      </c>
      <c r="W703" s="11"/>
      <c r="X703" s="11"/>
      <c r="Y703" s="11"/>
      <c r="Z703" s="11"/>
      <c r="AA703" s="11"/>
      <c r="AB703" s="11"/>
      <c r="AC703" s="11"/>
    </row>
    <row r="704" spans="4:29">
      <c r="D704" s="34">
        <f>IF(SUM($D$2:D703)&lt;&gt;0,0,IF(U703=L704,E704,0))</f>
        <v>0</v>
      </c>
      <c r="E704" s="3" t="str">
        <f t="shared" si="34"/>
        <v/>
      </c>
      <c r="F704" s="3" t="str">
        <f>IF(E704="","",IF(ISERROR(INDEX($A$11:$B$20,MATCH(E704,$A$11:$A$20,0),2)),0,INDEX($A$11:$B$20,MATCH(E704,$A$11:$A$20,0),2)))</f>
        <v/>
      </c>
      <c r="G704" s="47">
        <v>0.1</v>
      </c>
      <c r="H704" s="46">
        <f>IF($B$5="fixed",rate,G704)</f>
        <v>0.1</v>
      </c>
      <c r="I704" s="9" t="e">
        <f>IF(E704="",NA(),IF(PMT(H704/freq,(term*freq),-$B$2)&gt;(U703*(1+rate/freq)),IF((U703*(1+rate/freq))&lt;0,0,(U703*(1+rate/freq))),PMT(H704/freq,(term*freq),-$B$2)))</f>
        <v>#N/A</v>
      </c>
      <c r="J704" s="8" t="str">
        <f>IF(E704="","",IF(emi&gt;(U703*(1+rate/freq)),IF((U703*(1+rate/freq))&lt;0,0,(U703*(1+rate/freq))),emi))</f>
        <v/>
      </c>
      <c r="K704" s="9" t="e">
        <f>IF(E704="",NA(),IF(U703&lt;0,0,U703)*H704/freq)</f>
        <v>#N/A</v>
      </c>
      <c r="L704" s="8" t="str">
        <f t="shared" si="32"/>
        <v/>
      </c>
      <c r="M704" s="8" t="str">
        <f t="shared" si="33"/>
        <v/>
      </c>
      <c r="N704" s="8"/>
      <c r="O704" s="8"/>
      <c r="P704" s="8"/>
      <c r="Q704" s="8">
        <f>IF($B$23=$M$2,M704,IF($B$23=$N$2,N704,IF($B$23=$O$2,O704,IF($B$23=$P$2,P704,""))))</f>
        <v>0</v>
      </c>
      <c r="R704" s="3">
        <f>IF(Q704&lt;&gt;0,regpay,0)</f>
        <v>0</v>
      </c>
      <c r="S704" s="27"/>
      <c r="T704" s="3">
        <f>IF(U703=0,0,S704)</f>
        <v>0</v>
      </c>
      <c r="U704" s="8" t="str">
        <f>IF(E704="","",IF(U703&lt;=0,0,IF(U703+F704-L704-R704-T704&lt;0,0,U703+F704-L704-R704-T704)))</f>
        <v/>
      </c>
      <c r="W704" s="11"/>
      <c r="X704" s="11"/>
      <c r="Y704" s="11"/>
      <c r="Z704" s="11"/>
      <c r="AA704" s="11"/>
      <c r="AB704" s="11"/>
      <c r="AC704" s="11"/>
    </row>
    <row r="705" spans="4:29">
      <c r="D705" s="34">
        <f>IF(SUM($D$2:D704)&lt;&gt;0,0,IF(U704=L705,E705,0))</f>
        <v>0</v>
      </c>
      <c r="E705" s="3" t="str">
        <f t="shared" si="34"/>
        <v/>
      </c>
      <c r="F705" s="3" t="str">
        <f>IF(E705="","",IF(ISERROR(INDEX($A$11:$B$20,MATCH(E705,$A$11:$A$20,0),2)),0,INDEX($A$11:$B$20,MATCH(E705,$A$11:$A$20,0),2)))</f>
        <v/>
      </c>
      <c r="G705" s="47">
        <v>0.1</v>
      </c>
      <c r="H705" s="46">
        <f>IF($B$5="fixed",rate,G705)</f>
        <v>0.1</v>
      </c>
      <c r="I705" s="9" t="e">
        <f>IF(E705="",NA(),IF(PMT(H705/freq,(term*freq),-$B$2)&gt;(U704*(1+rate/freq)),IF((U704*(1+rate/freq))&lt;0,0,(U704*(1+rate/freq))),PMT(H705/freq,(term*freq),-$B$2)))</f>
        <v>#N/A</v>
      </c>
      <c r="J705" s="8" t="str">
        <f>IF(E705="","",IF(emi&gt;(U704*(1+rate/freq)),IF((U704*(1+rate/freq))&lt;0,0,(U704*(1+rate/freq))),emi))</f>
        <v/>
      </c>
      <c r="K705" s="9" t="e">
        <f>IF(E705="",NA(),IF(U704&lt;0,0,U704)*H705/freq)</f>
        <v>#N/A</v>
      </c>
      <c r="L705" s="8" t="str">
        <f t="shared" si="32"/>
        <v/>
      </c>
      <c r="M705" s="8" t="str">
        <f t="shared" si="33"/>
        <v/>
      </c>
      <c r="N705" s="8"/>
      <c r="O705" s="8"/>
      <c r="P705" s="8"/>
      <c r="Q705" s="8">
        <f>IF($B$23=$M$2,M705,IF($B$23=$N$2,N705,IF($B$23=$O$2,O705,IF($B$23=$P$2,P705,""))))</f>
        <v>0</v>
      </c>
      <c r="R705" s="3">
        <f>IF(Q705&lt;&gt;0,regpay,0)</f>
        <v>0</v>
      </c>
      <c r="S705" s="27"/>
      <c r="T705" s="3">
        <f>IF(U704=0,0,S705)</f>
        <v>0</v>
      </c>
      <c r="U705" s="8" t="str">
        <f>IF(E705="","",IF(U704&lt;=0,0,IF(U704+F705-L705-R705-T705&lt;0,0,U704+F705-L705-R705-T705)))</f>
        <v/>
      </c>
      <c r="W705" s="11"/>
      <c r="X705" s="11"/>
      <c r="Y705" s="11"/>
      <c r="Z705" s="11"/>
      <c r="AA705" s="11"/>
      <c r="AB705" s="11"/>
      <c r="AC705" s="11"/>
    </row>
    <row r="706" spans="4:29">
      <c r="D706" s="34">
        <f>IF(SUM($D$2:D705)&lt;&gt;0,0,IF(U705=L706,E706,0))</f>
        <v>0</v>
      </c>
      <c r="E706" s="3" t="str">
        <f t="shared" si="34"/>
        <v/>
      </c>
      <c r="F706" s="3" t="str">
        <f>IF(E706="","",IF(ISERROR(INDEX($A$11:$B$20,MATCH(E706,$A$11:$A$20,0),2)),0,INDEX($A$11:$B$20,MATCH(E706,$A$11:$A$20,0),2)))</f>
        <v/>
      </c>
      <c r="G706" s="47">
        <v>0.1</v>
      </c>
      <c r="H706" s="46">
        <f>IF($B$5="fixed",rate,G706)</f>
        <v>0.1</v>
      </c>
      <c r="I706" s="9" t="e">
        <f>IF(E706="",NA(),IF(PMT(H706/freq,(term*freq),-$B$2)&gt;(U705*(1+rate/freq)),IF((U705*(1+rate/freq))&lt;0,0,(U705*(1+rate/freq))),PMT(H706/freq,(term*freq),-$B$2)))</f>
        <v>#N/A</v>
      </c>
      <c r="J706" s="8" t="str">
        <f>IF(E706="","",IF(emi&gt;(U705*(1+rate/freq)),IF((U705*(1+rate/freq))&lt;0,0,(U705*(1+rate/freq))),emi))</f>
        <v/>
      </c>
      <c r="K706" s="9" t="e">
        <f>IF(E706="",NA(),IF(U705&lt;0,0,U705)*H706/freq)</f>
        <v>#N/A</v>
      </c>
      <c r="L706" s="8" t="str">
        <f t="shared" si="32"/>
        <v/>
      </c>
      <c r="M706" s="8" t="str">
        <f t="shared" si="33"/>
        <v/>
      </c>
      <c r="N706" s="8">
        <f>N703+3</f>
        <v>703</v>
      </c>
      <c r="O706" s="8">
        <f>O700+6</f>
        <v>703</v>
      </c>
      <c r="P706" s="8"/>
      <c r="Q706" s="8">
        <f>IF($B$23=$M$2,M706,IF($B$23=$N$2,N706,IF($B$23=$O$2,O706,IF($B$23=$P$2,P706,""))))</f>
        <v>703</v>
      </c>
      <c r="R706" s="3">
        <f>IF(Q706&lt;&gt;0,regpay,0)</f>
        <v>0</v>
      </c>
      <c r="S706" s="27"/>
      <c r="T706" s="3">
        <f>IF(U705=0,0,S706)</f>
        <v>0</v>
      </c>
      <c r="U706" s="8" t="str">
        <f>IF(E706="","",IF(U705&lt;=0,0,IF(U705+F706-L706-R706-T706&lt;0,0,U705+F706-L706-R706-T706)))</f>
        <v/>
      </c>
      <c r="W706" s="11"/>
      <c r="X706" s="11"/>
      <c r="Y706" s="11"/>
      <c r="Z706" s="11"/>
      <c r="AA706" s="11"/>
      <c r="AB706" s="11"/>
      <c r="AC706" s="11"/>
    </row>
    <row r="707" spans="4:29">
      <c r="D707" s="34">
        <f>IF(SUM($D$2:D706)&lt;&gt;0,0,IF(U706=L707,E707,0))</f>
        <v>0</v>
      </c>
      <c r="E707" s="3" t="str">
        <f t="shared" si="34"/>
        <v/>
      </c>
      <c r="F707" s="3" t="str">
        <f>IF(E707="","",IF(ISERROR(INDEX($A$11:$B$20,MATCH(E707,$A$11:$A$20,0),2)),0,INDEX($A$11:$B$20,MATCH(E707,$A$11:$A$20,0),2)))</f>
        <v/>
      </c>
      <c r="G707" s="47">
        <v>0.1</v>
      </c>
      <c r="H707" s="46">
        <f>IF($B$5="fixed",rate,G707)</f>
        <v>0.1</v>
      </c>
      <c r="I707" s="9" t="e">
        <f>IF(E707="",NA(),IF(PMT(H707/freq,(term*freq),-$B$2)&gt;(U706*(1+rate/freq)),IF((U706*(1+rate/freq))&lt;0,0,(U706*(1+rate/freq))),PMT(H707/freq,(term*freq),-$B$2)))</f>
        <v>#N/A</v>
      </c>
      <c r="J707" s="8" t="str">
        <f>IF(E707="","",IF(emi&gt;(U706*(1+rate/freq)),IF((U706*(1+rate/freq))&lt;0,0,(U706*(1+rate/freq))),emi))</f>
        <v/>
      </c>
      <c r="K707" s="9" t="e">
        <f>IF(E707="",NA(),IF(U706&lt;0,0,U706)*H707/freq)</f>
        <v>#N/A</v>
      </c>
      <c r="L707" s="8" t="str">
        <f t="shared" si="32"/>
        <v/>
      </c>
      <c r="M707" s="8" t="str">
        <f t="shared" si="33"/>
        <v/>
      </c>
      <c r="N707" s="8"/>
      <c r="O707" s="8"/>
      <c r="P707" s="8"/>
      <c r="Q707" s="8">
        <f>IF($B$23=$M$2,M707,IF($B$23=$N$2,N707,IF($B$23=$O$2,O707,IF($B$23=$P$2,P707,""))))</f>
        <v>0</v>
      </c>
      <c r="R707" s="3">
        <f>IF(Q707&lt;&gt;0,regpay,0)</f>
        <v>0</v>
      </c>
      <c r="S707" s="27"/>
      <c r="T707" s="3">
        <f>IF(U706=0,0,S707)</f>
        <v>0</v>
      </c>
      <c r="U707" s="8" t="str">
        <f>IF(E707="","",IF(U706&lt;=0,0,IF(U706+F707-L707-R707-T707&lt;0,0,U706+F707-L707-R707-T707)))</f>
        <v/>
      </c>
      <c r="W707" s="11"/>
      <c r="X707" s="11"/>
      <c r="Y707" s="11"/>
      <c r="Z707" s="11"/>
      <c r="AA707" s="11"/>
      <c r="AB707" s="11"/>
      <c r="AC707" s="11"/>
    </row>
    <row r="708" spans="4:29">
      <c r="D708" s="34">
        <f>IF(SUM($D$2:D707)&lt;&gt;0,0,IF(U707=L708,E708,0))</f>
        <v>0</v>
      </c>
      <c r="E708" s="3" t="str">
        <f t="shared" si="34"/>
        <v/>
      </c>
      <c r="F708" s="3" t="str">
        <f>IF(E708="","",IF(ISERROR(INDEX($A$11:$B$20,MATCH(E708,$A$11:$A$20,0),2)),0,INDEX($A$11:$B$20,MATCH(E708,$A$11:$A$20,0),2)))</f>
        <v/>
      </c>
      <c r="G708" s="47">
        <v>0.1</v>
      </c>
      <c r="H708" s="46">
        <f>IF($B$5="fixed",rate,G708)</f>
        <v>0.1</v>
      </c>
      <c r="I708" s="9" t="e">
        <f>IF(E708="",NA(),IF(PMT(H708/freq,(term*freq),-$B$2)&gt;(U707*(1+rate/freq)),IF((U707*(1+rate/freq))&lt;0,0,(U707*(1+rate/freq))),PMT(H708/freq,(term*freq),-$B$2)))</f>
        <v>#N/A</v>
      </c>
      <c r="J708" s="8" t="str">
        <f>IF(E708="","",IF(emi&gt;(U707*(1+rate/freq)),IF((U707*(1+rate/freq))&lt;0,0,(U707*(1+rate/freq))),emi))</f>
        <v/>
      </c>
      <c r="K708" s="9" t="e">
        <f>IF(E708="",NA(),IF(U707&lt;0,0,U707)*H708/freq)</f>
        <v>#N/A</v>
      </c>
      <c r="L708" s="8" t="str">
        <f t="shared" si="32"/>
        <v/>
      </c>
      <c r="M708" s="8" t="str">
        <f t="shared" si="33"/>
        <v/>
      </c>
      <c r="N708" s="8"/>
      <c r="O708" s="8"/>
      <c r="P708" s="8"/>
      <c r="Q708" s="8">
        <f>IF($B$23=$M$2,M708,IF($B$23=$N$2,N708,IF($B$23=$O$2,O708,IF($B$23=$P$2,P708,""))))</f>
        <v>0</v>
      </c>
      <c r="R708" s="3">
        <f>IF(Q708&lt;&gt;0,regpay,0)</f>
        <v>0</v>
      </c>
      <c r="S708" s="27"/>
      <c r="T708" s="3">
        <f>IF(U707=0,0,S708)</f>
        <v>0</v>
      </c>
      <c r="U708" s="8" t="str">
        <f>IF(E708="","",IF(U707&lt;=0,0,IF(U707+F708-L708-R708-T708&lt;0,0,U707+F708-L708-R708-T708)))</f>
        <v/>
      </c>
      <c r="W708" s="11"/>
      <c r="X708" s="11"/>
      <c r="Y708" s="11"/>
      <c r="Z708" s="11"/>
      <c r="AA708" s="11"/>
      <c r="AB708" s="11"/>
      <c r="AC708" s="11"/>
    </row>
    <row r="709" spans="4:29">
      <c r="D709" s="34">
        <f>IF(SUM($D$2:D708)&lt;&gt;0,0,IF(U708=L709,E709,0))</f>
        <v>0</v>
      </c>
      <c r="E709" s="3" t="str">
        <f t="shared" si="34"/>
        <v/>
      </c>
      <c r="F709" s="3" t="str">
        <f>IF(E709="","",IF(ISERROR(INDEX($A$11:$B$20,MATCH(E709,$A$11:$A$20,0),2)),0,INDEX($A$11:$B$20,MATCH(E709,$A$11:$A$20,0),2)))</f>
        <v/>
      </c>
      <c r="G709" s="47">
        <v>0.1</v>
      </c>
      <c r="H709" s="46">
        <f>IF($B$5="fixed",rate,G709)</f>
        <v>0.1</v>
      </c>
      <c r="I709" s="9" t="e">
        <f>IF(E709="",NA(),IF(PMT(H709/freq,(term*freq),-$B$2)&gt;(U708*(1+rate/freq)),IF((U708*(1+rate/freq))&lt;0,0,(U708*(1+rate/freq))),PMT(H709/freq,(term*freq),-$B$2)))</f>
        <v>#N/A</v>
      </c>
      <c r="J709" s="8" t="str">
        <f>IF(E709="","",IF(emi&gt;(U708*(1+rate/freq)),IF((U708*(1+rate/freq))&lt;0,0,(U708*(1+rate/freq))),emi))</f>
        <v/>
      </c>
      <c r="K709" s="9" t="e">
        <f>IF(E709="",NA(),IF(U708&lt;0,0,U708)*H709/freq)</f>
        <v>#N/A</v>
      </c>
      <c r="L709" s="8" t="str">
        <f t="shared" ref="L709:L772" si="35">IF(E709="","",I709-K709)</f>
        <v/>
      </c>
      <c r="M709" s="8" t="str">
        <f t="shared" ref="M709:M772" si="36">E709</f>
        <v/>
      </c>
      <c r="N709" s="8">
        <f>N706+3</f>
        <v>706</v>
      </c>
      <c r="O709" s="8"/>
      <c r="P709" s="8"/>
      <c r="Q709" s="8">
        <f>IF($B$23=$M$2,M709,IF($B$23=$N$2,N709,IF($B$23=$O$2,O709,IF($B$23=$P$2,P709,""))))</f>
        <v>706</v>
      </c>
      <c r="R709" s="3">
        <f>IF(Q709&lt;&gt;0,regpay,0)</f>
        <v>0</v>
      </c>
      <c r="S709" s="27"/>
      <c r="T709" s="3">
        <f>IF(U708=0,0,S709)</f>
        <v>0</v>
      </c>
      <c r="U709" s="8" t="str">
        <f>IF(E709="","",IF(U708&lt;=0,0,IF(U708+F709-L709-R709-T709&lt;0,0,U708+F709-L709-R709-T709)))</f>
        <v/>
      </c>
      <c r="W709" s="11"/>
      <c r="X709" s="11"/>
      <c r="Y709" s="11"/>
      <c r="Z709" s="11"/>
      <c r="AA709" s="11"/>
      <c r="AB709" s="11"/>
      <c r="AC709" s="11"/>
    </row>
    <row r="710" spans="4:29">
      <c r="D710" s="34">
        <f>IF(SUM($D$2:D709)&lt;&gt;0,0,IF(U709=L710,E710,0))</f>
        <v>0</v>
      </c>
      <c r="E710" s="3" t="str">
        <f t="shared" si="34"/>
        <v/>
      </c>
      <c r="F710" s="3" t="str">
        <f>IF(E710="","",IF(ISERROR(INDEX($A$11:$B$20,MATCH(E710,$A$11:$A$20,0),2)),0,INDEX($A$11:$B$20,MATCH(E710,$A$11:$A$20,0),2)))</f>
        <v/>
      </c>
      <c r="G710" s="47">
        <v>0.1</v>
      </c>
      <c r="H710" s="46">
        <f>IF($B$5="fixed",rate,G710)</f>
        <v>0.1</v>
      </c>
      <c r="I710" s="9" t="e">
        <f>IF(E710="",NA(),IF(PMT(H710/freq,(term*freq),-$B$2)&gt;(U709*(1+rate/freq)),IF((U709*(1+rate/freq))&lt;0,0,(U709*(1+rate/freq))),PMT(H710/freq,(term*freq),-$B$2)))</f>
        <v>#N/A</v>
      </c>
      <c r="J710" s="8" t="str">
        <f>IF(E710="","",IF(emi&gt;(U709*(1+rate/freq)),IF((U709*(1+rate/freq))&lt;0,0,(U709*(1+rate/freq))),emi))</f>
        <v/>
      </c>
      <c r="K710" s="9" t="e">
        <f>IF(E710="",NA(),IF(U709&lt;0,0,U709)*H710/freq)</f>
        <v>#N/A</v>
      </c>
      <c r="L710" s="8" t="str">
        <f t="shared" si="35"/>
        <v/>
      </c>
      <c r="M710" s="8" t="str">
        <f t="shared" si="36"/>
        <v/>
      </c>
      <c r="N710" s="8"/>
      <c r="O710" s="8"/>
      <c r="P710" s="8"/>
      <c r="Q710" s="8">
        <f>IF($B$23=$M$2,M710,IF($B$23=$N$2,N710,IF($B$23=$O$2,O710,IF($B$23=$P$2,P710,""))))</f>
        <v>0</v>
      </c>
      <c r="R710" s="3">
        <f>IF(Q710&lt;&gt;0,regpay,0)</f>
        <v>0</v>
      </c>
      <c r="S710" s="27"/>
      <c r="T710" s="3">
        <f>IF(U709=0,0,S710)</f>
        <v>0</v>
      </c>
      <c r="U710" s="8" t="str">
        <f>IF(E710="","",IF(U709&lt;=0,0,IF(U709+F710-L710-R710-T710&lt;0,0,U709+F710-L710-R710-T710)))</f>
        <v/>
      </c>
      <c r="W710" s="11"/>
      <c r="X710" s="11"/>
      <c r="Y710" s="11"/>
      <c r="Z710" s="11"/>
      <c r="AA710" s="11"/>
      <c r="AB710" s="11"/>
      <c r="AC710" s="11"/>
    </row>
    <row r="711" spans="4:29">
      <c r="D711" s="34">
        <f>IF(SUM($D$2:D710)&lt;&gt;0,0,IF(U710=L711,E711,0))</f>
        <v>0</v>
      </c>
      <c r="E711" s="3" t="str">
        <f t="shared" si="34"/>
        <v/>
      </c>
      <c r="F711" s="3" t="str">
        <f>IF(E711="","",IF(ISERROR(INDEX($A$11:$B$20,MATCH(E711,$A$11:$A$20,0),2)),0,INDEX($A$11:$B$20,MATCH(E711,$A$11:$A$20,0),2)))</f>
        <v/>
      </c>
      <c r="G711" s="47">
        <v>0.1</v>
      </c>
      <c r="H711" s="46">
        <f>IF($B$5="fixed",rate,G711)</f>
        <v>0.1</v>
      </c>
      <c r="I711" s="9" t="e">
        <f>IF(E711="",NA(),IF(PMT(H711/freq,(term*freq),-$B$2)&gt;(U710*(1+rate/freq)),IF((U710*(1+rate/freq))&lt;0,0,(U710*(1+rate/freq))),PMT(H711/freq,(term*freq),-$B$2)))</f>
        <v>#N/A</v>
      </c>
      <c r="J711" s="8" t="str">
        <f>IF(E711="","",IF(emi&gt;(U710*(1+rate/freq)),IF((U710*(1+rate/freq))&lt;0,0,(U710*(1+rate/freq))),emi))</f>
        <v/>
      </c>
      <c r="K711" s="9" t="e">
        <f>IF(E711="",NA(),IF(U710&lt;0,0,U710)*H711/freq)</f>
        <v>#N/A</v>
      </c>
      <c r="L711" s="8" t="str">
        <f t="shared" si="35"/>
        <v/>
      </c>
      <c r="M711" s="8" t="str">
        <f t="shared" si="36"/>
        <v/>
      </c>
      <c r="N711" s="8"/>
      <c r="O711" s="8"/>
      <c r="P711" s="8"/>
      <c r="Q711" s="8">
        <f>IF($B$23=$M$2,M711,IF($B$23=$N$2,N711,IF($B$23=$O$2,O711,IF($B$23=$P$2,P711,""))))</f>
        <v>0</v>
      </c>
      <c r="R711" s="3">
        <f>IF(Q711&lt;&gt;0,regpay,0)</f>
        <v>0</v>
      </c>
      <c r="S711" s="27"/>
      <c r="T711" s="3">
        <f>IF(U710=0,0,S711)</f>
        <v>0</v>
      </c>
      <c r="U711" s="8" t="str">
        <f>IF(E711="","",IF(U710&lt;=0,0,IF(U710+F711-L711-R711-T711&lt;0,0,U710+F711-L711-R711-T711)))</f>
        <v/>
      </c>
      <c r="W711" s="11"/>
      <c r="X711" s="11"/>
      <c r="Y711" s="11"/>
      <c r="Z711" s="11"/>
      <c r="AA711" s="11"/>
      <c r="AB711" s="11"/>
      <c r="AC711" s="11"/>
    </row>
    <row r="712" spans="4:29">
      <c r="D712" s="34">
        <f>IF(SUM($D$2:D711)&lt;&gt;0,0,IF(U711=L712,E712,0))</f>
        <v>0</v>
      </c>
      <c r="E712" s="3" t="str">
        <f t="shared" si="34"/>
        <v/>
      </c>
      <c r="F712" s="3" t="str">
        <f>IF(E712="","",IF(ISERROR(INDEX($A$11:$B$20,MATCH(E712,$A$11:$A$20,0),2)),0,INDEX($A$11:$B$20,MATCH(E712,$A$11:$A$20,0),2)))</f>
        <v/>
      </c>
      <c r="G712" s="47">
        <v>0.1</v>
      </c>
      <c r="H712" s="46">
        <f>IF($B$5="fixed",rate,G712)</f>
        <v>0.1</v>
      </c>
      <c r="I712" s="9" t="e">
        <f>IF(E712="",NA(),IF(PMT(H712/freq,(term*freq),-$B$2)&gt;(U711*(1+rate/freq)),IF((U711*(1+rate/freq))&lt;0,0,(U711*(1+rate/freq))),PMT(H712/freq,(term*freq),-$B$2)))</f>
        <v>#N/A</v>
      </c>
      <c r="J712" s="8" t="str">
        <f>IF(E712="","",IF(emi&gt;(U711*(1+rate/freq)),IF((U711*(1+rate/freq))&lt;0,0,(U711*(1+rate/freq))),emi))</f>
        <v/>
      </c>
      <c r="K712" s="9" t="e">
        <f>IF(E712="",NA(),IF(U711&lt;0,0,U711)*H712/freq)</f>
        <v>#N/A</v>
      </c>
      <c r="L712" s="8" t="str">
        <f t="shared" si="35"/>
        <v/>
      </c>
      <c r="M712" s="8" t="str">
        <f t="shared" si="36"/>
        <v/>
      </c>
      <c r="N712" s="8">
        <f>N709+3</f>
        <v>709</v>
      </c>
      <c r="O712" s="8">
        <f>O706+6</f>
        <v>709</v>
      </c>
      <c r="P712" s="8">
        <f>P700+12</f>
        <v>709</v>
      </c>
      <c r="Q712" s="8">
        <f>IF($B$23=$M$2,M712,IF($B$23=$N$2,N712,IF($B$23=$O$2,O712,IF($B$23=$P$2,P712,""))))</f>
        <v>709</v>
      </c>
      <c r="R712" s="3">
        <f>IF(Q712&lt;&gt;0,regpay,0)</f>
        <v>0</v>
      </c>
      <c r="S712" s="27"/>
      <c r="T712" s="3">
        <f>IF(U711=0,0,S712)</f>
        <v>0</v>
      </c>
      <c r="U712" s="8" t="str">
        <f>IF(E712="","",IF(U711&lt;=0,0,IF(U711+F712-L712-R712-T712&lt;0,0,U711+F712-L712-R712-T712)))</f>
        <v/>
      </c>
      <c r="W712" s="11"/>
      <c r="X712" s="11"/>
      <c r="Y712" s="11"/>
      <c r="Z712" s="11"/>
      <c r="AA712" s="11"/>
      <c r="AB712" s="11"/>
      <c r="AC712" s="11"/>
    </row>
    <row r="713" spans="4:29">
      <c r="D713" s="34">
        <f>IF(SUM($D$2:D712)&lt;&gt;0,0,IF(U712=L713,E713,0))</f>
        <v>0</v>
      </c>
      <c r="E713" s="3" t="str">
        <f t="shared" si="34"/>
        <v/>
      </c>
      <c r="F713" s="3" t="str">
        <f>IF(E713="","",IF(ISERROR(INDEX($A$11:$B$20,MATCH(E713,$A$11:$A$20,0),2)),0,INDEX($A$11:$B$20,MATCH(E713,$A$11:$A$20,0),2)))</f>
        <v/>
      </c>
      <c r="G713" s="47">
        <v>0.1</v>
      </c>
      <c r="H713" s="46">
        <f>IF($B$5="fixed",rate,G713)</f>
        <v>0.1</v>
      </c>
      <c r="I713" s="9" t="e">
        <f>IF(E713="",NA(),IF(PMT(H713/freq,(term*freq),-$B$2)&gt;(U712*(1+rate/freq)),IF((U712*(1+rate/freq))&lt;0,0,(U712*(1+rate/freq))),PMT(H713/freq,(term*freq),-$B$2)))</f>
        <v>#N/A</v>
      </c>
      <c r="J713" s="8" t="str">
        <f>IF(E713="","",IF(emi&gt;(U712*(1+rate/freq)),IF((U712*(1+rate/freq))&lt;0,0,(U712*(1+rate/freq))),emi))</f>
        <v/>
      </c>
      <c r="K713" s="9" t="e">
        <f>IF(E713="",NA(),IF(U712&lt;0,0,U712)*H713/freq)</f>
        <v>#N/A</v>
      </c>
      <c r="L713" s="8" t="str">
        <f t="shared" si="35"/>
        <v/>
      </c>
      <c r="M713" s="8" t="str">
        <f t="shared" si="36"/>
        <v/>
      </c>
      <c r="N713" s="8"/>
      <c r="O713" s="8"/>
      <c r="P713" s="8"/>
      <c r="Q713" s="8">
        <f>IF($B$23=$M$2,M713,IF($B$23=$N$2,N713,IF($B$23=$O$2,O713,IF($B$23=$P$2,P713,""))))</f>
        <v>0</v>
      </c>
      <c r="R713" s="3">
        <f>IF(Q713&lt;&gt;0,regpay,0)</f>
        <v>0</v>
      </c>
      <c r="S713" s="27"/>
      <c r="T713" s="3">
        <f>IF(U712=0,0,S713)</f>
        <v>0</v>
      </c>
      <c r="U713" s="8" t="str">
        <f>IF(E713="","",IF(U712&lt;=0,0,IF(U712+F713-L713-R713-T713&lt;0,0,U712+F713-L713-R713-T713)))</f>
        <v/>
      </c>
      <c r="W713" s="11"/>
      <c r="X713" s="11"/>
      <c r="Y713" s="11"/>
      <c r="Z713" s="11"/>
      <c r="AA713" s="11"/>
      <c r="AB713" s="11"/>
      <c r="AC713" s="11"/>
    </row>
    <row r="714" spans="4:29">
      <c r="D714" s="34">
        <f>IF(SUM($D$2:D713)&lt;&gt;0,0,IF(U713=L714,E714,0))</f>
        <v>0</v>
      </c>
      <c r="E714" s="3" t="str">
        <f t="shared" si="34"/>
        <v/>
      </c>
      <c r="F714" s="3" t="str">
        <f>IF(E714="","",IF(ISERROR(INDEX($A$11:$B$20,MATCH(E714,$A$11:$A$20,0),2)),0,INDEX($A$11:$B$20,MATCH(E714,$A$11:$A$20,0),2)))</f>
        <v/>
      </c>
      <c r="G714" s="47">
        <v>0.1</v>
      </c>
      <c r="H714" s="46">
        <f>IF($B$5="fixed",rate,G714)</f>
        <v>0.1</v>
      </c>
      <c r="I714" s="9" t="e">
        <f>IF(E714="",NA(),IF(PMT(H714/freq,(term*freq),-$B$2)&gt;(U713*(1+rate/freq)),IF((U713*(1+rate/freq))&lt;0,0,(U713*(1+rate/freq))),PMT(H714/freq,(term*freq),-$B$2)))</f>
        <v>#N/A</v>
      </c>
      <c r="J714" s="8" t="str">
        <f>IF(E714="","",IF(emi&gt;(U713*(1+rate/freq)),IF((U713*(1+rate/freq))&lt;0,0,(U713*(1+rate/freq))),emi))</f>
        <v/>
      </c>
      <c r="K714" s="9" t="e">
        <f>IF(E714="",NA(),IF(U713&lt;0,0,U713)*H714/freq)</f>
        <v>#N/A</v>
      </c>
      <c r="L714" s="8" t="str">
        <f t="shared" si="35"/>
        <v/>
      </c>
      <c r="M714" s="8" t="str">
        <f t="shared" si="36"/>
        <v/>
      </c>
      <c r="N714" s="8"/>
      <c r="O714" s="8"/>
      <c r="P714" s="8"/>
      <c r="Q714" s="8">
        <f>IF($B$23=$M$2,M714,IF($B$23=$N$2,N714,IF($B$23=$O$2,O714,IF($B$23=$P$2,P714,""))))</f>
        <v>0</v>
      </c>
      <c r="R714" s="3">
        <f>IF(Q714&lt;&gt;0,regpay,0)</f>
        <v>0</v>
      </c>
      <c r="S714" s="27"/>
      <c r="T714" s="3">
        <f>IF(U713=0,0,S714)</f>
        <v>0</v>
      </c>
      <c r="U714" s="8" t="str">
        <f>IF(E714="","",IF(U713&lt;=0,0,IF(U713+F714-L714-R714-T714&lt;0,0,U713+F714-L714-R714-T714)))</f>
        <v/>
      </c>
      <c r="W714" s="11"/>
      <c r="X714" s="11"/>
      <c r="Y714" s="11"/>
      <c r="Z714" s="11"/>
      <c r="AA714" s="11"/>
      <c r="AB714" s="11"/>
      <c r="AC714" s="11"/>
    </row>
    <row r="715" spans="4:29">
      <c r="D715" s="34">
        <f>IF(SUM($D$2:D714)&lt;&gt;0,0,IF(U714=L715,E715,0))</f>
        <v>0</v>
      </c>
      <c r="E715" s="3" t="str">
        <f t="shared" si="34"/>
        <v/>
      </c>
      <c r="F715" s="3" t="str">
        <f>IF(E715="","",IF(ISERROR(INDEX($A$11:$B$20,MATCH(E715,$A$11:$A$20,0),2)),0,INDEX($A$11:$B$20,MATCH(E715,$A$11:$A$20,0),2)))</f>
        <v/>
      </c>
      <c r="G715" s="47">
        <v>0.1</v>
      </c>
      <c r="H715" s="46">
        <f>IF($B$5="fixed",rate,G715)</f>
        <v>0.1</v>
      </c>
      <c r="I715" s="9" t="e">
        <f>IF(E715="",NA(),IF(PMT(H715/freq,(term*freq),-$B$2)&gt;(U714*(1+rate/freq)),IF((U714*(1+rate/freq))&lt;0,0,(U714*(1+rate/freq))),PMT(H715/freq,(term*freq),-$B$2)))</f>
        <v>#N/A</v>
      </c>
      <c r="J715" s="8" t="str">
        <f>IF(E715="","",IF(emi&gt;(U714*(1+rate/freq)),IF((U714*(1+rate/freq))&lt;0,0,(U714*(1+rate/freq))),emi))</f>
        <v/>
      </c>
      <c r="K715" s="9" t="e">
        <f>IF(E715="",NA(),IF(U714&lt;0,0,U714)*H715/freq)</f>
        <v>#N/A</v>
      </c>
      <c r="L715" s="8" t="str">
        <f t="shared" si="35"/>
        <v/>
      </c>
      <c r="M715" s="8" t="str">
        <f t="shared" si="36"/>
        <v/>
      </c>
      <c r="N715" s="8">
        <f>N712+3</f>
        <v>712</v>
      </c>
      <c r="O715" s="8"/>
      <c r="P715" s="8"/>
      <c r="Q715" s="8">
        <f>IF($B$23=$M$2,M715,IF($B$23=$N$2,N715,IF($B$23=$O$2,O715,IF($B$23=$P$2,P715,""))))</f>
        <v>712</v>
      </c>
      <c r="R715" s="3">
        <f>IF(Q715&lt;&gt;0,regpay,0)</f>
        <v>0</v>
      </c>
      <c r="S715" s="27"/>
      <c r="T715" s="3">
        <f>IF(U714=0,0,S715)</f>
        <v>0</v>
      </c>
      <c r="U715" s="8" t="str">
        <f>IF(E715="","",IF(U714&lt;=0,0,IF(U714+F715-L715-R715-T715&lt;0,0,U714+F715-L715-R715-T715)))</f>
        <v/>
      </c>
      <c r="W715" s="11"/>
      <c r="X715" s="11"/>
      <c r="Y715" s="11"/>
      <c r="Z715" s="11"/>
      <c r="AA715" s="11"/>
      <c r="AB715" s="11"/>
      <c r="AC715" s="11"/>
    </row>
    <row r="716" spans="4:29">
      <c r="D716" s="34">
        <f>IF(SUM($D$2:D715)&lt;&gt;0,0,IF(U715=L716,E716,0))</f>
        <v>0</v>
      </c>
      <c r="E716" s="3" t="str">
        <f t="shared" si="34"/>
        <v/>
      </c>
      <c r="F716" s="3" t="str">
        <f>IF(E716="","",IF(ISERROR(INDEX($A$11:$B$20,MATCH(E716,$A$11:$A$20,0),2)),0,INDEX($A$11:$B$20,MATCH(E716,$A$11:$A$20,0),2)))</f>
        <v/>
      </c>
      <c r="G716" s="47">
        <v>0.1</v>
      </c>
      <c r="H716" s="46">
        <f>IF($B$5="fixed",rate,G716)</f>
        <v>0.1</v>
      </c>
      <c r="I716" s="9" t="e">
        <f>IF(E716="",NA(),IF(PMT(H716/freq,(term*freq),-$B$2)&gt;(U715*(1+rate/freq)),IF((U715*(1+rate/freq))&lt;0,0,(U715*(1+rate/freq))),PMT(H716/freq,(term*freq),-$B$2)))</f>
        <v>#N/A</v>
      </c>
      <c r="J716" s="8" t="str">
        <f>IF(E716="","",IF(emi&gt;(U715*(1+rate/freq)),IF((U715*(1+rate/freq))&lt;0,0,(U715*(1+rate/freq))),emi))</f>
        <v/>
      </c>
      <c r="K716" s="9" t="e">
        <f>IF(E716="",NA(),IF(U715&lt;0,0,U715)*H716/freq)</f>
        <v>#N/A</v>
      </c>
      <c r="L716" s="8" t="str">
        <f t="shared" si="35"/>
        <v/>
      </c>
      <c r="M716" s="8" t="str">
        <f t="shared" si="36"/>
        <v/>
      </c>
      <c r="N716" s="8"/>
      <c r="O716" s="8"/>
      <c r="P716" s="8"/>
      <c r="Q716" s="8">
        <f>IF($B$23=$M$2,M716,IF($B$23=$N$2,N716,IF($B$23=$O$2,O716,IF($B$23=$P$2,P716,""))))</f>
        <v>0</v>
      </c>
      <c r="R716" s="3">
        <f>IF(Q716&lt;&gt;0,regpay,0)</f>
        <v>0</v>
      </c>
      <c r="S716" s="27"/>
      <c r="T716" s="3">
        <f>IF(U715=0,0,S716)</f>
        <v>0</v>
      </c>
      <c r="U716" s="8" t="str">
        <f>IF(E716="","",IF(U715&lt;=0,0,IF(U715+F716-L716-R716-T716&lt;0,0,U715+F716-L716-R716-T716)))</f>
        <v/>
      </c>
      <c r="W716" s="11"/>
      <c r="X716" s="11"/>
      <c r="Y716" s="11"/>
      <c r="Z716" s="11"/>
      <c r="AA716" s="11"/>
      <c r="AB716" s="11"/>
      <c r="AC716" s="11"/>
    </row>
    <row r="717" spans="4:29">
      <c r="D717" s="34">
        <f>IF(SUM($D$2:D716)&lt;&gt;0,0,IF(U716=L717,E717,0))</f>
        <v>0</v>
      </c>
      <c r="E717" s="3" t="str">
        <f t="shared" si="34"/>
        <v/>
      </c>
      <c r="F717" s="3" t="str">
        <f>IF(E717="","",IF(ISERROR(INDEX($A$11:$B$20,MATCH(E717,$A$11:$A$20,0),2)),0,INDEX($A$11:$B$20,MATCH(E717,$A$11:$A$20,0),2)))</f>
        <v/>
      </c>
      <c r="G717" s="47">
        <v>0.1</v>
      </c>
      <c r="H717" s="46">
        <f>IF($B$5="fixed",rate,G717)</f>
        <v>0.1</v>
      </c>
      <c r="I717" s="9" t="e">
        <f>IF(E717="",NA(),IF(PMT(H717/freq,(term*freq),-$B$2)&gt;(U716*(1+rate/freq)),IF((U716*(1+rate/freq))&lt;0,0,(U716*(1+rate/freq))),PMT(H717/freq,(term*freq),-$B$2)))</f>
        <v>#N/A</v>
      </c>
      <c r="J717" s="8" t="str">
        <f>IF(E717="","",IF(emi&gt;(U716*(1+rate/freq)),IF((U716*(1+rate/freq))&lt;0,0,(U716*(1+rate/freq))),emi))</f>
        <v/>
      </c>
      <c r="K717" s="9" t="e">
        <f>IF(E717="",NA(),IF(U716&lt;0,0,U716)*H717/freq)</f>
        <v>#N/A</v>
      </c>
      <c r="L717" s="8" t="str">
        <f t="shared" si="35"/>
        <v/>
      </c>
      <c r="M717" s="8" t="str">
        <f t="shared" si="36"/>
        <v/>
      </c>
      <c r="N717" s="8"/>
      <c r="O717" s="8"/>
      <c r="P717" s="8"/>
      <c r="Q717" s="8">
        <f>IF($B$23=$M$2,M717,IF($B$23=$N$2,N717,IF($B$23=$O$2,O717,IF($B$23=$P$2,P717,""))))</f>
        <v>0</v>
      </c>
      <c r="R717" s="3">
        <f>IF(Q717&lt;&gt;0,regpay,0)</f>
        <v>0</v>
      </c>
      <c r="S717" s="27"/>
      <c r="T717" s="3">
        <f>IF(U716=0,0,S717)</f>
        <v>0</v>
      </c>
      <c r="U717" s="8" t="str">
        <f>IF(E717="","",IF(U716&lt;=0,0,IF(U716+F717-L717-R717-T717&lt;0,0,U716+F717-L717-R717-T717)))</f>
        <v/>
      </c>
      <c r="W717" s="11"/>
      <c r="X717" s="11"/>
      <c r="Y717" s="11"/>
      <c r="Z717" s="11"/>
      <c r="AA717" s="11"/>
      <c r="AB717" s="11"/>
      <c r="AC717" s="11"/>
    </row>
    <row r="718" spans="4:29">
      <c r="D718" s="34">
        <f>IF(SUM($D$2:D717)&lt;&gt;0,0,IF(U717=L718,E718,0))</f>
        <v>0</v>
      </c>
      <c r="E718" s="3" t="str">
        <f t="shared" si="34"/>
        <v/>
      </c>
      <c r="F718" s="3" t="str">
        <f>IF(E718="","",IF(ISERROR(INDEX($A$11:$B$20,MATCH(E718,$A$11:$A$20,0),2)),0,INDEX($A$11:$B$20,MATCH(E718,$A$11:$A$20,0),2)))</f>
        <v/>
      </c>
      <c r="G718" s="47">
        <v>0.1</v>
      </c>
      <c r="H718" s="46">
        <f>IF($B$5="fixed",rate,G718)</f>
        <v>0.1</v>
      </c>
      <c r="I718" s="9" t="e">
        <f>IF(E718="",NA(),IF(PMT(H718/freq,(term*freq),-$B$2)&gt;(U717*(1+rate/freq)),IF((U717*(1+rate/freq))&lt;0,0,(U717*(1+rate/freq))),PMT(H718/freq,(term*freq),-$B$2)))</f>
        <v>#N/A</v>
      </c>
      <c r="J718" s="8" t="str">
        <f>IF(E718="","",IF(emi&gt;(U717*(1+rate/freq)),IF((U717*(1+rate/freq))&lt;0,0,(U717*(1+rate/freq))),emi))</f>
        <v/>
      </c>
      <c r="K718" s="9" t="e">
        <f>IF(E718="",NA(),IF(U717&lt;0,0,U717)*H718/freq)</f>
        <v>#N/A</v>
      </c>
      <c r="L718" s="8" t="str">
        <f t="shared" si="35"/>
        <v/>
      </c>
      <c r="M718" s="8" t="str">
        <f t="shared" si="36"/>
        <v/>
      </c>
      <c r="N718" s="8">
        <f>N715+3</f>
        <v>715</v>
      </c>
      <c r="O718" s="8">
        <f>O712+6</f>
        <v>715</v>
      </c>
      <c r="P718" s="8"/>
      <c r="Q718" s="8">
        <f>IF($B$23=$M$2,M718,IF($B$23=$N$2,N718,IF($B$23=$O$2,O718,IF($B$23=$P$2,P718,""))))</f>
        <v>715</v>
      </c>
      <c r="R718" s="3">
        <f>IF(Q718&lt;&gt;0,regpay,0)</f>
        <v>0</v>
      </c>
      <c r="S718" s="27"/>
      <c r="T718" s="3">
        <f>IF(U717=0,0,S718)</f>
        <v>0</v>
      </c>
      <c r="U718" s="8" t="str">
        <f>IF(E718="","",IF(U717&lt;=0,0,IF(U717+F718-L718-R718-T718&lt;0,0,U717+F718-L718-R718-T718)))</f>
        <v/>
      </c>
      <c r="W718" s="11"/>
      <c r="X718" s="11"/>
      <c r="Y718" s="11"/>
      <c r="Z718" s="11"/>
      <c r="AA718" s="11"/>
      <c r="AB718" s="11"/>
      <c r="AC718" s="11"/>
    </row>
    <row r="719" spans="4:29">
      <c r="D719" s="34">
        <f>IF(SUM($D$2:D718)&lt;&gt;0,0,IF(U718=L719,E719,0))</f>
        <v>0</v>
      </c>
      <c r="E719" s="3" t="str">
        <f t="shared" si="34"/>
        <v/>
      </c>
      <c r="F719" s="3" t="str">
        <f>IF(E719="","",IF(ISERROR(INDEX($A$11:$B$20,MATCH(E719,$A$11:$A$20,0),2)),0,INDEX($A$11:$B$20,MATCH(E719,$A$11:$A$20,0),2)))</f>
        <v/>
      </c>
      <c r="G719" s="47">
        <v>0.1</v>
      </c>
      <c r="H719" s="46">
        <f>IF($B$5="fixed",rate,G719)</f>
        <v>0.1</v>
      </c>
      <c r="I719" s="9" t="e">
        <f>IF(E719="",NA(),IF(PMT(H719/freq,(term*freq),-$B$2)&gt;(U718*(1+rate/freq)),IF((U718*(1+rate/freq))&lt;0,0,(U718*(1+rate/freq))),PMT(H719/freq,(term*freq),-$B$2)))</f>
        <v>#N/A</v>
      </c>
      <c r="J719" s="8" t="str">
        <f>IF(E719="","",IF(emi&gt;(U718*(1+rate/freq)),IF((U718*(1+rate/freq))&lt;0,0,(U718*(1+rate/freq))),emi))</f>
        <v/>
      </c>
      <c r="K719" s="9" t="e">
        <f>IF(E719="",NA(),IF(U718&lt;0,0,U718)*H719/freq)</f>
        <v>#N/A</v>
      </c>
      <c r="L719" s="8" t="str">
        <f t="shared" si="35"/>
        <v/>
      </c>
      <c r="M719" s="8" t="str">
        <f t="shared" si="36"/>
        <v/>
      </c>
      <c r="N719" s="8"/>
      <c r="O719" s="8"/>
      <c r="P719" s="8"/>
      <c r="Q719" s="8">
        <f>IF($B$23=$M$2,M719,IF($B$23=$N$2,N719,IF($B$23=$O$2,O719,IF($B$23=$P$2,P719,""))))</f>
        <v>0</v>
      </c>
      <c r="R719" s="3">
        <f>IF(Q719&lt;&gt;0,regpay,0)</f>
        <v>0</v>
      </c>
      <c r="S719" s="27"/>
      <c r="T719" s="3">
        <f>IF(U718=0,0,S719)</f>
        <v>0</v>
      </c>
      <c r="U719" s="8" t="str">
        <f>IF(E719="","",IF(U718&lt;=0,0,IF(U718+F719-L719-R719-T719&lt;0,0,U718+F719-L719-R719-T719)))</f>
        <v/>
      </c>
      <c r="W719" s="11"/>
      <c r="X719" s="11"/>
      <c r="Y719" s="11"/>
      <c r="Z719" s="11"/>
      <c r="AA719" s="11"/>
      <c r="AB719" s="11"/>
      <c r="AC719" s="11"/>
    </row>
    <row r="720" spans="4:29">
      <c r="D720" s="34">
        <f>IF(SUM($D$2:D719)&lt;&gt;0,0,IF(U719=L720,E720,0))</f>
        <v>0</v>
      </c>
      <c r="E720" s="3" t="str">
        <f t="shared" si="34"/>
        <v/>
      </c>
      <c r="F720" s="3" t="str">
        <f>IF(E720="","",IF(ISERROR(INDEX($A$11:$B$20,MATCH(E720,$A$11:$A$20,0),2)),0,INDEX($A$11:$B$20,MATCH(E720,$A$11:$A$20,0),2)))</f>
        <v/>
      </c>
      <c r="G720" s="47">
        <v>0.1</v>
      </c>
      <c r="H720" s="46">
        <f>IF($B$5="fixed",rate,G720)</f>
        <v>0.1</v>
      </c>
      <c r="I720" s="9" t="e">
        <f>IF(E720="",NA(),IF(PMT(H720/freq,(term*freq),-$B$2)&gt;(U719*(1+rate/freq)),IF((U719*(1+rate/freq))&lt;0,0,(U719*(1+rate/freq))),PMT(H720/freq,(term*freq),-$B$2)))</f>
        <v>#N/A</v>
      </c>
      <c r="J720" s="8" t="str">
        <f>IF(E720="","",IF(emi&gt;(U719*(1+rate/freq)),IF((U719*(1+rate/freq))&lt;0,0,(U719*(1+rate/freq))),emi))</f>
        <v/>
      </c>
      <c r="K720" s="9" t="e">
        <f>IF(E720="",NA(),IF(U719&lt;0,0,U719)*H720/freq)</f>
        <v>#N/A</v>
      </c>
      <c r="L720" s="8" t="str">
        <f t="shared" si="35"/>
        <v/>
      </c>
      <c r="M720" s="8" t="str">
        <f t="shared" si="36"/>
        <v/>
      </c>
      <c r="N720" s="8"/>
      <c r="O720" s="8"/>
      <c r="P720" s="8"/>
      <c r="Q720" s="8">
        <f>IF($B$23=$M$2,M720,IF($B$23=$N$2,N720,IF($B$23=$O$2,O720,IF($B$23=$P$2,P720,""))))</f>
        <v>0</v>
      </c>
      <c r="R720" s="3">
        <f>IF(Q720&lt;&gt;0,regpay,0)</f>
        <v>0</v>
      </c>
      <c r="S720" s="27"/>
      <c r="T720" s="3">
        <f>IF(U719=0,0,S720)</f>
        <v>0</v>
      </c>
      <c r="U720" s="8" t="str">
        <f>IF(E720="","",IF(U719&lt;=0,0,IF(U719+F720-L720-R720-T720&lt;0,0,U719+F720-L720-R720-T720)))</f>
        <v/>
      </c>
      <c r="W720" s="11"/>
      <c r="X720" s="11"/>
      <c r="Y720" s="11"/>
      <c r="Z720" s="11"/>
      <c r="AA720" s="11"/>
      <c r="AB720" s="11"/>
      <c r="AC720" s="11"/>
    </row>
    <row r="721" spans="4:29">
      <c r="D721" s="34">
        <f>IF(SUM($D$2:D720)&lt;&gt;0,0,IF(U720=L721,E721,0))</f>
        <v>0</v>
      </c>
      <c r="E721" s="3" t="str">
        <f t="shared" si="34"/>
        <v/>
      </c>
      <c r="F721" s="3" t="str">
        <f>IF(E721="","",IF(ISERROR(INDEX($A$11:$B$20,MATCH(E721,$A$11:$A$20,0),2)),0,INDEX($A$11:$B$20,MATCH(E721,$A$11:$A$20,0),2)))</f>
        <v/>
      </c>
      <c r="G721" s="47">
        <v>0.1</v>
      </c>
      <c r="H721" s="46">
        <f>IF($B$5="fixed",rate,G721)</f>
        <v>0.1</v>
      </c>
      <c r="I721" s="9" t="e">
        <f>IF(E721="",NA(),IF(PMT(H721/freq,(term*freq),-$B$2)&gt;(U720*(1+rate/freq)),IF((U720*(1+rate/freq))&lt;0,0,(U720*(1+rate/freq))),PMT(H721/freq,(term*freq),-$B$2)))</f>
        <v>#N/A</v>
      </c>
      <c r="J721" s="8" t="str">
        <f>IF(E721="","",IF(emi&gt;(U720*(1+rate/freq)),IF((U720*(1+rate/freq))&lt;0,0,(U720*(1+rate/freq))),emi))</f>
        <v/>
      </c>
      <c r="K721" s="9" t="e">
        <f>IF(E721="",NA(),IF(U720&lt;0,0,U720)*H721/freq)</f>
        <v>#N/A</v>
      </c>
      <c r="L721" s="8" t="str">
        <f t="shared" si="35"/>
        <v/>
      </c>
      <c r="M721" s="8" t="str">
        <f t="shared" si="36"/>
        <v/>
      </c>
      <c r="N721" s="8">
        <f>N718+3</f>
        <v>718</v>
      </c>
      <c r="O721" s="8"/>
      <c r="P721" s="8"/>
      <c r="Q721" s="8">
        <f>IF($B$23=$M$2,M721,IF($B$23=$N$2,N721,IF($B$23=$O$2,O721,IF($B$23=$P$2,P721,""))))</f>
        <v>718</v>
      </c>
      <c r="R721" s="3">
        <f>IF(Q721&lt;&gt;0,regpay,0)</f>
        <v>0</v>
      </c>
      <c r="S721" s="27"/>
      <c r="T721" s="3">
        <f>IF(U720=0,0,S721)</f>
        <v>0</v>
      </c>
      <c r="U721" s="8" t="str">
        <f>IF(E721="","",IF(U720&lt;=0,0,IF(U720+F721-L721-R721-T721&lt;0,0,U720+F721-L721-R721-T721)))</f>
        <v/>
      </c>
      <c r="W721" s="11"/>
      <c r="X721" s="11"/>
      <c r="Y721" s="11"/>
      <c r="Z721" s="11"/>
      <c r="AA721" s="11"/>
      <c r="AB721" s="11"/>
      <c r="AC721" s="11"/>
    </row>
    <row r="722" spans="4:29">
      <c r="D722" s="34">
        <f>IF(SUM($D$2:D721)&lt;&gt;0,0,IF(U721=L722,E722,0))</f>
        <v>0</v>
      </c>
      <c r="E722" s="3" t="str">
        <f t="shared" si="34"/>
        <v/>
      </c>
      <c r="F722" s="3" t="str">
        <f>IF(E722="","",IF(ISERROR(INDEX($A$11:$B$20,MATCH(E722,$A$11:$A$20,0),2)),0,INDEX($A$11:$B$20,MATCH(E722,$A$11:$A$20,0),2)))</f>
        <v/>
      </c>
      <c r="G722" s="47">
        <v>0.1</v>
      </c>
      <c r="H722" s="46">
        <f>IF($B$5="fixed",rate,G722)</f>
        <v>0.1</v>
      </c>
      <c r="I722" s="9" t="e">
        <f>IF(E722="",NA(),IF(PMT(H722/freq,(term*freq),-$B$2)&gt;(U721*(1+rate/freq)),IF((U721*(1+rate/freq))&lt;0,0,(U721*(1+rate/freq))),PMT(H722/freq,(term*freq),-$B$2)))</f>
        <v>#N/A</v>
      </c>
      <c r="J722" s="8" t="str">
        <f>IF(E722="","",IF(emi&gt;(U721*(1+rate/freq)),IF((U721*(1+rate/freq))&lt;0,0,(U721*(1+rate/freq))),emi))</f>
        <v/>
      </c>
      <c r="K722" s="9" t="e">
        <f>IF(E722="",NA(),IF(U721&lt;0,0,U721)*H722/freq)</f>
        <v>#N/A</v>
      </c>
      <c r="L722" s="8" t="str">
        <f t="shared" si="35"/>
        <v/>
      </c>
      <c r="M722" s="8" t="str">
        <f t="shared" si="36"/>
        <v/>
      </c>
      <c r="N722" s="8"/>
      <c r="O722" s="8"/>
      <c r="P722" s="8"/>
      <c r="Q722" s="8">
        <f>IF($B$23=$M$2,M722,IF($B$23=$N$2,N722,IF($B$23=$O$2,O722,IF($B$23=$P$2,P722,""))))</f>
        <v>0</v>
      </c>
      <c r="R722" s="3">
        <f>IF(Q722&lt;&gt;0,regpay,0)</f>
        <v>0</v>
      </c>
      <c r="S722" s="27"/>
      <c r="T722" s="3">
        <f>IF(U721=0,0,S722)</f>
        <v>0</v>
      </c>
      <c r="U722" s="8" t="str">
        <f>IF(E722="","",IF(U721&lt;=0,0,IF(U721+F722-L722-R722-T722&lt;0,0,U721+F722-L722-R722-T722)))</f>
        <v/>
      </c>
      <c r="W722" s="11"/>
      <c r="X722" s="11"/>
      <c r="Y722" s="11"/>
      <c r="Z722" s="11"/>
      <c r="AA722" s="11"/>
      <c r="AB722" s="11"/>
      <c r="AC722" s="11"/>
    </row>
    <row r="723" spans="4:29">
      <c r="D723" s="34">
        <f>IF(SUM($D$2:D722)&lt;&gt;0,0,IF(U722=L723,E723,0))</f>
        <v>0</v>
      </c>
      <c r="E723" s="3" t="str">
        <f t="shared" si="34"/>
        <v/>
      </c>
      <c r="F723" s="3" t="str">
        <f>IF(E723="","",IF(ISERROR(INDEX($A$11:$B$20,MATCH(E723,$A$11:$A$20,0),2)),0,INDEX($A$11:$B$20,MATCH(E723,$A$11:$A$20,0),2)))</f>
        <v/>
      </c>
      <c r="G723" s="47">
        <v>0.1</v>
      </c>
      <c r="H723" s="46">
        <f>IF($B$5="fixed",rate,G723)</f>
        <v>0.1</v>
      </c>
      <c r="I723" s="9" t="e">
        <f>IF(E723="",NA(),IF(PMT(H723/freq,(term*freq),-$B$2)&gt;(U722*(1+rate/freq)),IF((U722*(1+rate/freq))&lt;0,0,(U722*(1+rate/freq))),PMT(H723/freq,(term*freq),-$B$2)))</f>
        <v>#N/A</v>
      </c>
      <c r="J723" s="8" t="str">
        <f>IF(E723="","",IF(emi&gt;(U722*(1+rate/freq)),IF((U722*(1+rate/freq))&lt;0,0,(U722*(1+rate/freq))),emi))</f>
        <v/>
      </c>
      <c r="K723" s="9" t="e">
        <f>IF(E723="",NA(),IF(U722&lt;0,0,U722)*H723/freq)</f>
        <v>#N/A</v>
      </c>
      <c r="L723" s="8" t="str">
        <f t="shared" si="35"/>
        <v/>
      </c>
      <c r="M723" s="8" t="str">
        <f t="shared" si="36"/>
        <v/>
      </c>
      <c r="N723" s="8"/>
      <c r="O723" s="8"/>
      <c r="P723" s="8"/>
      <c r="Q723" s="8">
        <f>IF($B$23=$M$2,M723,IF($B$23=$N$2,N723,IF($B$23=$O$2,O723,IF($B$23=$P$2,P723,""))))</f>
        <v>0</v>
      </c>
      <c r="R723" s="3">
        <f>IF(Q723&lt;&gt;0,regpay,0)</f>
        <v>0</v>
      </c>
      <c r="S723" s="27"/>
      <c r="T723" s="3">
        <f>IF(U722=0,0,S723)</f>
        <v>0</v>
      </c>
      <c r="U723" s="8" t="str">
        <f>IF(E723="","",IF(U722&lt;=0,0,IF(U722+F723-L723-R723-T723&lt;0,0,U722+F723-L723-R723-T723)))</f>
        <v/>
      </c>
      <c r="W723" s="11"/>
      <c r="X723" s="11"/>
      <c r="Y723" s="11"/>
      <c r="Z723" s="11"/>
      <c r="AA723" s="11"/>
      <c r="AB723" s="11"/>
      <c r="AC723" s="11"/>
    </row>
    <row r="724" spans="4:29">
      <c r="D724" s="34">
        <f>IF(SUM($D$2:D723)&lt;&gt;0,0,IF(U723=L724,E724,0))</f>
        <v>0</v>
      </c>
      <c r="E724" s="3" t="str">
        <f t="shared" si="34"/>
        <v/>
      </c>
      <c r="F724" s="3" t="str">
        <f>IF(E724="","",IF(ISERROR(INDEX($A$11:$B$20,MATCH(E724,$A$11:$A$20,0),2)),0,INDEX($A$11:$B$20,MATCH(E724,$A$11:$A$20,0),2)))</f>
        <v/>
      </c>
      <c r="G724" s="47">
        <v>0.1</v>
      </c>
      <c r="H724" s="46">
        <f>IF($B$5="fixed",rate,G724)</f>
        <v>0.1</v>
      </c>
      <c r="I724" s="9" t="e">
        <f>IF(E724="",NA(),IF(PMT(H724/freq,(term*freq),-$B$2)&gt;(U723*(1+rate/freq)),IF((U723*(1+rate/freq))&lt;0,0,(U723*(1+rate/freq))),PMT(H724/freq,(term*freq),-$B$2)))</f>
        <v>#N/A</v>
      </c>
      <c r="J724" s="8" t="str">
        <f>IF(E724="","",IF(emi&gt;(U723*(1+rate/freq)),IF((U723*(1+rate/freq))&lt;0,0,(U723*(1+rate/freq))),emi))</f>
        <v/>
      </c>
      <c r="K724" s="9" t="e">
        <f>IF(E724="",NA(),IF(U723&lt;0,0,U723)*H724/freq)</f>
        <v>#N/A</v>
      </c>
      <c r="L724" s="8" t="str">
        <f t="shared" si="35"/>
        <v/>
      </c>
      <c r="M724" s="8" t="str">
        <f t="shared" si="36"/>
        <v/>
      </c>
      <c r="N724" s="8">
        <f>N721+3</f>
        <v>721</v>
      </c>
      <c r="O724" s="8">
        <f>O718+6</f>
        <v>721</v>
      </c>
      <c r="P724" s="8">
        <f>P712+12</f>
        <v>721</v>
      </c>
      <c r="Q724" s="8">
        <f>IF($B$23=$M$2,M724,IF($B$23=$N$2,N724,IF($B$23=$O$2,O724,IF($B$23=$P$2,P724,""))))</f>
        <v>721</v>
      </c>
      <c r="R724" s="3">
        <f>IF(Q724&lt;&gt;0,regpay,0)</f>
        <v>0</v>
      </c>
      <c r="S724" s="27"/>
      <c r="T724" s="3">
        <f>IF(U723=0,0,S724)</f>
        <v>0</v>
      </c>
      <c r="U724" s="8" t="str">
        <f>IF(E724="","",IF(U723&lt;=0,0,IF(U723+F724-L724-R724-T724&lt;0,0,U723+F724-L724-R724-T724)))</f>
        <v/>
      </c>
      <c r="W724" s="11"/>
      <c r="X724" s="11"/>
      <c r="Y724" s="11"/>
      <c r="Z724" s="11"/>
      <c r="AA724" s="11"/>
      <c r="AB724" s="11"/>
      <c r="AC724" s="11"/>
    </row>
    <row r="725" spans="4:29">
      <c r="D725" s="34">
        <f>IF(SUM($D$2:D724)&lt;&gt;0,0,IF(U724=L725,E725,0))</f>
        <v>0</v>
      </c>
      <c r="E725" s="3" t="str">
        <f t="shared" si="34"/>
        <v/>
      </c>
      <c r="F725" s="3" t="str">
        <f>IF(E725="","",IF(ISERROR(INDEX($A$11:$B$20,MATCH(E725,$A$11:$A$20,0),2)),0,INDEX($A$11:$B$20,MATCH(E725,$A$11:$A$20,0),2)))</f>
        <v/>
      </c>
      <c r="G725" s="47">
        <v>0.1</v>
      </c>
      <c r="H725" s="46">
        <f>IF($B$5="fixed",rate,G725)</f>
        <v>0.1</v>
      </c>
      <c r="I725" s="9" t="e">
        <f>IF(E725="",NA(),IF(PMT(H725/freq,(term*freq),-$B$2)&gt;(U724*(1+rate/freq)),IF((U724*(1+rate/freq))&lt;0,0,(U724*(1+rate/freq))),PMT(H725/freq,(term*freq),-$B$2)))</f>
        <v>#N/A</v>
      </c>
      <c r="J725" s="8" t="str">
        <f>IF(E725="","",IF(emi&gt;(U724*(1+rate/freq)),IF((U724*(1+rate/freq))&lt;0,0,(U724*(1+rate/freq))),emi))</f>
        <v/>
      </c>
      <c r="K725" s="9" t="e">
        <f>IF(E725="",NA(),IF(U724&lt;0,0,U724)*H725/freq)</f>
        <v>#N/A</v>
      </c>
      <c r="L725" s="8" t="str">
        <f t="shared" si="35"/>
        <v/>
      </c>
      <c r="M725" s="8" t="str">
        <f t="shared" si="36"/>
        <v/>
      </c>
      <c r="N725" s="8"/>
      <c r="O725" s="8"/>
      <c r="P725" s="8"/>
      <c r="Q725" s="8">
        <f>IF($B$23=$M$2,M725,IF($B$23=$N$2,N725,IF($B$23=$O$2,O725,IF($B$23=$P$2,P725,""))))</f>
        <v>0</v>
      </c>
      <c r="R725" s="3">
        <f>IF(Q725&lt;&gt;0,regpay,0)</f>
        <v>0</v>
      </c>
      <c r="S725" s="27"/>
      <c r="T725" s="3">
        <f>IF(U724=0,0,S725)</f>
        <v>0</v>
      </c>
      <c r="U725" s="8" t="str">
        <f>IF(E725="","",IF(U724&lt;=0,0,IF(U724+F725-L725-R725-T725&lt;0,0,U724+F725-L725-R725-T725)))</f>
        <v/>
      </c>
      <c r="W725" s="11"/>
      <c r="X725" s="11"/>
      <c r="Y725" s="11"/>
      <c r="Z725" s="11"/>
      <c r="AA725" s="11"/>
      <c r="AB725" s="11"/>
      <c r="AC725" s="11"/>
    </row>
    <row r="726" spans="4:29">
      <c r="D726" s="34">
        <f>IF(SUM($D$2:D725)&lt;&gt;0,0,IF(U725=L726,E726,0))</f>
        <v>0</v>
      </c>
      <c r="E726" s="3" t="str">
        <f t="shared" si="34"/>
        <v/>
      </c>
      <c r="F726" s="3" t="str">
        <f>IF(E726="","",IF(ISERROR(INDEX($A$11:$B$20,MATCH(E726,$A$11:$A$20,0),2)),0,INDEX($A$11:$B$20,MATCH(E726,$A$11:$A$20,0),2)))</f>
        <v/>
      </c>
      <c r="G726" s="47">
        <v>0.1</v>
      </c>
      <c r="H726" s="46">
        <f>IF($B$5="fixed",rate,G726)</f>
        <v>0.1</v>
      </c>
      <c r="I726" s="9" t="e">
        <f>IF(E726="",NA(),IF(PMT(H726/freq,(term*freq),-$B$2)&gt;(U725*(1+rate/freq)),IF((U725*(1+rate/freq))&lt;0,0,(U725*(1+rate/freq))),PMT(H726/freq,(term*freq),-$B$2)))</f>
        <v>#N/A</v>
      </c>
      <c r="J726" s="8" t="str">
        <f>IF(E726="","",IF(emi&gt;(U725*(1+rate/freq)),IF((U725*(1+rate/freq))&lt;0,0,(U725*(1+rate/freq))),emi))</f>
        <v/>
      </c>
      <c r="K726" s="9" t="e">
        <f>IF(E726="",NA(),IF(U725&lt;0,0,U725)*H726/freq)</f>
        <v>#N/A</v>
      </c>
      <c r="L726" s="8" t="str">
        <f t="shared" si="35"/>
        <v/>
      </c>
      <c r="M726" s="8" t="str">
        <f t="shared" si="36"/>
        <v/>
      </c>
      <c r="N726" s="8"/>
      <c r="O726" s="8"/>
      <c r="P726" s="8"/>
      <c r="Q726" s="8">
        <f>IF($B$23=$M$2,M726,IF($B$23=$N$2,N726,IF($B$23=$O$2,O726,IF($B$23=$P$2,P726,""))))</f>
        <v>0</v>
      </c>
      <c r="R726" s="3">
        <f>IF(Q726&lt;&gt;0,regpay,0)</f>
        <v>0</v>
      </c>
      <c r="S726" s="27"/>
      <c r="T726" s="3">
        <f>IF(U725=0,0,S726)</f>
        <v>0</v>
      </c>
      <c r="U726" s="8" t="str">
        <f>IF(E726="","",IF(U725&lt;=0,0,IF(U725+F726-L726-R726-T726&lt;0,0,U725+F726-L726-R726-T726)))</f>
        <v/>
      </c>
      <c r="W726" s="11"/>
      <c r="X726" s="11"/>
      <c r="Y726" s="11"/>
      <c r="Z726" s="11"/>
      <c r="AA726" s="11"/>
      <c r="AB726" s="11"/>
      <c r="AC726" s="11"/>
    </row>
    <row r="727" spans="4:29">
      <c r="D727" s="34">
        <f>IF(SUM($D$2:D726)&lt;&gt;0,0,IF(U726=L727,E727,0))</f>
        <v>0</v>
      </c>
      <c r="E727" s="3" t="str">
        <f t="shared" si="34"/>
        <v/>
      </c>
      <c r="F727" s="3" t="str">
        <f>IF(E727="","",IF(ISERROR(INDEX($A$11:$B$20,MATCH(E727,$A$11:$A$20,0),2)),0,INDEX($A$11:$B$20,MATCH(E727,$A$11:$A$20,0),2)))</f>
        <v/>
      </c>
      <c r="G727" s="47">
        <v>0.1</v>
      </c>
      <c r="H727" s="46">
        <f>IF($B$5="fixed",rate,G727)</f>
        <v>0.1</v>
      </c>
      <c r="I727" s="9" t="e">
        <f>IF(E727="",NA(),IF(PMT(H727/freq,(term*freq),-$B$2)&gt;(U726*(1+rate/freq)),IF((U726*(1+rate/freq))&lt;0,0,(U726*(1+rate/freq))),PMT(H727/freq,(term*freq),-$B$2)))</f>
        <v>#N/A</v>
      </c>
      <c r="J727" s="8" t="str">
        <f>IF(E727="","",IF(emi&gt;(U726*(1+rate/freq)),IF((U726*(1+rate/freq))&lt;0,0,(U726*(1+rate/freq))),emi))</f>
        <v/>
      </c>
      <c r="K727" s="9" t="e">
        <f>IF(E727="",NA(),IF(U726&lt;0,0,U726)*H727/freq)</f>
        <v>#N/A</v>
      </c>
      <c r="L727" s="8" t="str">
        <f t="shared" si="35"/>
        <v/>
      </c>
      <c r="M727" s="8" t="str">
        <f t="shared" si="36"/>
        <v/>
      </c>
      <c r="N727" s="8">
        <f>N724+3</f>
        <v>724</v>
      </c>
      <c r="O727" s="8"/>
      <c r="P727" s="8"/>
      <c r="Q727" s="8">
        <f>IF($B$23=$M$2,M727,IF($B$23=$N$2,N727,IF($B$23=$O$2,O727,IF($B$23=$P$2,P727,""))))</f>
        <v>724</v>
      </c>
      <c r="R727" s="3">
        <f>IF(Q727&lt;&gt;0,regpay,0)</f>
        <v>0</v>
      </c>
      <c r="S727" s="27"/>
      <c r="T727" s="3">
        <f>IF(U726=0,0,S727)</f>
        <v>0</v>
      </c>
      <c r="U727" s="8" t="str">
        <f>IF(E727="","",IF(U726&lt;=0,0,IF(U726+F727-L727-R727-T727&lt;0,0,U726+F727-L727-R727-T727)))</f>
        <v/>
      </c>
      <c r="W727" s="11"/>
      <c r="X727" s="11"/>
      <c r="Y727" s="11"/>
      <c r="Z727" s="11"/>
      <c r="AA727" s="11"/>
      <c r="AB727" s="11"/>
      <c r="AC727" s="11"/>
    </row>
    <row r="728" spans="4:29">
      <c r="D728" s="34">
        <f>IF(SUM($D$2:D727)&lt;&gt;0,0,IF(U727=L728,E728,0))</f>
        <v>0</v>
      </c>
      <c r="E728" s="3" t="str">
        <f t="shared" si="34"/>
        <v/>
      </c>
      <c r="F728" s="3" t="str">
        <f>IF(E728="","",IF(ISERROR(INDEX($A$11:$B$20,MATCH(E728,$A$11:$A$20,0),2)),0,INDEX($A$11:$B$20,MATCH(E728,$A$11:$A$20,0),2)))</f>
        <v/>
      </c>
      <c r="G728" s="47">
        <v>0.1</v>
      </c>
      <c r="H728" s="46">
        <f>IF($B$5="fixed",rate,G728)</f>
        <v>0.1</v>
      </c>
      <c r="I728" s="9" t="e">
        <f>IF(E728="",NA(),IF(PMT(H728/freq,(term*freq),-$B$2)&gt;(U727*(1+rate/freq)),IF((U727*(1+rate/freq))&lt;0,0,(U727*(1+rate/freq))),PMT(H728/freq,(term*freq),-$B$2)))</f>
        <v>#N/A</v>
      </c>
      <c r="J728" s="8" t="str">
        <f>IF(E728="","",IF(emi&gt;(U727*(1+rate/freq)),IF((U727*(1+rate/freq))&lt;0,0,(U727*(1+rate/freq))),emi))</f>
        <v/>
      </c>
      <c r="K728" s="9" t="e">
        <f>IF(E728="",NA(),IF(U727&lt;0,0,U727)*H728/freq)</f>
        <v>#N/A</v>
      </c>
      <c r="L728" s="8" t="str">
        <f t="shared" si="35"/>
        <v/>
      </c>
      <c r="M728" s="8" t="str">
        <f t="shared" si="36"/>
        <v/>
      </c>
      <c r="N728" s="8"/>
      <c r="O728" s="8"/>
      <c r="P728" s="8"/>
      <c r="Q728" s="8">
        <f>IF($B$23=$M$2,M728,IF($B$23=$N$2,N728,IF($B$23=$O$2,O728,IF($B$23=$P$2,P728,""))))</f>
        <v>0</v>
      </c>
      <c r="R728" s="3">
        <f>IF(Q728&lt;&gt;0,regpay,0)</f>
        <v>0</v>
      </c>
      <c r="S728" s="27"/>
      <c r="T728" s="3">
        <f>IF(U727=0,0,S728)</f>
        <v>0</v>
      </c>
      <c r="U728" s="8" t="str">
        <f>IF(E728="","",IF(U727&lt;=0,0,IF(U727+F728-L728-R728-T728&lt;0,0,U727+F728-L728-R728-T728)))</f>
        <v/>
      </c>
      <c r="W728" s="11"/>
      <c r="X728" s="11"/>
      <c r="Y728" s="11"/>
      <c r="Z728" s="11"/>
      <c r="AA728" s="11"/>
      <c r="AB728" s="11"/>
      <c r="AC728" s="11"/>
    </row>
    <row r="729" spans="4:29">
      <c r="D729" s="34">
        <f>IF(SUM($D$2:D728)&lt;&gt;0,0,IF(U728=L729,E729,0))</f>
        <v>0</v>
      </c>
      <c r="E729" s="3" t="str">
        <f t="shared" si="34"/>
        <v/>
      </c>
      <c r="F729" s="3" t="str">
        <f>IF(E729="","",IF(ISERROR(INDEX($A$11:$B$20,MATCH(E729,$A$11:$A$20,0),2)),0,INDEX($A$11:$B$20,MATCH(E729,$A$11:$A$20,0),2)))</f>
        <v/>
      </c>
      <c r="G729" s="47">
        <v>0.1</v>
      </c>
      <c r="H729" s="46">
        <f>IF($B$5="fixed",rate,G729)</f>
        <v>0.1</v>
      </c>
      <c r="I729" s="9" t="e">
        <f>IF(E729="",NA(),IF(PMT(H729/freq,(term*freq),-$B$2)&gt;(U728*(1+rate/freq)),IF((U728*(1+rate/freq))&lt;0,0,(U728*(1+rate/freq))),PMT(H729/freq,(term*freq),-$B$2)))</f>
        <v>#N/A</v>
      </c>
      <c r="J729" s="8" t="str">
        <f>IF(E729="","",IF(emi&gt;(U728*(1+rate/freq)),IF((U728*(1+rate/freq))&lt;0,0,(U728*(1+rate/freq))),emi))</f>
        <v/>
      </c>
      <c r="K729" s="9" t="e">
        <f>IF(E729="",NA(),IF(U728&lt;0,0,U728)*H729/freq)</f>
        <v>#N/A</v>
      </c>
      <c r="L729" s="8" t="str">
        <f t="shared" si="35"/>
        <v/>
      </c>
      <c r="M729" s="8" t="str">
        <f t="shared" si="36"/>
        <v/>
      </c>
      <c r="N729" s="8"/>
      <c r="O729" s="8"/>
      <c r="P729" s="8"/>
      <c r="Q729" s="8">
        <f>IF($B$23=$M$2,M729,IF($B$23=$N$2,N729,IF($B$23=$O$2,O729,IF($B$23=$P$2,P729,""))))</f>
        <v>0</v>
      </c>
      <c r="R729" s="3">
        <f>IF(Q729&lt;&gt;0,regpay,0)</f>
        <v>0</v>
      </c>
      <c r="S729" s="27"/>
      <c r="T729" s="3">
        <f>IF(U728=0,0,S729)</f>
        <v>0</v>
      </c>
      <c r="U729" s="8" t="str">
        <f>IF(E729="","",IF(U728&lt;=0,0,IF(U728+F729-L729-R729-T729&lt;0,0,U728+F729-L729-R729-T729)))</f>
        <v/>
      </c>
      <c r="W729" s="11"/>
      <c r="X729" s="11"/>
      <c r="Y729" s="11"/>
      <c r="Z729" s="11"/>
      <c r="AA729" s="11"/>
      <c r="AB729" s="11"/>
      <c r="AC729" s="11"/>
    </row>
    <row r="730" spans="4:29">
      <c r="D730" s="34">
        <f>IF(SUM($D$2:D729)&lt;&gt;0,0,IF(U729=L730,E730,0))</f>
        <v>0</v>
      </c>
      <c r="E730" s="3" t="str">
        <f t="shared" si="34"/>
        <v/>
      </c>
      <c r="F730" s="3" t="str">
        <f>IF(E730="","",IF(ISERROR(INDEX($A$11:$B$20,MATCH(E730,$A$11:$A$20,0),2)),0,INDEX($A$11:$B$20,MATCH(E730,$A$11:$A$20,0),2)))</f>
        <v/>
      </c>
      <c r="G730" s="47">
        <v>0.1</v>
      </c>
      <c r="H730" s="46">
        <f>IF($B$5="fixed",rate,G730)</f>
        <v>0.1</v>
      </c>
      <c r="I730" s="9" t="e">
        <f>IF(E730="",NA(),IF(PMT(H730/freq,(term*freq),-$B$2)&gt;(U729*(1+rate/freq)),IF((U729*(1+rate/freq))&lt;0,0,(U729*(1+rate/freq))),PMT(H730/freq,(term*freq),-$B$2)))</f>
        <v>#N/A</v>
      </c>
      <c r="J730" s="8" t="str">
        <f>IF(E730="","",IF(emi&gt;(U729*(1+rate/freq)),IF((U729*(1+rate/freq))&lt;0,0,(U729*(1+rate/freq))),emi))</f>
        <v/>
      </c>
      <c r="K730" s="9" t="e">
        <f>IF(E730="",NA(),IF(U729&lt;0,0,U729)*H730/freq)</f>
        <v>#N/A</v>
      </c>
      <c r="L730" s="8" t="str">
        <f t="shared" si="35"/>
        <v/>
      </c>
      <c r="M730" s="8" t="str">
        <f t="shared" si="36"/>
        <v/>
      </c>
      <c r="N730" s="8">
        <f>N727+3</f>
        <v>727</v>
      </c>
      <c r="O730" s="8">
        <f>O724+6</f>
        <v>727</v>
      </c>
      <c r="P730" s="8"/>
      <c r="Q730" s="8">
        <f>IF($B$23=$M$2,M730,IF($B$23=$N$2,N730,IF($B$23=$O$2,O730,IF($B$23=$P$2,P730,""))))</f>
        <v>727</v>
      </c>
      <c r="R730" s="3">
        <f>IF(Q730&lt;&gt;0,regpay,0)</f>
        <v>0</v>
      </c>
      <c r="S730" s="27"/>
      <c r="T730" s="3">
        <f>IF(U729=0,0,S730)</f>
        <v>0</v>
      </c>
      <c r="U730" s="8" t="str">
        <f>IF(E730="","",IF(U729&lt;=0,0,IF(U729+F730-L730-R730-T730&lt;0,0,U729+F730-L730-R730-T730)))</f>
        <v/>
      </c>
      <c r="W730" s="11"/>
      <c r="X730" s="11"/>
      <c r="Y730" s="11"/>
      <c r="Z730" s="11"/>
      <c r="AA730" s="11"/>
      <c r="AB730" s="11"/>
      <c r="AC730" s="11"/>
    </row>
    <row r="731" spans="4:29">
      <c r="D731" s="34">
        <f>IF(SUM($D$2:D730)&lt;&gt;0,0,IF(U730=L731,E731,0))</f>
        <v>0</v>
      </c>
      <c r="E731" s="3" t="str">
        <f t="shared" si="34"/>
        <v/>
      </c>
      <c r="F731" s="3" t="str">
        <f>IF(E731="","",IF(ISERROR(INDEX($A$11:$B$20,MATCH(E731,$A$11:$A$20,0),2)),0,INDEX($A$11:$B$20,MATCH(E731,$A$11:$A$20,0),2)))</f>
        <v/>
      </c>
      <c r="G731" s="47">
        <v>0.1</v>
      </c>
      <c r="H731" s="46">
        <f>IF($B$5="fixed",rate,G731)</f>
        <v>0.1</v>
      </c>
      <c r="I731" s="9" t="e">
        <f>IF(E731="",NA(),IF(PMT(H731/freq,(term*freq),-$B$2)&gt;(U730*(1+rate/freq)),IF((U730*(1+rate/freq))&lt;0,0,(U730*(1+rate/freq))),PMT(H731/freq,(term*freq),-$B$2)))</f>
        <v>#N/A</v>
      </c>
      <c r="J731" s="8" t="str">
        <f>IF(E731="","",IF(emi&gt;(U730*(1+rate/freq)),IF((U730*(1+rate/freq))&lt;0,0,(U730*(1+rate/freq))),emi))</f>
        <v/>
      </c>
      <c r="K731" s="9" t="e">
        <f>IF(E731="",NA(),IF(U730&lt;0,0,U730)*H731/freq)</f>
        <v>#N/A</v>
      </c>
      <c r="L731" s="8" t="str">
        <f t="shared" si="35"/>
        <v/>
      </c>
      <c r="M731" s="8" t="str">
        <f t="shared" si="36"/>
        <v/>
      </c>
      <c r="N731" s="8"/>
      <c r="O731" s="8"/>
      <c r="P731" s="8"/>
      <c r="Q731" s="8">
        <f>IF($B$23=$M$2,M731,IF($B$23=$N$2,N731,IF($B$23=$O$2,O731,IF($B$23=$P$2,P731,""))))</f>
        <v>0</v>
      </c>
      <c r="R731" s="3">
        <f>IF(Q731&lt;&gt;0,regpay,0)</f>
        <v>0</v>
      </c>
      <c r="S731" s="27"/>
      <c r="T731" s="3">
        <f>IF(U730=0,0,S731)</f>
        <v>0</v>
      </c>
      <c r="U731" s="8" t="str">
        <f>IF(E731="","",IF(U730&lt;=0,0,IF(U730+F731-L731-R731-T731&lt;0,0,U730+F731-L731-R731-T731)))</f>
        <v/>
      </c>
      <c r="W731" s="11"/>
      <c r="X731" s="11"/>
      <c r="Y731" s="11"/>
      <c r="Z731" s="11"/>
      <c r="AA731" s="11"/>
      <c r="AB731" s="11"/>
      <c r="AC731" s="11"/>
    </row>
    <row r="732" spans="4:29">
      <c r="D732" s="34">
        <f>IF(SUM($D$2:D731)&lt;&gt;0,0,IF(U731=L732,E732,0))</f>
        <v>0</v>
      </c>
      <c r="E732" s="3" t="str">
        <f t="shared" si="34"/>
        <v/>
      </c>
      <c r="F732" s="3" t="str">
        <f>IF(E732="","",IF(ISERROR(INDEX($A$11:$B$20,MATCH(E732,$A$11:$A$20,0),2)),0,INDEX($A$11:$B$20,MATCH(E732,$A$11:$A$20,0),2)))</f>
        <v/>
      </c>
      <c r="G732" s="47">
        <v>0.1</v>
      </c>
      <c r="H732" s="46">
        <f>IF($B$5="fixed",rate,G732)</f>
        <v>0.1</v>
      </c>
      <c r="I732" s="9" t="e">
        <f>IF(E732="",NA(),IF(PMT(H732/freq,(term*freq),-$B$2)&gt;(U731*(1+rate/freq)),IF((U731*(1+rate/freq))&lt;0,0,(U731*(1+rate/freq))),PMT(H732/freq,(term*freq),-$B$2)))</f>
        <v>#N/A</v>
      </c>
      <c r="J732" s="8" t="str">
        <f>IF(E732="","",IF(emi&gt;(U731*(1+rate/freq)),IF((U731*(1+rate/freq))&lt;0,0,(U731*(1+rate/freq))),emi))</f>
        <v/>
      </c>
      <c r="K732" s="9" t="e">
        <f>IF(E732="",NA(),IF(U731&lt;0,0,U731)*H732/freq)</f>
        <v>#N/A</v>
      </c>
      <c r="L732" s="8" t="str">
        <f t="shared" si="35"/>
        <v/>
      </c>
      <c r="M732" s="8" t="str">
        <f t="shared" si="36"/>
        <v/>
      </c>
      <c r="N732" s="8"/>
      <c r="O732" s="8"/>
      <c r="P732" s="8"/>
      <c r="Q732" s="8">
        <f>IF($B$23=$M$2,M732,IF($B$23=$N$2,N732,IF($B$23=$O$2,O732,IF($B$23=$P$2,P732,""))))</f>
        <v>0</v>
      </c>
      <c r="R732" s="3">
        <f>IF(Q732&lt;&gt;0,regpay,0)</f>
        <v>0</v>
      </c>
      <c r="S732" s="27"/>
      <c r="T732" s="3">
        <f>IF(U731=0,0,S732)</f>
        <v>0</v>
      </c>
      <c r="U732" s="8" t="str">
        <f>IF(E732="","",IF(U731&lt;=0,0,IF(U731+F732-L732-R732-T732&lt;0,0,U731+F732-L732-R732-T732)))</f>
        <v/>
      </c>
      <c r="W732" s="11"/>
      <c r="X732" s="11"/>
      <c r="Y732" s="11"/>
      <c r="Z732" s="11"/>
      <c r="AA732" s="11"/>
      <c r="AB732" s="11"/>
      <c r="AC732" s="11"/>
    </row>
    <row r="733" spans="4:29">
      <c r="D733" s="34">
        <f>IF(SUM($D$2:D732)&lt;&gt;0,0,IF(U732=L733,E733,0))</f>
        <v>0</v>
      </c>
      <c r="E733" s="3" t="str">
        <f t="shared" si="34"/>
        <v/>
      </c>
      <c r="F733" s="3" t="str">
        <f>IF(E733="","",IF(ISERROR(INDEX($A$11:$B$20,MATCH(E733,$A$11:$A$20,0),2)),0,INDEX($A$11:$B$20,MATCH(E733,$A$11:$A$20,0),2)))</f>
        <v/>
      </c>
      <c r="G733" s="47">
        <v>0.1</v>
      </c>
      <c r="H733" s="46">
        <f>IF($B$5="fixed",rate,G733)</f>
        <v>0.1</v>
      </c>
      <c r="I733" s="9" t="e">
        <f>IF(E733="",NA(),IF(PMT(H733/freq,(term*freq),-$B$2)&gt;(U732*(1+rate/freq)),IF((U732*(1+rate/freq))&lt;0,0,(U732*(1+rate/freq))),PMT(H733/freq,(term*freq),-$B$2)))</f>
        <v>#N/A</v>
      </c>
      <c r="J733" s="8" t="str">
        <f>IF(E733="","",IF(emi&gt;(U732*(1+rate/freq)),IF((U732*(1+rate/freq))&lt;0,0,(U732*(1+rate/freq))),emi))</f>
        <v/>
      </c>
      <c r="K733" s="9" t="e">
        <f>IF(E733="",NA(),IF(U732&lt;0,0,U732)*H733/freq)</f>
        <v>#N/A</v>
      </c>
      <c r="L733" s="8" t="str">
        <f t="shared" si="35"/>
        <v/>
      </c>
      <c r="M733" s="8" t="str">
        <f t="shared" si="36"/>
        <v/>
      </c>
      <c r="N733" s="8">
        <f>N730+3</f>
        <v>730</v>
      </c>
      <c r="O733" s="8"/>
      <c r="P733" s="8"/>
      <c r="Q733" s="8">
        <f>IF($B$23=$M$2,M733,IF($B$23=$N$2,N733,IF($B$23=$O$2,O733,IF($B$23=$P$2,P733,""))))</f>
        <v>730</v>
      </c>
      <c r="R733" s="3">
        <f>IF(Q733&lt;&gt;0,regpay,0)</f>
        <v>0</v>
      </c>
      <c r="S733" s="27"/>
      <c r="T733" s="3">
        <f>IF(U732=0,0,S733)</f>
        <v>0</v>
      </c>
      <c r="U733" s="8" t="str">
        <f>IF(E733="","",IF(U732&lt;=0,0,IF(U732+F733-L733-R733-T733&lt;0,0,U732+F733-L733-R733-T733)))</f>
        <v/>
      </c>
      <c r="W733" s="11"/>
      <c r="X733" s="11"/>
      <c r="Y733" s="11"/>
      <c r="Z733" s="11"/>
      <c r="AA733" s="11"/>
      <c r="AB733" s="11"/>
      <c r="AC733" s="11"/>
    </row>
    <row r="734" spans="4:29">
      <c r="D734" s="34">
        <f>IF(SUM($D$2:D733)&lt;&gt;0,0,IF(U733=L734,E734,0))</f>
        <v>0</v>
      </c>
      <c r="E734" s="3" t="str">
        <f t="shared" si="34"/>
        <v/>
      </c>
      <c r="F734" s="3" t="str">
        <f>IF(E734="","",IF(ISERROR(INDEX($A$11:$B$20,MATCH(E734,$A$11:$A$20,0),2)),0,INDEX($A$11:$B$20,MATCH(E734,$A$11:$A$20,0),2)))</f>
        <v/>
      </c>
      <c r="G734" s="47">
        <v>0.1</v>
      </c>
      <c r="H734" s="46">
        <f>IF($B$5="fixed",rate,G734)</f>
        <v>0.1</v>
      </c>
      <c r="I734" s="9" t="e">
        <f>IF(E734="",NA(),IF(PMT(H734/freq,(term*freq),-$B$2)&gt;(U733*(1+rate/freq)),IF((U733*(1+rate/freq))&lt;0,0,(U733*(1+rate/freq))),PMT(H734/freq,(term*freq),-$B$2)))</f>
        <v>#N/A</v>
      </c>
      <c r="J734" s="8" t="str">
        <f>IF(E734="","",IF(emi&gt;(U733*(1+rate/freq)),IF((U733*(1+rate/freq))&lt;0,0,(U733*(1+rate/freq))),emi))</f>
        <v/>
      </c>
      <c r="K734" s="9" t="e">
        <f>IF(E734="",NA(),IF(U733&lt;0,0,U733)*H734/freq)</f>
        <v>#N/A</v>
      </c>
      <c r="L734" s="8" t="str">
        <f t="shared" si="35"/>
        <v/>
      </c>
      <c r="M734" s="8" t="str">
        <f t="shared" si="36"/>
        <v/>
      </c>
      <c r="N734" s="8"/>
      <c r="O734" s="8"/>
      <c r="P734" s="8"/>
      <c r="Q734" s="8">
        <f>IF($B$23=$M$2,M734,IF($B$23=$N$2,N734,IF($B$23=$O$2,O734,IF($B$23=$P$2,P734,""))))</f>
        <v>0</v>
      </c>
      <c r="R734" s="3">
        <f>IF(Q734&lt;&gt;0,regpay,0)</f>
        <v>0</v>
      </c>
      <c r="S734" s="27"/>
      <c r="T734" s="3">
        <f>IF(U733=0,0,S734)</f>
        <v>0</v>
      </c>
      <c r="U734" s="8" t="str">
        <f>IF(E734="","",IF(U733&lt;=0,0,IF(U733+F734-L734-R734-T734&lt;0,0,U733+F734-L734-R734-T734)))</f>
        <v/>
      </c>
      <c r="W734" s="11"/>
      <c r="X734" s="11"/>
      <c r="Y734" s="11"/>
      <c r="Z734" s="11"/>
      <c r="AA734" s="11"/>
      <c r="AB734" s="11"/>
      <c r="AC734" s="11"/>
    </row>
    <row r="735" spans="4:29">
      <c r="D735" s="34">
        <f>IF(SUM($D$2:D734)&lt;&gt;0,0,IF(U734=L735,E735,0))</f>
        <v>0</v>
      </c>
      <c r="E735" s="3" t="str">
        <f t="shared" si="34"/>
        <v/>
      </c>
      <c r="F735" s="3" t="str">
        <f>IF(E735="","",IF(ISERROR(INDEX($A$11:$B$20,MATCH(E735,$A$11:$A$20,0),2)),0,INDEX($A$11:$B$20,MATCH(E735,$A$11:$A$20,0),2)))</f>
        <v/>
      </c>
      <c r="G735" s="47">
        <v>0.1</v>
      </c>
      <c r="H735" s="46">
        <f>IF($B$5="fixed",rate,G735)</f>
        <v>0.1</v>
      </c>
      <c r="I735" s="9" t="e">
        <f>IF(E735="",NA(),IF(PMT(H735/freq,(term*freq),-$B$2)&gt;(U734*(1+rate/freq)),IF((U734*(1+rate/freq))&lt;0,0,(U734*(1+rate/freq))),PMT(H735/freq,(term*freq),-$B$2)))</f>
        <v>#N/A</v>
      </c>
      <c r="J735" s="8" t="str">
        <f>IF(E735="","",IF(emi&gt;(U734*(1+rate/freq)),IF((U734*(1+rate/freq))&lt;0,0,(U734*(1+rate/freq))),emi))</f>
        <v/>
      </c>
      <c r="K735" s="9" t="e">
        <f>IF(E735="",NA(),IF(U734&lt;0,0,U734)*H735/freq)</f>
        <v>#N/A</v>
      </c>
      <c r="L735" s="8" t="str">
        <f t="shared" si="35"/>
        <v/>
      </c>
      <c r="M735" s="8" t="str">
        <f t="shared" si="36"/>
        <v/>
      </c>
      <c r="N735" s="8"/>
      <c r="O735" s="8"/>
      <c r="P735" s="8"/>
      <c r="Q735" s="8">
        <f>IF($B$23=$M$2,M735,IF($B$23=$N$2,N735,IF($B$23=$O$2,O735,IF($B$23=$P$2,P735,""))))</f>
        <v>0</v>
      </c>
      <c r="R735" s="3">
        <f>IF(Q735&lt;&gt;0,regpay,0)</f>
        <v>0</v>
      </c>
      <c r="S735" s="27"/>
      <c r="T735" s="3">
        <f>IF(U734=0,0,S735)</f>
        <v>0</v>
      </c>
      <c r="U735" s="8" t="str">
        <f>IF(E735="","",IF(U734&lt;=0,0,IF(U734+F735-L735-R735-T735&lt;0,0,U734+F735-L735-R735-T735)))</f>
        <v/>
      </c>
      <c r="W735" s="11"/>
      <c r="X735" s="11"/>
      <c r="Y735" s="11"/>
      <c r="Z735" s="11"/>
      <c r="AA735" s="11"/>
      <c r="AB735" s="11"/>
      <c r="AC735" s="11"/>
    </row>
    <row r="736" spans="4:29">
      <c r="D736" s="34">
        <f>IF(SUM($D$2:D735)&lt;&gt;0,0,IF(U735=L736,E736,0))</f>
        <v>0</v>
      </c>
      <c r="E736" s="3" t="str">
        <f t="shared" si="34"/>
        <v/>
      </c>
      <c r="F736" s="3" t="str">
        <f>IF(E736="","",IF(ISERROR(INDEX($A$11:$B$20,MATCH(E736,$A$11:$A$20,0),2)),0,INDEX($A$11:$B$20,MATCH(E736,$A$11:$A$20,0),2)))</f>
        <v/>
      </c>
      <c r="G736" s="47">
        <v>0.1</v>
      </c>
      <c r="H736" s="46">
        <f>IF($B$5="fixed",rate,G736)</f>
        <v>0.1</v>
      </c>
      <c r="I736" s="9" t="e">
        <f>IF(E736="",NA(),IF(PMT(H736/freq,(term*freq),-$B$2)&gt;(U735*(1+rate/freq)),IF((U735*(1+rate/freq))&lt;0,0,(U735*(1+rate/freq))),PMT(H736/freq,(term*freq),-$B$2)))</f>
        <v>#N/A</v>
      </c>
      <c r="J736" s="8" t="str">
        <f>IF(E736="","",IF(emi&gt;(U735*(1+rate/freq)),IF((U735*(1+rate/freq))&lt;0,0,(U735*(1+rate/freq))),emi))</f>
        <v/>
      </c>
      <c r="K736" s="9" t="e">
        <f>IF(E736="",NA(),IF(U735&lt;0,0,U735)*H736/freq)</f>
        <v>#N/A</v>
      </c>
      <c r="L736" s="8" t="str">
        <f t="shared" si="35"/>
        <v/>
      </c>
      <c r="M736" s="8" t="str">
        <f t="shared" si="36"/>
        <v/>
      </c>
      <c r="N736" s="8">
        <f>N733+3</f>
        <v>733</v>
      </c>
      <c r="O736" s="8">
        <f>O730+6</f>
        <v>733</v>
      </c>
      <c r="P736" s="8">
        <f>P724+12</f>
        <v>733</v>
      </c>
      <c r="Q736" s="8">
        <f>IF($B$23=$M$2,M736,IF($B$23=$N$2,N736,IF($B$23=$O$2,O736,IF($B$23=$P$2,P736,""))))</f>
        <v>733</v>
      </c>
      <c r="R736" s="3">
        <f>IF(Q736&lt;&gt;0,regpay,0)</f>
        <v>0</v>
      </c>
      <c r="S736" s="27"/>
      <c r="T736" s="3">
        <f>IF(U735=0,0,S736)</f>
        <v>0</v>
      </c>
      <c r="U736" s="8" t="str">
        <f>IF(E736="","",IF(U735&lt;=0,0,IF(U735+F736-L736-R736-T736&lt;0,0,U735+F736-L736-R736-T736)))</f>
        <v/>
      </c>
      <c r="W736" s="11"/>
      <c r="X736" s="11"/>
      <c r="Y736" s="11"/>
      <c r="Z736" s="11"/>
      <c r="AA736" s="11"/>
      <c r="AB736" s="11"/>
      <c r="AC736" s="11"/>
    </row>
    <row r="737" spans="4:29">
      <c r="D737" s="34">
        <f>IF(SUM($D$2:D736)&lt;&gt;0,0,IF(U736=L737,E737,0))</f>
        <v>0</v>
      </c>
      <c r="E737" s="3" t="str">
        <f t="shared" si="34"/>
        <v/>
      </c>
      <c r="F737" s="3" t="str">
        <f>IF(E737="","",IF(ISERROR(INDEX($A$11:$B$20,MATCH(E737,$A$11:$A$20,0),2)),0,INDEX($A$11:$B$20,MATCH(E737,$A$11:$A$20,0),2)))</f>
        <v/>
      </c>
      <c r="G737" s="47">
        <v>0.1</v>
      </c>
      <c r="H737" s="46">
        <f>IF($B$5="fixed",rate,G737)</f>
        <v>0.1</v>
      </c>
      <c r="I737" s="9" t="e">
        <f>IF(E737="",NA(),IF(PMT(H737/freq,(term*freq),-$B$2)&gt;(U736*(1+rate/freq)),IF((U736*(1+rate/freq))&lt;0,0,(U736*(1+rate/freq))),PMT(H737/freq,(term*freq),-$B$2)))</f>
        <v>#N/A</v>
      </c>
      <c r="J737" s="8" t="str">
        <f>IF(E737="","",IF(emi&gt;(U736*(1+rate/freq)),IF((U736*(1+rate/freq))&lt;0,0,(U736*(1+rate/freq))),emi))</f>
        <v/>
      </c>
      <c r="K737" s="9" t="e">
        <f>IF(E737="",NA(),IF(U736&lt;0,0,U736)*H737/freq)</f>
        <v>#N/A</v>
      </c>
      <c r="L737" s="8" t="str">
        <f t="shared" si="35"/>
        <v/>
      </c>
      <c r="M737" s="8" t="str">
        <f t="shared" si="36"/>
        <v/>
      </c>
      <c r="N737" s="8"/>
      <c r="O737" s="8"/>
      <c r="P737" s="8"/>
      <c r="Q737" s="8">
        <f>IF($B$23=$M$2,M737,IF($B$23=$N$2,N737,IF($B$23=$O$2,O737,IF($B$23=$P$2,P737,""))))</f>
        <v>0</v>
      </c>
      <c r="R737" s="3">
        <f>IF(Q737&lt;&gt;0,regpay,0)</f>
        <v>0</v>
      </c>
      <c r="S737" s="27"/>
      <c r="T737" s="3">
        <f>IF(U736=0,0,S737)</f>
        <v>0</v>
      </c>
      <c r="U737" s="8" t="str">
        <f>IF(E737="","",IF(U736&lt;=0,0,IF(U736+F737-L737-R737-T737&lt;0,0,U736+F737-L737-R737-T737)))</f>
        <v/>
      </c>
      <c r="W737" s="11"/>
      <c r="X737" s="11"/>
      <c r="Y737" s="11"/>
      <c r="Z737" s="11"/>
      <c r="AA737" s="11"/>
      <c r="AB737" s="11"/>
      <c r="AC737" s="11"/>
    </row>
    <row r="738" spans="4:29">
      <c r="D738" s="34">
        <f>IF(SUM($D$2:D737)&lt;&gt;0,0,IF(U737=L738,E738,0))</f>
        <v>0</v>
      </c>
      <c r="E738" s="3" t="str">
        <f t="shared" si="34"/>
        <v/>
      </c>
      <c r="F738" s="3" t="str">
        <f>IF(E738="","",IF(ISERROR(INDEX($A$11:$B$20,MATCH(E738,$A$11:$A$20,0),2)),0,INDEX($A$11:$B$20,MATCH(E738,$A$11:$A$20,0),2)))</f>
        <v/>
      </c>
      <c r="G738" s="47">
        <v>0.1</v>
      </c>
      <c r="H738" s="46">
        <f>IF($B$5="fixed",rate,G738)</f>
        <v>0.1</v>
      </c>
      <c r="I738" s="9" t="e">
        <f>IF(E738="",NA(),IF(PMT(H738/freq,(term*freq),-$B$2)&gt;(U737*(1+rate/freq)),IF((U737*(1+rate/freq))&lt;0,0,(U737*(1+rate/freq))),PMT(H738/freq,(term*freq),-$B$2)))</f>
        <v>#N/A</v>
      </c>
      <c r="J738" s="8" t="str">
        <f>IF(E738="","",IF(emi&gt;(U737*(1+rate/freq)),IF((U737*(1+rate/freq))&lt;0,0,(U737*(1+rate/freq))),emi))</f>
        <v/>
      </c>
      <c r="K738" s="9" t="e">
        <f>IF(E738="",NA(),IF(U737&lt;0,0,U737)*H738/freq)</f>
        <v>#N/A</v>
      </c>
      <c r="L738" s="8" t="str">
        <f t="shared" si="35"/>
        <v/>
      </c>
      <c r="M738" s="8" t="str">
        <f t="shared" si="36"/>
        <v/>
      </c>
      <c r="N738" s="8"/>
      <c r="O738" s="8"/>
      <c r="P738" s="8"/>
      <c r="Q738" s="8">
        <f>IF($B$23=$M$2,M738,IF($B$23=$N$2,N738,IF($B$23=$O$2,O738,IF($B$23=$P$2,P738,""))))</f>
        <v>0</v>
      </c>
      <c r="R738" s="3">
        <f>IF(Q738&lt;&gt;0,regpay,0)</f>
        <v>0</v>
      </c>
      <c r="S738" s="27"/>
      <c r="T738" s="3">
        <f>IF(U737=0,0,S738)</f>
        <v>0</v>
      </c>
      <c r="U738" s="8" t="str">
        <f>IF(E738="","",IF(U737&lt;=0,0,IF(U737+F738-L738-R738-T738&lt;0,0,U737+F738-L738-R738-T738)))</f>
        <v/>
      </c>
      <c r="W738" s="11"/>
      <c r="X738" s="11"/>
      <c r="Y738" s="11"/>
      <c r="Z738" s="11"/>
      <c r="AA738" s="11"/>
      <c r="AB738" s="11"/>
      <c r="AC738" s="11"/>
    </row>
    <row r="739" spans="4:29">
      <c r="D739" s="34">
        <f>IF(SUM($D$2:D738)&lt;&gt;0,0,IF(U738=L739,E739,0))</f>
        <v>0</v>
      </c>
      <c r="E739" s="3" t="str">
        <f t="shared" si="34"/>
        <v/>
      </c>
      <c r="F739" s="3" t="str">
        <f>IF(E739="","",IF(ISERROR(INDEX($A$11:$B$20,MATCH(E739,$A$11:$A$20,0),2)),0,INDEX($A$11:$B$20,MATCH(E739,$A$11:$A$20,0),2)))</f>
        <v/>
      </c>
      <c r="G739" s="47">
        <v>0.1</v>
      </c>
      <c r="H739" s="46">
        <f>IF($B$5="fixed",rate,G739)</f>
        <v>0.1</v>
      </c>
      <c r="I739" s="9" t="e">
        <f>IF(E739="",NA(),IF(PMT(H739/freq,(term*freq),-$B$2)&gt;(U738*(1+rate/freq)),IF((U738*(1+rate/freq))&lt;0,0,(U738*(1+rate/freq))),PMT(H739/freq,(term*freq),-$B$2)))</f>
        <v>#N/A</v>
      </c>
      <c r="J739" s="8" t="str">
        <f>IF(E739="","",IF(emi&gt;(U738*(1+rate/freq)),IF((U738*(1+rate/freq))&lt;0,0,(U738*(1+rate/freq))),emi))</f>
        <v/>
      </c>
      <c r="K739" s="9" t="e">
        <f>IF(E739="",NA(),IF(U738&lt;0,0,U738)*H739/freq)</f>
        <v>#N/A</v>
      </c>
      <c r="L739" s="8" t="str">
        <f t="shared" si="35"/>
        <v/>
      </c>
      <c r="M739" s="8" t="str">
        <f t="shared" si="36"/>
        <v/>
      </c>
      <c r="N739" s="8">
        <f>N736+3</f>
        <v>736</v>
      </c>
      <c r="O739" s="8"/>
      <c r="P739" s="8"/>
      <c r="Q739" s="8">
        <f>IF($B$23=$M$2,M739,IF($B$23=$N$2,N739,IF($B$23=$O$2,O739,IF($B$23=$P$2,P739,""))))</f>
        <v>736</v>
      </c>
      <c r="R739" s="3">
        <f>IF(Q739&lt;&gt;0,regpay,0)</f>
        <v>0</v>
      </c>
      <c r="S739" s="27"/>
      <c r="T739" s="3">
        <f>IF(U738=0,0,S739)</f>
        <v>0</v>
      </c>
      <c r="U739" s="8" t="str">
        <f>IF(E739="","",IF(U738&lt;=0,0,IF(U738+F739-L739-R739-T739&lt;0,0,U738+F739-L739-R739-T739)))</f>
        <v/>
      </c>
      <c r="W739" s="11"/>
      <c r="X739" s="11"/>
      <c r="Y739" s="11"/>
      <c r="Z739" s="11"/>
      <c r="AA739" s="11"/>
      <c r="AB739" s="11"/>
      <c r="AC739" s="11"/>
    </row>
    <row r="740" spans="4:29">
      <c r="D740" s="34">
        <f>IF(SUM($D$2:D739)&lt;&gt;0,0,IF(U739=L740,E740,0))</f>
        <v>0</v>
      </c>
      <c r="E740" s="3" t="str">
        <f t="shared" si="34"/>
        <v/>
      </c>
      <c r="F740" s="3" t="str">
        <f>IF(E740="","",IF(ISERROR(INDEX($A$11:$B$20,MATCH(E740,$A$11:$A$20,0),2)),0,INDEX($A$11:$B$20,MATCH(E740,$A$11:$A$20,0),2)))</f>
        <v/>
      </c>
      <c r="G740" s="47">
        <v>0.1</v>
      </c>
      <c r="H740" s="46">
        <f>IF($B$5="fixed",rate,G740)</f>
        <v>0.1</v>
      </c>
      <c r="I740" s="9" t="e">
        <f>IF(E740="",NA(),IF(PMT(H740/freq,(term*freq),-$B$2)&gt;(U739*(1+rate/freq)),IF((U739*(1+rate/freq))&lt;0,0,(U739*(1+rate/freq))),PMT(H740/freq,(term*freq),-$B$2)))</f>
        <v>#N/A</v>
      </c>
      <c r="J740" s="8" t="str">
        <f>IF(E740="","",IF(emi&gt;(U739*(1+rate/freq)),IF((U739*(1+rate/freq))&lt;0,0,(U739*(1+rate/freq))),emi))</f>
        <v/>
      </c>
      <c r="K740" s="9" t="e">
        <f>IF(E740="",NA(),IF(U739&lt;0,0,U739)*H740/freq)</f>
        <v>#N/A</v>
      </c>
      <c r="L740" s="8" t="str">
        <f t="shared" si="35"/>
        <v/>
      </c>
      <c r="M740" s="8" t="str">
        <f t="shared" si="36"/>
        <v/>
      </c>
      <c r="N740" s="8"/>
      <c r="O740" s="8"/>
      <c r="P740" s="8"/>
      <c r="Q740" s="8">
        <f>IF($B$23=$M$2,M740,IF($B$23=$N$2,N740,IF($B$23=$O$2,O740,IF($B$23=$P$2,P740,""))))</f>
        <v>0</v>
      </c>
      <c r="R740" s="3">
        <f>IF(Q740&lt;&gt;0,regpay,0)</f>
        <v>0</v>
      </c>
      <c r="S740" s="27"/>
      <c r="T740" s="3">
        <f>IF(U739=0,0,S740)</f>
        <v>0</v>
      </c>
      <c r="U740" s="8" t="str">
        <f>IF(E740="","",IF(U739&lt;=0,0,IF(U739+F740-L740-R740-T740&lt;0,0,U739+F740-L740-R740-T740)))</f>
        <v/>
      </c>
      <c r="W740" s="11"/>
      <c r="X740" s="11"/>
      <c r="Y740" s="11"/>
      <c r="Z740" s="11"/>
      <c r="AA740" s="11"/>
      <c r="AB740" s="11"/>
      <c r="AC740" s="11"/>
    </row>
    <row r="741" spans="4:29">
      <c r="D741" s="34">
        <f>IF(SUM($D$2:D740)&lt;&gt;0,0,IF(U740=L741,E741,0))</f>
        <v>0</v>
      </c>
      <c r="E741" s="3" t="str">
        <f t="shared" ref="E741:E804" si="37">IF(E740&lt;term*freq,E740+1,"")</f>
        <v/>
      </c>
      <c r="F741" s="3" t="str">
        <f>IF(E741="","",IF(ISERROR(INDEX($A$11:$B$20,MATCH(E741,$A$11:$A$20,0),2)),0,INDEX($A$11:$B$20,MATCH(E741,$A$11:$A$20,0),2)))</f>
        <v/>
      </c>
      <c r="G741" s="47">
        <v>0.1</v>
      </c>
      <c r="H741" s="46">
        <f>IF($B$5="fixed",rate,G741)</f>
        <v>0.1</v>
      </c>
      <c r="I741" s="9" t="e">
        <f>IF(E741="",NA(),IF(PMT(H741/freq,(term*freq),-$B$2)&gt;(U740*(1+rate/freq)),IF((U740*(1+rate/freq))&lt;0,0,(U740*(1+rate/freq))),PMT(H741/freq,(term*freq),-$B$2)))</f>
        <v>#N/A</v>
      </c>
      <c r="J741" s="8" t="str">
        <f>IF(E741="","",IF(emi&gt;(U740*(1+rate/freq)),IF((U740*(1+rate/freq))&lt;0,0,(U740*(1+rate/freq))),emi))</f>
        <v/>
      </c>
      <c r="K741" s="9" t="e">
        <f>IF(E741="",NA(),IF(U740&lt;0,0,U740)*H741/freq)</f>
        <v>#N/A</v>
      </c>
      <c r="L741" s="8" t="str">
        <f t="shared" si="35"/>
        <v/>
      </c>
      <c r="M741" s="8" t="str">
        <f t="shared" si="36"/>
        <v/>
      </c>
      <c r="N741" s="8"/>
      <c r="O741" s="8"/>
      <c r="P741" s="8"/>
      <c r="Q741" s="8">
        <f>IF($B$23=$M$2,M741,IF($B$23=$N$2,N741,IF($B$23=$O$2,O741,IF($B$23=$P$2,P741,""))))</f>
        <v>0</v>
      </c>
      <c r="R741" s="3">
        <f>IF(Q741&lt;&gt;0,regpay,0)</f>
        <v>0</v>
      </c>
      <c r="S741" s="27"/>
      <c r="T741" s="3">
        <f>IF(U740=0,0,S741)</f>
        <v>0</v>
      </c>
      <c r="U741" s="8" t="str">
        <f>IF(E741="","",IF(U740&lt;=0,0,IF(U740+F741-L741-R741-T741&lt;0,0,U740+F741-L741-R741-T741)))</f>
        <v/>
      </c>
      <c r="W741" s="11"/>
      <c r="X741" s="11"/>
      <c r="Y741" s="11"/>
      <c r="Z741" s="11"/>
      <c r="AA741" s="11"/>
      <c r="AB741" s="11"/>
      <c r="AC741" s="11"/>
    </row>
    <row r="742" spans="4:29">
      <c r="D742" s="34">
        <f>IF(SUM($D$2:D741)&lt;&gt;0,0,IF(U741=L742,E742,0))</f>
        <v>0</v>
      </c>
      <c r="E742" s="3" t="str">
        <f t="shared" si="37"/>
        <v/>
      </c>
      <c r="F742" s="3" t="str">
        <f>IF(E742="","",IF(ISERROR(INDEX($A$11:$B$20,MATCH(E742,$A$11:$A$20,0),2)),0,INDEX($A$11:$B$20,MATCH(E742,$A$11:$A$20,0),2)))</f>
        <v/>
      </c>
      <c r="G742" s="47">
        <v>0.1</v>
      </c>
      <c r="H742" s="46">
        <f>IF($B$5="fixed",rate,G742)</f>
        <v>0.1</v>
      </c>
      <c r="I742" s="9" t="e">
        <f>IF(E742="",NA(),IF(PMT(H742/freq,(term*freq),-$B$2)&gt;(U741*(1+rate/freq)),IF((U741*(1+rate/freq))&lt;0,0,(U741*(1+rate/freq))),PMT(H742/freq,(term*freq),-$B$2)))</f>
        <v>#N/A</v>
      </c>
      <c r="J742" s="8" t="str">
        <f>IF(E742="","",IF(emi&gt;(U741*(1+rate/freq)),IF((U741*(1+rate/freq))&lt;0,0,(U741*(1+rate/freq))),emi))</f>
        <v/>
      </c>
      <c r="K742" s="9" t="e">
        <f>IF(E742="",NA(),IF(U741&lt;0,0,U741)*H742/freq)</f>
        <v>#N/A</v>
      </c>
      <c r="L742" s="8" t="str">
        <f t="shared" si="35"/>
        <v/>
      </c>
      <c r="M742" s="8" t="str">
        <f t="shared" si="36"/>
        <v/>
      </c>
      <c r="N742" s="8">
        <f>N739+3</f>
        <v>739</v>
      </c>
      <c r="O742" s="8">
        <f>O736+6</f>
        <v>739</v>
      </c>
      <c r="P742" s="8"/>
      <c r="Q742" s="8">
        <f>IF($B$23=$M$2,M742,IF($B$23=$N$2,N742,IF($B$23=$O$2,O742,IF($B$23=$P$2,P742,""))))</f>
        <v>739</v>
      </c>
      <c r="R742" s="3">
        <f>IF(Q742&lt;&gt;0,regpay,0)</f>
        <v>0</v>
      </c>
      <c r="S742" s="27"/>
      <c r="T742" s="3">
        <f>IF(U741=0,0,S742)</f>
        <v>0</v>
      </c>
      <c r="U742" s="8" t="str">
        <f>IF(E742="","",IF(U741&lt;=0,0,IF(U741+F742-L742-R742-T742&lt;0,0,U741+F742-L742-R742-T742)))</f>
        <v/>
      </c>
      <c r="W742" s="11"/>
      <c r="X742" s="11"/>
      <c r="Y742" s="11"/>
      <c r="Z742" s="11"/>
      <c r="AA742" s="11"/>
      <c r="AB742" s="11"/>
      <c r="AC742" s="11"/>
    </row>
    <row r="743" spans="4:29">
      <c r="D743" s="34">
        <f>IF(SUM($D$2:D742)&lt;&gt;0,0,IF(U742=L743,E743,0))</f>
        <v>0</v>
      </c>
      <c r="E743" s="3" t="str">
        <f t="shared" si="37"/>
        <v/>
      </c>
      <c r="F743" s="3" t="str">
        <f>IF(E743="","",IF(ISERROR(INDEX($A$11:$B$20,MATCH(E743,$A$11:$A$20,0),2)),0,INDEX($A$11:$B$20,MATCH(E743,$A$11:$A$20,0),2)))</f>
        <v/>
      </c>
      <c r="G743" s="47">
        <v>0.1</v>
      </c>
      <c r="H743" s="46">
        <f>IF($B$5="fixed",rate,G743)</f>
        <v>0.1</v>
      </c>
      <c r="I743" s="9" t="e">
        <f>IF(E743="",NA(),IF(PMT(H743/freq,(term*freq),-$B$2)&gt;(U742*(1+rate/freq)),IF((U742*(1+rate/freq))&lt;0,0,(U742*(1+rate/freq))),PMT(H743/freq,(term*freq),-$B$2)))</f>
        <v>#N/A</v>
      </c>
      <c r="J743" s="8" t="str">
        <f>IF(E743="","",IF(emi&gt;(U742*(1+rate/freq)),IF((U742*(1+rate/freq))&lt;0,0,(U742*(1+rate/freq))),emi))</f>
        <v/>
      </c>
      <c r="K743" s="9" t="e">
        <f>IF(E743="",NA(),IF(U742&lt;0,0,U742)*H743/freq)</f>
        <v>#N/A</v>
      </c>
      <c r="L743" s="8" t="str">
        <f t="shared" si="35"/>
        <v/>
      </c>
      <c r="M743" s="8" t="str">
        <f t="shared" si="36"/>
        <v/>
      </c>
      <c r="N743" s="8"/>
      <c r="O743" s="8"/>
      <c r="P743" s="8"/>
      <c r="Q743" s="8">
        <f>IF($B$23=$M$2,M743,IF($B$23=$N$2,N743,IF($B$23=$O$2,O743,IF($B$23=$P$2,P743,""))))</f>
        <v>0</v>
      </c>
      <c r="R743" s="3">
        <f>IF(Q743&lt;&gt;0,regpay,0)</f>
        <v>0</v>
      </c>
      <c r="S743" s="27"/>
      <c r="T743" s="3">
        <f>IF(U742=0,0,S743)</f>
        <v>0</v>
      </c>
      <c r="U743" s="8" t="str">
        <f>IF(E743="","",IF(U742&lt;=0,0,IF(U742+F743-L743-R743-T743&lt;0,0,U742+F743-L743-R743-T743)))</f>
        <v/>
      </c>
      <c r="W743" s="11"/>
      <c r="X743" s="11"/>
      <c r="Y743" s="11"/>
      <c r="Z743" s="11"/>
      <c r="AA743" s="11"/>
      <c r="AB743" s="11"/>
      <c r="AC743" s="11"/>
    </row>
    <row r="744" spans="4:29">
      <c r="D744" s="34">
        <f>IF(SUM($D$2:D743)&lt;&gt;0,0,IF(U743=L744,E744,0))</f>
        <v>0</v>
      </c>
      <c r="E744" s="3" t="str">
        <f t="shared" si="37"/>
        <v/>
      </c>
      <c r="F744" s="3" t="str">
        <f>IF(E744="","",IF(ISERROR(INDEX($A$11:$B$20,MATCH(E744,$A$11:$A$20,0),2)),0,INDEX($A$11:$B$20,MATCH(E744,$A$11:$A$20,0),2)))</f>
        <v/>
      </c>
      <c r="G744" s="47">
        <v>0.1</v>
      </c>
      <c r="H744" s="46">
        <f>IF($B$5="fixed",rate,G744)</f>
        <v>0.1</v>
      </c>
      <c r="I744" s="9" t="e">
        <f>IF(E744="",NA(),IF(PMT(H744/freq,(term*freq),-$B$2)&gt;(U743*(1+rate/freq)),IF((U743*(1+rate/freq))&lt;0,0,(U743*(1+rate/freq))),PMT(H744/freq,(term*freq),-$B$2)))</f>
        <v>#N/A</v>
      </c>
      <c r="J744" s="8" t="str">
        <f>IF(E744="","",IF(emi&gt;(U743*(1+rate/freq)),IF((U743*(1+rate/freq))&lt;0,0,(U743*(1+rate/freq))),emi))</f>
        <v/>
      </c>
      <c r="K744" s="9" t="e">
        <f>IF(E744="",NA(),IF(U743&lt;0,0,U743)*H744/freq)</f>
        <v>#N/A</v>
      </c>
      <c r="L744" s="8" t="str">
        <f t="shared" si="35"/>
        <v/>
      </c>
      <c r="M744" s="8" t="str">
        <f t="shared" si="36"/>
        <v/>
      </c>
      <c r="N744" s="8"/>
      <c r="O744" s="8"/>
      <c r="P744" s="8"/>
      <c r="Q744" s="8">
        <f>IF($B$23=$M$2,M744,IF($B$23=$N$2,N744,IF($B$23=$O$2,O744,IF($B$23=$P$2,P744,""))))</f>
        <v>0</v>
      </c>
      <c r="R744" s="3">
        <f>IF(Q744&lt;&gt;0,regpay,0)</f>
        <v>0</v>
      </c>
      <c r="S744" s="27"/>
      <c r="T744" s="3">
        <f>IF(U743=0,0,S744)</f>
        <v>0</v>
      </c>
      <c r="U744" s="8" t="str">
        <f>IF(E744="","",IF(U743&lt;=0,0,IF(U743+F744-L744-R744-T744&lt;0,0,U743+F744-L744-R744-T744)))</f>
        <v/>
      </c>
      <c r="W744" s="11"/>
      <c r="X744" s="11"/>
      <c r="Y744" s="11"/>
      <c r="Z744" s="11"/>
      <c r="AA744" s="11"/>
      <c r="AB744" s="11"/>
      <c r="AC744" s="11"/>
    </row>
    <row r="745" spans="4:29">
      <c r="D745" s="34">
        <f>IF(SUM($D$2:D744)&lt;&gt;0,0,IF(U744=L745,E745,0))</f>
        <v>0</v>
      </c>
      <c r="E745" s="3" t="str">
        <f t="shared" si="37"/>
        <v/>
      </c>
      <c r="F745" s="3" t="str">
        <f>IF(E745="","",IF(ISERROR(INDEX($A$11:$B$20,MATCH(E745,$A$11:$A$20,0),2)),0,INDEX($A$11:$B$20,MATCH(E745,$A$11:$A$20,0),2)))</f>
        <v/>
      </c>
      <c r="G745" s="47">
        <v>0.1</v>
      </c>
      <c r="H745" s="46">
        <f>IF($B$5="fixed",rate,G745)</f>
        <v>0.1</v>
      </c>
      <c r="I745" s="9" t="e">
        <f>IF(E745="",NA(),IF(PMT(H745/freq,(term*freq),-$B$2)&gt;(U744*(1+rate/freq)),IF((U744*(1+rate/freq))&lt;0,0,(U744*(1+rate/freq))),PMT(H745/freq,(term*freq),-$B$2)))</f>
        <v>#N/A</v>
      </c>
      <c r="J745" s="8" t="str">
        <f>IF(E745="","",IF(emi&gt;(U744*(1+rate/freq)),IF((U744*(1+rate/freq))&lt;0,0,(U744*(1+rate/freq))),emi))</f>
        <v/>
      </c>
      <c r="K745" s="9" t="e">
        <f>IF(E745="",NA(),IF(U744&lt;0,0,U744)*H745/freq)</f>
        <v>#N/A</v>
      </c>
      <c r="L745" s="8" t="str">
        <f t="shared" si="35"/>
        <v/>
      </c>
      <c r="M745" s="8" t="str">
        <f t="shared" si="36"/>
        <v/>
      </c>
      <c r="N745" s="8">
        <f>N742+3</f>
        <v>742</v>
      </c>
      <c r="O745" s="8"/>
      <c r="P745" s="8"/>
      <c r="Q745" s="8">
        <f>IF($B$23=$M$2,M745,IF($B$23=$N$2,N745,IF($B$23=$O$2,O745,IF($B$23=$P$2,P745,""))))</f>
        <v>742</v>
      </c>
      <c r="R745" s="3">
        <f>IF(Q745&lt;&gt;0,regpay,0)</f>
        <v>0</v>
      </c>
      <c r="S745" s="27"/>
      <c r="T745" s="3">
        <f>IF(U744=0,0,S745)</f>
        <v>0</v>
      </c>
      <c r="U745" s="8" t="str">
        <f>IF(E745="","",IF(U744&lt;=0,0,IF(U744+F745-L745-R745-T745&lt;0,0,U744+F745-L745-R745-T745)))</f>
        <v/>
      </c>
      <c r="W745" s="11"/>
      <c r="X745" s="11"/>
      <c r="Y745" s="11"/>
      <c r="Z745" s="11"/>
      <c r="AA745" s="11"/>
      <c r="AB745" s="11"/>
      <c r="AC745" s="11"/>
    </row>
    <row r="746" spans="4:29">
      <c r="D746" s="34">
        <f>IF(SUM($D$2:D745)&lt;&gt;0,0,IF(U745=L746,E746,0))</f>
        <v>0</v>
      </c>
      <c r="E746" s="3" t="str">
        <f t="shared" si="37"/>
        <v/>
      </c>
      <c r="F746" s="3" t="str">
        <f>IF(E746="","",IF(ISERROR(INDEX($A$11:$B$20,MATCH(E746,$A$11:$A$20,0),2)),0,INDEX($A$11:$B$20,MATCH(E746,$A$11:$A$20,0),2)))</f>
        <v/>
      </c>
      <c r="G746" s="47">
        <v>0.1</v>
      </c>
      <c r="H746" s="46">
        <f>IF($B$5="fixed",rate,G746)</f>
        <v>0.1</v>
      </c>
      <c r="I746" s="9" t="e">
        <f>IF(E746="",NA(),IF(PMT(H746/freq,(term*freq),-$B$2)&gt;(U745*(1+rate/freq)),IF((U745*(1+rate/freq))&lt;0,0,(U745*(1+rate/freq))),PMT(H746/freq,(term*freq),-$B$2)))</f>
        <v>#N/A</v>
      </c>
      <c r="J746" s="8" t="str">
        <f>IF(E746="","",IF(emi&gt;(U745*(1+rate/freq)),IF((U745*(1+rate/freq))&lt;0,0,(U745*(1+rate/freq))),emi))</f>
        <v/>
      </c>
      <c r="K746" s="9" t="e">
        <f>IF(E746="",NA(),IF(U745&lt;0,0,U745)*H746/freq)</f>
        <v>#N/A</v>
      </c>
      <c r="L746" s="8" t="str">
        <f t="shared" si="35"/>
        <v/>
      </c>
      <c r="M746" s="8" t="str">
        <f t="shared" si="36"/>
        <v/>
      </c>
      <c r="N746" s="8"/>
      <c r="O746" s="8"/>
      <c r="P746" s="8"/>
      <c r="Q746" s="8">
        <f>IF($B$23=$M$2,M746,IF($B$23=$N$2,N746,IF($B$23=$O$2,O746,IF($B$23=$P$2,P746,""))))</f>
        <v>0</v>
      </c>
      <c r="R746" s="3">
        <f>IF(Q746&lt;&gt;0,regpay,0)</f>
        <v>0</v>
      </c>
      <c r="S746" s="27"/>
      <c r="T746" s="3">
        <f>IF(U745=0,0,S746)</f>
        <v>0</v>
      </c>
      <c r="U746" s="8" t="str">
        <f>IF(E746="","",IF(U745&lt;=0,0,IF(U745+F746-L746-R746-T746&lt;0,0,U745+F746-L746-R746-T746)))</f>
        <v/>
      </c>
      <c r="W746" s="11"/>
      <c r="X746" s="11"/>
      <c r="Y746" s="11"/>
      <c r="Z746" s="11"/>
      <c r="AA746" s="11"/>
      <c r="AB746" s="11"/>
      <c r="AC746" s="11"/>
    </row>
    <row r="747" spans="4:29">
      <c r="D747" s="34">
        <f>IF(SUM($D$2:D746)&lt;&gt;0,0,IF(U746=L747,E747,0))</f>
        <v>0</v>
      </c>
      <c r="E747" s="3" t="str">
        <f t="shared" si="37"/>
        <v/>
      </c>
      <c r="F747" s="3" t="str">
        <f>IF(E747="","",IF(ISERROR(INDEX($A$11:$B$20,MATCH(E747,$A$11:$A$20,0),2)),0,INDEX($A$11:$B$20,MATCH(E747,$A$11:$A$20,0),2)))</f>
        <v/>
      </c>
      <c r="G747" s="47">
        <v>0.1</v>
      </c>
      <c r="H747" s="46">
        <f>IF($B$5="fixed",rate,G747)</f>
        <v>0.1</v>
      </c>
      <c r="I747" s="9" t="e">
        <f>IF(E747="",NA(),IF(PMT(H747/freq,(term*freq),-$B$2)&gt;(U746*(1+rate/freq)),IF((U746*(1+rate/freq))&lt;0,0,(U746*(1+rate/freq))),PMT(H747/freq,(term*freq),-$B$2)))</f>
        <v>#N/A</v>
      </c>
      <c r="J747" s="8" t="str">
        <f>IF(E747="","",IF(emi&gt;(U746*(1+rate/freq)),IF((U746*(1+rate/freq))&lt;0,0,(U746*(1+rate/freq))),emi))</f>
        <v/>
      </c>
      <c r="K747" s="9" t="e">
        <f>IF(E747="",NA(),IF(U746&lt;0,0,U746)*H747/freq)</f>
        <v>#N/A</v>
      </c>
      <c r="L747" s="8" t="str">
        <f t="shared" si="35"/>
        <v/>
      </c>
      <c r="M747" s="8" t="str">
        <f t="shared" si="36"/>
        <v/>
      </c>
      <c r="N747" s="8"/>
      <c r="O747" s="8"/>
      <c r="P747" s="8"/>
      <c r="Q747" s="8">
        <f>IF($B$23=$M$2,M747,IF($B$23=$N$2,N747,IF($B$23=$O$2,O747,IF($B$23=$P$2,P747,""))))</f>
        <v>0</v>
      </c>
      <c r="R747" s="3">
        <f>IF(Q747&lt;&gt;0,regpay,0)</f>
        <v>0</v>
      </c>
      <c r="S747" s="27"/>
      <c r="T747" s="3">
        <f>IF(U746=0,0,S747)</f>
        <v>0</v>
      </c>
      <c r="U747" s="8" t="str">
        <f>IF(E747="","",IF(U746&lt;=0,0,IF(U746+F747-L747-R747-T747&lt;0,0,U746+F747-L747-R747-T747)))</f>
        <v/>
      </c>
      <c r="W747" s="11"/>
      <c r="X747" s="11"/>
      <c r="Y747" s="11"/>
      <c r="Z747" s="11"/>
      <c r="AA747" s="11"/>
      <c r="AB747" s="11"/>
      <c r="AC747" s="11"/>
    </row>
    <row r="748" spans="4:29">
      <c r="D748" s="34">
        <f>IF(SUM($D$2:D747)&lt;&gt;0,0,IF(U747=L748,E748,0))</f>
        <v>0</v>
      </c>
      <c r="E748" s="3" t="str">
        <f t="shared" si="37"/>
        <v/>
      </c>
      <c r="F748" s="3" t="str">
        <f>IF(E748="","",IF(ISERROR(INDEX($A$11:$B$20,MATCH(E748,$A$11:$A$20,0),2)),0,INDEX($A$11:$B$20,MATCH(E748,$A$11:$A$20,0),2)))</f>
        <v/>
      </c>
      <c r="G748" s="47">
        <v>0.1</v>
      </c>
      <c r="H748" s="46">
        <f>IF($B$5="fixed",rate,G748)</f>
        <v>0.1</v>
      </c>
      <c r="I748" s="9" t="e">
        <f>IF(E748="",NA(),IF(PMT(H748/freq,(term*freq),-$B$2)&gt;(U747*(1+rate/freq)),IF((U747*(1+rate/freq))&lt;0,0,(U747*(1+rate/freq))),PMT(H748/freq,(term*freq),-$B$2)))</f>
        <v>#N/A</v>
      </c>
      <c r="J748" s="8" t="str">
        <f>IF(E748="","",IF(emi&gt;(U747*(1+rate/freq)),IF((U747*(1+rate/freq))&lt;0,0,(U747*(1+rate/freq))),emi))</f>
        <v/>
      </c>
      <c r="K748" s="9" t="e">
        <f>IF(E748="",NA(),IF(U747&lt;0,0,U747)*H748/freq)</f>
        <v>#N/A</v>
      </c>
      <c r="L748" s="8" t="str">
        <f t="shared" si="35"/>
        <v/>
      </c>
      <c r="M748" s="8" t="str">
        <f t="shared" si="36"/>
        <v/>
      </c>
      <c r="N748" s="8">
        <f>N745+3</f>
        <v>745</v>
      </c>
      <c r="O748" s="8">
        <f>O742+6</f>
        <v>745</v>
      </c>
      <c r="P748" s="8">
        <f>P736+12</f>
        <v>745</v>
      </c>
      <c r="Q748" s="8">
        <f>IF($B$23=$M$2,M748,IF($B$23=$N$2,N748,IF($B$23=$O$2,O748,IF($B$23=$P$2,P748,""))))</f>
        <v>745</v>
      </c>
      <c r="R748" s="3">
        <f>IF(Q748&lt;&gt;0,regpay,0)</f>
        <v>0</v>
      </c>
      <c r="S748" s="27"/>
      <c r="T748" s="3">
        <f>IF(U747=0,0,S748)</f>
        <v>0</v>
      </c>
      <c r="U748" s="8" t="str">
        <f>IF(E748="","",IF(U747&lt;=0,0,IF(U747+F748-L748-R748-T748&lt;0,0,U747+F748-L748-R748-T748)))</f>
        <v/>
      </c>
      <c r="W748" s="11"/>
      <c r="X748" s="11"/>
      <c r="Y748" s="11"/>
      <c r="Z748" s="11"/>
      <c r="AA748" s="11"/>
      <c r="AB748" s="11"/>
      <c r="AC748" s="11"/>
    </row>
    <row r="749" spans="4:29">
      <c r="D749" s="34">
        <f>IF(SUM($D$2:D748)&lt;&gt;0,0,IF(U748=L749,E749,0))</f>
        <v>0</v>
      </c>
      <c r="E749" s="3" t="str">
        <f t="shared" si="37"/>
        <v/>
      </c>
      <c r="F749" s="3" t="str">
        <f>IF(E749="","",IF(ISERROR(INDEX($A$11:$B$20,MATCH(E749,$A$11:$A$20,0),2)),0,INDEX($A$11:$B$20,MATCH(E749,$A$11:$A$20,0),2)))</f>
        <v/>
      </c>
      <c r="G749" s="47">
        <v>0.1</v>
      </c>
      <c r="H749" s="46">
        <f>IF($B$5="fixed",rate,G749)</f>
        <v>0.1</v>
      </c>
      <c r="I749" s="9" t="e">
        <f>IF(E749="",NA(),IF(PMT(H749/freq,(term*freq),-$B$2)&gt;(U748*(1+rate/freq)),IF((U748*(1+rate/freq))&lt;0,0,(U748*(1+rate/freq))),PMT(H749/freq,(term*freq),-$B$2)))</f>
        <v>#N/A</v>
      </c>
      <c r="J749" s="8" t="str">
        <f>IF(E749="","",IF(emi&gt;(U748*(1+rate/freq)),IF((U748*(1+rate/freq))&lt;0,0,(U748*(1+rate/freq))),emi))</f>
        <v/>
      </c>
      <c r="K749" s="9" t="e">
        <f>IF(E749="",NA(),IF(U748&lt;0,0,U748)*H749/freq)</f>
        <v>#N/A</v>
      </c>
      <c r="L749" s="8" t="str">
        <f t="shared" si="35"/>
        <v/>
      </c>
      <c r="M749" s="8" t="str">
        <f t="shared" si="36"/>
        <v/>
      </c>
      <c r="N749" s="8"/>
      <c r="O749" s="8"/>
      <c r="P749" s="8"/>
      <c r="Q749" s="8">
        <f>IF($B$23=$M$2,M749,IF($B$23=$N$2,N749,IF($B$23=$O$2,O749,IF($B$23=$P$2,P749,""))))</f>
        <v>0</v>
      </c>
      <c r="R749" s="3">
        <f>IF(Q749&lt;&gt;0,regpay,0)</f>
        <v>0</v>
      </c>
      <c r="S749" s="27"/>
      <c r="T749" s="3">
        <f>IF(U748=0,0,S749)</f>
        <v>0</v>
      </c>
      <c r="U749" s="8" t="str">
        <f>IF(E749="","",IF(U748&lt;=0,0,IF(U748+F749-L749-R749-T749&lt;0,0,U748+F749-L749-R749-T749)))</f>
        <v/>
      </c>
      <c r="W749" s="11"/>
      <c r="X749" s="11"/>
      <c r="Y749" s="11"/>
      <c r="Z749" s="11"/>
      <c r="AA749" s="11"/>
      <c r="AB749" s="11"/>
      <c r="AC749" s="11"/>
    </row>
    <row r="750" spans="4:29">
      <c r="D750" s="34">
        <f>IF(SUM($D$2:D749)&lt;&gt;0,0,IF(U749=L750,E750,0))</f>
        <v>0</v>
      </c>
      <c r="E750" s="3" t="str">
        <f t="shared" si="37"/>
        <v/>
      </c>
      <c r="F750" s="3" t="str">
        <f>IF(E750="","",IF(ISERROR(INDEX($A$11:$B$20,MATCH(E750,$A$11:$A$20,0),2)),0,INDEX($A$11:$B$20,MATCH(E750,$A$11:$A$20,0),2)))</f>
        <v/>
      </c>
      <c r="G750" s="47">
        <v>0.1</v>
      </c>
      <c r="H750" s="46">
        <f>IF($B$5="fixed",rate,G750)</f>
        <v>0.1</v>
      </c>
      <c r="I750" s="9" t="e">
        <f>IF(E750="",NA(),IF(PMT(H750/freq,(term*freq),-$B$2)&gt;(U749*(1+rate/freq)),IF((U749*(1+rate/freq))&lt;0,0,(U749*(1+rate/freq))),PMT(H750/freq,(term*freq),-$B$2)))</f>
        <v>#N/A</v>
      </c>
      <c r="J750" s="8" t="str">
        <f>IF(E750="","",IF(emi&gt;(U749*(1+rate/freq)),IF((U749*(1+rate/freq))&lt;0,0,(U749*(1+rate/freq))),emi))</f>
        <v/>
      </c>
      <c r="K750" s="9" t="e">
        <f>IF(E750="",NA(),IF(U749&lt;0,0,U749)*H750/freq)</f>
        <v>#N/A</v>
      </c>
      <c r="L750" s="8" t="str">
        <f t="shared" si="35"/>
        <v/>
      </c>
      <c r="M750" s="8" t="str">
        <f t="shared" si="36"/>
        <v/>
      </c>
      <c r="N750" s="8"/>
      <c r="O750" s="8"/>
      <c r="P750" s="8"/>
      <c r="Q750" s="8">
        <f>IF($B$23=$M$2,M750,IF($B$23=$N$2,N750,IF($B$23=$O$2,O750,IF($B$23=$P$2,P750,""))))</f>
        <v>0</v>
      </c>
      <c r="R750" s="3">
        <f>IF(Q750&lt;&gt;0,regpay,0)</f>
        <v>0</v>
      </c>
      <c r="S750" s="27"/>
      <c r="T750" s="3">
        <f>IF(U749=0,0,S750)</f>
        <v>0</v>
      </c>
      <c r="U750" s="8" t="str">
        <f>IF(E750="","",IF(U749&lt;=0,0,IF(U749+F750-L750-R750-T750&lt;0,0,U749+F750-L750-R750-T750)))</f>
        <v/>
      </c>
      <c r="W750" s="11"/>
      <c r="X750" s="11"/>
      <c r="Y750" s="11"/>
      <c r="Z750" s="11"/>
      <c r="AA750" s="11"/>
      <c r="AB750" s="11"/>
      <c r="AC750" s="11"/>
    </row>
    <row r="751" spans="4:29">
      <c r="D751" s="34">
        <f>IF(SUM($D$2:D750)&lt;&gt;0,0,IF(U750=L751,E751,0))</f>
        <v>0</v>
      </c>
      <c r="E751" s="3" t="str">
        <f t="shared" si="37"/>
        <v/>
      </c>
      <c r="F751" s="3" t="str">
        <f>IF(E751="","",IF(ISERROR(INDEX($A$11:$B$20,MATCH(E751,$A$11:$A$20,0),2)),0,INDEX($A$11:$B$20,MATCH(E751,$A$11:$A$20,0),2)))</f>
        <v/>
      </c>
      <c r="G751" s="47">
        <v>0.1</v>
      </c>
      <c r="H751" s="46">
        <f>IF($B$5="fixed",rate,G751)</f>
        <v>0.1</v>
      </c>
      <c r="I751" s="9" t="e">
        <f>IF(E751="",NA(),IF(PMT(H751/freq,(term*freq),-$B$2)&gt;(U750*(1+rate/freq)),IF((U750*(1+rate/freq))&lt;0,0,(U750*(1+rate/freq))),PMT(H751/freq,(term*freq),-$B$2)))</f>
        <v>#N/A</v>
      </c>
      <c r="J751" s="8" t="str">
        <f>IF(E751="","",IF(emi&gt;(U750*(1+rate/freq)),IF((U750*(1+rate/freq))&lt;0,0,(U750*(1+rate/freq))),emi))</f>
        <v/>
      </c>
      <c r="K751" s="9" t="e">
        <f>IF(E751="",NA(),IF(U750&lt;0,0,U750)*H751/freq)</f>
        <v>#N/A</v>
      </c>
      <c r="L751" s="8" t="str">
        <f t="shared" si="35"/>
        <v/>
      </c>
      <c r="M751" s="8" t="str">
        <f t="shared" si="36"/>
        <v/>
      </c>
      <c r="N751" s="8">
        <f>N748+3</f>
        <v>748</v>
      </c>
      <c r="O751" s="8"/>
      <c r="P751" s="8"/>
      <c r="Q751" s="8">
        <f>IF($B$23=$M$2,M751,IF($B$23=$N$2,N751,IF($B$23=$O$2,O751,IF($B$23=$P$2,P751,""))))</f>
        <v>748</v>
      </c>
      <c r="R751" s="3">
        <f>IF(Q751&lt;&gt;0,regpay,0)</f>
        <v>0</v>
      </c>
      <c r="S751" s="27"/>
      <c r="T751" s="3">
        <f>IF(U750=0,0,S751)</f>
        <v>0</v>
      </c>
      <c r="U751" s="8" t="str">
        <f>IF(E751="","",IF(U750&lt;=0,0,IF(U750+F751-L751-R751-T751&lt;0,0,U750+F751-L751-R751-T751)))</f>
        <v/>
      </c>
      <c r="W751" s="11"/>
      <c r="X751" s="11"/>
      <c r="Y751" s="11"/>
      <c r="Z751" s="11"/>
      <c r="AA751" s="11"/>
      <c r="AB751" s="11"/>
      <c r="AC751" s="11"/>
    </row>
    <row r="752" spans="4:29">
      <c r="D752" s="34">
        <f>IF(SUM($D$2:D751)&lt;&gt;0,0,IF(U751=L752,E752,0))</f>
        <v>0</v>
      </c>
      <c r="E752" s="3" t="str">
        <f t="shared" si="37"/>
        <v/>
      </c>
      <c r="F752" s="3" t="str">
        <f>IF(E752="","",IF(ISERROR(INDEX($A$11:$B$20,MATCH(E752,$A$11:$A$20,0),2)),0,INDEX($A$11:$B$20,MATCH(E752,$A$11:$A$20,0),2)))</f>
        <v/>
      </c>
      <c r="G752" s="47">
        <v>0.1</v>
      </c>
      <c r="H752" s="46">
        <f>IF($B$5="fixed",rate,G752)</f>
        <v>0.1</v>
      </c>
      <c r="I752" s="9" t="e">
        <f>IF(E752="",NA(),IF(PMT(H752/freq,(term*freq),-$B$2)&gt;(U751*(1+rate/freq)),IF((U751*(1+rate/freq))&lt;0,0,(U751*(1+rate/freq))),PMT(H752/freq,(term*freq),-$B$2)))</f>
        <v>#N/A</v>
      </c>
      <c r="J752" s="8" t="str">
        <f>IF(E752="","",IF(emi&gt;(U751*(1+rate/freq)),IF((U751*(1+rate/freq))&lt;0,0,(U751*(1+rate/freq))),emi))</f>
        <v/>
      </c>
      <c r="K752" s="9" t="e">
        <f>IF(E752="",NA(),IF(U751&lt;0,0,U751)*H752/freq)</f>
        <v>#N/A</v>
      </c>
      <c r="L752" s="8" t="str">
        <f t="shared" si="35"/>
        <v/>
      </c>
      <c r="M752" s="8" t="str">
        <f t="shared" si="36"/>
        <v/>
      </c>
      <c r="N752" s="8"/>
      <c r="O752" s="8"/>
      <c r="P752" s="8"/>
      <c r="Q752" s="8">
        <f>IF($B$23=$M$2,M752,IF($B$23=$N$2,N752,IF($B$23=$O$2,O752,IF($B$23=$P$2,P752,""))))</f>
        <v>0</v>
      </c>
      <c r="R752" s="3">
        <f>IF(Q752&lt;&gt;0,regpay,0)</f>
        <v>0</v>
      </c>
      <c r="S752" s="27"/>
      <c r="T752" s="3">
        <f>IF(U751=0,0,S752)</f>
        <v>0</v>
      </c>
      <c r="U752" s="8" t="str">
        <f>IF(E752="","",IF(U751&lt;=0,0,IF(U751+F752-L752-R752-T752&lt;0,0,U751+F752-L752-R752-T752)))</f>
        <v/>
      </c>
      <c r="W752" s="11"/>
      <c r="X752" s="11"/>
      <c r="Y752" s="11"/>
      <c r="Z752" s="11"/>
      <c r="AA752" s="11"/>
      <c r="AB752" s="11"/>
      <c r="AC752" s="11"/>
    </row>
    <row r="753" spans="4:29">
      <c r="D753" s="34">
        <f>IF(SUM($D$2:D752)&lt;&gt;0,0,IF(U752=L753,E753,0))</f>
        <v>0</v>
      </c>
      <c r="E753" s="3" t="str">
        <f t="shared" si="37"/>
        <v/>
      </c>
      <c r="F753" s="3" t="str">
        <f>IF(E753="","",IF(ISERROR(INDEX($A$11:$B$20,MATCH(E753,$A$11:$A$20,0),2)),0,INDEX($A$11:$B$20,MATCH(E753,$A$11:$A$20,0),2)))</f>
        <v/>
      </c>
      <c r="G753" s="47">
        <v>0.1</v>
      </c>
      <c r="H753" s="46">
        <f>IF($B$5="fixed",rate,G753)</f>
        <v>0.1</v>
      </c>
      <c r="I753" s="9" t="e">
        <f>IF(E753="",NA(),IF(PMT(H753/freq,(term*freq),-$B$2)&gt;(U752*(1+rate/freq)),IF((U752*(1+rate/freq))&lt;0,0,(U752*(1+rate/freq))),PMT(H753/freq,(term*freq),-$B$2)))</f>
        <v>#N/A</v>
      </c>
      <c r="J753" s="8" t="str">
        <f>IF(E753="","",IF(emi&gt;(U752*(1+rate/freq)),IF((U752*(1+rate/freq))&lt;0,0,(U752*(1+rate/freq))),emi))</f>
        <v/>
      </c>
      <c r="K753" s="9" t="e">
        <f>IF(E753="",NA(),IF(U752&lt;0,0,U752)*H753/freq)</f>
        <v>#N/A</v>
      </c>
      <c r="L753" s="8" t="str">
        <f t="shared" si="35"/>
        <v/>
      </c>
      <c r="M753" s="8" t="str">
        <f t="shared" si="36"/>
        <v/>
      </c>
      <c r="N753" s="8"/>
      <c r="O753" s="8"/>
      <c r="P753" s="8"/>
      <c r="Q753" s="8">
        <f>IF($B$23=$M$2,M753,IF($B$23=$N$2,N753,IF($B$23=$O$2,O753,IF($B$23=$P$2,P753,""))))</f>
        <v>0</v>
      </c>
      <c r="R753" s="3">
        <f>IF(Q753&lt;&gt;0,regpay,0)</f>
        <v>0</v>
      </c>
      <c r="S753" s="27"/>
      <c r="T753" s="3">
        <f>IF(U752=0,0,S753)</f>
        <v>0</v>
      </c>
      <c r="U753" s="8" t="str">
        <f>IF(E753="","",IF(U752&lt;=0,0,IF(U752+F753-L753-R753-T753&lt;0,0,U752+F753-L753-R753-T753)))</f>
        <v/>
      </c>
      <c r="W753" s="11"/>
      <c r="X753" s="11"/>
      <c r="Y753" s="11"/>
      <c r="Z753" s="11"/>
      <c r="AA753" s="11"/>
      <c r="AB753" s="11"/>
      <c r="AC753" s="11"/>
    </row>
    <row r="754" spans="4:29">
      <c r="D754" s="34">
        <f>IF(SUM($D$2:D753)&lt;&gt;0,0,IF(U753=L754,E754,0))</f>
        <v>0</v>
      </c>
      <c r="E754" s="3" t="str">
        <f t="shared" si="37"/>
        <v/>
      </c>
      <c r="F754" s="3" t="str">
        <f>IF(E754="","",IF(ISERROR(INDEX($A$11:$B$20,MATCH(E754,$A$11:$A$20,0),2)),0,INDEX($A$11:$B$20,MATCH(E754,$A$11:$A$20,0),2)))</f>
        <v/>
      </c>
      <c r="G754" s="47">
        <v>0.1</v>
      </c>
      <c r="H754" s="46">
        <f>IF($B$5="fixed",rate,G754)</f>
        <v>0.1</v>
      </c>
      <c r="I754" s="9" t="e">
        <f>IF(E754="",NA(),IF(PMT(H754/freq,(term*freq),-$B$2)&gt;(U753*(1+rate/freq)),IF((U753*(1+rate/freq))&lt;0,0,(U753*(1+rate/freq))),PMT(H754/freq,(term*freq),-$B$2)))</f>
        <v>#N/A</v>
      </c>
      <c r="J754" s="8" t="str">
        <f>IF(E754="","",IF(emi&gt;(U753*(1+rate/freq)),IF((U753*(1+rate/freq))&lt;0,0,(U753*(1+rate/freq))),emi))</f>
        <v/>
      </c>
      <c r="K754" s="9" t="e">
        <f>IF(E754="",NA(),IF(U753&lt;0,0,U753)*H754/freq)</f>
        <v>#N/A</v>
      </c>
      <c r="L754" s="8" t="str">
        <f t="shared" si="35"/>
        <v/>
      </c>
      <c r="M754" s="8" t="str">
        <f t="shared" si="36"/>
        <v/>
      </c>
      <c r="N754" s="8">
        <f>N751+3</f>
        <v>751</v>
      </c>
      <c r="O754" s="8">
        <f>O748+6</f>
        <v>751</v>
      </c>
      <c r="P754" s="8"/>
      <c r="Q754" s="8">
        <f>IF($B$23=$M$2,M754,IF($B$23=$N$2,N754,IF($B$23=$O$2,O754,IF($B$23=$P$2,P754,""))))</f>
        <v>751</v>
      </c>
      <c r="R754" s="3">
        <f>IF(Q754&lt;&gt;0,regpay,0)</f>
        <v>0</v>
      </c>
      <c r="S754" s="27"/>
      <c r="T754" s="3">
        <f>IF(U753=0,0,S754)</f>
        <v>0</v>
      </c>
      <c r="U754" s="8" t="str">
        <f>IF(E754="","",IF(U753&lt;=0,0,IF(U753+F754-L754-R754-T754&lt;0,0,U753+F754-L754-R754-T754)))</f>
        <v/>
      </c>
      <c r="W754" s="11"/>
      <c r="X754" s="11"/>
      <c r="Y754" s="11"/>
      <c r="Z754" s="11"/>
      <c r="AA754" s="11"/>
      <c r="AB754" s="11"/>
      <c r="AC754" s="11"/>
    </row>
    <row r="755" spans="4:29">
      <c r="D755" s="34">
        <f>IF(SUM($D$2:D754)&lt;&gt;0,0,IF(U754=L755,E755,0))</f>
        <v>0</v>
      </c>
      <c r="E755" s="3" t="str">
        <f t="shared" si="37"/>
        <v/>
      </c>
      <c r="F755" s="3" t="str">
        <f>IF(E755="","",IF(ISERROR(INDEX($A$11:$B$20,MATCH(E755,$A$11:$A$20,0),2)),0,INDEX($A$11:$B$20,MATCH(E755,$A$11:$A$20,0),2)))</f>
        <v/>
      </c>
      <c r="G755" s="47">
        <v>0.1</v>
      </c>
      <c r="H755" s="46">
        <f>IF($B$5="fixed",rate,G755)</f>
        <v>0.1</v>
      </c>
      <c r="I755" s="9" t="e">
        <f>IF(E755="",NA(),IF(PMT(H755/freq,(term*freq),-$B$2)&gt;(U754*(1+rate/freq)),IF((U754*(1+rate/freq))&lt;0,0,(U754*(1+rate/freq))),PMT(H755/freq,(term*freq),-$B$2)))</f>
        <v>#N/A</v>
      </c>
      <c r="J755" s="8" t="str">
        <f>IF(E755="","",IF(emi&gt;(U754*(1+rate/freq)),IF((U754*(1+rate/freq))&lt;0,0,(U754*(1+rate/freq))),emi))</f>
        <v/>
      </c>
      <c r="K755" s="9" t="e">
        <f>IF(E755="",NA(),IF(U754&lt;0,0,U754)*H755/freq)</f>
        <v>#N/A</v>
      </c>
      <c r="L755" s="8" t="str">
        <f t="shared" si="35"/>
        <v/>
      </c>
      <c r="M755" s="8" t="str">
        <f t="shared" si="36"/>
        <v/>
      </c>
      <c r="N755" s="8"/>
      <c r="O755" s="8"/>
      <c r="P755" s="8"/>
      <c r="Q755" s="8">
        <f>IF($B$23=$M$2,M755,IF($B$23=$N$2,N755,IF($B$23=$O$2,O755,IF($B$23=$P$2,P755,""))))</f>
        <v>0</v>
      </c>
      <c r="R755" s="3">
        <f>IF(Q755&lt;&gt;0,regpay,0)</f>
        <v>0</v>
      </c>
      <c r="S755" s="27"/>
      <c r="T755" s="3">
        <f>IF(U754=0,0,S755)</f>
        <v>0</v>
      </c>
      <c r="U755" s="8" t="str">
        <f>IF(E755="","",IF(U754&lt;=0,0,IF(U754+F755-L755-R755-T755&lt;0,0,U754+F755-L755-R755-T755)))</f>
        <v/>
      </c>
      <c r="W755" s="11"/>
      <c r="X755" s="11"/>
      <c r="Y755" s="11"/>
      <c r="Z755" s="11"/>
      <c r="AA755" s="11"/>
      <c r="AB755" s="11"/>
      <c r="AC755" s="11"/>
    </row>
    <row r="756" spans="4:29">
      <c r="D756" s="34">
        <f>IF(SUM($D$2:D755)&lt;&gt;0,0,IF(U755=L756,E756,0))</f>
        <v>0</v>
      </c>
      <c r="E756" s="3" t="str">
        <f t="shared" si="37"/>
        <v/>
      </c>
      <c r="F756" s="3" t="str">
        <f>IF(E756="","",IF(ISERROR(INDEX($A$11:$B$20,MATCH(E756,$A$11:$A$20,0),2)),0,INDEX($A$11:$B$20,MATCH(E756,$A$11:$A$20,0),2)))</f>
        <v/>
      </c>
      <c r="G756" s="47">
        <v>0.1</v>
      </c>
      <c r="H756" s="46">
        <f>IF($B$5="fixed",rate,G756)</f>
        <v>0.1</v>
      </c>
      <c r="I756" s="9" t="e">
        <f>IF(E756="",NA(),IF(PMT(H756/freq,(term*freq),-$B$2)&gt;(U755*(1+rate/freq)),IF((U755*(1+rate/freq))&lt;0,0,(U755*(1+rate/freq))),PMT(H756/freq,(term*freq),-$B$2)))</f>
        <v>#N/A</v>
      </c>
      <c r="J756" s="8" t="str">
        <f>IF(E756="","",IF(emi&gt;(U755*(1+rate/freq)),IF((U755*(1+rate/freq))&lt;0,0,(U755*(1+rate/freq))),emi))</f>
        <v/>
      </c>
      <c r="K756" s="9" t="e">
        <f>IF(E756="",NA(),IF(U755&lt;0,0,U755)*H756/freq)</f>
        <v>#N/A</v>
      </c>
      <c r="L756" s="8" t="str">
        <f t="shared" si="35"/>
        <v/>
      </c>
      <c r="M756" s="8" t="str">
        <f t="shared" si="36"/>
        <v/>
      </c>
      <c r="N756" s="8"/>
      <c r="O756" s="8"/>
      <c r="P756" s="8"/>
      <c r="Q756" s="8">
        <f>IF($B$23=$M$2,M756,IF($B$23=$N$2,N756,IF($B$23=$O$2,O756,IF($B$23=$P$2,P756,""))))</f>
        <v>0</v>
      </c>
      <c r="R756" s="3">
        <f>IF(Q756&lt;&gt;0,regpay,0)</f>
        <v>0</v>
      </c>
      <c r="S756" s="27"/>
      <c r="T756" s="3">
        <f>IF(U755=0,0,S756)</f>
        <v>0</v>
      </c>
      <c r="U756" s="8" t="str">
        <f>IF(E756="","",IF(U755&lt;=0,0,IF(U755+F756-L756-R756-T756&lt;0,0,U755+F756-L756-R756-T756)))</f>
        <v/>
      </c>
      <c r="W756" s="11"/>
      <c r="X756" s="11"/>
      <c r="Y756" s="11"/>
      <c r="Z756" s="11"/>
      <c r="AA756" s="11"/>
      <c r="AB756" s="11"/>
      <c r="AC756" s="11"/>
    </row>
    <row r="757" spans="4:29">
      <c r="D757" s="34">
        <f>IF(SUM($D$2:D756)&lt;&gt;0,0,IF(U756=L757,E757,0))</f>
        <v>0</v>
      </c>
      <c r="E757" s="3" t="str">
        <f t="shared" si="37"/>
        <v/>
      </c>
      <c r="F757" s="3" t="str">
        <f>IF(E757="","",IF(ISERROR(INDEX($A$11:$B$20,MATCH(E757,$A$11:$A$20,0),2)),0,INDEX($A$11:$B$20,MATCH(E757,$A$11:$A$20,0),2)))</f>
        <v/>
      </c>
      <c r="G757" s="47">
        <v>0.1</v>
      </c>
      <c r="H757" s="46">
        <f>IF($B$5="fixed",rate,G757)</f>
        <v>0.1</v>
      </c>
      <c r="I757" s="9" t="e">
        <f>IF(E757="",NA(),IF(PMT(H757/freq,(term*freq),-$B$2)&gt;(U756*(1+rate/freq)),IF((U756*(1+rate/freq))&lt;0,0,(U756*(1+rate/freq))),PMT(H757/freq,(term*freq),-$B$2)))</f>
        <v>#N/A</v>
      </c>
      <c r="J757" s="8" t="str">
        <f>IF(E757="","",IF(emi&gt;(U756*(1+rate/freq)),IF((U756*(1+rate/freq))&lt;0,0,(U756*(1+rate/freq))),emi))</f>
        <v/>
      </c>
      <c r="K757" s="9" t="e">
        <f>IF(E757="",NA(),IF(U756&lt;0,0,U756)*H757/freq)</f>
        <v>#N/A</v>
      </c>
      <c r="L757" s="8" t="str">
        <f t="shared" si="35"/>
        <v/>
      </c>
      <c r="M757" s="8" t="str">
        <f t="shared" si="36"/>
        <v/>
      </c>
      <c r="N757" s="8">
        <f>N754+3</f>
        <v>754</v>
      </c>
      <c r="O757" s="8"/>
      <c r="P757" s="8"/>
      <c r="Q757" s="8">
        <f>IF($B$23=$M$2,M757,IF($B$23=$N$2,N757,IF($B$23=$O$2,O757,IF($B$23=$P$2,P757,""))))</f>
        <v>754</v>
      </c>
      <c r="R757" s="3">
        <f>IF(Q757&lt;&gt;0,regpay,0)</f>
        <v>0</v>
      </c>
      <c r="S757" s="27"/>
      <c r="T757" s="3">
        <f>IF(U756=0,0,S757)</f>
        <v>0</v>
      </c>
      <c r="U757" s="8" t="str">
        <f>IF(E757="","",IF(U756&lt;=0,0,IF(U756+F757-L757-R757-T757&lt;0,0,U756+F757-L757-R757-T757)))</f>
        <v/>
      </c>
      <c r="W757" s="11"/>
      <c r="X757" s="11"/>
      <c r="Y757" s="11"/>
      <c r="Z757" s="11"/>
      <c r="AA757" s="11"/>
      <c r="AB757" s="11"/>
      <c r="AC757" s="11"/>
    </row>
    <row r="758" spans="4:29">
      <c r="D758" s="34">
        <f>IF(SUM($D$2:D757)&lt;&gt;0,0,IF(U757=L758,E758,0))</f>
        <v>0</v>
      </c>
      <c r="E758" s="3" t="str">
        <f t="shared" si="37"/>
        <v/>
      </c>
      <c r="F758" s="3" t="str">
        <f>IF(E758="","",IF(ISERROR(INDEX($A$11:$B$20,MATCH(E758,$A$11:$A$20,0),2)),0,INDEX($A$11:$B$20,MATCH(E758,$A$11:$A$20,0),2)))</f>
        <v/>
      </c>
      <c r="G758" s="47">
        <v>0.1</v>
      </c>
      <c r="H758" s="46">
        <f>IF($B$5="fixed",rate,G758)</f>
        <v>0.1</v>
      </c>
      <c r="I758" s="9" t="e">
        <f>IF(E758="",NA(),IF(PMT(H758/freq,(term*freq),-$B$2)&gt;(U757*(1+rate/freq)),IF((U757*(1+rate/freq))&lt;0,0,(U757*(1+rate/freq))),PMT(H758/freq,(term*freq),-$B$2)))</f>
        <v>#N/A</v>
      </c>
      <c r="J758" s="8" t="str">
        <f>IF(E758="","",IF(emi&gt;(U757*(1+rate/freq)),IF((U757*(1+rate/freq))&lt;0,0,(U757*(1+rate/freq))),emi))</f>
        <v/>
      </c>
      <c r="K758" s="9" t="e">
        <f>IF(E758="",NA(),IF(U757&lt;0,0,U757)*H758/freq)</f>
        <v>#N/A</v>
      </c>
      <c r="L758" s="8" t="str">
        <f t="shared" si="35"/>
        <v/>
      </c>
      <c r="M758" s="8" t="str">
        <f t="shared" si="36"/>
        <v/>
      </c>
      <c r="N758" s="8"/>
      <c r="O758" s="8"/>
      <c r="P758" s="8"/>
      <c r="Q758" s="8">
        <f>IF($B$23=$M$2,M758,IF($B$23=$N$2,N758,IF($B$23=$O$2,O758,IF($B$23=$P$2,P758,""))))</f>
        <v>0</v>
      </c>
      <c r="R758" s="3">
        <f>IF(Q758&lt;&gt;0,regpay,0)</f>
        <v>0</v>
      </c>
      <c r="S758" s="27"/>
      <c r="T758" s="3">
        <f>IF(U757=0,0,S758)</f>
        <v>0</v>
      </c>
      <c r="U758" s="8" t="str">
        <f>IF(E758="","",IF(U757&lt;=0,0,IF(U757+F758-L758-R758-T758&lt;0,0,U757+F758-L758-R758-T758)))</f>
        <v/>
      </c>
      <c r="W758" s="11"/>
      <c r="X758" s="11"/>
      <c r="Y758" s="11"/>
      <c r="Z758" s="11"/>
      <c r="AA758" s="11"/>
      <c r="AB758" s="11"/>
      <c r="AC758" s="11"/>
    </row>
    <row r="759" spans="4:29">
      <c r="D759" s="34">
        <f>IF(SUM($D$2:D758)&lt;&gt;0,0,IF(U758=L759,E759,0))</f>
        <v>0</v>
      </c>
      <c r="E759" s="3" t="str">
        <f t="shared" si="37"/>
        <v/>
      </c>
      <c r="F759" s="3" t="str">
        <f>IF(E759="","",IF(ISERROR(INDEX($A$11:$B$20,MATCH(E759,$A$11:$A$20,0),2)),0,INDEX($A$11:$B$20,MATCH(E759,$A$11:$A$20,0),2)))</f>
        <v/>
      </c>
      <c r="G759" s="47">
        <v>0.1</v>
      </c>
      <c r="H759" s="46">
        <f>IF($B$5="fixed",rate,G759)</f>
        <v>0.1</v>
      </c>
      <c r="I759" s="9" t="e">
        <f>IF(E759="",NA(),IF(PMT(H759/freq,(term*freq),-$B$2)&gt;(U758*(1+rate/freq)),IF((U758*(1+rate/freq))&lt;0,0,(U758*(1+rate/freq))),PMT(H759/freq,(term*freq),-$B$2)))</f>
        <v>#N/A</v>
      </c>
      <c r="J759" s="8" t="str">
        <f>IF(E759="","",IF(emi&gt;(U758*(1+rate/freq)),IF((U758*(1+rate/freq))&lt;0,0,(U758*(1+rate/freq))),emi))</f>
        <v/>
      </c>
      <c r="K759" s="9" t="e">
        <f>IF(E759="",NA(),IF(U758&lt;0,0,U758)*H759/freq)</f>
        <v>#N/A</v>
      </c>
      <c r="L759" s="8" t="str">
        <f t="shared" si="35"/>
        <v/>
      </c>
      <c r="M759" s="8" t="str">
        <f t="shared" si="36"/>
        <v/>
      </c>
      <c r="N759" s="8"/>
      <c r="O759" s="8"/>
      <c r="P759" s="8"/>
      <c r="Q759" s="8">
        <f>IF($B$23=$M$2,M759,IF($B$23=$N$2,N759,IF($B$23=$O$2,O759,IF($B$23=$P$2,P759,""))))</f>
        <v>0</v>
      </c>
      <c r="R759" s="3">
        <f>IF(Q759&lt;&gt;0,regpay,0)</f>
        <v>0</v>
      </c>
      <c r="S759" s="27"/>
      <c r="T759" s="3">
        <f>IF(U758=0,0,S759)</f>
        <v>0</v>
      </c>
      <c r="U759" s="8" t="str">
        <f>IF(E759="","",IF(U758&lt;=0,0,IF(U758+F759-L759-R759-T759&lt;0,0,U758+F759-L759-R759-T759)))</f>
        <v/>
      </c>
      <c r="W759" s="11"/>
      <c r="X759" s="11"/>
      <c r="Y759" s="11"/>
      <c r="Z759" s="11"/>
      <c r="AA759" s="11"/>
      <c r="AB759" s="11"/>
      <c r="AC759" s="11"/>
    </row>
    <row r="760" spans="4:29">
      <c r="D760" s="34">
        <f>IF(SUM($D$2:D759)&lt;&gt;0,0,IF(U759=L760,E760,0))</f>
        <v>0</v>
      </c>
      <c r="E760" s="3" t="str">
        <f t="shared" si="37"/>
        <v/>
      </c>
      <c r="F760" s="3" t="str">
        <f>IF(E760="","",IF(ISERROR(INDEX($A$11:$B$20,MATCH(E760,$A$11:$A$20,0),2)),0,INDEX($A$11:$B$20,MATCH(E760,$A$11:$A$20,0),2)))</f>
        <v/>
      </c>
      <c r="G760" s="47">
        <v>0.1</v>
      </c>
      <c r="H760" s="46">
        <f>IF($B$5="fixed",rate,G760)</f>
        <v>0.1</v>
      </c>
      <c r="I760" s="9" t="e">
        <f>IF(E760="",NA(),IF(PMT(H760/freq,(term*freq),-$B$2)&gt;(U759*(1+rate/freq)),IF((U759*(1+rate/freq))&lt;0,0,(U759*(1+rate/freq))),PMT(H760/freq,(term*freq),-$B$2)))</f>
        <v>#N/A</v>
      </c>
      <c r="J760" s="8" t="str">
        <f>IF(E760="","",IF(emi&gt;(U759*(1+rate/freq)),IF((U759*(1+rate/freq))&lt;0,0,(U759*(1+rate/freq))),emi))</f>
        <v/>
      </c>
      <c r="K760" s="9" t="e">
        <f>IF(E760="",NA(),IF(U759&lt;0,0,U759)*H760/freq)</f>
        <v>#N/A</v>
      </c>
      <c r="L760" s="8" t="str">
        <f t="shared" si="35"/>
        <v/>
      </c>
      <c r="M760" s="8" t="str">
        <f t="shared" si="36"/>
        <v/>
      </c>
      <c r="N760" s="8">
        <f>N757+3</f>
        <v>757</v>
      </c>
      <c r="O760" s="8">
        <f>O754+6</f>
        <v>757</v>
      </c>
      <c r="P760" s="8">
        <f>P748+12</f>
        <v>757</v>
      </c>
      <c r="Q760" s="8">
        <f>IF($B$23=$M$2,M760,IF($B$23=$N$2,N760,IF($B$23=$O$2,O760,IF($B$23=$P$2,P760,""))))</f>
        <v>757</v>
      </c>
      <c r="R760" s="3">
        <f>IF(Q760&lt;&gt;0,regpay,0)</f>
        <v>0</v>
      </c>
      <c r="S760" s="27"/>
      <c r="T760" s="3">
        <f>IF(U759=0,0,S760)</f>
        <v>0</v>
      </c>
      <c r="U760" s="8" t="str">
        <f>IF(E760="","",IF(U759&lt;=0,0,IF(U759+F760-L760-R760-T760&lt;0,0,U759+F760-L760-R760-T760)))</f>
        <v/>
      </c>
      <c r="W760" s="11"/>
      <c r="X760" s="11"/>
      <c r="Y760" s="11"/>
      <c r="Z760" s="11"/>
      <c r="AA760" s="11"/>
      <c r="AB760" s="11"/>
      <c r="AC760" s="11"/>
    </row>
    <row r="761" spans="4:29">
      <c r="D761" s="34">
        <f>IF(SUM($D$2:D760)&lt;&gt;0,0,IF(U760=L761,E761,0))</f>
        <v>0</v>
      </c>
      <c r="E761" s="3" t="str">
        <f t="shared" si="37"/>
        <v/>
      </c>
      <c r="F761" s="3" t="str">
        <f>IF(E761="","",IF(ISERROR(INDEX($A$11:$B$20,MATCH(E761,$A$11:$A$20,0),2)),0,INDEX($A$11:$B$20,MATCH(E761,$A$11:$A$20,0),2)))</f>
        <v/>
      </c>
      <c r="G761" s="47">
        <v>0.1</v>
      </c>
      <c r="H761" s="46">
        <f>IF($B$5="fixed",rate,G761)</f>
        <v>0.1</v>
      </c>
      <c r="I761" s="9" t="e">
        <f>IF(E761="",NA(),IF(PMT(H761/freq,(term*freq),-$B$2)&gt;(U760*(1+rate/freq)),IF((U760*(1+rate/freq))&lt;0,0,(U760*(1+rate/freq))),PMT(H761/freq,(term*freq),-$B$2)))</f>
        <v>#N/A</v>
      </c>
      <c r="J761" s="8" t="str">
        <f>IF(E761="","",IF(emi&gt;(U760*(1+rate/freq)),IF((U760*(1+rate/freq))&lt;0,0,(U760*(1+rate/freq))),emi))</f>
        <v/>
      </c>
      <c r="K761" s="9" t="e">
        <f>IF(E761="",NA(),IF(U760&lt;0,0,U760)*H761/freq)</f>
        <v>#N/A</v>
      </c>
      <c r="L761" s="8" t="str">
        <f t="shared" si="35"/>
        <v/>
      </c>
      <c r="M761" s="8" t="str">
        <f t="shared" si="36"/>
        <v/>
      </c>
      <c r="N761" s="8"/>
      <c r="O761" s="8"/>
      <c r="P761" s="8"/>
      <c r="Q761" s="8">
        <f>IF($B$23=$M$2,M761,IF($B$23=$N$2,N761,IF($B$23=$O$2,O761,IF($B$23=$P$2,P761,""))))</f>
        <v>0</v>
      </c>
      <c r="R761" s="3">
        <f>IF(Q761&lt;&gt;0,regpay,0)</f>
        <v>0</v>
      </c>
      <c r="S761" s="27"/>
      <c r="T761" s="3">
        <f>IF(U760=0,0,S761)</f>
        <v>0</v>
      </c>
      <c r="U761" s="8" t="str">
        <f>IF(E761="","",IF(U760&lt;=0,0,IF(U760+F761-L761-R761-T761&lt;0,0,U760+F761-L761-R761-T761)))</f>
        <v/>
      </c>
      <c r="W761" s="11"/>
      <c r="X761" s="11"/>
      <c r="Y761" s="11"/>
      <c r="Z761" s="11"/>
      <c r="AA761" s="11"/>
      <c r="AB761" s="11"/>
      <c r="AC761" s="11"/>
    </row>
    <row r="762" spans="4:29">
      <c r="D762" s="34">
        <f>IF(SUM($D$2:D761)&lt;&gt;0,0,IF(U761=L762,E762,0))</f>
        <v>0</v>
      </c>
      <c r="E762" s="3" t="str">
        <f t="shared" si="37"/>
        <v/>
      </c>
      <c r="F762" s="3" t="str">
        <f>IF(E762="","",IF(ISERROR(INDEX($A$11:$B$20,MATCH(E762,$A$11:$A$20,0),2)),0,INDEX($A$11:$B$20,MATCH(E762,$A$11:$A$20,0),2)))</f>
        <v/>
      </c>
      <c r="G762" s="47">
        <v>0.1</v>
      </c>
      <c r="H762" s="46">
        <f>IF($B$5="fixed",rate,G762)</f>
        <v>0.1</v>
      </c>
      <c r="I762" s="9" t="e">
        <f>IF(E762="",NA(),IF(PMT(H762/freq,(term*freq),-$B$2)&gt;(U761*(1+rate/freq)),IF((U761*(1+rate/freq))&lt;0,0,(U761*(1+rate/freq))),PMT(H762/freq,(term*freq),-$B$2)))</f>
        <v>#N/A</v>
      </c>
      <c r="J762" s="8" t="str">
        <f>IF(E762="","",IF(emi&gt;(U761*(1+rate/freq)),IF((U761*(1+rate/freq))&lt;0,0,(U761*(1+rate/freq))),emi))</f>
        <v/>
      </c>
      <c r="K762" s="9" t="e">
        <f>IF(E762="",NA(),IF(U761&lt;0,0,U761)*H762/freq)</f>
        <v>#N/A</v>
      </c>
      <c r="L762" s="8" t="str">
        <f t="shared" si="35"/>
        <v/>
      </c>
      <c r="M762" s="8" t="str">
        <f t="shared" si="36"/>
        <v/>
      </c>
      <c r="N762" s="8"/>
      <c r="O762" s="8"/>
      <c r="P762" s="8"/>
      <c r="Q762" s="8">
        <f>IF($B$23=$M$2,M762,IF($B$23=$N$2,N762,IF($B$23=$O$2,O762,IF($B$23=$P$2,P762,""))))</f>
        <v>0</v>
      </c>
      <c r="R762" s="3">
        <f>IF(Q762&lt;&gt;0,regpay,0)</f>
        <v>0</v>
      </c>
      <c r="S762" s="27"/>
      <c r="T762" s="3">
        <f>IF(U761=0,0,S762)</f>
        <v>0</v>
      </c>
      <c r="U762" s="8" t="str">
        <f>IF(E762="","",IF(U761&lt;=0,0,IF(U761+F762-L762-R762-T762&lt;0,0,U761+F762-L762-R762-T762)))</f>
        <v/>
      </c>
      <c r="W762" s="11"/>
      <c r="X762" s="11"/>
      <c r="Y762" s="11"/>
      <c r="Z762" s="11"/>
      <c r="AA762" s="11"/>
      <c r="AB762" s="11"/>
      <c r="AC762" s="11"/>
    </row>
    <row r="763" spans="4:29">
      <c r="D763" s="34">
        <f>IF(SUM($D$2:D762)&lt;&gt;0,0,IF(U762=L763,E763,0))</f>
        <v>0</v>
      </c>
      <c r="E763" s="3" t="str">
        <f t="shared" si="37"/>
        <v/>
      </c>
      <c r="F763" s="3" t="str">
        <f>IF(E763="","",IF(ISERROR(INDEX($A$11:$B$20,MATCH(E763,$A$11:$A$20,0),2)),0,INDEX($A$11:$B$20,MATCH(E763,$A$11:$A$20,0),2)))</f>
        <v/>
      </c>
      <c r="G763" s="47">
        <v>0.1</v>
      </c>
      <c r="H763" s="46">
        <f>IF($B$5="fixed",rate,G763)</f>
        <v>0.1</v>
      </c>
      <c r="I763" s="9" t="e">
        <f>IF(E763="",NA(),IF(PMT(H763/freq,(term*freq),-$B$2)&gt;(U762*(1+rate/freq)),IF((U762*(1+rate/freq))&lt;0,0,(U762*(1+rate/freq))),PMT(H763/freq,(term*freq),-$B$2)))</f>
        <v>#N/A</v>
      </c>
      <c r="J763" s="8" t="str">
        <f>IF(E763="","",IF(emi&gt;(U762*(1+rate/freq)),IF((U762*(1+rate/freq))&lt;0,0,(U762*(1+rate/freq))),emi))</f>
        <v/>
      </c>
      <c r="K763" s="9" t="e">
        <f>IF(E763="",NA(),IF(U762&lt;0,0,U762)*H763/freq)</f>
        <v>#N/A</v>
      </c>
      <c r="L763" s="8" t="str">
        <f t="shared" si="35"/>
        <v/>
      </c>
      <c r="M763" s="8" t="str">
        <f t="shared" si="36"/>
        <v/>
      </c>
      <c r="N763" s="8">
        <f>N760+3</f>
        <v>760</v>
      </c>
      <c r="O763" s="8"/>
      <c r="P763" s="8"/>
      <c r="Q763" s="8">
        <f>IF($B$23=$M$2,M763,IF($B$23=$N$2,N763,IF($B$23=$O$2,O763,IF($B$23=$P$2,P763,""))))</f>
        <v>760</v>
      </c>
      <c r="R763" s="3">
        <f>IF(Q763&lt;&gt;0,regpay,0)</f>
        <v>0</v>
      </c>
      <c r="S763" s="27"/>
      <c r="T763" s="3">
        <f>IF(U762=0,0,S763)</f>
        <v>0</v>
      </c>
      <c r="U763" s="8" t="str">
        <f>IF(E763="","",IF(U762&lt;=0,0,IF(U762+F763-L763-R763-T763&lt;0,0,U762+F763-L763-R763-T763)))</f>
        <v/>
      </c>
      <c r="W763" s="11"/>
      <c r="X763" s="11"/>
      <c r="Y763" s="11"/>
      <c r="Z763" s="11"/>
      <c r="AA763" s="11"/>
      <c r="AB763" s="11"/>
      <c r="AC763" s="11"/>
    </row>
    <row r="764" spans="4:29">
      <c r="D764" s="34">
        <f>IF(SUM($D$2:D763)&lt;&gt;0,0,IF(U763=L764,E764,0))</f>
        <v>0</v>
      </c>
      <c r="E764" s="3" t="str">
        <f t="shared" si="37"/>
        <v/>
      </c>
      <c r="F764" s="3" t="str">
        <f>IF(E764="","",IF(ISERROR(INDEX($A$11:$B$20,MATCH(E764,$A$11:$A$20,0),2)),0,INDEX($A$11:$B$20,MATCH(E764,$A$11:$A$20,0),2)))</f>
        <v/>
      </c>
      <c r="G764" s="47">
        <v>0.1</v>
      </c>
      <c r="H764" s="46">
        <f>IF($B$5="fixed",rate,G764)</f>
        <v>0.1</v>
      </c>
      <c r="I764" s="9" t="e">
        <f>IF(E764="",NA(),IF(PMT(H764/freq,(term*freq),-$B$2)&gt;(U763*(1+rate/freq)),IF((U763*(1+rate/freq))&lt;0,0,(U763*(1+rate/freq))),PMT(H764/freq,(term*freq),-$B$2)))</f>
        <v>#N/A</v>
      </c>
      <c r="J764" s="8" t="str">
        <f>IF(E764="","",IF(emi&gt;(U763*(1+rate/freq)),IF((U763*(1+rate/freq))&lt;0,0,(U763*(1+rate/freq))),emi))</f>
        <v/>
      </c>
      <c r="K764" s="9" t="e">
        <f>IF(E764="",NA(),IF(U763&lt;0,0,U763)*H764/freq)</f>
        <v>#N/A</v>
      </c>
      <c r="L764" s="8" t="str">
        <f t="shared" si="35"/>
        <v/>
      </c>
      <c r="M764" s="8" t="str">
        <f t="shared" si="36"/>
        <v/>
      </c>
      <c r="N764" s="8"/>
      <c r="O764" s="8"/>
      <c r="P764" s="8"/>
      <c r="Q764" s="8">
        <f>IF($B$23=$M$2,M764,IF($B$23=$N$2,N764,IF($B$23=$O$2,O764,IF($B$23=$P$2,P764,""))))</f>
        <v>0</v>
      </c>
      <c r="R764" s="3">
        <f>IF(Q764&lt;&gt;0,regpay,0)</f>
        <v>0</v>
      </c>
      <c r="S764" s="27"/>
      <c r="T764" s="3">
        <f>IF(U763=0,0,S764)</f>
        <v>0</v>
      </c>
      <c r="U764" s="8" t="str">
        <f>IF(E764="","",IF(U763&lt;=0,0,IF(U763+F764-L764-R764-T764&lt;0,0,U763+F764-L764-R764-T764)))</f>
        <v/>
      </c>
      <c r="W764" s="11"/>
      <c r="X764" s="11"/>
      <c r="Y764" s="11"/>
      <c r="Z764" s="11"/>
      <c r="AA764" s="11"/>
      <c r="AB764" s="11"/>
      <c r="AC764" s="11"/>
    </row>
    <row r="765" spans="4:29">
      <c r="D765" s="34">
        <f>IF(SUM($D$2:D764)&lt;&gt;0,0,IF(U764=L765,E765,0))</f>
        <v>0</v>
      </c>
      <c r="E765" s="3" t="str">
        <f t="shared" si="37"/>
        <v/>
      </c>
      <c r="F765" s="3" t="str">
        <f>IF(E765="","",IF(ISERROR(INDEX($A$11:$B$20,MATCH(E765,$A$11:$A$20,0),2)),0,INDEX($A$11:$B$20,MATCH(E765,$A$11:$A$20,0),2)))</f>
        <v/>
      </c>
      <c r="G765" s="47">
        <v>0.1</v>
      </c>
      <c r="H765" s="46">
        <f>IF($B$5="fixed",rate,G765)</f>
        <v>0.1</v>
      </c>
      <c r="I765" s="9" t="e">
        <f>IF(E765="",NA(),IF(PMT(H765/freq,(term*freq),-$B$2)&gt;(U764*(1+rate/freq)),IF((U764*(1+rate/freq))&lt;0,0,(U764*(1+rate/freq))),PMT(H765/freq,(term*freq),-$B$2)))</f>
        <v>#N/A</v>
      </c>
      <c r="J765" s="8" t="str">
        <f>IF(E765="","",IF(emi&gt;(U764*(1+rate/freq)),IF((U764*(1+rate/freq))&lt;0,0,(U764*(1+rate/freq))),emi))</f>
        <v/>
      </c>
      <c r="K765" s="9" t="e">
        <f>IF(E765="",NA(),IF(U764&lt;0,0,U764)*H765/freq)</f>
        <v>#N/A</v>
      </c>
      <c r="L765" s="8" t="str">
        <f t="shared" si="35"/>
        <v/>
      </c>
      <c r="M765" s="8" t="str">
        <f t="shared" si="36"/>
        <v/>
      </c>
      <c r="N765" s="8"/>
      <c r="O765" s="8"/>
      <c r="P765" s="8"/>
      <c r="Q765" s="8">
        <f>IF($B$23=$M$2,M765,IF($B$23=$N$2,N765,IF($B$23=$O$2,O765,IF($B$23=$P$2,P765,""))))</f>
        <v>0</v>
      </c>
      <c r="R765" s="3">
        <f>IF(Q765&lt;&gt;0,regpay,0)</f>
        <v>0</v>
      </c>
      <c r="S765" s="27"/>
      <c r="T765" s="3">
        <f>IF(U764=0,0,S765)</f>
        <v>0</v>
      </c>
      <c r="U765" s="8" t="str">
        <f>IF(E765="","",IF(U764&lt;=0,0,IF(U764+F765-L765-R765-T765&lt;0,0,U764+F765-L765-R765-T765)))</f>
        <v/>
      </c>
      <c r="W765" s="11"/>
      <c r="X765" s="11"/>
      <c r="Y765" s="11"/>
      <c r="Z765" s="11"/>
      <c r="AA765" s="11"/>
      <c r="AB765" s="11"/>
      <c r="AC765" s="11"/>
    </row>
    <row r="766" spans="4:29">
      <c r="D766" s="34">
        <f>IF(SUM($D$2:D765)&lt;&gt;0,0,IF(U765=L766,E766,0))</f>
        <v>0</v>
      </c>
      <c r="E766" s="3" t="str">
        <f t="shared" si="37"/>
        <v/>
      </c>
      <c r="F766" s="3" t="str">
        <f>IF(E766="","",IF(ISERROR(INDEX($A$11:$B$20,MATCH(E766,$A$11:$A$20,0),2)),0,INDEX($A$11:$B$20,MATCH(E766,$A$11:$A$20,0),2)))</f>
        <v/>
      </c>
      <c r="G766" s="47">
        <v>0.1</v>
      </c>
      <c r="H766" s="46">
        <f>IF($B$5="fixed",rate,G766)</f>
        <v>0.1</v>
      </c>
      <c r="I766" s="9" t="e">
        <f>IF(E766="",NA(),IF(PMT(H766/freq,(term*freq),-$B$2)&gt;(U765*(1+rate/freq)),IF((U765*(1+rate/freq))&lt;0,0,(U765*(1+rate/freq))),PMT(H766/freq,(term*freq),-$B$2)))</f>
        <v>#N/A</v>
      </c>
      <c r="J766" s="8" t="str">
        <f>IF(E766="","",IF(emi&gt;(U765*(1+rate/freq)),IF((U765*(1+rate/freq))&lt;0,0,(U765*(1+rate/freq))),emi))</f>
        <v/>
      </c>
      <c r="K766" s="9" t="e">
        <f>IF(E766="",NA(),IF(U765&lt;0,0,U765)*H766/freq)</f>
        <v>#N/A</v>
      </c>
      <c r="L766" s="8" t="str">
        <f t="shared" si="35"/>
        <v/>
      </c>
      <c r="M766" s="8" t="str">
        <f t="shared" si="36"/>
        <v/>
      </c>
      <c r="N766" s="8">
        <f>N763+3</f>
        <v>763</v>
      </c>
      <c r="O766" s="8">
        <f>O760+6</f>
        <v>763</v>
      </c>
      <c r="P766" s="8"/>
      <c r="Q766" s="8">
        <f>IF($B$23=$M$2,M766,IF($B$23=$N$2,N766,IF($B$23=$O$2,O766,IF($B$23=$P$2,P766,""))))</f>
        <v>763</v>
      </c>
      <c r="R766" s="3">
        <f>IF(Q766&lt;&gt;0,regpay,0)</f>
        <v>0</v>
      </c>
      <c r="S766" s="27"/>
      <c r="T766" s="3">
        <f>IF(U765=0,0,S766)</f>
        <v>0</v>
      </c>
      <c r="U766" s="8" t="str">
        <f>IF(E766="","",IF(U765&lt;=0,0,IF(U765+F766-L766-R766-T766&lt;0,0,U765+F766-L766-R766-T766)))</f>
        <v/>
      </c>
      <c r="W766" s="11"/>
      <c r="X766" s="11"/>
      <c r="Y766" s="11"/>
      <c r="Z766" s="11"/>
      <c r="AA766" s="11"/>
      <c r="AB766" s="11"/>
      <c r="AC766" s="11"/>
    </row>
    <row r="767" spans="4:29">
      <c r="D767" s="34">
        <f>IF(SUM($D$2:D766)&lt;&gt;0,0,IF(U766=L767,E767,0))</f>
        <v>0</v>
      </c>
      <c r="E767" s="3" t="str">
        <f t="shared" si="37"/>
        <v/>
      </c>
      <c r="F767" s="3" t="str">
        <f>IF(E767="","",IF(ISERROR(INDEX($A$11:$B$20,MATCH(E767,$A$11:$A$20,0),2)),0,INDEX($A$11:$B$20,MATCH(E767,$A$11:$A$20,0),2)))</f>
        <v/>
      </c>
      <c r="G767" s="47">
        <v>0.1</v>
      </c>
      <c r="H767" s="46">
        <f>IF($B$5="fixed",rate,G767)</f>
        <v>0.1</v>
      </c>
      <c r="I767" s="9" t="e">
        <f>IF(E767="",NA(),IF(PMT(H767/freq,(term*freq),-$B$2)&gt;(U766*(1+rate/freq)),IF((U766*(1+rate/freq))&lt;0,0,(U766*(1+rate/freq))),PMT(H767/freq,(term*freq),-$B$2)))</f>
        <v>#N/A</v>
      </c>
      <c r="J767" s="8" t="str">
        <f>IF(E767="","",IF(emi&gt;(U766*(1+rate/freq)),IF((U766*(1+rate/freq))&lt;0,0,(U766*(1+rate/freq))),emi))</f>
        <v/>
      </c>
      <c r="K767" s="9" t="e">
        <f>IF(E767="",NA(),IF(U766&lt;0,0,U766)*H767/freq)</f>
        <v>#N/A</v>
      </c>
      <c r="L767" s="8" t="str">
        <f t="shared" si="35"/>
        <v/>
      </c>
      <c r="M767" s="8" t="str">
        <f t="shared" si="36"/>
        <v/>
      </c>
      <c r="N767" s="8"/>
      <c r="O767" s="8"/>
      <c r="P767" s="8"/>
      <c r="Q767" s="8">
        <f>IF($B$23=$M$2,M767,IF($B$23=$N$2,N767,IF($B$23=$O$2,O767,IF($B$23=$P$2,P767,""))))</f>
        <v>0</v>
      </c>
      <c r="R767" s="3">
        <f>IF(Q767&lt;&gt;0,regpay,0)</f>
        <v>0</v>
      </c>
      <c r="S767" s="27"/>
      <c r="T767" s="3">
        <f>IF(U766=0,0,S767)</f>
        <v>0</v>
      </c>
      <c r="U767" s="8" t="str">
        <f>IF(E767="","",IF(U766&lt;=0,0,IF(U766+F767-L767-R767-T767&lt;0,0,U766+F767-L767-R767-T767)))</f>
        <v/>
      </c>
      <c r="W767" s="11"/>
      <c r="X767" s="11"/>
      <c r="Y767" s="11"/>
      <c r="Z767" s="11"/>
      <c r="AA767" s="11"/>
      <c r="AB767" s="11"/>
      <c r="AC767" s="11"/>
    </row>
    <row r="768" spans="4:29">
      <c r="D768" s="34">
        <f>IF(SUM($D$2:D767)&lt;&gt;0,0,IF(U767=L768,E768,0))</f>
        <v>0</v>
      </c>
      <c r="E768" s="3" t="str">
        <f t="shared" si="37"/>
        <v/>
      </c>
      <c r="F768" s="3" t="str">
        <f>IF(E768="","",IF(ISERROR(INDEX($A$11:$B$20,MATCH(E768,$A$11:$A$20,0),2)),0,INDEX($A$11:$B$20,MATCH(E768,$A$11:$A$20,0),2)))</f>
        <v/>
      </c>
      <c r="G768" s="47">
        <v>0.1</v>
      </c>
      <c r="H768" s="46">
        <f>IF($B$5="fixed",rate,G768)</f>
        <v>0.1</v>
      </c>
      <c r="I768" s="9" t="e">
        <f>IF(E768="",NA(),IF(PMT(H768/freq,(term*freq),-$B$2)&gt;(U767*(1+rate/freq)),IF((U767*(1+rate/freq))&lt;0,0,(U767*(1+rate/freq))),PMT(H768/freq,(term*freq),-$B$2)))</f>
        <v>#N/A</v>
      </c>
      <c r="J768" s="8" t="str">
        <f>IF(E768="","",IF(emi&gt;(U767*(1+rate/freq)),IF((U767*(1+rate/freq))&lt;0,0,(U767*(1+rate/freq))),emi))</f>
        <v/>
      </c>
      <c r="K768" s="9" t="e">
        <f>IF(E768="",NA(),IF(U767&lt;0,0,U767)*H768/freq)</f>
        <v>#N/A</v>
      </c>
      <c r="L768" s="8" t="str">
        <f t="shared" si="35"/>
        <v/>
      </c>
      <c r="M768" s="8" t="str">
        <f t="shared" si="36"/>
        <v/>
      </c>
      <c r="N768" s="8"/>
      <c r="O768" s="8"/>
      <c r="P768" s="8"/>
      <c r="Q768" s="8">
        <f>IF($B$23=$M$2,M768,IF($B$23=$N$2,N768,IF($B$23=$O$2,O768,IF($B$23=$P$2,P768,""))))</f>
        <v>0</v>
      </c>
      <c r="R768" s="3">
        <f>IF(Q768&lt;&gt;0,regpay,0)</f>
        <v>0</v>
      </c>
      <c r="S768" s="27"/>
      <c r="T768" s="3">
        <f>IF(U767=0,0,S768)</f>
        <v>0</v>
      </c>
      <c r="U768" s="8" t="str">
        <f>IF(E768="","",IF(U767&lt;=0,0,IF(U767+F768-L768-R768-T768&lt;0,0,U767+F768-L768-R768-T768)))</f>
        <v/>
      </c>
      <c r="W768" s="11"/>
      <c r="X768" s="11"/>
      <c r="Y768" s="11"/>
      <c r="Z768" s="11"/>
      <c r="AA768" s="11"/>
      <c r="AB768" s="11"/>
      <c r="AC768" s="11"/>
    </row>
    <row r="769" spans="4:29">
      <c r="D769" s="34">
        <f>IF(SUM($D$2:D768)&lt;&gt;0,0,IF(U768=L769,E769,0))</f>
        <v>0</v>
      </c>
      <c r="E769" s="3" t="str">
        <f t="shared" si="37"/>
        <v/>
      </c>
      <c r="F769" s="3" t="str">
        <f>IF(E769="","",IF(ISERROR(INDEX($A$11:$B$20,MATCH(E769,$A$11:$A$20,0),2)),0,INDEX($A$11:$B$20,MATCH(E769,$A$11:$A$20,0),2)))</f>
        <v/>
      </c>
      <c r="G769" s="47">
        <v>0.1</v>
      </c>
      <c r="H769" s="46">
        <f>IF($B$5="fixed",rate,G769)</f>
        <v>0.1</v>
      </c>
      <c r="I769" s="9" t="e">
        <f>IF(E769="",NA(),IF(PMT(H769/freq,(term*freq),-$B$2)&gt;(U768*(1+rate/freq)),IF((U768*(1+rate/freq))&lt;0,0,(U768*(1+rate/freq))),PMT(H769/freq,(term*freq),-$B$2)))</f>
        <v>#N/A</v>
      </c>
      <c r="J769" s="8" t="str">
        <f>IF(E769="","",IF(emi&gt;(U768*(1+rate/freq)),IF((U768*(1+rate/freq))&lt;0,0,(U768*(1+rate/freq))),emi))</f>
        <v/>
      </c>
      <c r="K769" s="9" t="e">
        <f>IF(E769="",NA(),IF(U768&lt;0,0,U768)*H769/freq)</f>
        <v>#N/A</v>
      </c>
      <c r="L769" s="8" t="str">
        <f t="shared" si="35"/>
        <v/>
      </c>
      <c r="M769" s="8" t="str">
        <f t="shared" si="36"/>
        <v/>
      </c>
      <c r="N769" s="8">
        <f>N766+3</f>
        <v>766</v>
      </c>
      <c r="O769" s="8"/>
      <c r="P769" s="8"/>
      <c r="Q769" s="8">
        <f>IF($B$23=$M$2,M769,IF($B$23=$N$2,N769,IF($B$23=$O$2,O769,IF($B$23=$P$2,P769,""))))</f>
        <v>766</v>
      </c>
      <c r="R769" s="3">
        <f>IF(Q769&lt;&gt;0,regpay,0)</f>
        <v>0</v>
      </c>
      <c r="S769" s="27"/>
      <c r="T769" s="3">
        <f>IF(U768=0,0,S769)</f>
        <v>0</v>
      </c>
      <c r="U769" s="8" t="str">
        <f>IF(E769="","",IF(U768&lt;=0,0,IF(U768+F769-L769-R769-T769&lt;0,0,U768+F769-L769-R769-T769)))</f>
        <v/>
      </c>
      <c r="W769" s="11"/>
      <c r="X769" s="11"/>
      <c r="Y769" s="11"/>
      <c r="Z769" s="11"/>
      <c r="AA769" s="11"/>
      <c r="AB769" s="11"/>
      <c r="AC769" s="11"/>
    </row>
    <row r="770" spans="4:29">
      <c r="D770" s="34">
        <f>IF(SUM($D$2:D769)&lt;&gt;0,0,IF(U769=L770,E770,0))</f>
        <v>0</v>
      </c>
      <c r="E770" s="3" t="str">
        <f t="shared" si="37"/>
        <v/>
      </c>
      <c r="F770" s="3" t="str">
        <f>IF(E770="","",IF(ISERROR(INDEX($A$11:$B$20,MATCH(E770,$A$11:$A$20,0),2)),0,INDEX($A$11:$B$20,MATCH(E770,$A$11:$A$20,0),2)))</f>
        <v/>
      </c>
      <c r="G770" s="47">
        <v>0.1</v>
      </c>
      <c r="H770" s="46">
        <f>IF($B$5="fixed",rate,G770)</f>
        <v>0.1</v>
      </c>
      <c r="I770" s="9" t="e">
        <f>IF(E770="",NA(),IF(PMT(H770/freq,(term*freq),-$B$2)&gt;(U769*(1+rate/freq)),IF((U769*(1+rate/freq))&lt;0,0,(U769*(1+rate/freq))),PMT(H770/freq,(term*freq),-$B$2)))</f>
        <v>#N/A</v>
      </c>
      <c r="J770" s="8" t="str">
        <f>IF(E770="","",IF(emi&gt;(U769*(1+rate/freq)),IF((U769*(1+rate/freq))&lt;0,0,(U769*(1+rate/freq))),emi))</f>
        <v/>
      </c>
      <c r="K770" s="9" t="e">
        <f>IF(E770="",NA(),IF(U769&lt;0,0,U769)*H770/freq)</f>
        <v>#N/A</v>
      </c>
      <c r="L770" s="8" t="str">
        <f t="shared" si="35"/>
        <v/>
      </c>
      <c r="M770" s="8" t="str">
        <f t="shared" si="36"/>
        <v/>
      </c>
      <c r="N770" s="8"/>
      <c r="O770" s="8"/>
      <c r="P770" s="8"/>
      <c r="Q770" s="8">
        <f>IF($B$23=$M$2,M770,IF($B$23=$N$2,N770,IF($B$23=$O$2,O770,IF($B$23=$P$2,P770,""))))</f>
        <v>0</v>
      </c>
      <c r="R770" s="3">
        <f>IF(Q770&lt;&gt;0,regpay,0)</f>
        <v>0</v>
      </c>
      <c r="S770" s="27"/>
      <c r="T770" s="3">
        <f>IF(U769=0,0,S770)</f>
        <v>0</v>
      </c>
      <c r="U770" s="8" t="str">
        <f>IF(E770="","",IF(U769&lt;=0,0,IF(U769+F770-L770-R770-T770&lt;0,0,U769+F770-L770-R770-T770)))</f>
        <v/>
      </c>
      <c r="W770" s="11"/>
      <c r="X770" s="11"/>
      <c r="Y770" s="11"/>
      <c r="Z770" s="11"/>
      <c r="AA770" s="11"/>
      <c r="AB770" s="11"/>
      <c r="AC770" s="11"/>
    </row>
    <row r="771" spans="4:29">
      <c r="D771" s="34">
        <f>IF(SUM($D$2:D770)&lt;&gt;0,0,IF(U770=L771,E771,0))</f>
        <v>0</v>
      </c>
      <c r="E771" s="3" t="str">
        <f t="shared" si="37"/>
        <v/>
      </c>
      <c r="F771" s="3" t="str">
        <f>IF(E771="","",IF(ISERROR(INDEX($A$11:$B$20,MATCH(E771,$A$11:$A$20,0),2)),0,INDEX($A$11:$B$20,MATCH(E771,$A$11:$A$20,0),2)))</f>
        <v/>
      </c>
      <c r="G771" s="47">
        <v>0.1</v>
      </c>
      <c r="H771" s="46">
        <f>IF($B$5="fixed",rate,G771)</f>
        <v>0.1</v>
      </c>
      <c r="I771" s="9" t="e">
        <f>IF(E771="",NA(),IF(PMT(H771/freq,(term*freq),-$B$2)&gt;(U770*(1+rate/freq)),IF((U770*(1+rate/freq))&lt;0,0,(U770*(1+rate/freq))),PMT(H771/freq,(term*freq),-$B$2)))</f>
        <v>#N/A</v>
      </c>
      <c r="J771" s="8" t="str">
        <f>IF(E771="","",IF(emi&gt;(U770*(1+rate/freq)),IF((U770*(1+rate/freq))&lt;0,0,(U770*(1+rate/freq))),emi))</f>
        <v/>
      </c>
      <c r="K771" s="9" t="e">
        <f>IF(E771="",NA(),IF(U770&lt;0,0,U770)*H771/freq)</f>
        <v>#N/A</v>
      </c>
      <c r="L771" s="8" t="str">
        <f t="shared" si="35"/>
        <v/>
      </c>
      <c r="M771" s="8" t="str">
        <f t="shared" si="36"/>
        <v/>
      </c>
      <c r="N771" s="8"/>
      <c r="O771" s="8"/>
      <c r="P771" s="8"/>
      <c r="Q771" s="8">
        <f>IF($B$23=$M$2,M771,IF($B$23=$N$2,N771,IF($B$23=$O$2,O771,IF($B$23=$P$2,P771,""))))</f>
        <v>0</v>
      </c>
      <c r="R771" s="3">
        <f>IF(Q771&lt;&gt;0,regpay,0)</f>
        <v>0</v>
      </c>
      <c r="S771" s="27"/>
      <c r="T771" s="3">
        <f>IF(U770=0,0,S771)</f>
        <v>0</v>
      </c>
      <c r="U771" s="8" t="str">
        <f>IF(E771="","",IF(U770&lt;=0,0,IF(U770+F771-L771-R771-T771&lt;0,0,U770+F771-L771-R771-T771)))</f>
        <v/>
      </c>
      <c r="W771" s="11"/>
      <c r="X771" s="11"/>
      <c r="Y771" s="11"/>
      <c r="Z771" s="11"/>
      <c r="AA771" s="11"/>
      <c r="AB771" s="11"/>
      <c r="AC771" s="11"/>
    </row>
    <row r="772" spans="4:29">
      <c r="D772" s="34">
        <f>IF(SUM($D$2:D771)&lt;&gt;0,0,IF(U771=L772,E772,0))</f>
        <v>0</v>
      </c>
      <c r="E772" s="3" t="str">
        <f t="shared" si="37"/>
        <v/>
      </c>
      <c r="F772" s="3" t="str">
        <f>IF(E772="","",IF(ISERROR(INDEX($A$11:$B$20,MATCH(E772,$A$11:$A$20,0),2)),0,INDEX($A$11:$B$20,MATCH(E772,$A$11:$A$20,0),2)))</f>
        <v/>
      </c>
      <c r="G772" s="47">
        <v>0.1</v>
      </c>
      <c r="H772" s="46">
        <f>IF($B$5="fixed",rate,G772)</f>
        <v>0.1</v>
      </c>
      <c r="I772" s="9" t="e">
        <f>IF(E772="",NA(),IF(PMT(H772/freq,(term*freq),-$B$2)&gt;(U771*(1+rate/freq)),IF((U771*(1+rate/freq))&lt;0,0,(U771*(1+rate/freq))),PMT(H772/freq,(term*freq),-$B$2)))</f>
        <v>#N/A</v>
      </c>
      <c r="J772" s="8" t="str">
        <f>IF(E772="","",IF(emi&gt;(U771*(1+rate/freq)),IF((U771*(1+rate/freq))&lt;0,0,(U771*(1+rate/freq))),emi))</f>
        <v/>
      </c>
      <c r="K772" s="9" t="e">
        <f>IF(E772="",NA(),IF(U771&lt;0,0,U771)*H772/freq)</f>
        <v>#N/A</v>
      </c>
      <c r="L772" s="8" t="str">
        <f t="shared" si="35"/>
        <v/>
      </c>
      <c r="M772" s="8" t="str">
        <f t="shared" si="36"/>
        <v/>
      </c>
      <c r="N772" s="8">
        <f>N769+3</f>
        <v>769</v>
      </c>
      <c r="O772" s="8">
        <f>O766+6</f>
        <v>769</v>
      </c>
      <c r="P772" s="8">
        <f>P760+12</f>
        <v>769</v>
      </c>
      <c r="Q772" s="8">
        <f>IF($B$23=$M$2,M772,IF($B$23=$N$2,N772,IF($B$23=$O$2,O772,IF($B$23=$P$2,P772,""))))</f>
        <v>769</v>
      </c>
      <c r="R772" s="3">
        <f>IF(Q772&lt;&gt;0,regpay,0)</f>
        <v>0</v>
      </c>
      <c r="S772" s="27"/>
      <c r="T772" s="3">
        <f>IF(U771=0,0,S772)</f>
        <v>0</v>
      </c>
      <c r="U772" s="8" t="str">
        <f>IF(E772="","",IF(U771&lt;=0,0,IF(U771+F772-L772-R772-T772&lt;0,0,U771+F772-L772-R772-T772)))</f>
        <v/>
      </c>
      <c r="W772" s="11"/>
      <c r="X772" s="11"/>
      <c r="Y772" s="11"/>
      <c r="Z772" s="11"/>
      <c r="AA772" s="11"/>
      <c r="AB772" s="11"/>
      <c r="AC772" s="11"/>
    </row>
    <row r="773" spans="4:29">
      <c r="D773" s="34">
        <f>IF(SUM($D$2:D772)&lt;&gt;0,0,IF(U772=L773,E773,0))</f>
        <v>0</v>
      </c>
      <c r="E773" s="3" t="str">
        <f t="shared" si="37"/>
        <v/>
      </c>
      <c r="F773" s="3" t="str">
        <f>IF(E773="","",IF(ISERROR(INDEX($A$11:$B$20,MATCH(E773,$A$11:$A$20,0),2)),0,INDEX($A$11:$B$20,MATCH(E773,$A$11:$A$20,0),2)))</f>
        <v/>
      </c>
      <c r="G773" s="47">
        <v>0.1</v>
      </c>
      <c r="H773" s="46">
        <f>IF($B$5="fixed",rate,G773)</f>
        <v>0.1</v>
      </c>
      <c r="I773" s="9" t="e">
        <f>IF(E773="",NA(),IF(PMT(H773/freq,(term*freq),-$B$2)&gt;(U772*(1+rate/freq)),IF((U772*(1+rate/freq))&lt;0,0,(U772*(1+rate/freq))),PMT(H773/freq,(term*freq),-$B$2)))</f>
        <v>#N/A</v>
      </c>
      <c r="J773" s="8" t="str">
        <f>IF(E773="","",IF(emi&gt;(U772*(1+rate/freq)),IF((U772*(1+rate/freq))&lt;0,0,(U772*(1+rate/freq))),emi))</f>
        <v/>
      </c>
      <c r="K773" s="9" t="e">
        <f>IF(E773="",NA(),IF(U772&lt;0,0,U772)*H773/freq)</f>
        <v>#N/A</v>
      </c>
      <c r="L773" s="8" t="str">
        <f t="shared" ref="L773:L836" si="38">IF(E773="","",I773-K773)</f>
        <v/>
      </c>
      <c r="M773" s="8" t="str">
        <f t="shared" ref="M773:M836" si="39">E773</f>
        <v/>
      </c>
      <c r="N773" s="8"/>
      <c r="O773" s="8"/>
      <c r="P773" s="8"/>
      <c r="Q773" s="8">
        <f>IF($B$23=$M$2,M773,IF($B$23=$N$2,N773,IF($B$23=$O$2,O773,IF($B$23=$P$2,P773,""))))</f>
        <v>0</v>
      </c>
      <c r="R773" s="3">
        <f>IF(Q773&lt;&gt;0,regpay,0)</f>
        <v>0</v>
      </c>
      <c r="S773" s="27"/>
      <c r="T773" s="3">
        <f>IF(U772=0,0,S773)</f>
        <v>0</v>
      </c>
      <c r="U773" s="8" t="str">
        <f>IF(E773="","",IF(U772&lt;=0,0,IF(U772+F773-L773-R773-T773&lt;0,0,U772+F773-L773-R773-T773)))</f>
        <v/>
      </c>
      <c r="W773" s="11"/>
      <c r="X773" s="11"/>
      <c r="Y773" s="11"/>
      <c r="Z773" s="11"/>
      <c r="AA773" s="11"/>
      <c r="AB773" s="11"/>
      <c r="AC773" s="11"/>
    </row>
    <row r="774" spans="4:29">
      <c r="D774" s="34">
        <f>IF(SUM($D$2:D773)&lt;&gt;0,0,IF(U773=L774,E774,0))</f>
        <v>0</v>
      </c>
      <c r="E774" s="3" t="str">
        <f t="shared" si="37"/>
        <v/>
      </c>
      <c r="F774" s="3" t="str">
        <f>IF(E774="","",IF(ISERROR(INDEX($A$11:$B$20,MATCH(E774,$A$11:$A$20,0),2)),0,INDEX($A$11:$B$20,MATCH(E774,$A$11:$A$20,0),2)))</f>
        <v/>
      </c>
      <c r="G774" s="47">
        <v>0.1</v>
      </c>
      <c r="H774" s="46">
        <f>IF($B$5="fixed",rate,G774)</f>
        <v>0.1</v>
      </c>
      <c r="I774" s="9" t="e">
        <f>IF(E774="",NA(),IF(PMT(H774/freq,(term*freq),-$B$2)&gt;(U773*(1+rate/freq)),IF((U773*(1+rate/freq))&lt;0,0,(U773*(1+rate/freq))),PMT(H774/freq,(term*freq),-$B$2)))</f>
        <v>#N/A</v>
      </c>
      <c r="J774" s="8" t="str">
        <f>IF(E774="","",IF(emi&gt;(U773*(1+rate/freq)),IF((U773*(1+rate/freq))&lt;0,0,(U773*(1+rate/freq))),emi))</f>
        <v/>
      </c>
      <c r="K774" s="9" t="e">
        <f>IF(E774="",NA(),IF(U773&lt;0,0,U773)*H774/freq)</f>
        <v>#N/A</v>
      </c>
      <c r="L774" s="8" t="str">
        <f t="shared" si="38"/>
        <v/>
      </c>
      <c r="M774" s="8" t="str">
        <f t="shared" si="39"/>
        <v/>
      </c>
      <c r="N774" s="8"/>
      <c r="O774" s="8"/>
      <c r="P774" s="8"/>
      <c r="Q774" s="8">
        <f>IF($B$23=$M$2,M774,IF($B$23=$N$2,N774,IF($B$23=$O$2,O774,IF($B$23=$P$2,P774,""))))</f>
        <v>0</v>
      </c>
      <c r="R774" s="3">
        <f>IF(Q774&lt;&gt;0,regpay,0)</f>
        <v>0</v>
      </c>
      <c r="S774" s="27"/>
      <c r="T774" s="3">
        <f>IF(U773=0,0,S774)</f>
        <v>0</v>
      </c>
      <c r="U774" s="8" t="str">
        <f>IF(E774="","",IF(U773&lt;=0,0,IF(U773+F774-L774-R774-T774&lt;0,0,U773+F774-L774-R774-T774)))</f>
        <v/>
      </c>
      <c r="W774" s="11"/>
      <c r="X774" s="11"/>
      <c r="Y774" s="11"/>
      <c r="Z774" s="11"/>
      <c r="AA774" s="11"/>
      <c r="AB774" s="11"/>
      <c r="AC774" s="11"/>
    </row>
    <row r="775" spans="4:29">
      <c r="D775" s="34">
        <f>IF(SUM($D$2:D774)&lt;&gt;0,0,IF(U774=L775,E775,0))</f>
        <v>0</v>
      </c>
      <c r="E775" s="3" t="str">
        <f t="shared" si="37"/>
        <v/>
      </c>
      <c r="F775" s="3" t="str">
        <f>IF(E775="","",IF(ISERROR(INDEX($A$11:$B$20,MATCH(E775,$A$11:$A$20,0),2)),0,INDEX($A$11:$B$20,MATCH(E775,$A$11:$A$20,0),2)))</f>
        <v/>
      </c>
      <c r="G775" s="47">
        <v>0.1</v>
      </c>
      <c r="H775" s="46">
        <f>IF($B$5="fixed",rate,G775)</f>
        <v>0.1</v>
      </c>
      <c r="I775" s="9" t="e">
        <f>IF(E775="",NA(),IF(PMT(H775/freq,(term*freq),-$B$2)&gt;(U774*(1+rate/freq)),IF((U774*(1+rate/freq))&lt;0,0,(U774*(1+rate/freq))),PMT(H775/freq,(term*freq),-$B$2)))</f>
        <v>#N/A</v>
      </c>
      <c r="J775" s="8" t="str">
        <f>IF(E775="","",IF(emi&gt;(U774*(1+rate/freq)),IF((U774*(1+rate/freq))&lt;0,0,(U774*(1+rate/freq))),emi))</f>
        <v/>
      </c>
      <c r="K775" s="9" t="e">
        <f>IF(E775="",NA(),IF(U774&lt;0,0,U774)*H775/freq)</f>
        <v>#N/A</v>
      </c>
      <c r="L775" s="8" t="str">
        <f t="shared" si="38"/>
        <v/>
      </c>
      <c r="M775" s="8" t="str">
        <f t="shared" si="39"/>
        <v/>
      </c>
      <c r="N775" s="8">
        <f>N772+3</f>
        <v>772</v>
      </c>
      <c r="O775" s="8"/>
      <c r="P775" s="8"/>
      <c r="Q775" s="8">
        <f>IF($B$23=$M$2,M775,IF($B$23=$N$2,N775,IF($B$23=$O$2,O775,IF($B$23=$P$2,P775,""))))</f>
        <v>772</v>
      </c>
      <c r="R775" s="3">
        <f>IF(Q775&lt;&gt;0,regpay,0)</f>
        <v>0</v>
      </c>
      <c r="S775" s="27"/>
      <c r="T775" s="3">
        <f>IF(U774=0,0,S775)</f>
        <v>0</v>
      </c>
      <c r="U775" s="8" t="str">
        <f>IF(E775="","",IF(U774&lt;=0,0,IF(U774+F775-L775-R775-T775&lt;0,0,U774+F775-L775-R775-T775)))</f>
        <v/>
      </c>
      <c r="W775" s="11"/>
      <c r="X775" s="11"/>
      <c r="Y775" s="11"/>
      <c r="Z775" s="11"/>
      <c r="AA775" s="11"/>
      <c r="AB775" s="11"/>
      <c r="AC775" s="11"/>
    </row>
    <row r="776" spans="4:29">
      <c r="D776" s="34">
        <f>IF(SUM($D$2:D775)&lt;&gt;0,0,IF(U775=L776,E776,0))</f>
        <v>0</v>
      </c>
      <c r="E776" s="3" t="str">
        <f t="shared" si="37"/>
        <v/>
      </c>
      <c r="F776" s="3" t="str">
        <f>IF(E776="","",IF(ISERROR(INDEX($A$11:$B$20,MATCH(E776,$A$11:$A$20,0),2)),0,INDEX($A$11:$B$20,MATCH(E776,$A$11:$A$20,0),2)))</f>
        <v/>
      </c>
      <c r="G776" s="47">
        <v>0.1</v>
      </c>
      <c r="H776" s="46">
        <f>IF($B$5="fixed",rate,G776)</f>
        <v>0.1</v>
      </c>
      <c r="I776" s="9" t="e">
        <f>IF(E776="",NA(),IF(PMT(H776/freq,(term*freq),-$B$2)&gt;(U775*(1+rate/freq)),IF((U775*(1+rate/freq))&lt;0,0,(U775*(1+rate/freq))),PMT(H776/freq,(term*freq),-$B$2)))</f>
        <v>#N/A</v>
      </c>
      <c r="J776" s="8" t="str">
        <f>IF(E776="","",IF(emi&gt;(U775*(1+rate/freq)),IF((U775*(1+rate/freq))&lt;0,0,(U775*(1+rate/freq))),emi))</f>
        <v/>
      </c>
      <c r="K776" s="9" t="e">
        <f>IF(E776="",NA(),IF(U775&lt;0,0,U775)*H776/freq)</f>
        <v>#N/A</v>
      </c>
      <c r="L776" s="8" t="str">
        <f t="shared" si="38"/>
        <v/>
      </c>
      <c r="M776" s="8" t="str">
        <f t="shared" si="39"/>
        <v/>
      </c>
      <c r="N776" s="8"/>
      <c r="O776" s="8"/>
      <c r="P776" s="8"/>
      <c r="Q776" s="8">
        <f>IF($B$23=$M$2,M776,IF($B$23=$N$2,N776,IF($B$23=$O$2,O776,IF($B$23=$P$2,P776,""))))</f>
        <v>0</v>
      </c>
      <c r="R776" s="3">
        <f>IF(Q776&lt;&gt;0,regpay,0)</f>
        <v>0</v>
      </c>
      <c r="S776" s="27"/>
      <c r="T776" s="3">
        <f>IF(U775=0,0,S776)</f>
        <v>0</v>
      </c>
      <c r="U776" s="8" t="str">
        <f>IF(E776="","",IF(U775&lt;=0,0,IF(U775+F776-L776-R776-T776&lt;0,0,U775+F776-L776-R776-T776)))</f>
        <v/>
      </c>
      <c r="W776" s="11"/>
      <c r="X776" s="11"/>
      <c r="Y776" s="11"/>
      <c r="Z776" s="11"/>
      <c r="AA776" s="11"/>
      <c r="AB776" s="11"/>
      <c r="AC776" s="11"/>
    </row>
    <row r="777" spans="4:29">
      <c r="D777" s="34">
        <f>IF(SUM($D$2:D776)&lt;&gt;0,0,IF(U776=L777,E777,0))</f>
        <v>0</v>
      </c>
      <c r="E777" s="3" t="str">
        <f t="shared" si="37"/>
        <v/>
      </c>
      <c r="F777" s="3" t="str">
        <f>IF(E777="","",IF(ISERROR(INDEX($A$11:$B$20,MATCH(E777,$A$11:$A$20,0),2)),0,INDEX($A$11:$B$20,MATCH(E777,$A$11:$A$20,0),2)))</f>
        <v/>
      </c>
      <c r="G777" s="47">
        <v>0.1</v>
      </c>
      <c r="H777" s="46">
        <f>IF($B$5="fixed",rate,G777)</f>
        <v>0.1</v>
      </c>
      <c r="I777" s="9" t="e">
        <f>IF(E777="",NA(),IF(PMT(H777/freq,(term*freq),-$B$2)&gt;(U776*(1+rate/freq)),IF((U776*(1+rate/freq))&lt;0,0,(U776*(1+rate/freq))),PMT(H777/freq,(term*freq),-$B$2)))</f>
        <v>#N/A</v>
      </c>
      <c r="J777" s="8" t="str">
        <f>IF(E777="","",IF(emi&gt;(U776*(1+rate/freq)),IF((U776*(1+rate/freq))&lt;0,0,(U776*(1+rate/freq))),emi))</f>
        <v/>
      </c>
      <c r="K777" s="9" t="e">
        <f>IF(E777="",NA(),IF(U776&lt;0,0,U776)*H777/freq)</f>
        <v>#N/A</v>
      </c>
      <c r="L777" s="8" t="str">
        <f t="shared" si="38"/>
        <v/>
      </c>
      <c r="M777" s="8" t="str">
        <f t="shared" si="39"/>
        <v/>
      </c>
      <c r="N777" s="8"/>
      <c r="O777" s="8"/>
      <c r="P777" s="8"/>
      <c r="Q777" s="8">
        <f>IF($B$23=$M$2,M777,IF($B$23=$N$2,N777,IF($B$23=$O$2,O777,IF($B$23=$P$2,P777,""))))</f>
        <v>0</v>
      </c>
      <c r="R777" s="3">
        <f>IF(Q777&lt;&gt;0,regpay,0)</f>
        <v>0</v>
      </c>
      <c r="S777" s="27"/>
      <c r="T777" s="3">
        <f>IF(U776=0,0,S777)</f>
        <v>0</v>
      </c>
      <c r="U777" s="8" t="str">
        <f>IF(E777="","",IF(U776&lt;=0,0,IF(U776+F777-L777-R777-T777&lt;0,0,U776+F777-L777-R777-T777)))</f>
        <v/>
      </c>
      <c r="W777" s="11"/>
      <c r="X777" s="11"/>
      <c r="Y777" s="11"/>
      <c r="Z777" s="11"/>
      <c r="AA777" s="11"/>
      <c r="AB777" s="11"/>
      <c r="AC777" s="11"/>
    </row>
    <row r="778" spans="4:29">
      <c r="D778" s="34">
        <f>IF(SUM($D$2:D777)&lt;&gt;0,0,IF(U777=L778,E778,0))</f>
        <v>0</v>
      </c>
      <c r="E778" s="3" t="str">
        <f t="shared" si="37"/>
        <v/>
      </c>
      <c r="F778" s="3" t="str">
        <f>IF(E778="","",IF(ISERROR(INDEX($A$11:$B$20,MATCH(E778,$A$11:$A$20,0),2)),0,INDEX($A$11:$B$20,MATCH(E778,$A$11:$A$20,0),2)))</f>
        <v/>
      </c>
      <c r="G778" s="47">
        <v>0.1</v>
      </c>
      <c r="H778" s="46">
        <f>IF($B$5="fixed",rate,G778)</f>
        <v>0.1</v>
      </c>
      <c r="I778" s="9" t="e">
        <f>IF(E778="",NA(),IF(PMT(H778/freq,(term*freq),-$B$2)&gt;(U777*(1+rate/freq)),IF((U777*(1+rate/freq))&lt;0,0,(U777*(1+rate/freq))),PMT(H778/freq,(term*freq),-$B$2)))</f>
        <v>#N/A</v>
      </c>
      <c r="J778" s="8" t="str">
        <f>IF(E778="","",IF(emi&gt;(U777*(1+rate/freq)),IF((U777*(1+rate/freq))&lt;0,0,(U777*(1+rate/freq))),emi))</f>
        <v/>
      </c>
      <c r="K778" s="9" t="e">
        <f>IF(E778="",NA(),IF(U777&lt;0,0,U777)*H778/freq)</f>
        <v>#N/A</v>
      </c>
      <c r="L778" s="8" t="str">
        <f t="shared" si="38"/>
        <v/>
      </c>
      <c r="M778" s="8" t="str">
        <f t="shared" si="39"/>
        <v/>
      </c>
      <c r="N778" s="8">
        <f>N775+3</f>
        <v>775</v>
      </c>
      <c r="O778" s="8">
        <f>O772+6</f>
        <v>775</v>
      </c>
      <c r="P778" s="8"/>
      <c r="Q778" s="8">
        <f>IF($B$23=$M$2,M778,IF($B$23=$N$2,N778,IF($B$23=$O$2,O778,IF($B$23=$P$2,P778,""))))</f>
        <v>775</v>
      </c>
      <c r="R778" s="3">
        <f>IF(Q778&lt;&gt;0,regpay,0)</f>
        <v>0</v>
      </c>
      <c r="S778" s="27"/>
      <c r="T778" s="3">
        <f>IF(U777=0,0,S778)</f>
        <v>0</v>
      </c>
      <c r="U778" s="8" t="str">
        <f>IF(E778="","",IF(U777&lt;=0,0,IF(U777+F778-L778-R778-T778&lt;0,0,U777+F778-L778-R778-T778)))</f>
        <v/>
      </c>
      <c r="W778" s="11"/>
      <c r="X778" s="11"/>
      <c r="Y778" s="11"/>
      <c r="Z778" s="11"/>
      <c r="AA778" s="11"/>
      <c r="AB778" s="11"/>
      <c r="AC778" s="11"/>
    </row>
    <row r="779" spans="4:29">
      <c r="D779" s="34">
        <f>IF(SUM($D$2:D778)&lt;&gt;0,0,IF(U778=L779,E779,0))</f>
        <v>0</v>
      </c>
      <c r="E779" s="3" t="str">
        <f t="shared" si="37"/>
        <v/>
      </c>
      <c r="F779" s="3" t="str">
        <f>IF(E779="","",IF(ISERROR(INDEX($A$11:$B$20,MATCH(E779,$A$11:$A$20,0),2)),0,INDEX($A$11:$B$20,MATCH(E779,$A$11:$A$20,0),2)))</f>
        <v/>
      </c>
      <c r="G779" s="47">
        <v>0.1</v>
      </c>
      <c r="H779" s="46">
        <f>IF($B$5="fixed",rate,G779)</f>
        <v>0.1</v>
      </c>
      <c r="I779" s="9" t="e">
        <f>IF(E779="",NA(),IF(PMT(H779/freq,(term*freq),-$B$2)&gt;(U778*(1+rate/freq)),IF((U778*(1+rate/freq))&lt;0,0,(U778*(1+rate/freq))),PMT(H779/freq,(term*freq),-$B$2)))</f>
        <v>#N/A</v>
      </c>
      <c r="J779" s="8" t="str">
        <f>IF(E779="","",IF(emi&gt;(U778*(1+rate/freq)),IF((U778*(1+rate/freq))&lt;0,0,(U778*(1+rate/freq))),emi))</f>
        <v/>
      </c>
      <c r="K779" s="9" t="e">
        <f>IF(E779="",NA(),IF(U778&lt;0,0,U778)*H779/freq)</f>
        <v>#N/A</v>
      </c>
      <c r="L779" s="8" t="str">
        <f t="shared" si="38"/>
        <v/>
      </c>
      <c r="M779" s="8" t="str">
        <f t="shared" si="39"/>
        <v/>
      </c>
      <c r="N779" s="8"/>
      <c r="O779" s="8"/>
      <c r="P779" s="8"/>
      <c r="Q779" s="8">
        <f>IF($B$23=$M$2,M779,IF($B$23=$N$2,N779,IF($B$23=$O$2,O779,IF($B$23=$P$2,P779,""))))</f>
        <v>0</v>
      </c>
      <c r="R779" s="3">
        <f>IF(Q779&lt;&gt;0,regpay,0)</f>
        <v>0</v>
      </c>
      <c r="S779" s="27"/>
      <c r="T779" s="3">
        <f>IF(U778=0,0,S779)</f>
        <v>0</v>
      </c>
      <c r="U779" s="8" t="str">
        <f>IF(E779="","",IF(U778&lt;=0,0,IF(U778+F779-L779-R779-T779&lt;0,0,U778+F779-L779-R779-T779)))</f>
        <v/>
      </c>
      <c r="W779" s="11"/>
      <c r="X779" s="11"/>
      <c r="Y779" s="11"/>
      <c r="Z779" s="11"/>
      <c r="AA779" s="11"/>
      <c r="AB779" s="11"/>
      <c r="AC779" s="11"/>
    </row>
    <row r="780" spans="4:29">
      <c r="D780" s="34">
        <f>IF(SUM($D$2:D779)&lt;&gt;0,0,IF(U779=L780,E780,0))</f>
        <v>0</v>
      </c>
      <c r="E780" s="3" t="str">
        <f t="shared" si="37"/>
        <v/>
      </c>
      <c r="F780" s="3" t="str">
        <f>IF(E780="","",IF(ISERROR(INDEX($A$11:$B$20,MATCH(E780,$A$11:$A$20,0),2)),0,INDEX($A$11:$B$20,MATCH(E780,$A$11:$A$20,0),2)))</f>
        <v/>
      </c>
      <c r="G780" s="47">
        <v>0.1</v>
      </c>
      <c r="H780" s="46">
        <f>IF($B$5="fixed",rate,G780)</f>
        <v>0.1</v>
      </c>
      <c r="I780" s="9" t="e">
        <f>IF(E780="",NA(),IF(PMT(H780/freq,(term*freq),-$B$2)&gt;(U779*(1+rate/freq)),IF((U779*(1+rate/freq))&lt;0,0,(U779*(1+rate/freq))),PMT(H780/freq,(term*freq),-$B$2)))</f>
        <v>#N/A</v>
      </c>
      <c r="J780" s="8" t="str">
        <f>IF(E780="","",IF(emi&gt;(U779*(1+rate/freq)),IF((U779*(1+rate/freq))&lt;0,0,(U779*(1+rate/freq))),emi))</f>
        <v/>
      </c>
      <c r="K780" s="9" t="e">
        <f>IF(E780="",NA(),IF(U779&lt;0,0,U779)*H780/freq)</f>
        <v>#N/A</v>
      </c>
      <c r="L780" s="8" t="str">
        <f t="shared" si="38"/>
        <v/>
      </c>
      <c r="M780" s="8" t="str">
        <f t="shared" si="39"/>
        <v/>
      </c>
      <c r="N780" s="8"/>
      <c r="O780" s="8"/>
      <c r="P780" s="8"/>
      <c r="Q780" s="8">
        <f>IF($B$23=$M$2,M780,IF($B$23=$N$2,N780,IF($B$23=$O$2,O780,IF($B$23=$P$2,P780,""))))</f>
        <v>0</v>
      </c>
      <c r="R780" s="3">
        <f>IF(Q780&lt;&gt;0,regpay,0)</f>
        <v>0</v>
      </c>
      <c r="S780" s="27"/>
      <c r="T780" s="3">
        <f>IF(U779=0,0,S780)</f>
        <v>0</v>
      </c>
      <c r="U780" s="8" t="str">
        <f>IF(E780="","",IF(U779&lt;=0,0,IF(U779+F780-L780-R780-T780&lt;0,0,U779+F780-L780-R780-T780)))</f>
        <v/>
      </c>
      <c r="W780" s="11"/>
      <c r="X780" s="11"/>
      <c r="Y780" s="11"/>
      <c r="Z780" s="11"/>
      <c r="AA780" s="11"/>
      <c r="AB780" s="11"/>
      <c r="AC780" s="11"/>
    </row>
    <row r="781" spans="4:29">
      <c r="D781" s="34">
        <f>IF(SUM($D$2:D780)&lt;&gt;0,0,IF(U780=L781,E781,0))</f>
        <v>0</v>
      </c>
      <c r="E781" s="3" t="str">
        <f t="shared" si="37"/>
        <v/>
      </c>
      <c r="F781" s="3" t="str">
        <f>IF(E781="","",IF(ISERROR(INDEX($A$11:$B$20,MATCH(E781,$A$11:$A$20,0),2)),0,INDEX($A$11:$B$20,MATCH(E781,$A$11:$A$20,0),2)))</f>
        <v/>
      </c>
      <c r="G781" s="47">
        <v>0.1</v>
      </c>
      <c r="H781" s="46">
        <f>IF($B$5="fixed",rate,G781)</f>
        <v>0.1</v>
      </c>
      <c r="I781" s="9" t="e">
        <f>IF(E781="",NA(),IF(PMT(H781/freq,(term*freq),-$B$2)&gt;(U780*(1+rate/freq)),IF((U780*(1+rate/freq))&lt;0,0,(U780*(1+rate/freq))),PMT(H781/freq,(term*freq),-$B$2)))</f>
        <v>#N/A</v>
      </c>
      <c r="J781" s="8" t="str">
        <f>IF(E781="","",IF(emi&gt;(U780*(1+rate/freq)),IF((U780*(1+rate/freq))&lt;0,0,(U780*(1+rate/freq))),emi))</f>
        <v/>
      </c>
      <c r="K781" s="9" t="e">
        <f>IF(E781="",NA(),IF(U780&lt;0,0,U780)*H781/freq)</f>
        <v>#N/A</v>
      </c>
      <c r="L781" s="8" t="str">
        <f t="shared" si="38"/>
        <v/>
      </c>
      <c r="M781" s="8" t="str">
        <f t="shared" si="39"/>
        <v/>
      </c>
      <c r="N781" s="8">
        <f>N778+3</f>
        <v>778</v>
      </c>
      <c r="O781" s="8"/>
      <c r="P781" s="8"/>
      <c r="Q781" s="8">
        <f>IF($B$23=$M$2,M781,IF($B$23=$N$2,N781,IF($B$23=$O$2,O781,IF($B$23=$P$2,P781,""))))</f>
        <v>778</v>
      </c>
      <c r="R781" s="3">
        <f>IF(Q781&lt;&gt;0,regpay,0)</f>
        <v>0</v>
      </c>
      <c r="S781" s="27"/>
      <c r="T781" s="3">
        <f>IF(U780=0,0,S781)</f>
        <v>0</v>
      </c>
      <c r="U781" s="8" t="str">
        <f>IF(E781="","",IF(U780&lt;=0,0,IF(U780+F781-L781-R781-T781&lt;0,0,U780+F781-L781-R781-T781)))</f>
        <v/>
      </c>
      <c r="W781" s="11"/>
      <c r="X781" s="11"/>
      <c r="Y781" s="11"/>
      <c r="Z781" s="11"/>
      <c r="AA781" s="11"/>
      <c r="AB781" s="11"/>
      <c r="AC781" s="11"/>
    </row>
    <row r="782" spans="4:29">
      <c r="D782" s="34">
        <f>IF(SUM($D$2:D781)&lt;&gt;0,0,IF(U781=L782,E782,0))</f>
        <v>0</v>
      </c>
      <c r="E782" s="3" t="str">
        <f t="shared" si="37"/>
        <v/>
      </c>
      <c r="F782" s="3" t="str">
        <f>IF(E782="","",IF(ISERROR(INDEX($A$11:$B$20,MATCH(E782,$A$11:$A$20,0),2)),0,INDEX($A$11:$B$20,MATCH(E782,$A$11:$A$20,0),2)))</f>
        <v/>
      </c>
      <c r="G782" s="47">
        <v>0.1</v>
      </c>
      <c r="H782" s="46">
        <f>IF($B$5="fixed",rate,G782)</f>
        <v>0.1</v>
      </c>
      <c r="I782" s="9" t="e">
        <f>IF(E782="",NA(),IF(PMT(H782/freq,(term*freq),-$B$2)&gt;(U781*(1+rate/freq)),IF((U781*(1+rate/freq))&lt;0,0,(U781*(1+rate/freq))),PMT(H782/freq,(term*freq),-$B$2)))</f>
        <v>#N/A</v>
      </c>
      <c r="J782" s="8" t="str">
        <f>IF(E782="","",IF(emi&gt;(U781*(1+rate/freq)),IF((U781*(1+rate/freq))&lt;0,0,(U781*(1+rate/freq))),emi))</f>
        <v/>
      </c>
      <c r="K782" s="9" t="e">
        <f>IF(E782="",NA(),IF(U781&lt;0,0,U781)*H782/freq)</f>
        <v>#N/A</v>
      </c>
      <c r="L782" s="8" t="str">
        <f t="shared" si="38"/>
        <v/>
      </c>
      <c r="M782" s="8" t="str">
        <f t="shared" si="39"/>
        <v/>
      </c>
      <c r="N782" s="8"/>
      <c r="O782" s="8"/>
      <c r="P782" s="8"/>
      <c r="Q782" s="8">
        <f>IF($B$23=$M$2,M782,IF($B$23=$N$2,N782,IF($B$23=$O$2,O782,IF($B$23=$P$2,P782,""))))</f>
        <v>0</v>
      </c>
      <c r="R782" s="3">
        <f>IF(Q782&lt;&gt;0,regpay,0)</f>
        <v>0</v>
      </c>
      <c r="S782" s="27"/>
      <c r="T782" s="3">
        <f>IF(U781=0,0,S782)</f>
        <v>0</v>
      </c>
      <c r="U782" s="8" t="str">
        <f>IF(E782="","",IF(U781&lt;=0,0,IF(U781+F782-L782-R782-T782&lt;0,0,U781+F782-L782-R782-T782)))</f>
        <v/>
      </c>
      <c r="W782" s="11"/>
      <c r="X782" s="11"/>
      <c r="Y782" s="11"/>
      <c r="Z782" s="11"/>
      <c r="AA782" s="11"/>
      <c r="AB782" s="11"/>
      <c r="AC782" s="11"/>
    </row>
    <row r="783" spans="4:29">
      <c r="D783" s="34">
        <f>IF(SUM($D$2:D782)&lt;&gt;0,0,IF(U782=L783,E783,0))</f>
        <v>0</v>
      </c>
      <c r="E783" s="3" t="str">
        <f t="shared" si="37"/>
        <v/>
      </c>
      <c r="F783" s="3" t="str">
        <f>IF(E783="","",IF(ISERROR(INDEX($A$11:$B$20,MATCH(E783,$A$11:$A$20,0),2)),0,INDEX($A$11:$B$20,MATCH(E783,$A$11:$A$20,0),2)))</f>
        <v/>
      </c>
      <c r="G783" s="47">
        <v>0.1</v>
      </c>
      <c r="H783" s="46">
        <f>IF($B$5="fixed",rate,G783)</f>
        <v>0.1</v>
      </c>
      <c r="I783" s="9" t="e">
        <f>IF(E783="",NA(),IF(PMT(H783/freq,(term*freq),-$B$2)&gt;(U782*(1+rate/freq)),IF((U782*(1+rate/freq))&lt;0,0,(U782*(1+rate/freq))),PMT(H783/freq,(term*freq),-$B$2)))</f>
        <v>#N/A</v>
      </c>
      <c r="J783" s="8" t="str">
        <f>IF(E783="","",IF(emi&gt;(U782*(1+rate/freq)),IF((U782*(1+rate/freq))&lt;0,0,(U782*(1+rate/freq))),emi))</f>
        <v/>
      </c>
      <c r="K783" s="9" t="e">
        <f>IF(E783="",NA(),IF(U782&lt;0,0,U782)*H783/freq)</f>
        <v>#N/A</v>
      </c>
      <c r="L783" s="8" t="str">
        <f t="shared" si="38"/>
        <v/>
      </c>
      <c r="M783" s="8" t="str">
        <f t="shared" si="39"/>
        <v/>
      </c>
      <c r="N783" s="8"/>
      <c r="O783" s="8"/>
      <c r="P783" s="8"/>
      <c r="Q783" s="8">
        <f>IF($B$23=$M$2,M783,IF($B$23=$N$2,N783,IF($B$23=$O$2,O783,IF($B$23=$P$2,P783,""))))</f>
        <v>0</v>
      </c>
      <c r="R783" s="3">
        <f>IF(Q783&lt;&gt;0,regpay,0)</f>
        <v>0</v>
      </c>
      <c r="S783" s="27"/>
      <c r="T783" s="3">
        <f>IF(U782=0,0,S783)</f>
        <v>0</v>
      </c>
      <c r="U783" s="8" t="str">
        <f>IF(E783="","",IF(U782&lt;=0,0,IF(U782+F783-L783-R783-T783&lt;0,0,U782+F783-L783-R783-T783)))</f>
        <v/>
      </c>
      <c r="W783" s="11"/>
      <c r="X783" s="11"/>
      <c r="Y783" s="11"/>
      <c r="Z783" s="11"/>
      <c r="AA783" s="11"/>
      <c r="AB783" s="11"/>
      <c r="AC783" s="11"/>
    </row>
    <row r="784" spans="4:29">
      <c r="D784" s="34">
        <f>IF(SUM($D$2:D783)&lt;&gt;0,0,IF(U783=L784,E784,0))</f>
        <v>0</v>
      </c>
      <c r="E784" s="3" t="str">
        <f t="shared" si="37"/>
        <v/>
      </c>
      <c r="F784" s="3" t="str">
        <f>IF(E784="","",IF(ISERROR(INDEX($A$11:$B$20,MATCH(E784,$A$11:$A$20,0),2)),0,INDEX($A$11:$B$20,MATCH(E784,$A$11:$A$20,0),2)))</f>
        <v/>
      </c>
      <c r="G784" s="47">
        <v>0.1</v>
      </c>
      <c r="H784" s="46">
        <f>IF($B$5="fixed",rate,G784)</f>
        <v>0.1</v>
      </c>
      <c r="I784" s="9" t="e">
        <f>IF(E784="",NA(),IF(PMT(H784/freq,(term*freq),-$B$2)&gt;(U783*(1+rate/freq)),IF((U783*(1+rate/freq))&lt;0,0,(U783*(1+rate/freq))),PMT(H784/freq,(term*freq),-$B$2)))</f>
        <v>#N/A</v>
      </c>
      <c r="J784" s="8" t="str">
        <f>IF(E784="","",IF(emi&gt;(U783*(1+rate/freq)),IF((U783*(1+rate/freq))&lt;0,0,(U783*(1+rate/freq))),emi))</f>
        <v/>
      </c>
      <c r="K784" s="9" t="e">
        <f>IF(E784="",NA(),IF(U783&lt;0,0,U783)*H784/freq)</f>
        <v>#N/A</v>
      </c>
      <c r="L784" s="8" t="str">
        <f t="shared" si="38"/>
        <v/>
      </c>
      <c r="M784" s="8" t="str">
        <f t="shared" si="39"/>
        <v/>
      </c>
      <c r="N784" s="8">
        <f>N781+3</f>
        <v>781</v>
      </c>
      <c r="O784" s="8">
        <f>O778+6</f>
        <v>781</v>
      </c>
      <c r="P784" s="8">
        <f>P772+12</f>
        <v>781</v>
      </c>
      <c r="Q784" s="8">
        <f>IF($B$23=$M$2,M784,IF($B$23=$N$2,N784,IF($B$23=$O$2,O784,IF($B$23=$P$2,P784,""))))</f>
        <v>781</v>
      </c>
      <c r="R784" s="3">
        <f>IF(Q784&lt;&gt;0,regpay,0)</f>
        <v>0</v>
      </c>
      <c r="S784" s="27"/>
      <c r="T784" s="3">
        <f>IF(U783=0,0,S784)</f>
        <v>0</v>
      </c>
      <c r="U784" s="8" t="str">
        <f>IF(E784="","",IF(U783&lt;=0,0,IF(U783+F784-L784-R784-T784&lt;0,0,U783+F784-L784-R784-T784)))</f>
        <v/>
      </c>
      <c r="W784" s="11"/>
      <c r="X784" s="11"/>
      <c r="Y784" s="11"/>
      <c r="Z784" s="11"/>
      <c r="AA784" s="11"/>
      <c r="AB784" s="11"/>
      <c r="AC784" s="11"/>
    </row>
    <row r="785" spans="4:29">
      <c r="D785" s="34">
        <f>IF(SUM($D$2:D784)&lt;&gt;0,0,IF(U784=L785,E785,0))</f>
        <v>0</v>
      </c>
      <c r="E785" s="3" t="str">
        <f t="shared" si="37"/>
        <v/>
      </c>
      <c r="F785" s="3" t="str">
        <f>IF(E785="","",IF(ISERROR(INDEX($A$11:$B$20,MATCH(E785,$A$11:$A$20,0),2)),0,INDEX($A$11:$B$20,MATCH(E785,$A$11:$A$20,0),2)))</f>
        <v/>
      </c>
      <c r="G785" s="47">
        <v>0.1</v>
      </c>
      <c r="H785" s="46">
        <f>IF($B$5="fixed",rate,G785)</f>
        <v>0.1</v>
      </c>
      <c r="I785" s="9" t="e">
        <f>IF(E785="",NA(),IF(PMT(H785/freq,(term*freq),-$B$2)&gt;(U784*(1+rate/freq)),IF((U784*(1+rate/freq))&lt;0,0,(U784*(1+rate/freq))),PMT(H785/freq,(term*freq),-$B$2)))</f>
        <v>#N/A</v>
      </c>
      <c r="J785" s="8" t="str">
        <f>IF(E785="","",IF(emi&gt;(U784*(1+rate/freq)),IF((U784*(1+rate/freq))&lt;0,0,(U784*(1+rate/freq))),emi))</f>
        <v/>
      </c>
      <c r="K785" s="9" t="e">
        <f>IF(E785="",NA(),IF(U784&lt;0,0,U784)*H785/freq)</f>
        <v>#N/A</v>
      </c>
      <c r="L785" s="8" t="str">
        <f t="shared" si="38"/>
        <v/>
      </c>
      <c r="M785" s="8" t="str">
        <f t="shared" si="39"/>
        <v/>
      </c>
      <c r="N785" s="8"/>
      <c r="O785" s="8"/>
      <c r="P785" s="8"/>
      <c r="Q785" s="8">
        <f>IF($B$23=$M$2,M785,IF($B$23=$N$2,N785,IF($B$23=$O$2,O785,IF($B$23=$P$2,P785,""))))</f>
        <v>0</v>
      </c>
      <c r="R785" s="3">
        <f>IF(Q785&lt;&gt;0,regpay,0)</f>
        <v>0</v>
      </c>
      <c r="S785" s="27"/>
      <c r="T785" s="3">
        <f>IF(U784=0,0,S785)</f>
        <v>0</v>
      </c>
      <c r="U785" s="8" t="str">
        <f>IF(E785="","",IF(U784&lt;=0,0,IF(U784+F785-L785-R785-T785&lt;0,0,U784+F785-L785-R785-T785)))</f>
        <v/>
      </c>
      <c r="W785" s="11"/>
      <c r="X785" s="11"/>
      <c r="Y785" s="11"/>
      <c r="Z785" s="11"/>
      <c r="AA785" s="11"/>
      <c r="AB785" s="11"/>
      <c r="AC785" s="11"/>
    </row>
    <row r="786" spans="4:29">
      <c r="D786" s="34">
        <f>IF(SUM($D$2:D785)&lt;&gt;0,0,IF(U785=L786,E786,0))</f>
        <v>0</v>
      </c>
      <c r="E786" s="3" t="str">
        <f t="shared" si="37"/>
        <v/>
      </c>
      <c r="F786" s="3" t="str">
        <f>IF(E786="","",IF(ISERROR(INDEX($A$11:$B$20,MATCH(E786,$A$11:$A$20,0),2)),0,INDEX($A$11:$B$20,MATCH(E786,$A$11:$A$20,0),2)))</f>
        <v/>
      </c>
      <c r="G786" s="47">
        <v>0.1</v>
      </c>
      <c r="H786" s="46">
        <f>IF($B$5="fixed",rate,G786)</f>
        <v>0.1</v>
      </c>
      <c r="I786" s="9" t="e">
        <f>IF(E786="",NA(),IF(PMT(H786/freq,(term*freq),-$B$2)&gt;(U785*(1+rate/freq)),IF((U785*(1+rate/freq))&lt;0,0,(U785*(1+rate/freq))),PMT(H786/freq,(term*freq),-$B$2)))</f>
        <v>#N/A</v>
      </c>
      <c r="J786" s="8" t="str">
        <f>IF(E786="","",IF(emi&gt;(U785*(1+rate/freq)),IF((U785*(1+rate/freq))&lt;0,0,(U785*(1+rate/freq))),emi))</f>
        <v/>
      </c>
      <c r="K786" s="9" t="e">
        <f>IF(E786="",NA(),IF(U785&lt;0,0,U785)*H786/freq)</f>
        <v>#N/A</v>
      </c>
      <c r="L786" s="8" t="str">
        <f t="shared" si="38"/>
        <v/>
      </c>
      <c r="M786" s="8" t="str">
        <f t="shared" si="39"/>
        <v/>
      </c>
      <c r="N786" s="8"/>
      <c r="O786" s="8"/>
      <c r="P786" s="8"/>
      <c r="Q786" s="8">
        <f>IF($B$23=$M$2,M786,IF($B$23=$N$2,N786,IF($B$23=$O$2,O786,IF($B$23=$P$2,P786,""))))</f>
        <v>0</v>
      </c>
      <c r="R786" s="3">
        <f>IF(Q786&lt;&gt;0,regpay,0)</f>
        <v>0</v>
      </c>
      <c r="S786" s="27"/>
      <c r="T786" s="3">
        <f>IF(U785=0,0,S786)</f>
        <v>0</v>
      </c>
      <c r="U786" s="8" t="str">
        <f>IF(E786="","",IF(U785&lt;=0,0,IF(U785+F786-L786-R786-T786&lt;0,0,U785+F786-L786-R786-T786)))</f>
        <v/>
      </c>
      <c r="W786" s="11"/>
      <c r="X786" s="11"/>
      <c r="Y786" s="11"/>
      <c r="Z786" s="11"/>
      <c r="AA786" s="11"/>
      <c r="AB786" s="11"/>
      <c r="AC786" s="11"/>
    </row>
    <row r="787" spans="4:29">
      <c r="D787" s="34">
        <f>IF(SUM($D$2:D786)&lt;&gt;0,0,IF(U786=L787,E787,0))</f>
        <v>0</v>
      </c>
      <c r="E787" s="3" t="str">
        <f t="shared" si="37"/>
        <v/>
      </c>
      <c r="F787" s="3" t="str">
        <f>IF(E787="","",IF(ISERROR(INDEX($A$11:$B$20,MATCH(E787,$A$11:$A$20,0),2)),0,INDEX($A$11:$B$20,MATCH(E787,$A$11:$A$20,0),2)))</f>
        <v/>
      </c>
      <c r="G787" s="47">
        <v>0.1</v>
      </c>
      <c r="H787" s="46">
        <f>IF($B$5="fixed",rate,G787)</f>
        <v>0.1</v>
      </c>
      <c r="I787" s="9" t="e">
        <f>IF(E787="",NA(),IF(PMT(H787/freq,(term*freq),-$B$2)&gt;(U786*(1+rate/freq)),IF((U786*(1+rate/freq))&lt;0,0,(U786*(1+rate/freq))),PMT(H787/freq,(term*freq),-$B$2)))</f>
        <v>#N/A</v>
      </c>
      <c r="J787" s="8" t="str">
        <f>IF(E787="","",IF(emi&gt;(U786*(1+rate/freq)),IF((U786*(1+rate/freq))&lt;0,0,(U786*(1+rate/freq))),emi))</f>
        <v/>
      </c>
      <c r="K787" s="9" t="e">
        <f>IF(E787="",NA(),IF(U786&lt;0,0,U786)*H787/freq)</f>
        <v>#N/A</v>
      </c>
      <c r="L787" s="8" t="str">
        <f t="shared" si="38"/>
        <v/>
      </c>
      <c r="M787" s="8" t="str">
        <f t="shared" si="39"/>
        <v/>
      </c>
      <c r="N787" s="8">
        <f>N784+3</f>
        <v>784</v>
      </c>
      <c r="O787" s="8"/>
      <c r="P787" s="8"/>
      <c r="Q787" s="8">
        <f>IF($B$23=$M$2,M787,IF($B$23=$N$2,N787,IF($B$23=$O$2,O787,IF($B$23=$P$2,P787,""))))</f>
        <v>784</v>
      </c>
      <c r="R787" s="3">
        <f>IF(Q787&lt;&gt;0,regpay,0)</f>
        <v>0</v>
      </c>
      <c r="S787" s="27"/>
      <c r="T787" s="3">
        <f>IF(U786=0,0,S787)</f>
        <v>0</v>
      </c>
      <c r="U787" s="8" t="str">
        <f>IF(E787="","",IF(U786&lt;=0,0,IF(U786+F787-L787-R787-T787&lt;0,0,U786+F787-L787-R787-T787)))</f>
        <v/>
      </c>
      <c r="W787" s="11"/>
      <c r="X787" s="11"/>
      <c r="Y787" s="11"/>
      <c r="Z787" s="11"/>
      <c r="AA787" s="11"/>
      <c r="AB787" s="11"/>
      <c r="AC787" s="11"/>
    </row>
    <row r="788" spans="4:29">
      <c r="D788" s="34">
        <f>IF(SUM($D$2:D787)&lt;&gt;0,0,IF(U787=L788,E788,0))</f>
        <v>0</v>
      </c>
      <c r="E788" s="3" t="str">
        <f t="shared" si="37"/>
        <v/>
      </c>
      <c r="F788" s="3" t="str">
        <f>IF(E788="","",IF(ISERROR(INDEX($A$11:$B$20,MATCH(E788,$A$11:$A$20,0),2)),0,INDEX($A$11:$B$20,MATCH(E788,$A$11:$A$20,0),2)))</f>
        <v/>
      </c>
      <c r="G788" s="47">
        <v>0.1</v>
      </c>
      <c r="H788" s="46">
        <f>IF($B$5="fixed",rate,G788)</f>
        <v>0.1</v>
      </c>
      <c r="I788" s="9" t="e">
        <f>IF(E788="",NA(),IF(PMT(H788/freq,(term*freq),-$B$2)&gt;(U787*(1+rate/freq)),IF((U787*(1+rate/freq))&lt;0,0,(U787*(1+rate/freq))),PMT(H788/freq,(term*freq),-$B$2)))</f>
        <v>#N/A</v>
      </c>
      <c r="J788" s="8" t="str">
        <f>IF(E788="","",IF(emi&gt;(U787*(1+rate/freq)),IF((U787*(1+rate/freq))&lt;0,0,(U787*(1+rate/freq))),emi))</f>
        <v/>
      </c>
      <c r="K788" s="9" t="e">
        <f>IF(E788="",NA(),IF(U787&lt;0,0,U787)*H788/freq)</f>
        <v>#N/A</v>
      </c>
      <c r="L788" s="8" t="str">
        <f t="shared" si="38"/>
        <v/>
      </c>
      <c r="M788" s="8" t="str">
        <f t="shared" si="39"/>
        <v/>
      </c>
      <c r="N788" s="8"/>
      <c r="O788" s="8"/>
      <c r="P788" s="8"/>
      <c r="Q788" s="8">
        <f>IF($B$23=$M$2,M788,IF($B$23=$N$2,N788,IF($B$23=$O$2,O788,IF($B$23=$P$2,P788,""))))</f>
        <v>0</v>
      </c>
      <c r="R788" s="3">
        <f>IF(Q788&lt;&gt;0,regpay,0)</f>
        <v>0</v>
      </c>
      <c r="S788" s="27"/>
      <c r="T788" s="3">
        <f>IF(U787=0,0,S788)</f>
        <v>0</v>
      </c>
      <c r="U788" s="8" t="str">
        <f>IF(E788="","",IF(U787&lt;=0,0,IF(U787+F788-L788-R788-T788&lt;0,0,U787+F788-L788-R788-T788)))</f>
        <v/>
      </c>
      <c r="W788" s="11"/>
      <c r="X788" s="11"/>
      <c r="Y788" s="11"/>
      <c r="Z788" s="11"/>
      <c r="AA788" s="11"/>
      <c r="AB788" s="11"/>
      <c r="AC788" s="11"/>
    </row>
    <row r="789" spans="4:29">
      <c r="D789" s="34">
        <f>IF(SUM($D$2:D788)&lt;&gt;0,0,IF(U788=L789,E789,0))</f>
        <v>0</v>
      </c>
      <c r="E789" s="3" t="str">
        <f t="shared" si="37"/>
        <v/>
      </c>
      <c r="F789" s="3" t="str">
        <f>IF(E789="","",IF(ISERROR(INDEX($A$11:$B$20,MATCH(E789,$A$11:$A$20,0),2)),0,INDEX($A$11:$B$20,MATCH(E789,$A$11:$A$20,0),2)))</f>
        <v/>
      </c>
      <c r="G789" s="47">
        <v>0.1</v>
      </c>
      <c r="H789" s="46">
        <f>IF($B$5="fixed",rate,G789)</f>
        <v>0.1</v>
      </c>
      <c r="I789" s="9" t="e">
        <f>IF(E789="",NA(),IF(PMT(H789/freq,(term*freq),-$B$2)&gt;(U788*(1+rate/freq)),IF((U788*(1+rate/freq))&lt;0,0,(U788*(1+rate/freq))),PMT(H789/freq,(term*freq),-$B$2)))</f>
        <v>#N/A</v>
      </c>
      <c r="J789" s="8" t="str">
        <f>IF(E789="","",IF(emi&gt;(U788*(1+rate/freq)),IF((U788*(1+rate/freq))&lt;0,0,(U788*(1+rate/freq))),emi))</f>
        <v/>
      </c>
      <c r="K789" s="9" t="e">
        <f>IF(E789="",NA(),IF(U788&lt;0,0,U788)*H789/freq)</f>
        <v>#N/A</v>
      </c>
      <c r="L789" s="8" t="str">
        <f t="shared" si="38"/>
        <v/>
      </c>
      <c r="M789" s="8" t="str">
        <f t="shared" si="39"/>
        <v/>
      </c>
      <c r="N789" s="8"/>
      <c r="O789" s="8"/>
      <c r="P789" s="8"/>
      <c r="Q789" s="8">
        <f>IF($B$23=$M$2,M789,IF($B$23=$N$2,N789,IF($B$23=$O$2,O789,IF($B$23=$P$2,P789,""))))</f>
        <v>0</v>
      </c>
      <c r="R789" s="3">
        <f>IF(Q789&lt;&gt;0,regpay,0)</f>
        <v>0</v>
      </c>
      <c r="S789" s="27"/>
      <c r="T789" s="3">
        <f>IF(U788=0,0,S789)</f>
        <v>0</v>
      </c>
      <c r="U789" s="8" t="str">
        <f>IF(E789="","",IF(U788&lt;=0,0,IF(U788+F789-L789-R789-T789&lt;0,0,U788+F789-L789-R789-T789)))</f>
        <v/>
      </c>
      <c r="W789" s="11"/>
      <c r="X789" s="11"/>
      <c r="Y789" s="11"/>
      <c r="Z789" s="11"/>
      <c r="AA789" s="11"/>
      <c r="AB789" s="11"/>
      <c r="AC789" s="11"/>
    </row>
    <row r="790" spans="4:29">
      <c r="D790" s="34">
        <f>IF(SUM($D$2:D789)&lt;&gt;0,0,IF(U789=L790,E790,0))</f>
        <v>0</v>
      </c>
      <c r="E790" s="3" t="str">
        <f t="shared" si="37"/>
        <v/>
      </c>
      <c r="F790" s="3" t="str">
        <f>IF(E790="","",IF(ISERROR(INDEX($A$11:$B$20,MATCH(E790,$A$11:$A$20,0),2)),0,INDEX($A$11:$B$20,MATCH(E790,$A$11:$A$20,0),2)))</f>
        <v/>
      </c>
      <c r="G790" s="47">
        <v>0.1</v>
      </c>
      <c r="H790" s="46">
        <f>IF($B$5="fixed",rate,G790)</f>
        <v>0.1</v>
      </c>
      <c r="I790" s="9" t="e">
        <f>IF(E790="",NA(),IF(PMT(H790/freq,(term*freq),-$B$2)&gt;(U789*(1+rate/freq)),IF((U789*(1+rate/freq))&lt;0,0,(U789*(1+rate/freq))),PMT(H790/freq,(term*freq),-$B$2)))</f>
        <v>#N/A</v>
      </c>
      <c r="J790" s="8" t="str">
        <f>IF(E790="","",IF(emi&gt;(U789*(1+rate/freq)),IF((U789*(1+rate/freq))&lt;0,0,(U789*(1+rate/freq))),emi))</f>
        <v/>
      </c>
      <c r="K790" s="9" t="e">
        <f>IF(E790="",NA(),IF(U789&lt;0,0,U789)*H790/freq)</f>
        <v>#N/A</v>
      </c>
      <c r="L790" s="8" t="str">
        <f t="shared" si="38"/>
        <v/>
      </c>
      <c r="M790" s="8" t="str">
        <f t="shared" si="39"/>
        <v/>
      </c>
      <c r="N790" s="8">
        <f>N787+3</f>
        <v>787</v>
      </c>
      <c r="O790" s="8">
        <f>O784+6</f>
        <v>787</v>
      </c>
      <c r="P790" s="8"/>
      <c r="Q790" s="8">
        <f>IF($B$23=$M$2,M790,IF($B$23=$N$2,N790,IF($B$23=$O$2,O790,IF($B$23=$P$2,P790,""))))</f>
        <v>787</v>
      </c>
      <c r="R790" s="3">
        <f>IF(Q790&lt;&gt;0,regpay,0)</f>
        <v>0</v>
      </c>
      <c r="S790" s="27"/>
      <c r="T790" s="3">
        <f>IF(U789=0,0,S790)</f>
        <v>0</v>
      </c>
      <c r="U790" s="8" t="str">
        <f>IF(E790="","",IF(U789&lt;=0,0,IF(U789+F790-L790-R790-T790&lt;0,0,U789+F790-L790-R790-T790)))</f>
        <v/>
      </c>
      <c r="W790" s="11"/>
      <c r="X790" s="11"/>
      <c r="Y790" s="11"/>
      <c r="Z790" s="11"/>
      <c r="AA790" s="11"/>
      <c r="AB790" s="11"/>
      <c r="AC790" s="11"/>
    </row>
    <row r="791" spans="4:29">
      <c r="D791" s="34">
        <f>IF(SUM($D$2:D790)&lt;&gt;0,0,IF(U790=L791,E791,0))</f>
        <v>0</v>
      </c>
      <c r="E791" s="3" t="str">
        <f t="shared" si="37"/>
        <v/>
      </c>
      <c r="F791" s="3" t="str">
        <f>IF(E791="","",IF(ISERROR(INDEX($A$11:$B$20,MATCH(E791,$A$11:$A$20,0),2)),0,INDEX($A$11:$B$20,MATCH(E791,$A$11:$A$20,0),2)))</f>
        <v/>
      </c>
      <c r="G791" s="47">
        <v>0.1</v>
      </c>
      <c r="H791" s="46">
        <f>IF($B$5="fixed",rate,G791)</f>
        <v>0.1</v>
      </c>
      <c r="I791" s="9" t="e">
        <f>IF(E791="",NA(),IF(PMT(H791/freq,(term*freq),-$B$2)&gt;(U790*(1+rate/freq)),IF((U790*(1+rate/freq))&lt;0,0,(U790*(1+rate/freq))),PMT(H791/freq,(term*freq),-$B$2)))</f>
        <v>#N/A</v>
      </c>
      <c r="J791" s="8" t="str">
        <f>IF(E791="","",IF(emi&gt;(U790*(1+rate/freq)),IF((U790*(1+rate/freq))&lt;0,0,(U790*(1+rate/freq))),emi))</f>
        <v/>
      </c>
      <c r="K791" s="9" t="e">
        <f>IF(E791="",NA(),IF(U790&lt;0,0,U790)*H791/freq)</f>
        <v>#N/A</v>
      </c>
      <c r="L791" s="8" t="str">
        <f t="shared" si="38"/>
        <v/>
      </c>
      <c r="M791" s="8" t="str">
        <f t="shared" si="39"/>
        <v/>
      </c>
      <c r="N791" s="8"/>
      <c r="O791" s="8"/>
      <c r="P791" s="8"/>
      <c r="Q791" s="8">
        <f>IF($B$23=$M$2,M791,IF($B$23=$N$2,N791,IF($B$23=$O$2,O791,IF($B$23=$P$2,P791,""))))</f>
        <v>0</v>
      </c>
      <c r="R791" s="3">
        <f>IF(Q791&lt;&gt;0,regpay,0)</f>
        <v>0</v>
      </c>
      <c r="S791" s="27"/>
      <c r="T791" s="3">
        <f>IF(U790=0,0,S791)</f>
        <v>0</v>
      </c>
      <c r="U791" s="8" t="str">
        <f>IF(E791="","",IF(U790&lt;=0,0,IF(U790+F791-L791-R791-T791&lt;0,0,U790+F791-L791-R791-T791)))</f>
        <v/>
      </c>
      <c r="W791" s="11"/>
      <c r="X791" s="11"/>
      <c r="Y791" s="11"/>
      <c r="Z791" s="11"/>
      <c r="AA791" s="11"/>
      <c r="AB791" s="11"/>
      <c r="AC791" s="11"/>
    </row>
    <row r="792" spans="4:29">
      <c r="D792" s="34">
        <f>IF(SUM($D$2:D791)&lt;&gt;0,0,IF(U791=L792,E792,0))</f>
        <v>0</v>
      </c>
      <c r="E792" s="3" t="str">
        <f t="shared" si="37"/>
        <v/>
      </c>
      <c r="F792" s="3" t="str">
        <f>IF(E792="","",IF(ISERROR(INDEX($A$11:$B$20,MATCH(E792,$A$11:$A$20,0),2)),0,INDEX($A$11:$B$20,MATCH(E792,$A$11:$A$20,0),2)))</f>
        <v/>
      </c>
      <c r="G792" s="47">
        <v>0.1</v>
      </c>
      <c r="H792" s="46">
        <f>IF($B$5="fixed",rate,G792)</f>
        <v>0.1</v>
      </c>
      <c r="I792" s="9" t="e">
        <f>IF(E792="",NA(),IF(PMT(H792/freq,(term*freq),-$B$2)&gt;(U791*(1+rate/freq)),IF((U791*(1+rate/freq))&lt;0,0,(U791*(1+rate/freq))),PMT(H792/freq,(term*freq),-$B$2)))</f>
        <v>#N/A</v>
      </c>
      <c r="J792" s="8" t="str">
        <f>IF(E792="","",IF(emi&gt;(U791*(1+rate/freq)),IF((U791*(1+rate/freq))&lt;0,0,(U791*(1+rate/freq))),emi))</f>
        <v/>
      </c>
      <c r="K792" s="9" t="e">
        <f>IF(E792="",NA(),IF(U791&lt;0,0,U791)*H792/freq)</f>
        <v>#N/A</v>
      </c>
      <c r="L792" s="8" t="str">
        <f t="shared" si="38"/>
        <v/>
      </c>
      <c r="M792" s="8" t="str">
        <f t="shared" si="39"/>
        <v/>
      </c>
      <c r="N792" s="8"/>
      <c r="O792" s="8"/>
      <c r="P792" s="8"/>
      <c r="Q792" s="8">
        <f>IF($B$23=$M$2,M792,IF($B$23=$N$2,N792,IF($B$23=$O$2,O792,IF($B$23=$P$2,P792,""))))</f>
        <v>0</v>
      </c>
      <c r="R792" s="3">
        <f>IF(Q792&lt;&gt;0,regpay,0)</f>
        <v>0</v>
      </c>
      <c r="S792" s="27"/>
      <c r="T792" s="3">
        <f>IF(U791=0,0,S792)</f>
        <v>0</v>
      </c>
      <c r="U792" s="8" t="str">
        <f>IF(E792="","",IF(U791&lt;=0,0,IF(U791+F792-L792-R792-T792&lt;0,0,U791+F792-L792-R792-T792)))</f>
        <v/>
      </c>
      <c r="W792" s="11"/>
      <c r="X792" s="11"/>
      <c r="Y792" s="11"/>
      <c r="Z792" s="11"/>
      <c r="AA792" s="11"/>
      <c r="AB792" s="11"/>
      <c r="AC792" s="11"/>
    </row>
    <row r="793" spans="4:29">
      <c r="D793" s="34">
        <f>IF(SUM($D$2:D792)&lt;&gt;0,0,IF(U792=L793,E793,0))</f>
        <v>0</v>
      </c>
      <c r="E793" s="3" t="str">
        <f t="shared" si="37"/>
        <v/>
      </c>
      <c r="F793" s="3" t="str">
        <f>IF(E793="","",IF(ISERROR(INDEX($A$11:$B$20,MATCH(E793,$A$11:$A$20,0),2)),0,INDEX($A$11:$B$20,MATCH(E793,$A$11:$A$20,0),2)))</f>
        <v/>
      </c>
      <c r="G793" s="47">
        <v>0.1</v>
      </c>
      <c r="H793" s="46">
        <f>IF($B$5="fixed",rate,G793)</f>
        <v>0.1</v>
      </c>
      <c r="I793" s="9" t="e">
        <f>IF(E793="",NA(),IF(PMT(H793/freq,(term*freq),-$B$2)&gt;(U792*(1+rate/freq)),IF((U792*(1+rate/freq))&lt;0,0,(U792*(1+rate/freq))),PMT(H793/freq,(term*freq),-$B$2)))</f>
        <v>#N/A</v>
      </c>
      <c r="J793" s="8" t="str">
        <f>IF(E793="","",IF(emi&gt;(U792*(1+rate/freq)),IF((U792*(1+rate/freq))&lt;0,0,(U792*(1+rate/freq))),emi))</f>
        <v/>
      </c>
      <c r="K793" s="9" t="e">
        <f>IF(E793="",NA(),IF(U792&lt;0,0,U792)*H793/freq)</f>
        <v>#N/A</v>
      </c>
      <c r="L793" s="8" t="str">
        <f t="shared" si="38"/>
        <v/>
      </c>
      <c r="M793" s="8" t="str">
        <f t="shared" si="39"/>
        <v/>
      </c>
      <c r="N793" s="8">
        <f>N790+3</f>
        <v>790</v>
      </c>
      <c r="O793" s="8"/>
      <c r="P793" s="8"/>
      <c r="Q793" s="8">
        <f>IF($B$23=$M$2,M793,IF($B$23=$N$2,N793,IF($B$23=$O$2,O793,IF($B$23=$P$2,P793,""))))</f>
        <v>790</v>
      </c>
      <c r="R793" s="3">
        <f>IF(Q793&lt;&gt;0,regpay,0)</f>
        <v>0</v>
      </c>
      <c r="S793" s="27"/>
      <c r="T793" s="3">
        <f>IF(U792=0,0,S793)</f>
        <v>0</v>
      </c>
      <c r="U793" s="8" t="str">
        <f>IF(E793="","",IF(U792&lt;=0,0,IF(U792+F793-L793-R793-T793&lt;0,0,U792+F793-L793-R793-T793)))</f>
        <v/>
      </c>
      <c r="W793" s="11"/>
      <c r="X793" s="11"/>
      <c r="Y793" s="11"/>
      <c r="Z793" s="11"/>
      <c r="AA793" s="11"/>
      <c r="AB793" s="11"/>
      <c r="AC793" s="11"/>
    </row>
    <row r="794" spans="4:29">
      <c r="D794" s="34">
        <f>IF(SUM($D$2:D793)&lt;&gt;0,0,IF(U793=L794,E794,0))</f>
        <v>0</v>
      </c>
      <c r="E794" s="3" t="str">
        <f t="shared" si="37"/>
        <v/>
      </c>
      <c r="F794" s="3" t="str">
        <f>IF(E794="","",IF(ISERROR(INDEX($A$11:$B$20,MATCH(E794,$A$11:$A$20,0),2)),0,INDEX($A$11:$B$20,MATCH(E794,$A$11:$A$20,0),2)))</f>
        <v/>
      </c>
      <c r="G794" s="47">
        <v>0.1</v>
      </c>
      <c r="H794" s="46">
        <f>IF($B$5="fixed",rate,G794)</f>
        <v>0.1</v>
      </c>
      <c r="I794" s="9" t="e">
        <f>IF(E794="",NA(),IF(PMT(H794/freq,(term*freq),-$B$2)&gt;(U793*(1+rate/freq)),IF((U793*(1+rate/freq))&lt;0,0,(U793*(1+rate/freq))),PMT(H794/freq,(term*freq),-$B$2)))</f>
        <v>#N/A</v>
      </c>
      <c r="J794" s="8" t="str">
        <f>IF(E794="","",IF(emi&gt;(U793*(1+rate/freq)),IF((U793*(1+rate/freq))&lt;0,0,(U793*(1+rate/freq))),emi))</f>
        <v/>
      </c>
      <c r="K794" s="9" t="e">
        <f>IF(E794="",NA(),IF(U793&lt;0,0,U793)*H794/freq)</f>
        <v>#N/A</v>
      </c>
      <c r="L794" s="8" t="str">
        <f t="shared" si="38"/>
        <v/>
      </c>
      <c r="M794" s="8" t="str">
        <f t="shared" si="39"/>
        <v/>
      </c>
      <c r="N794" s="8"/>
      <c r="O794" s="8"/>
      <c r="P794" s="8"/>
      <c r="Q794" s="8">
        <f>IF($B$23=$M$2,M794,IF($B$23=$N$2,N794,IF($B$23=$O$2,O794,IF($B$23=$P$2,P794,""))))</f>
        <v>0</v>
      </c>
      <c r="R794" s="3">
        <f>IF(Q794&lt;&gt;0,regpay,0)</f>
        <v>0</v>
      </c>
      <c r="S794" s="27"/>
      <c r="T794" s="3">
        <f>IF(U793=0,0,S794)</f>
        <v>0</v>
      </c>
      <c r="U794" s="8" t="str">
        <f>IF(E794="","",IF(U793&lt;=0,0,IF(U793+F794-L794-R794-T794&lt;0,0,U793+F794-L794-R794-T794)))</f>
        <v/>
      </c>
      <c r="W794" s="11"/>
      <c r="X794" s="11"/>
      <c r="Y794" s="11"/>
      <c r="Z794" s="11"/>
      <c r="AA794" s="11"/>
      <c r="AB794" s="11"/>
      <c r="AC794" s="11"/>
    </row>
    <row r="795" spans="4:29">
      <c r="D795" s="34">
        <f>IF(SUM($D$2:D794)&lt;&gt;0,0,IF(U794=L795,E795,0))</f>
        <v>0</v>
      </c>
      <c r="E795" s="3" t="str">
        <f t="shared" si="37"/>
        <v/>
      </c>
      <c r="F795" s="3" t="str">
        <f>IF(E795="","",IF(ISERROR(INDEX($A$11:$B$20,MATCH(E795,$A$11:$A$20,0),2)),0,INDEX($A$11:$B$20,MATCH(E795,$A$11:$A$20,0),2)))</f>
        <v/>
      </c>
      <c r="G795" s="47">
        <v>0.1</v>
      </c>
      <c r="H795" s="46">
        <f>IF($B$5="fixed",rate,G795)</f>
        <v>0.1</v>
      </c>
      <c r="I795" s="9" t="e">
        <f>IF(E795="",NA(),IF(PMT(H795/freq,(term*freq),-$B$2)&gt;(U794*(1+rate/freq)),IF((U794*(1+rate/freq))&lt;0,0,(U794*(1+rate/freq))),PMT(H795/freq,(term*freq),-$B$2)))</f>
        <v>#N/A</v>
      </c>
      <c r="J795" s="8" t="str">
        <f>IF(E795="","",IF(emi&gt;(U794*(1+rate/freq)),IF((U794*(1+rate/freq))&lt;0,0,(U794*(1+rate/freq))),emi))</f>
        <v/>
      </c>
      <c r="K795" s="9" t="e">
        <f>IF(E795="",NA(),IF(U794&lt;0,0,U794)*H795/freq)</f>
        <v>#N/A</v>
      </c>
      <c r="L795" s="8" t="str">
        <f t="shared" si="38"/>
        <v/>
      </c>
      <c r="M795" s="8" t="str">
        <f t="shared" si="39"/>
        <v/>
      </c>
      <c r="N795" s="8"/>
      <c r="O795" s="8"/>
      <c r="P795" s="8"/>
      <c r="Q795" s="8">
        <f>IF($B$23=$M$2,M795,IF($B$23=$N$2,N795,IF($B$23=$O$2,O795,IF($B$23=$P$2,P795,""))))</f>
        <v>0</v>
      </c>
      <c r="R795" s="3">
        <f>IF(Q795&lt;&gt;0,regpay,0)</f>
        <v>0</v>
      </c>
      <c r="S795" s="27"/>
      <c r="T795" s="3">
        <f>IF(U794=0,0,S795)</f>
        <v>0</v>
      </c>
      <c r="U795" s="8" t="str">
        <f>IF(E795="","",IF(U794&lt;=0,0,IF(U794+F795-L795-R795-T795&lt;0,0,U794+F795-L795-R795-T795)))</f>
        <v/>
      </c>
      <c r="W795" s="11"/>
      <c r="X795" s="11"/>
      <c r="Y795" s="11"/>
      <c r="Z795" s="11"/>
      <c r="AA795" s="11"/>
      <c r="AB795" s="11"/>
      <c r="AC795" s="11"/>
    </row>
    <row r="796" spans="4:29">
      <c r="D796" s="34">
        <f>IF(SUM($D$2:D795)&lt;&gt;0,0,IF(U795=L796,E796,0))</f>
        <v>0</v>
      </c>
      <c r="E796" s="3" t="str">
        <f t="shared" si="37"/>
        <v/>
      </c>
      <c r="F796" s="3" t="str">
        <f>IF(E796="","",IF(ISERROR(INDEX($A$11:$B$20,MATCH(E796,$A$11:$A$20,0),2)),0,INDEX($A$11:$B$20,MATCH(E796,$A$11:$A$20,0),2)))</f>
        <v/>
      </c>
      <c r="G796" s="47">
        <v>0.1</v>
      </c>
      <c r="H796" s="46">
        <f>IF($B$5="fixed",rate,G796)</f>
        <v>0.1</v>
      </c>
      <c r="I796" s="9" t="e">
        <f>IF(E796="",NA(),IF(PMT(H796/freq,(term*freq),-$B$2)&gt;(U795*(1+rate/freq)),IF((U795*(1+rate/freq))&lt;0,0,(U795*(1+rate/freq))),PMT(H796/freq,(term*freq),-$B$2)))</f>
        <v>#N/A</v>
      </c>
      <c r="J796" s="8" t="str">
        <f>IF(E796="","",IF(emi&gt;(U795*(1+rate/freq)),IF((U795*(1+rate/freq))&lt;0,0,(U795*(1+rate/freq))),emi))</f>
        <v/>
      </c>
      <c r="K796" s="9" t="e">
        <f>IF(E796="",NA(),IF(U795&lt;0,0,U795)*H796/freq)</f>
        <v>#N/A</v>
      </c>
      <c r="L796" s="8" t="str">
        <f t="shared" si="38"/>
        <v/>
      </c>
      <c r="M796" s="8" t="str">
        <f t="shared" si="39"/>
        <v/>
      </c>
      <c r="N796" s="8">
        <f>N793+3</f>
        <v>793</v>
      </c>
      <c r="O796" s="8">
        <f>O790+6</f>
        <v>793</v>
      </c>
      <c r="P796" s="8">
        <f>P784+12</f>
        <v>793</v>
      </c>
      <c r="Q796" s="8">
        <f>IF($B$23=$M$2,M796,IF($B$23=$N$2,N796,IF($B$23=$O$2,O796,IF($B$23=$P$2,P796,""))))</f>
        <v>793</v>
      </c>
      <c r="R796" s="3">
        <f>IF(Q796&lt;&gt;0,regpay,0)</f>
        <v>0</v>
      </c>
      <c r="S796" s="27"/>
      <c r="T796" s="3">
        <f>IF(U795=0,0,S796)</f>
        <v>0</v>
      </c>
      <c r="U796" s="8" t="str">
        <f>IF(E796="","",IF(U795&lt;=0,0,IF(U795+F796-L796-R796-T796&lt;0,0,U795+F796-L796-R796-T796)))</f>
        <v/>
      </c>
      <c r="W796" s="11"/>
      <c r="X796" s="11"/>
      <c r="Y796" s="11"/>
      <c r="Z796" s="11"/>
      <c r="AA796" s="11"/>
      <c r="AB796" s="11"/>
      <c r="AC796" s="11"/>
    </row>
    <row r="797" spans="4:29">
      <c r="D797" s="34">
        <f>IF(SUM($D$2:D796)&lt;&gt;0,0,IF(U796=L797,E797,0))</f>
        <v>0</v>
      </c>
      <c r="E797" s="3" t="str">
        <f t="shared" si="37"/>
        <v/>
      </c>
      <c r="F797" s="3" t="str">
        <f>IF(E797="","",IF(ISERROR(INDEX($A$11:$B$20,MATCH(E797,$A$11:$A$20,0),2)),0,INDEX($A$11:$B$20,MATCH(E797,$A$11:$A$20,0),2)))</f>
        <v/>
      </c>
      <c r="G797" s="47">
        <v>0.1</v>
      </c>
      <c r="H797" s="46">
        <f>IF($B$5="fixed",rate,G797)</f>
        <v>0.1</v>
      </c>
      <c r="I797" s="9" t="e">
        <f>IF(E797="",NA(),IF(PMT(H797/freq,(term*freq),-$B$2)&gt;(U796*(1+rate/freq)),IF((U796*(1+rate/freq))&lt;0,0,(U796*(1+rate/freq))),PMT(H797/freq,(term*freq),-$B$2)))</f>
        <v>#N/A</v>
      </c>
      <c r="J797" s="8" t="str">
        <f>IF(E797="","",IF(emi&gt;(U796*(1+rate/freq)),IF((U796*(1+rate/freq))&lt;0,0,(U796*(1+rate/freq))),emi))</f>
        <v/>
      </c>
      <c r="K797" s="9" t="e">
        <f>IF(E797="",NA(),IF(U796&lt;0,0,U796)*H797/freq)</f>
        <v>#N/A</v>
      </c>
      <c r="L797" s="8" t="str">
        <f t="shared" si="38"/>
        <v/>
      </c>
      <c r="M797" s="8" t="str">
        <f t="shared" si="39"/>
        <v/>
      </c>
      <c r="N797" s="8"/>
      <c r="O797" s="8"/>
      <c r="P797" s="8"/>
      <c r="Q797" s="8">
        <f>IF($B$23=$M$2,M797,IF($B$23=$N$2,N797,IF($B$23=$O$2,O797,IF($B$23=$P$2,P797,""))))</f>
        <v>0</v>
      </c>
      <c r="R797" s="3">
        <f>IF(Q797&lt;&gt;0,regpay,0)</f>
        <v>0</v>
      </c>
      <c r="S797" s="27"/>
      <c r="T797" s="3">
        <f>IF(U796=0,0,S797)</f>
        <v>0</v>
      </c>
      <c r="U797" s="8" t="str">
        <f>IF(E797="","",IF(U796&lt;=0,0,IF(U796+F797-L797-R797-T797&lt;0,0,U796+F797-L797-R797-T797)))</f>
        <v/>
      </c>
      <c r="W797" s="11"/>
      <c r="X797" s="11"/>
      <c r="Y797" s="11"/>
      <c r="Z797" s="11"/>
      <c r="AA797" s="11"/>
      <c r="AB797" s="11"/>
      <c r="AC797" s="11"/>
    </row>
    <row r="798" spans="4:29">
      <c r="D798" s="34">
        <f>IF(SUM($D$2:D797)&lt;&gt;0,0,IF(U797=L798,E798,0))</f>
        <v>0</v>
      </c>
      <c r="E798" s="3" t="str">
        <f t="shared" si="37"/>
        <v/>
      </c>
      <c r="F798" s="3" t="str">
        <f>IF(E798="","",IF(ISERROR(INDEX($A$11:$B$20,MATCH(E798,$A$11:$A$20,0),2)),0,INDEX($A$11:$B$20,MATCH(E798,$A$11:$A$20,0),2)))</f>
        <v/>
      </c>
      <c r="G798" s="47">
        <v>0.1</v>
      </c>
      <c r="H798" s="46">
        <f>IF($B$5="fixed",rate,G798)</f>
        <v>0.1</v>
      </c>
      <c r="I798" s="9" t="e">
        <f>IF(E798="",NA(),IF(PMT(H798/freq,(term*freq),-$B$2)&gt;(U797*(1+rate/freq)),IF((U797*(1+rate/freq))&lt;0,0,(U797*(1+rate/freq))),PMT(H798/freq,(term*freq),-$B$2)))</f>
        <v>#N/A</v>
      </c>
      <c r="J798" s="8" t="str">
        <f>IF(E798="","",IF(emi&gt;(U797*(1+rate/freq)),IF((U797*(1+rate/freq))&lt;0,0,(U797*(1+rate/freq))),emi))</f>
        <v/>
      </c>
      <c r="K798" s="9" t="e">
        <f>IF(E798="",NA(),IF(U797&lt;0,0,U797)*H798/freq)</f>
        <v>#N/A</v>
      </c>
      <c r="L798" s="8" t="str">
        <f t="shared" si="38"/>
        <v/>
      </c>
      <c r="M798" s="8" t="str">
        <f t="shared" si="39"/>
        <v/>
      </c>
      <c r="N798" s="8"/>
      <c r="O798" s="8"/>
      <c r="P798" s="8"/>
      <c r="Q798" s="8">
        <f>IF($B$23=$M$2,M798,IF($B$23=$N$2,N798,IF($B$23=$O$2,O798,IF($B$23=$P$2,P798,""))))</f>
        <v>0</v>
      </c>
      <c r="R798" s="3">
        <f>IF(Q798&lt;&gt;0,regpay,0)</f>
        <v>0</v>
      </c>
      <c r="S798" s="27"/>
      <c r="T798" s="3">
        <f>IF(U797=0,0,S798)</f>
        <v>0</v>
      </c>
      <c r="U798" s="8" t="str">
        <f>IF(E798="","",IF(U797&lt;=0,0,IF(U797+F798-L798-R798-T798&lt;0,0,U797+F798-L798-R798-T798)))</f>
        <v/>
      </c>
      <c r="W798" s="11"/>
      <c r="X798" s="11"/>
      <c r="Y798" s="11"/>
      <c r="Z798" s="11"/>
      <c r="AA798" s="11"/>
      <c r="AB798" s="11"/>
      <c r="AC798" s="11"/>
    </row>
    <row r="799" spans="4:29">
      <c r="D799" s="34">
        <f>IF(SUM($D$2:D798)&lt;&gt;0,0,IF(U798=L799,E799,0))</f>
        <v>0</v>
      </c>
      <c r="E799" s="3" t="str">
        <f t="shared" si="37"/>
        <v/>
      </c>
      <c r="F799" s="3" t="str">
        <f>IF(E799="","",IF(ISERROR(INDEX($A$11:$B$20,MATCH(E799,$A$11:$A$20,0),2)),0,INDEX($A$11:$B$20,MATCH(E799,$A$11:$A$20,0),2)))</f>
        <v/>
      </c>
      <c r="G799" s="47">
        <v>0.1</v>
      </c>
      <c r="H799" s="46">
        <f>IF($B$5="fixed",rate,G799)</f>
        <v>0.1</v>
      </c>
      <c r="I799" s="9" t="e">
        <f>IF(E799="",NA(),IF(PMT(H799/freq,(term*freq),-$B$2)&gt;(U798*(1+rate/freq)),IF((U798*(1+rate/freq))&lt;0,0,(U798*(1+rate/freq))),PMT(H799/freq,(term*freq),-$B$2)))</f>
        <v>#N/A</v>
      </c>
      <c r="J799" s="8" t="str">
        <f>IF(E799="","",IF(emi&gt;(U798*(1+rate/freq)),IF((U798*(1+rate/freq))&lt;0,0,(U798*(1+rate/freq))),emi))</f>
        <v/>
      </c>
      <c r="K799" s="9" t="e">
        <f>IF(E799="",NA(),IF(U798&lt;0,0,U798)*H799/freq)</f>
        <v>#N/A</v>
      </c>
      <c r="L799" s="8" t="str">
        <f t="shared" si="38"/>
        <v/>
      </c>
      <c r="M799" s="8" t="str">
        <f t="shared" si="39"/>
        <v/>
      </c>
      <c r="N799" s="8">
        <f>N796+3</f>
        <v>796</v>
      </c>
      <c r="O799" s="8"/>
      <c r="P799" s="8"/>
      <c r="Q799" s="8">
        <f>IF($B$23=$M$2,M799,IF($B$23=$N$2,N799,IF($B$23=$O$2,O799,IF($B$23=$P$2,P799,""))))</f>
        <v>796</v>
      </c>
      <c r="R799" s="3">
        <f>IF(Q799&lt;&gt;0,regpay,0)</f>
        <v>0</v>
      </c>
      <c r="S799" s="27"/>
      <c r="T799" s="3">
        <f>IF(U798=0,0,S799)</f>
        <v>0</v>
      </c>
      <c r="U799" s="8" t="str">
        <f>IF(E799="","",IF(U798&lt;=0,0,IF(U798+F799-L799-R799-T799&lt;0,0,U798+F799-L799-R799-T799)))</f>
        <v/>
      </c>
      <c r="W799" s="11"/>
      <c r="X799" s="11"/>
      <c r="Y799" s="11"/>
      <c r="Z799" s="11"/>
      <c r="AA799" s="11"/>
      <c r="AB799" s="11"/>
      <c r="AC799" s="11"/>
    </row>
    <row r="800" spans="4:29">
      <c r="D800" s="34">
        <f>IF(SUM($D$2:D799)&lt;&gt;0,0,IF(U799=L800,E800,0))</f>
        <v>0</v>
      </c>
      <c r="E800" s="3" t="str">
        <f t="shared" si="37"/>
        <v/>
      </c>
      <c r="F800" s="3" t="str">
        <f>IF(E800="","",IF(ISERROR(INDEX($A$11:$B$20,MATCH(E800,$A$11:$A$20,0),2)),0,INDEX($A$11:$B$20,MATCH(E800,$A$11:$A$20,0),2)))</f>
        <v/>
      </c>
      <c r="G800" s="47">
        <v>0.1</v>
      </c>
      <c r="H800" s="46">
        <f>IF($B$5="fixed",rate,G800)</f>
        <v>0.1</v>
      </c>
      <c r="I800" s="9" t="e">
        <f>IF(E800="",NA(),IF(PMT(H800/freq,(term*freq),-$B$2)&gt;(U799*(1+rate/freq)),IF((U799*(1+rate/freq))&lt;0,0,(U799*(1+rate/freq))),PMT(H800/freq,(term*freq),-$B$2)))</f>
        <v>#N/A</v>
      </c>
      <c r="J800" s="8" t="str">
        <f>IF(E800="","",IF(emi&gt;(U799*(1+rate/freq)),IF((U799*(1+rate/freq))&lt;0,0,(U799*(1+rate/freq))),emi))</f>
        <v/>
      </c>
      <c r="K800" s="9" t="e">
        <f>IF(E800="",NA(),IF(U799&lt;0,0,U799)*H800/freq)</f>
        <v>#N/A</v>
      </c>
      <c r="L800" s="8" t="str">
        <f t="shared" si="38"/>
        <v/>
      </c>
      <c r="M800" s="8" t="str">
        <f t="shared" si="39"/>
        <v/>
      </c>
      <c r="N800" s="8"/>
      <c r="O800" s="8"/>
      <c r="P800" s="8"/>
      <c r="Q800" s="8">
        <f>IF($B$23=$M$2,M800,IF($B$23=$N$2,N800,IF($B$23=$O$2,O800,IF($B$23=$P$2,P800,""))))</f>
        <v>0</v>
      </c>
      <c r="R800" s="3">
        <f>IF(Q800&lt;&gt;0,regpay,0)</f>
        <v>0</v>
      </c>
      <c r="S800" s="27"/>
      <c r="T800" s="3">
        <f>IF(U799=0,0,S800)</f>
        <v>0</v>
      </c>
      <c r="U800" s="8" t="str">
        <f>IF(E800="","",IF(U799&lt;=0,0,IF(U799+F800-L800-R800-T800&lt;0,0,U799+F800-L800-R800-T800)))</f>
        <v/>
      </c>
      <c r="W800" s="11"/>
      <c r="X800" s="11"/>
      <c r="Y800" s="11"/>
      <c r="Z800" s="11"/>
      <c r="AA800" s="11"/>
      <c r="AB800" s="11"/>
      <c r="AC800" s="11"/>
    </row>
    <row r="801" spans="4:29">
      <c r="D801" s="34">
        <f>IF(SUM($D$2:D800)&lt;&gt;0,0,IF(U800=L801,E801,0))</f>
        <v>0</v>
      </c>
      <c r="E801" s="3" t="str">
        <f t="shared" si="37"/>
        <v/>
      </c>
      <c r="F801" s="3" t="str">
        <f>IF(E801="","",IF(ISERROR(INDEX($A$11:$B$20,MATCH(E801,$A$11:$A$20,0),2)),0,INDEX($A$11:$B$20,MATCH(E801,$A$11:$A$20,0),2)))</f>
        <v/>
      </c>
      <c r="G801" s="47">
        <v>0.1</v>
      </c>
      <c r="H801" s="46">
        <f>IF($B$5="fixed",rate,G801)</f>
        <v>0.1</v>
      </c>
      <c r="I801" s="9" t="e">
        <f>IF(E801="",NA(),IF(PMT(H801/freq,(term*freq),-$B$2)&gt;(U800*(1+rate/freq)),IF((U800*(1+rate/freq))&lt;0,0,(U800*(1+rate/freq))),PMT(H801/freq,(term*freq),-$B$2)))</f>
        <v>#N/A</v>
      </c>
      <c r="J801" s="8" t="str">
        <f>IF(E801="","",IF(emi&gt;(U800*(1+rate/freq)),IF((U800*(1+rate/freq))&lt;0,0,(U800*(1+rate/freq))),emi))</f>
        <v/>
      </c>
      <c r="K801" s="9" t="e">
        <f>IF(E801="",NA(),IF(U800&lt;0,0,U800)*H801/freq)</f>
        <v>#N/A</v>
      </c>
      <c r="L801" s="8" t="str">
        <f t="shared" si="38"/>
        <v/>
      </c>
      <c r="M801" s="8" t="str">
        <f t="shared" si="39"/>
        <v/>
      </c>
      <c r="N801" s="8"/>
      <c r="O801" s="8"/>
      <c r="P801" s="8"/>
      <c r="Q801" s="8">
        <f>IF($B$23=$M$2,M801,IF($B$23=$N$2,N801,IF($B$23=$O$2,O801,IF($B$23=$P$2,P801,""))))</f>
        <v>0</v>
      </c>
      <c r="R801" s="3">
        <f>IF(Q801&lt;&gt;0,regpay,0)</f>
        <v>0</v>
      </c>
      <c r="S801" s="27"/>
      <c r="T801" s="3">
        <f>IF(U800=0,0,S801)</f>
        <v>0</v>
      </c>
      <c r="U801" s="8" t="str">
        <f>IF(E801="","",IF(U800&lt;=0,0,IF(U800+F801-L801-R801-T801&lt;0,0,U800+F801-L801-R801-T801)))</f>
        <v/>
      </c>
      <c r="W801" s="11"/>
      <c r="X801" s="11"/>
      <c r="Y801" s="11"/>
      <c r="Z801" s="11"/>
      <c r="AA801" s="11"/>
      <c r="AB801" s="11"/>
      <c r="AC801" s="11"/>
    </row>
    <row r="802" spans="4:29">
      <c r="D802" s="34">
        <f>IF(SUM($D$2:D801)&lt;&gt;0,0,IF(U801=L802,E802,0))</f>
        <v>0</v>
      </c>
      <c r="E802" s="3" t="str">
        <f t="shared" si="37"/>
        <v/>
      </c>
      <c r="F802" s="3" t="str">
        <f>IF(E802="","",IF(ISERROR(INDEX($A$11:$B$20,MATCH(E802,$A$11:$A$20,0),2)),0,INDEX($A$11:$B$20,MATCH(E802,$A$11:$A$20,0),2)))</f>
        <v/>
      </c>
      <c r="G802" s="47">
        <v>0.1</v>
      </c>
      <c r="H802" s="46">
        <f>IF($B$5="fixed",rate,G802)</f>
        <v>0.1</v>
      </c>
      <c r="I802" s="9" t="e">
        <f>IF(E802="",NA(),IF(PMT(H802/freq,(term*freq),-$B$2)&gt;(U801*(1+rate/freq)),IF((U801*(1+rate/freq))&lt;0,0,(U801*(1+rate/freq))),PMT(H802/freq,(term*freq),-$B$2)))</f>
        <v>#N/A</v>
      </c>
      <c r="J802" s="8" t="str">
        <f>IF(E802="","",IF(emi&gt;(U801*(1+rate/freq)),IF((U801*(1+rate/freq))&lt;0,0,(U801*(1+rate/freq))),emi))</f>
        <v/>
      </c>
      <c r="K802" s="9" t="e">
        <f>IF(E802="",NA(),IF(U801&lt;0,0,U801)*H802/freq)</f>
        <v>#N/A</v>
      </c>
      <c r="L802" s="8" t="str">
        <f t="shared" si="38"/>
        <v/>
      </c>
      <c r="M802" s="8" t="str">
        <f t="shared" si="39"/>
        <v/>
      </c>
      <c r="N802" s="8">
        <f>N799+3</f>
        <v>799</v>
      </c>
      <c r="O802" s="8">
        <f>O796+6</f>
        <v>799</v>
      </c>
      <c r="P802" s="8"/>
      <c r="Q802" s="8">
        <f>IF($B$23=$M$2,M802,IF($B$23=$N$2,N802,IF($B$23=$O$2,O802,IF($B$23=$P$2,P802,""))))</f>
        <v>799</v>
      </c>
      <c r="R802" s="3">
        <f>IF(Q802&lt;&gt;0,regpay,0)</f>
        <v>0</v>
      </c>
      <c r="S802" s="27"/>
      <c r="T802" s="3">
        <f>IF(U801=0,0,S802)</f>
        <v>0</v>
      </c>
      <c r="U802" s="8" t="str">
        <f>IF(E802="","",IF(U801&lt;=0,0,IF(U801+F802-L802-R802-T802&lt;0,0,U801+F802-L802-R802-T802)))</f>
        <v/>
      </c>
      <c r="W802" s="11"/>
      <c r="X802" s="11"/>
      <c r="Y802" s="11"/>
      <c r="Z802" s="11"/>
      <c r="AA802" s="11"/>
      <c r="AB802" s="11"/>
      <c r="AC802" s="11"/>
    </row>
    <row r="803" spans="4:29">
      <c r="D803" s="34">
        <f>IF(SUM($D$2:D802)&lt;&gt;0,0,IF(U802=L803,E803,0))</f>
        <v>0</v>
      </c>
      <c r="E803" s="3" t="str">
        <f t="shared" si="37"/>
        <v/>
      </c>
      <c r="F803" s="3" t="str">
        <f>IF(E803="","",IF(ISERROR(INDEX($A$11:$B$20,MATCH(E803,$A$11:$A$20,0),2)),0,INDEX($A$11:$B$20,MATCH(E803,$A$11:$A$20,0),2)))</f>
        <v/>
      </c>
      <c r="G803" s="47">
        <v>0.1</v>
      </c>
      <c r="H803" s="46">
        <f>IF($B$5="fixed",rate,G803)</f>
        <v>0.1</v>
      </c>
      <c r="I803" s="9" t="e">
        <f>IF(E803="",NA(),IF(PMT(H803/freq,(term*freq),-$B$2)&gt;(U802*(1+rate/freq)),IF((U802*(1+rate/freq))&lt;0,0,(U802*(1+rate/freq))),PMT(H803/freq,(term*freq),-$B$2)))</f>
        <v>#N/A</v>
      </c>
      <c r="J803" s="8" t="str">
        <f>IF(E803="","",IF(emi&gt;(U802*(1+rate/freq)),IF((U802*(1+rate/freq))&lt;0,0,(U802*(1+rate/freq))),emi))</f>
        <v/>
      </c>
      <c r="K803" s="9" t="e">
        <f>IF(E803="",NA(),IF(U802&lt;0,0,U802)*H803/freq)</f>
        <v>#N/A</v>
      </c>
      <c r="L803" s="8" t="str">
        <f t="shared" si="38"/>
        <v/>
      </c>
      <c r="M803" s="8" t="str">
        <f t="shared" si="39"/>
        <v/>
      </c>
      <c r="N803" s="8"/>
      <c r="O803" s="8"/>
      <c r="P803" s="8"/>
      <c r="Q803" s="8">
        <f>IF($B$23=$M$2,M803,IF($B$23=$N$2,N803,IF($B$23=$O$2,O803,IF($B$23=$P$2,P803,""))))</f>
        <v>0</v>
      </c>
      <c r="R803" s="3">
        <f>IF(Q803&lt;&gt;0,regpay,0)</f>
        <v>0</v>
      </c>
      <c r="S803" s="27"/>
      <c r="T803" s="3">
        <f>IF(U802=0,0,S803)</f>
        <v>0</v>
      </c>
      <c r="U803" s="8" t="str">
        <f>IF(E803="","",IF(U802&lt;=0,0,IF(U802+F803-L803-R803-T803&lt;0,0,U802+F803-L803-R803-T803)))</f>
        <v/>
      </c>
      <c r="W803" s="11"/>
      <c r="X803" s="11"/>
      <c r="Y803" s="11"/>
      <c r="Z803" s="11"/>
      <c r="AA803" s="11"/>
      <c r="AB803" s="11"/>
      <c r="AC803" s="11"/>
    </row>
    <row r="804" spans="4:29">
      <c r="D804" s="34">
        <f>IF(SUM($D$2:D803)&lt;&gt;0,0,IF(U803=L804,E804,0))</f>
        <v>0</v>
      </c>
      <c r="E804" s="3" t="str">
        <f t="shared" si="37"/>
        <v/>
      </c>
      <c r="F804" s="3" t="str">
        <f>IF(E804="","",IF(ISERROR(INDEX($A$11:$B$20,MATCH(E804,$A$11:$A$20,0),2)),0,INDEX($A$11:$B$20,MATCH(E804,$A$11:$A$20,0),2)))</f>
        <v/>
      </c>
      <c r="G804" s="47">
        <v>0.1</v>
      </c>
      <c r="H804" s="46">
        <f>IF($B$5="fixed",rate,G804)</f>
        <v>0.1</v>
      </c>
      <c r="I804" s="9" t="e">
        <f>IF(E804="",NA(),IF(PMT(H804/freq,(term*freq),-$B$2)&gt;(U803*(1+rate/freq)),IF((U803*(1+rate/freq))&lt;0,0,(U803*(1+rate/freq))),PMT(H804/freq,(term*freq),-$B$2)))</f>
        <v>#N/A</v>
      </c>
      <c r="J804" s="8" t="str">
        <f>IF(E804="","",IF(emi&gt;(U803*(1+rate/freq)),IF((U803*(1+rate/freq))&lt;0,0,(U803*(1+rate/freq))),emi))</f>
        <v/>
      </c>
      <c r="K804" s="9" t="e">
        <f>IF(E804="",NA(),IF(U803&lt;0,0,U803)*H804/freq)</f>
        <v>#N/A</v>
      </c>
      <c r="L804" s="8" t="str">
        <f t="shared" si="38"/>
        <v/>
      </c>
      <c r="M804" s="8" t="str">
        <f t="shared" si="39"/>
        <v/>
      </c>
      <c r="N804" s="8"/>
      <c r="O804" s="8"/>
      <c r="P804" s="8"/>
      <c r="Q804" s="8">
        <f>IF($B$23=$M$2,M804,IF($B$23=$N$2,N804,IF($B$23=$O$2,O804,IF($B$23=$P$2,P804,""))))</f>
        <v>0</v>
      </c>
      <c r="R804" s="3">
        <f>IF(Q804&lt;&gt;0,regpay,0)</f>
        <v>0</v>
      </c>
      <c r="S804" s="27"/>
      <c r="T804" s="3">
        <f>IF(U803=0,0,S804)</f>
        <v>0</v>
      </c>
      <c r="U804" s="8" t="str">
        <f>IF(E804="","",IF(U803&lt;=0,0,IF(U803+F804-L804-R804-T804&lt;0,0,U803+F804-L804-R804-T804)))</f>
        <v/>
      </c>
      <c r="W804" s="11"/>
      <c r="X804" s="11"/>
      <c r="Y804" s="11"/>
      <c r="Z804" s="11"/>
      <c r="AA804" s="11"/>
      <c r="AB804" s="11"/>
      <c r="AC804" s="11"/>
    </row>
    <row r="805" spans="4:29">
      <c r="D805" s="34">
        <f>IF(SUM($D$2:D804)&lt;&gt;0,0,IF(U804=L805,E805,0))</f>
        <v>0</v>
      </c>
      <c r="E805" s="3" t="str">
        <f t="shared" ref="E805:E868" si="40">IF(E804&lt;term*freq,E804+1,"")</f>
        <v/>
      </c>
      <c r="F805" s="3" t="str">
        <f>IF(E805="","",IF(ISERROR(INDEX($A$11:$B$20,MATCH(E805,$A$11:$A$20,0),2)),0,INDEX($A$11:$B$20,MATCH(E805,$A$11:$A$20,0),2)))</f>
        <v/>
      </c>
      <c r="G805" s="47">
        <v>0.1</v>
      </c>
      <c r="H805" s="46">
        <f>IF($B$5="fixed",rate,G805)</f>
        <v>0.1</v>
      </c>
      <c r="I805" s="9" t="e">
        <f>IF(E805="",NA(),IF(PMT(H805/freq,(term*freq),-$B$2)&gt;(U804*(1+rate/freq)),IF((U804*(1+rate/freq))&lt;0,0,(U804*(1+rate/freq))),PMT(H805/freq,(term*freq),-$B$2)))</f>
        <v>#N/A</v>
      </c>
      <c r="J805" s="8" t="str">
        <f>IF(E805="","",IF(emi&gt;(U804*(1+rate/freq)),IF((U804*(1+rate/freq))&lt;0,0,(U804*(1+rate/freq))),emi))</f>
        <v/>
      </c>
      <c r="K805" s="9" t="e">
        <f>IF(E805="",NA(),IF(U804&lt;0,0,U804)*H805/freq)</f>
        <v>#N/A</v>
      </c>
      <c r="L805" s="8" t="str">
        <f t="shared" si="38"/>
        <v/>
      </c>
      <c r="M805" s="8" t="str">
        <f t="shared" si="39"/>
        <v/>
      </c>
      <c r="N805" s="8">
        <f>N802+3</f>
        <v>802</v>
      </c>
      <c r="O805" s="8"/>
      <c r="P805" s="8"/>
      <c r="Q805" s="8">
        <f>IF($B$23=$M$2,M805,IF($B$23=$N$2,N805,IF($B$23=$O$2,O805,IF($B$23=$P$2,P805,""))))</f>
        <v>802</v>
      </c>
      <c r="R805" s="3">
        <f>IF(Q805&lt;&gt;0,regpay,0)</f>
        <v>0</v>
      </c>
      <c r="S805" s="27"/>
      <c r="T805" s="3">
        <f>IF(U804=0,0,S805)</f>
        <v>0</v>
      </c>
      <c r="U805" s="8" t="str">
        <f>IF(E805="","",IF(U804&lt;=0,0,IF(U804+F805-L805-R805-T805&lt;0,0,U804+F805-L805-R805-T805)))</f>
        <v/>
      </c>
      <c r="W805" s="11"/>
      <c r="X805" s="11"/>
      <c r="Y805" s="11"/>
      <c r="Z805" s="11"/>
      <c r="AA805" s="11"/>
      <c r="AB805" s="11"/>
      <c r="AC805" s="11"/>
    </row>
    <row r="806" spans="4:29">
      <c r="D806" s="34">
        <f>IF(SUM($D$2:D805)&lt;&gt;0,0,IF(U805=L806,E806,0))</f>
        <v>0</v>
      </c>
      <c r="E806" s="3" t="str">
        <f t="shared" si="40"/>
        <v/>
      </c>
      <c r="F806" s="3" t="str">
        <f>IF(E806="","",IF(ISERROR(INDEX($A$11:$B$20,MATCH(E806,$A$11:$A$20,0),2)),0,INDEX($A$11:$B$20,MATCH(E806,$A$11:$A$20,0),2)))</f>
        <v/>
      </c>
      <c r="G806" s="47">
        <v>0.1</v>
      </c>
      <c r="H806" s="46">
        <f>IF($B$5="fixed",rate,G806)</f>
        <v>0.1</v>
      </c>
      <c r="I806" s="9" t="e">
        <f>IF(E806="",NA(),IF(PMT(H806/freq,(term*freq),-$B$2)&gt;(U805*(1+rate/freq)),IF((U805*(1+rate/freq))&lt;0,0,(U805*(1+rate/freq))),PMT(H806/freq,(term*freq),-$B$2)))</f>
        <v>#N/A</v>
      </c>
      <c r="J806" s="8" t="str">
        <f>IF(E806="","",IF(emi&gt;(U805*(1+rate/freq)),IF((U805*(1+rate/freq))&lt;0,0,(U805*(1+rate/freq))),emi))</f>
        <v/>
      </c>
      <c r="K806" s="9" t="e">
        <f>IF(E806="",NA(),IF(U805&lt;0,0,U805)*H806/freq)</f>
        <v>#N/A</v>
      </c>
      <c r="L806" s="8" t="str">
        <f t="shared" si="38"/>
        <v/>
      </c>
      <c r="M806" s="8" t="str">
        <f t="shared" si="39"/>
        <v/>
      </c>
      <c r="N806" s="8"/>
      <c r="O806" s="8"/>
      <c r="P806" s="8"/>
      <c r="Q806" s="8">
        <f>IF($B$23=$M$2,M806,IF($B$23=$N$2,N806,IF($B$23=$O$2,O806,IF($B$23=$P$2,P806,""))))</f>
        <v>0</v>
      </c>
      <c r="R806" s="3">
        <f>IF(Q806&lt;&gt;0,regpay,0)</f>
        <v>0</v>
      </c>
      <c r="S806" s="27"/>
      <c r="T806" s="3">
        <f>IF(U805=0,0,S806)</f>
        <v>0</v>
      </c>
      <c r="U806" s="8" t="str">
        <f>IF(E806="","",IF(U805&lt;=0,0,IF(U805+F806-L806-R806-T806&lt;0,0,U805+F806-L806-R806-T806)))</f>
        <v/>
      </c>
      <c r="W806" s="11"/>
      <c r="X806" s="11"/>
      <c r="Y806" s="11"/>
      <c r="Z806" s="11"/>
      <c r="AA806" s="11"/>
      <c r="AB806" s="11"/>
      <c r="AC806" s="11"/>
    </row>
    <row r="807" spans="4:29">
      <c r="D807" s="34">
        <f>IF(SUM($D$2:D806)&lt;&gt;0,0,IF(U806=L807,E807,0))</f>
        <v>0</v>
      </c>
      <c r="E807" s="3" t="str">
        <f t="shared" si="40"/>
        <v/>
      </c>
      <c r="F807" s="3" t="str">
        <f>IF(E807="","",IF(ISERROR(INDEX($A$11:$B$20,MATCH(E807,$A$11:$A$20,0),2)),0,INDEX($A$11:$B$20,MATCH(E807,$A$11:$A$20,0),2)))</f>
        <v/>
      </c>
      <c r="G807" s="47">
        <v>0.1</v>
      </c>
      <c r="H807" s="46">
        <f>IF($B$5="fixed",rate,G807)</f>
        <v>0.1</v>
      </c>
      <c r="I807" s="9" t="e">
        <f>IF(E807="",NA(),IF(PMT(H807/freq,(term*freq),-$B$2)&gt;(U806*(1+rate/freq)),IF((U806*(1+rate/freq))&lt;0,0,(U806*(1+rate/freq))),PMT(H807/freq,(term*freq),-$B$2)))</f>
        <v>#N/A</v>
      </c>
      <c r="J807" s="8" t="str">
        <f>IF(E807="","",IF(emi&gt;(U806*(1+rate/freq)),IF((U806*(1+rate/freq))&lt;0,0,(U806*(1+rate/freq))),emi))</f>
        <v/>
      </c>
      <c r="K807" s="9" t="e">
        <f>IF(E807="",NA(),IF(U806&lt;0,0,U806)*H807/freq)</f>
        <v>#N/A</v>
      </c>
      <c r="L807" s="8" t="str">
        <f t="shared" si="38"/>
        <v/>
      </c>
      <c r="M807" s="8" t="str">
        <f t="shared" si="39"/>
        <v/>
      </c>
      <c r="N807" s="8"/>
      <c r="O807" s="8"/>
      <c r="P807" s="8"/>
      <c r="Q807" s="8">
        <f>IF($B$23=$M$2,M807,IF($B$23=$N$2,N807,IF($B$23=$O$2,O807,IF($B$23=$P$2,P807,""))))</f>
        <v>0</v>
      </c>
      <c r="R807" s="3">
        <f>IF(Q807&lt;&gt;0,regpay,0)</f>
        <v>0</v>
      </c>
      <c r="S807" s="27"/>
      <c r="T807" s="3">
        <f>IF(U806=0,0,S807)</f>
        <v>0</v>
      </c>
      <c r="U807" s="8" t="str">
        <f>IF(E807="","",IF(U806&lt;=0,0,IF(U806+F807-L807-R807-T807&lt;0,0,U806+F807-L807-R807-T807)))</f>
        <v/>
      </c>
      <c r="W807" s="11"/>
      <c r="X807" s="11"/>
      <c r="Y807" s="11"/>
      <c r="Z807" s="11"/>
      <c r="AA807" s="11"/>
      <c r="AB807" s="11"/>
      <c r="AC807" s="11"/>
    </row>
    <row r="808" spans="4:29">
      <c r="D808" s="34">
        <f>IF(SUM($D$2:D807)&lt;&gt;0,0,IF(U807=L808,E808,0))</f>
        <v>0</v>
      </c>
      <c r="E808" s="3" t="str">
        <f t="shared" si="40"/>
        <v/>
      </c>
      <c r="F808" s="3" t="str">
        <f>IF(E808="","",IF(ISERROR(INDEX($A$11:$B$20,MATCH(E808,$A$11:$A$20,0),2)),0,INDEX($A$11:$B$20,MATCH(E808,$A$11:$A$20,0),2)))</f>
        <v/>
      </c>
      <c r="G808" s="47">
        <v>0.1</v>
      </c>
      <c r="H808" s="46">
        <f>IF($B$5="fixed",rate,G808)</f>
        <v>0.1</v>
      </c>
      <c r="I808" s="9" t="e">
        <f>IF(E808="",NA(),IF(PMT(H808/freq,(term*freq),-$B$2)&gt;(U807*(1+rate/freq)),IF((U807*(1+rate/freq))&lt;0,0,(U807*(1+rate/freq))),PMT(H808/freq,(term*freq),-$B$2)))</f>
        <v>#N/A</v>
      </c>
      <c r="J808" s="8" t="str">
        <f>IF(E808="","",IF(emi&gt;(U807*(1+rate/freq)),IF((U807*(1+rate/freq))&lt;0,0,(U807*(1+rate/freq))),emi))</f>
        <v/>
      </c>
      <c r="K808" s="9" t="e">
        <f>IF(E808="",NA(),IF(U807&lt;0,0,U807)*H808/freq)</f>
        <v>#N/A</v>
      </c>
      <c r="L808" s="8" t="str">
        <f t="shared" si="38"/>
        <v/>
      </c>
      <c r="M808" s="8" t="str">
        <f t="shared" si="39"/>
        <v/>
      </c>
      <c r="N808" s="8">
        <f>N805+3</f>
        <v>805</v>
      </c>
      <c r="O808" s="8">
        <f>O802+6</f>
        <v>805</v>
      </c>
      <c r="P808" s="8">
        <f>P796+12</f>
        <v>805</v>
      </c>
      <c r="Q808" s="8">
        <f>IF($B$23=$M$2,M808,IF($B$23=$N$2,N808,IF($B$23=$O$2,O808,IF($B$23=$P$2,P808,""))))</f>
        <v>805</v>
      </c>
      <c r="R808" s="3">
        <f>IF(Q808&lt;&gt;0,regpay,0)</f>
        <v>0</v>
      </c>
      <c r="S808" s="27"/>
      <c r="T808" s="3">
        <f>IF(U807=0,0,S808)</f>
        <v>0</v>
      </c>
      <c r="U808" s="8" t="str">
        <f>IF(E808="","",IF(U807&lt;=0,0,IF(U807+F808-L808-R808-T808&lt;0,0,U807+F808-L808-R808-T808)))</f>
        <v/>
      </c>
      <c r="W808" s="11"/>
      <c r="X808" s="11"/>
      <c r="Y808" s="11"/>
      <c r="Z808" s="11"/>
      <c r="AA808" s="11"/>
      <c r="AB808" s="11"/>
      <c r="AC808" s="11"/>
    </row>
    <row r="809" spans="4:29">
      <c r="D809" s="34">
        <f>IF(SUM($D$2:D808)&lt;&gt;0,0,IF(U808=L809,E809,0))</f>
        <v>0</v>
      </c>
      <c r="E809" s="3" t="str">
        <f t="shared" si="40"/>
        <v/>
      </c>
      <c r="F809" s="3" t="str">
        <f>IF(E809="","",IF(ISERROR(INDEX($A$11:$B$20,MATCH(E809,$A$11:$A$20,0),2)),0,INDEX($A$11:$B$20,MATCH(E809,$A$11:$A$20,0),2)))</f>
        <v/>
      </c>
      <c r="G809" s="47">
        <v>0.1</v>
      </c>
      <c r="H809" s="46">
        <f>IF($B$5="fixed",rate,G809)</f>
        <v>0.1</v>
      </c>
      <c r="I809" s="9" t="e">
        <f>IF(E809="",NA(),IF(PMT(H809/freq,(term*freq),-$B$2)&gt;(U808*(1+rate/freq)),IF((U808*(1+rate/freq))&lt;0,0,(U808*(1+rate/freq))),PMT(H809/freq,(term*freq),-$B$2)))</f>
        <v>#N/A</v>
      </c>
      <c r="J809" s="8" t="str">
        <f>IF(E809="","",IF(emi&gt;(U808*(1+rate/freq)),IF((U808*(1+rate/freq))&lt;0,0,(U808*(1+rate/freq))),emi))</f>
        <v/>
      </c>
      <c r="K809" s="9" t="e">
        <f>IF(E809="",NA(),IF(U808&lt;0,0,U808)*H809/freq)</f>
        <v>#N/A</v>
      </c>
      <c r="L809" s="8" t="str">
        <f t="shared" si="38"/>
        <v/>
      </c>
      <c r="M809" s="8" t="str">
        <f t="shared" si="39"/>
        <v/>
      </c>
      <c r="N809" s="8"/>
      <c r="O809" s="8"/>
      <c r="P809" s="8"/>
      <c r="Q809" s="8">
        <f>IF($B$23=$M$2,M809,IF($B$23=$N$2,N809,IF($B$23=$O$2,O809,IF($B$23=$P$2,P809,""))))</f>
        <v>0</v>
      </c>
      <c r="R809" s="3">
        <f>IF(Q809&lt;&gt;0,regpay,0)</f>
        <v>0</v>
      </c>
      <c r="S809" s="27"/>
      <c r="T809" s="3">
        <f>IF(U808=0,0,S809)</f>
        <v>0</v>
      </c>
      <c r="U809" s="8" t="str">
        <f>IF(E809="","",IF(U808&lt;=0,0,IF(U808+F809-L809-R809-T809&lt;0,0,U808+F809-L809-R809-T809)))</f>
        <v/>
      </c>
      <c r="W809" s="11"/>
      <c r="X809" s="11"/>
      <c r="Y809" s="11"/>
      <c r="Z809" s="11"/>
      <c r="AA809" s="11"/>
      <c r="AB809" s="11"/>
      <c r="AC809" s="11"/>
    </row>
    <row r="810" spans="4:29">
      <c r="D810" s="34">
        <f>IF(SUM($D$2:D809)&lt;&gt;0,0,IF(U809=L810,E810,0))</f>
        <v>0</v>
      </c>
      <c r="E810" s="3" t="str">
        <f t="shared" si="40"/>
        <v/>
      </c>
      <c r="F810" s="3" t="str">
        <f>IF(E810="","",IF(ISERROR(INDEX($A$11:$B$20,MATCH(E810,$A$11:$A$20,0),2)),0,INDEX($A$11:$B$20,MATCH(E810,$A$11:$A$20,0),2)))</f>
        <v/>
      </c>
      <c r="G810" s="47">
        <v>0.1</v>
      </c>
      <c r="H810" s="46">
        <f>IF($B$5="fixed",rate,G810)</f>
        <v>0.1</v>
      </c>
      <c r="I810" s="9" t="e">
        <f>IF(E810="",NA(),IF(PMT(H810/freq,(term*freq),-$B$2)&gt;(U809*(1+rate/freq)),IF((U809*(1+rate/freq))&lt;0,0,(U809*(1+rate/freq))),PMT(H810/freq,(term*freq),-$B$2)))</f>
        <v>#N/A</v>
      </c>
      <c r="J810" s="8" t="str">
        <f>IF(E810="","",IF(emi&gt;(U809*(1+rate/freq)),IF((U809*(1+rate/freq))&lt;0,0,(U809*(1+rate/freq))),emi))</f>
        <v/>
      </c>
      <c r="K810" s="9" t="e">
        <f>IF(E810="",NA(),IF(U809&lt;0,0,U809)*H810/freq)</f>
        <v>#N/A</v>
      </c>
      <c r="L810" s="8" t="str">
        <f t="shared" si="38"/>
        <v/>
      </c>
      <c r="M810" s="8" t="str">
        <f t="shared" si="39"/>
        <v/>
      </c>
      <c r="N810" s="8"/>
      <c r="O810" s="8"/>
      <c r="P810" s="8"/>
      <c r="Q810" s="8">
        <f>IF($B$23=$M$2,M810,IF($B$23=$N$2,N810,IF($B$23=$O$2,O810,IF($B$23=$P$2,P810,""))))</f>
        <v>0</v>
      </c>
      <c r="R810" s="3">
        <f>IF(Q810&lt;&gt;0,regpay,0)</f>
        <v>0</v>
      </c>
      <c r="S810" s="27"/>
      <c r="T810" s="3">
        <f>IF(U809=0,0,S810)</f>
        <v>0</v>
      </c>
      <c r="U810" s="8" t="str">
        <f>IF(E810="","",IF(U809&lt;=0,0,IF(U809+F810-L810-R810-T810&lt;0,0,U809+F810-L810-R810-T810)))</f>
        <v/>
      </c>
      <c r="W810" s="11"/>
      <c r="X810" s="11"/>
      <c r="Y810" s="11"/>
      <c r="Z810" s="11"/>
      <c r="AA810" s="11"/>
      <c r="AB810" s="11"/>
      <c r="AC810" s="11"/>
    </row>
    <row r="811" spans="4:29">
      <c r="D811" s="34">
        <f>IF(SUM($D$2:D810)&lt;&gt;0,0,IF(U810=L811,E811,0))</f>
        <v>0</v>
      </c>
      <c r="E811" s="3" t="str">
        <f t="shared" si="40"/>
        <v/>
      </c>
      <c r="F811" s="3" t="str">
        <f>IF(E811="","",IF(ISERROR(INDEX($A$11:$B$20,MATCH(E811,$A$11:$A$20,0),2)),0,INDEX($A$11:$B$20,MATCH(E811,$A$11:$A$20,0),2)))</f>
        <v/>
      </c>
      <c r="G811" s="47">
        <v>0.1</v>
      </c>
      <c r="H811" s="46">
        <f>IF($B$5="fixed",rate,G811)</f>
        <v>0.1</v>
      </c>
      <c r="I811" s="9" t="e">
        <f>IF(E811="",NA(),IF(PMT(H811/freq,(term*freq),-$B$2)&gt;(U810*(1+rate/freq)),IF((U810*(1+rate/freq))&lt;0,0,(U810*(1+rate/freq))),PMT(H811/freq,(term*freq),-$B$2)))</f>
        <v>#N/A</v>
      </c>
      <c r="J811" s="8" t="str">
        <f>IF(E811="","",IF(emi&gt;(U810*(1+rate/freq)),IF((U810*(1+rate/freq))&lt;0,0,(U810*(1+rate/freq))),emi))</f>
        <v/>
      </c>
      <c r="K811" s="9" t="e">
        <f>IF(E811="",NA(),IF(U810&lt;0,0,U810)*H811/freq)</f>
        <v>#N/A</v>
      </c>
      <c r="L811" s="8" t="str">
        <f t="shared" si="38"/>
        <v/>
      </c>
      <c r="M811" s="8" t="str">
        <f t="shared" si="39"/>
        <v/>
      </c>
      <c r="N811" s="8">
        <f>N808+3</f>
        <v>808</v>
      </c>
      <c r="O811" s="8"/>
      <c r="P811" s="8"/>
      <c r="Q811" s="8">
        <f>IF($B$23=$M$2,M811,IF($B$23=$N$2,N811,IF($B$23=$O$2,O811,IF($B$23=$P$2,P811,""))))</f>
        <v>808</v>
      </c>
      <c r="R811" s="3">
        <f>IF(Q811&lt;&gt;0,regpay,0)</f>
        <v>0</v>
      </c>
      <c r="S811" s="27"/>
      <c r="T811" s="3">
        <f>IF(U810=0,0,S811)</f>
        <v>0</v>
      </c>
      <c r="U811" s="8" t="str">
        <f>IF(E811="","",IF(U810&lt;=0,0,IF(U810+F811-L811-R811-T811&lt;0,0,U810+F811-L811-R811-T811)))</f>
        <v/>
      </c>
      <c r="W811" s="11"/>
      <c r="X811" s="11"/>
      <c r="Y811" s="11"/>
      <c r="Z811" s="11"/>
      <c r="AA811" s="11"/>
      <c r="AB811" s="11"/>
      <c r="AC811" s="11"/>
    </row>
    <row r="812" spans="4:29">
      <c r="D812" s="34">
        <f>IF(SUM($D$2:D811)&lt;&gt;0,0,IF(U811=L812,E812,0))</f>
        <v>0</v>
      </c>
      <c r="E812" s="3" t="str">
        <f t="shared" si="40"/>
        <v/>
      </c>
      <c r="F812" s="3" t="str">
        <f>IF(E812="","",IF(ISERROR(INDEX($A$11:$B$20,MATCH(E812,$A$11:$A$20,0),2)),0,INDEX($A$11:$B$20,MATCH(E812,$A$11:$A$20,0),2)))</f>
        <v/>
      </c>
      <c r="G812" s="47">
        <v>0.1</v>
      </c>
      <c r="H812" s="46">
        <f>IF($B$5="fixed",rate,G812)</f>
        <v>0.1</v>
      </c>
      <c r="I812" s="9" t="e">
        <f>IF(E812="",NA(),IF(PMT(H812/freq,(term*freq),-$B$2)&gt;(U811*(1+rate/freq)),IF((U811*(1+rate/freq))&lt;0,0,(U811*(1+rate/freq))),PMT(H812/freq,(term*freq),-$B$2)))</f>
        <v>#N/A</v>
      </c>
      <c r="J812" s="8" t="str">
        <f>IF(E812="","",IF(emi&gt;(U811*(1+rate/freq)),IF((U811*(1+rate/freq))&lt;0,0,(U811*(1+rate/freq))),emi))</f>
        <v/>
      </c>
      <c r="K812" s="9" t="e">
        <f>IF(E812="",NA(),IF(U811&lt;0,0,U811)*H812/freq)</f>
        <v>#N/A</v>
      </c>
      <c r="L812" s="8" t="str">
        <f t="shared" si="38"/>
        <v/>
      </c>
      <c r="M812" s="8" t="str">
        <f t="shared" si="39"/>
        <v/>
      </c>
      <c r="N812" s="8"/>
      <c r="O812" s="8"/>
      <c r="P812" s="8"/>
      <c r="Q812" s="8">
        <f>IF($B$23=$M$2,M812,IF($B$23=$N$2,N812,IF($B$23=$O$2,O812,IF($B$23=$P$2,P812,""))))</f>
        <v>0</v>
      </c>
      <c r="R812" s="3">
        <f>IF(Q812&lt;&gt;0,regpay,0)</f>
        <v>0</v>
      </c>
      <c r="S812" s="27"/>
      <c r="T812" s="3">
        <f>IF(U811=0,0,S812)</f>
        <v>0</v>
      </c>
      <c r="U812" s="8" t="str">
        <f>IF(E812="","",IF(U811&lt;=0,0,IF(U811+F812-L812-R812-T812&lt;0,0,U811+F812-L812-R812-T812)))</f>
        <v/>
      </c>
      <c r="W812" s="11"/>
      <c r="X812" s="11"/>
      <c r="Y812" s="11"/>
      <c r="Z812" s="11"/>
      <c r="AA812" s="11"/>
      <c r="AB812" s="11"/>
      <c r="AC812" s="11"/>
    </row>
    <row r="813" spans="4:29">
      <c r="D813" s="34">
        <f>IF(SUM($D$2:D812)&lt;&gt;0,0,IF(U812=L813,E813,0))</f>
        <v>0</v>
      </c>
      <c r="E813" s="3" t="str">
        <f t="shared" si="40"/>
        <v/>
      </c>
      <c r="F813" s="3" t="str">
        <f>IF(E813="","",IF(ISERROR(INDEX($A$11:$B$20,MATCH(E813,$A$11:$A$20,0),2)),0,INDEX($A$11:$B$20,MATCH(E813,$A$11:$A$20,0),2)))</f>
        <v/>
      </c>
      <c r="G813" s="47">
        <v>0.1</v>
      </c>
      <c r="H813" s="46">
        <f>IF($B$5="fixed",rate,G813)</f>
        <v>0.1</v>
      </c>
      <c r="I813" s="9" t="e">
        <f>IF(E813="",NA(),IF(PMT(H813/freq,(term*freq),-$B$2)&gt;(U812*(1+rate/freq)),IF((U812*(1+rate/freq))&lt;0,0,(U812*(1+rate/freq))),PMT(H813/freq,(term*freq),-$B$2)))</f>
        <v>#N/A</v>
      </c>
      <c r="J813" s="8" t="str">
        <f>IF(E813="","",IF(emi&gt;(U812*(1+rate/freq)),IF((U812*(1+rate/freq))&lt;0,0,(U812*(1+rate/freq))),emi))</f>
        <v/>
      </c>
      <c r="K813" s="9" t="e">
        <f>IF(E813="",NA(),IF(U812&lt;0,0,U812)*H813/freq)</f>
        <v>#N/A</v>
      </c>
      <c r="L813" s="8" t="str">
        <f t="shared" si="38"/>
        <v/>
      </c>
      <c r="M813" s="8" t="str">
        <f t="shared" si="39"/>
        <v/>
      </c>
      <c r="N813" s="8"/>
      <c r="O813" s="8"/>
      <c r="P813" s="8"/>
      <c r="Q813" s="8">
        <f>IF($B$23=$M$2,M813,IF($B$23=$N$2,N813,IF($B$23=$O$2,O813,IF($B$23=$P$2,P813,""))))</f>
        <v>0</v>
      </c>
      <c r="R813" s="3">
        <f>IF(Q813&lt;&gt;0,regpay,0)</f>
        <v>0</v>
      </c>
      <c r="S813" s="27"/>
      <c r="T813" s="3">
        <f>IF(U812=0,0,S813)</f>
        <v>0</v>
      </c>
      <c r="U813" s="8" t="str">
        <f>IF(E813="","",IF(U812&lt;=0,0,IF(U812+F813-L813-R813-T813&lt;0,0,U812+F813-L813-R813-T813)))</f>
        <v/>
      </c>
      <c r="W813" s="11"/>
      <c r="X813" s="11"/>
      <c r="Y813" s="11"/>
      <c r="Z813" s="11"/>
      <c r="AA813" s="11"/>
      <c r="AB813" s="11"/>
      <c r="AC813" s="11"/>
    </row>
    <row r="814" spans="4:29">
      <c r="D814" s="34">
        <f>IF(SUM($D$2:D813)&lt;&gt;0,0,IF(U813=L814,E814,0))</f>
        <v>0</v>
      </c>
      <c r="E814" s="3" t="str">
        <f t="shared" si="40"/>
        <v/>
      </c>
      <c r="F814" s="3" t="str">
        <f>IF(E814="","",IF(ISERROR(INDEX($A$11:$B$20,MATCH(E814,$A$11:$A$20,0),2)),0,INDEX($A$11:$B$20,MATCH(E814,$A$11:$A$20,0),2)))</f>
        <v/>
      </c>
      <c r="G814" s="47">
        <v>0.1</v>
      </c>
      <c r="H814" s="46">
        <f>IF($B$5="fixed",rate,G814)</f>
        <v>0.1</v>
      </c>
      <c r="I814" s="9" t="e">
        <f>IF(E814="",NA(),IF(PMT(H814/freq,(term*freq),-$B$2)&gt;(U813*(1+rate/freq)),IF((U813*(1+rate/freq))&lt;0,0,(U813*(1+rate/freq))),PMT(H814/freq,(term*freq),-$B$2)))</f>
        <v>#N/A</v>
      </c>
      <c r="J814" s="8" t="str">
        <f>IF(E814="","",IF(emi&gt;(U813*(1+rate/freq)),IF((U813*(1+rate/freq))&lt;0,0,(U813*(1+rate/freq))),emi))</f>
        <v/>
      </c>
      <c r="K814" s="9" t="e">
        <f>IF(E814="",NA(),IF(U813&lt;0,0,U813)*H814/freq)</f>
        <v>#N/A</v>
      </c>
      <c r="L814" s="8" t="str">
        <f t="shared" si="38"/>
        <v/>
      </c>
      <c r="M814" s="8" t="str">
        <f t="shared" si="39"/>
        <v/>
      </c>
      <c r="N814" s="8">
        <f>N811+3</f>
        <v>811</v>
      </c>
      <c r="O814" s="8">
        <f>O808+6</f>
        <v>811</v>
      </c>
      <c r="P814" s="8"/>
      <c r="Q814" s="8">
        <f>IF($B$23=$M$2,M814,IF($B$23=$N$2,N814,IF($B$23=$O$2,O814,IF($B$23=$P$2,P814,""))))</f>
        <v>811</v>
      </c>
      <c r="R814" s="3">
        <f>IF(Q814&lt;&gt;0,regpay,0)</f>
        <v>0</v>
      </c>
      <c r="S814" s="27"/>
      <c r="T814" s="3">
        <f>IF(U813=0,0,S814)</f>
        <v>0</v>
      </c>
      <c r="U814" s="8" t="str">
        <f>IF(E814="","",IF(U813&lt;=0,0,IF(U813+F814-L814-R814-T814&lt;0,0,U813+F814-L814-R814-T814)))</f>
        <v/>
      </c>
      <c r="W814" s="11"/>
      <c r="X814" s="11"/>
      <c r="Y814" s="11"/>
      <c r="Z814" s="11"/>
      <c r="AA814" s="11"/>
      <c r="AB814" s="11"/>
      <c r="AC814" s="11"/>
    </row>
    <row r="815" spans="4:29">
      <c r="D815" s="34">
        <f>IF(SUM($D$2:D814)&lt;&gt;0,0,IF(U814=L815,E815,0))</f>
        <v>0</v>
      </c>
      <c r="E815" s="3" t="str">
        <f t="shared" si="40"/>
        <v/>
      </c>
      <c r="F815" s="3" t="str">
        <f>IF(E815="","",IF(ISERROR(INDEX($A$11:$B$20,MATCH(E815,$A$11:$A$20,0),2)),0,INDEX($A$11:$B$20,MATCH(E815,$A$11:$A$20,0),2)))</f>
        <v/>
      </c>
      <c r="G815" s="47">
        <v>0.1</v>
      </c>
      <c r="H815" s="46">
        <f>IF($B$5="fixed",rate,G815)</f>
        <v>0.1</v>
      </c>
      <c r="I815" s="9" t="e">
        <f>IF(E815="",NA(),IF(PMT(H815/freq,(term*freq),-$B$2)&gt;(U814*(1+rate/freq)),IF((U814*(1+rate/freq))&lt;0,0,(U814*(1+rate/freq))),PMT(H815/freq,(term*freq),-$B$2)))</f>
        <v>#N/A</v>
      </c>
      <c r="J815" s="8" t="str">
        <f>IF(E815="","",IF(emi&gt;(U814*(1+rate/freq)),IF((U814*(1+rate/freq))&lt;0,0,(U814*(1+rate/freq))),emi))</f>
        <v/>
      </c>
      <c r="K815" s="9" t="e">
        <f>IF(E815="",NA(),IF(U814&lt;0,0,U814)*H815/freq)</f>
        <v>#N/A</v>
      </c>
      <c r="L815" s="8" t="str">
        <f t="shared" si="38"/>
        <v/>
      </c>
      <c r="M815" s="8" t="str">
        <f t="shared" si="39"/>
        <v/>
      </c>
      <c r="N815" s="8"/>
      <c r="O815" s="8"/>
      <c r="P815" s="8"/>
      <c r="Q815" s="8">
        <f>IF($B$23=$M$2,M815,IF($B$23=$N$2,N815,IF($B$23=$O$2,O815,IF($B$23=$P$2,P815,""))))</f>
        <v>0</v>
      </c>
      <c r="R815" s="3">
        <f>IF(Q815&lt;&gt;0,regpay,0)</f>
        <v>0</v>
      </c>
      <c r="S815" s="27"/>
      <c r="T815" s="3">
        <f>IF(U814=0,0,S815)</f>
        <v>0</v>
      </c>
      <c r="U815" s="8" t="str">
        <f>IF(E815="","",IF(U814&lt;=0,0,IF(U814+F815-L815-R815-T815&lt;0,0,U814+F815-L815-R815-T815)))</f>
        <v/>
      </c>
      <c r="W815" s="11"/>
      <c r="X815" s="11"/>
      <c r="Y815" s="11"/>
      <c r="Z815" s="11"/>
      <c r="AA815" s="11"/>
      <c r="AB815" s="11"/>
      <c r="AC815" s="11"/>
    </row>
    <row r="816" spans="4:29">
      <c r="D816" s="34">
        <f>IF(SUM($D$2:D815)&lt;&gt;0,0,IF(U815=L816,E816,0))</f>
        <v>0</v>
      </c>
      <c r="E816" s="3" t="str">
        <f t="shared" si="40"/>
        <v/>
      </c>
      <c r="F816" s="3" t="str">
        <f>IF(E816="","",IF(ISERROR(INDEX($A$11:$B$20,MATCH(E816,$A$11:$A$20,0),2)),0,INDEX($A$11:$B$20,MATCH(E816,$A$11:$A$20,0),2)))</f>
        <v/>
      </c>
      <c r="G816" s="47">
        <v>0.1</v>
      </c>
      <c r="H816" s="46">
        <f>IF($B$5="fixed",rate,G816)</f>
        <v>0.1</v>
      </c>
      <c r="I816" s="9" t="e">
        <f>IF(E816="",NA(),IF(PMT(H816/freq,(term*freq),-$B$2)&gt;(U815*(1+rate/freq)),IF((U815*(1+rate/freq))&lt;0,0,(U815*(1+rate/freq))),PMT(H816/freq,(term*freq),-$B$2)))</f>
        <v>#N/A</v>
      </c>
      <c r="J816" s="8" t="str">
        <f>IF(E816="","",IF(emi&gt;(U815*(1+rate/freq)),IF((U815*(1+rate/freq))&lt;0,0,(U815*(1+rate/freq))),emi))</f>
        <v/>
      </c>
      <c r="K816" s="9" t="e">
        <f>IF(E816="",NA(),IF(U815&lt;0,0,U815)*H816/freq)</f>
        <v>#N/A</v>
      </c>
      <c r="L816" s="8" t="str">
        <f t="shared" si="38"/>
        <v/>
      </c>
      <c r="M816" s="8" t="str">
        <f t="shared" si="39"/>
        <v/>
      </c>
      <c r="N816" s="8"/>
      <c r="O816" s="8"/>
      <c r="P816" s="8"/>
      <c r="Q816" s="8">
        <f>IF($B$23=$M$2,M816,IF($B$23=$N$2,N816,IF($B$23=$O$2,O816,IF($B$23=$P$2,P816,""))))</f>
        <v>0</v>
      </c>
      <c r="R816" s="3">
        <f>IF(Q816&lt;&gt;0,regpay,0)</f>
        <v>0</v>
      </c>
      <c r="S816" s="27"/>
      <c r="T816" s="3">
        <f>IF(U815=0,0,S816)</f>
        <v>0</v>
      </c>
      <c r="U816" s="8" t="str">
        <f>IF(E816="","",IF(U815&lt;=0,0,IF(U815+F816-L816-R816-T816&lt;0,0,U815+F816-L816-R816-T816)))</f>
        <v/>
      </c>
      <c r="W816" s="11"/>
      <c r="X816" s="11"/>
      <c r="Y816" s="11"/>
      <c r="Z816" s="11"/>
      <c r="AA816" s="11"/>
      <c r="AB816" s="11"/>
      <c r="AC816" s="11"/>
    </row>
    <row r="817" spans="4:29">
      <c r="D817" s="34">
        <f>IF(SUM($D$2:D816)&lt;&gt;0,0,IF(U816=L817,E817,0))</f>
        <v>0</v>
      </c>
      <c r="E817" s="3" t="str">
        <f t="shared" si="40"/>
        <v/>
      </c>
      <c r="F817" s="3" t="str">
        <f>IF(E817="","",IF(ISERROR(INDEX($A$11:$B$20,MATCH(E817,$A$11:$A$20,0),2)),0,INDEX($A$11:$B$20,MATCH(E817,$A$11:$A$20,0),2)))</f>
        <v/>
      </c>
      <c r="G817" s="47">
        <v>0.1</v>
      </c>
      <c r="H817" s="46">
        <f>IF($B$5="fixed",rate,G817)</f>
        <v>0.1</v>
      </c>
      <c r="I817" s="9" t="e">
        <f>IF(E817="",NA(),IF(PMT(H817/freq,(term*freq),-$B$2)&gt;(U816*(1+rate/freq)),IF((U816*(1+rate/freq))&lt;0,0,(U816*(1+rate/freq))),PMT(H817/freq,(term*freq),-$B$2)))</f>
        <v>#N/A</v>
      </c>
      <c r="J817" s="8" t="str">
        <f>IF(E817="","",IF(emi&gt;(U816*(1+rate/freq)),IF((U816*(1+rate/freq))&lt;0,0,(U816*(1+rate/freq))),emi))</f>
        <v/>
      </c>
      <c r="K817" s="9" t="e">
        <f>IF(E817="",NA(),IF(U816&lt;0,0,U816)*H817/freq)</f>
        <v>#N/A</v>
      </c>
      <c r="L817" s="8" t="str">
        <f t="shared" si="38"/>
        <v/>
      </c>
      <c r="M817" s="8" t="str">
        <f t="shared" si="39"/>
        <v/>
      </c>
      <c r="N817" s="8">
        <f>N814+3</f>
        <v>814</v>
      </c>
      <c r="O817" s="8"/>
      <c r="P817" s="8"/>
      <c r="Q817" s="8">
        <f>IF($B$23=$M$2,M817,IF($B$23=$N$2,N817,IF($B$23=$O$2,O817,IF($B$23=$P$2,P817,""))))</f>
        <v>814</v>
      </c>
      <c r="R817" s="3">
        <f>IF(Q817&lt;&gt;0,regpay,0)</f>
        <v>0</v>
      </c>
      <c r="S817" s="27"/>
      <c r="T817" s="3">
        <f>IF(U816=0,0,S817)</f>
        <v>0</v>
      </c>
      <c r="U817" s="8" t="str">
        <f>IF(E817="","",IF(U816&lt;=0,0,IF(U816+F817-L817-R817-T817&lt;0,0,U816+F817-L817-R817-T817)))</f>
        <v/>
      </c>
      <c r="W817" s="11"/>
      <c r="X817" s="11"/>
      <c r="Y817" s="11"/>
      <c r="Z817" s="11"/>
      <c r="AA817" s="11"/>
      <c r="AB817" s="11"/>
      <c r="AC817" s="11"/>
    </row>
    <row r="818" spans="4:29">
      <c r="D818" s="34">
        <f>IF(SUM($D$2:D817)&lt;&gt;0,0,IF(U817=L818,E818,0))</f>
        <v>0</v>
      </c>
      <c r="E818" s="3" t="str">
        <f t="shared" si="40"/>
        <v/>
      </c>
      <c r="F818" s="3" t="str">
        <f>IF(E818="","",IF(ISERROR(INDEX($A$11:$B$20,MATCH(E818,$A$11:$A$20,0),2)),0,INDEX($A$11:$B$20,MATCH(E818,$A$11:$A$20,0),2)))</f>
        <v/>
      </c>
      <c r="G818" s="47">
        <v>0.1</v>
      </c>
      <c r="H818" s="46">
        <f>IF($B$5="fixed",rate,G818)</f>
        <v>0.1</v>
      </c>
      <c r="I818" s="9" t="e">
        <f>IF(E818="",NA(),IF(PMT(H818/freq,(term*freq),-$B$2)&gt;(U817*(1+rate/freq)),IF((U817*(1+rate/freq))&lt;0,0,(U817*(1+rate/freq))),PMT(H818/freq,(term*freq),-$B$2)))</f>
        <v>#N/A</v>
      </c>
      <c r="J818" s="8" t="str">
        <f>IF(E818="","",IF(emi&gt;(U817*(1+rate/freq)),IF((U817*(1+rate/freq))&lt;0,0,(U817*(1+rate/freq))),emi))</f>
        <v/>
      </c>
      <c r="K818" s="9" t="e">
        <f>IF(E818="",NA(),IF(U817&lt;0,0,U817)*H818/freq)</f>
        <v>#N/A</v>
      </c>
      <c r="L818" s="8" t="str">
        <f t="shared" si="38"/>
        <v/>
      </c>
      <c r="M818" s="8" t="str">
        <f t="shared" si="39"/>
        <v/>
      </c>
      <c r="N818" s="8"/>
      <c r="O818" s="8"/>
      <c r="P818" s="8"/>
      <c r="Q818" s="8">
        <f>IF($B$23=$M$2,M818,IF($B$23=$N$2,N818,IF($B$23=$O$2,O818,IF($B$23=$P$2,P818,""))))</f>
        <v>0</v>
      </c>
      <c r="R818" s="3">
        <f>IF(Q818&lt;&gt;0,regpay,0)</f>
        <v>0</v>
      </c>
      <c r="S818" s="27"/>
      <c r="T818" s="3">
        <f>IF(U817=0,0,S818)</f>
        <v>0</v>
      </c>
      <c r="U818" s="8" t="str">
        <f>IF(E818="","",IF(U817&lt;=0,0,IF(U817+F818-L818-R818-T818&lt;0,0,U817+F818-L818-R818-T818)))</f>
        <v/>
      </c>
      <c r="W818" s="11"/>
      <c r="X818" s="11"/>
      <c r="Y818" s="11"/>
      <c r="Z818" s="11"/>
      <c r="AA818" s="11"/>
      <c r="AB818" s="11"/>
      <c r="AC818" s="11"/>
    </row>
    <row r="819" spans="4:29">
      <c r="D819" s="34">
        <f>IF(SUM($D$2:D818)&lt;&gt;0,0,IF(U818=L819,E819,0))</f>
        <v>0</v>
      </c>
      <c r="E819" s="3" t="str">
        <f t="shared" si="40"/>
        <v/>
      </c>
      <c r="F819" s="3" t="str">
        <f>IF(E819="","",IF(ISERROR(INDEX($A$11:$B$20,MATCH(E819,$A$11:$A$20,0),2)),0,INDEX($A$11:$B$20,MATCH(E819,$A$11:$A$20,0),2)))</f>
        <v/>
      </c>
      <c r="G819" s="47">
        <v>0.1</v>
      </c>
      <c r="H819" s="46">
        <f>IF($B$5="fixed",rate,G819)</f>
        <v>0.1</v>
      </c>
      <c r="I819" s="9" t="e">
        <f>IF(E819="",NA(),IF(PMT(H819/freq,(term*freq),-$B$2)&gt;(U818*(1+rate/freq)),IF((U818*(1+rate/freq))&lt;0,0,(U818*(1+rate/freq))),PMT(H819/freq,(term*freq),-$B$2)))</f>
        <v>#N/A</v>
      </c>
      <c r="J819" s="8" t="str">
        <f>IF(E819="","",IF(emi&gt;(U818*(1+rate/freq)),IF((U818*(1+rate/freq))&lt;0,0,(U818*(1+rate/freq))),emi))</f>
        <v/>
      </c>
      <c r="K819" s="9" t="e">
        <f>IF(E819="",NA(),IF(U818&lt;0,0,U818)*H819/freq)</f>
        <v>#N/A</v>
      </c>
      <c r="L819" s="8" t="str">
        <f t="shared" si="38"/>
        <v/>
      </c>
      <c r="M819" s="8" t="str">
        <f t="shared" si="39"/>
        <v/>
      </c>
      <c r="N819" s="8"/>
      <c r="O819" s="8"/>
      <c r="P819" s="8"/>
      <c r="Q819" s="8">
        <f>IF($B$23=$M$2,M819,IF($B$23=$N$2,N819,IF($B$23=$O$2,O819,IF($B$23=$P$2,P819,""))))</f>
        <v>0</v>
      </c>
      <c r="R819" s="3">
        <f>IF(Q819&lt;&gt;0,regpay,0)</f>
        <v>0</v>
      </c>
      <c r="S819" s="27"/>
      <c r="T819" s="3">
        <f>IF(U818=0,0,S819)</f>
        <v>0</v>
      </c>
      <c r="U819" s="8" t="str">
        <f>IF(E819="","",IF(U818&lt;=0,0,IF(U818+F819-L819-R819-T819&lt;0,0,U818+F819-L819-R819-T819)))</f>
        <v/>
      </c>
      <c r="W819" s="11"/>
      <c r="X819" s="11"/>
      <c r="Y819" s="11"/>
      <c r="Z819" s="11"/>
      <c r="AA819" s="11"/>
      <c r="AB819" s="11"/>
      <c r="AC819" s="11"/>
    </row>
    <row r="820" spans="4:29">
      <c r="D820" s="34">
        <f>IF(SUM($D$2:D819)&lt;&gt;0,0,IF(U819=L820,E820,0))</f>
        <v>0</v>
      </c>
      <c r="E820" s="3" t="str">
        <f t="shared" si="40"/>
        <v/>
      </c>
      <c r="F820" s="3" t="str">
        <f>IF(E820="","",IF(ISERROR(INDEX($A$11:$B$20,MATCH(E820,$A$11:$A$20,0),2)),0,INDEX($A$11:$B$20,MATCH(E820,$A$11:$A$20,0),2)))</f>
        <v/>
      </c>
      <c r="G820" s="47">
        <v>0.1</v>
      </c>
      <c r="H820" s="46">
        <f>IF($B$5="fixed",rate,G820)</f>
        <v>0.1</v>
      </c>
      <c r="I820" s="9" t="e">
        <f>IF(E820="",NA(),IF(PMT(H820/freq,(term*freq),-$B$2)&gt;(U819*(1+rate/freq)),IF((U819*(1+rate/freq))&lt;0,0,(U819*(1+rate/freq))),PMT(H820/freq,(term*freq),-$B$2)))</f>
        <v>#N/A</v>
      </c>
      <c r="J820" s="8" t="str">
        <f>IF(E820="","",IF(emi&gt;(U819*(1+rate/freq)),IF((U819*(1+rate/freq))&lt;0,0,(U819*(1+rate/freq))),emi))</f>
        <v/>
      </c>
      <c r="K820" s="9" t="e">
        <f>IF(E820="",NA(),IF(U819&lt;0,0,U819)*H820/freq)</f>
        <v>#N/A</v>
      </c>
      <c r="L820" s="8" t="str">
        <f t="shared" si="38"/>
        <v/>
      </c>
      <c r="M820" s="8" t="str">
        <f t="shared" si="39"/>
        <v/>
      </c>
      <c r="N820" s="8">
        <f>N817+3</f>
        <v>817</v>
      </c>
      <c r="O820" s="8">
        <f>O814+6</f>
        <v>817</v>
      </c>
      <c r="P820" s="8">
        <f>P808+12</f>
        <v>817</v>
      </c>
      <c r="Q820" s="8">
        <f>IF($B$23=$M$2,M820,IF($B$23=$N$2,N820,IF($B$23=$O$2,O820,IF($B$23=$P$2,P820,""))))</f>
        <v>817</v>
      </c>
      <c r="R820" s="3">
        <f>IF(Q820&lt;&gt;0,regpay,0)</f>
        <v>0</v>
      </c>
      <c r="S820" s="27"/>
      <c r="T820" s="3">
        <f>IF(U819=0,0,S820)</f>
        <v>0</v>
      </c>
      <c r="U820" s="8" t="str">
        <f>IF(E820="","",IF(U819&lt;=0,0,IF(U819+F820-L820-R820-T820&lt;0,0,U819+F820-L820-R820-T820)))</f>
        <v/>
      </c>
      <c r="W820" s="11"/>
      <c r="X820" s="11"/>
      <c r="Y820" s="11"/>
      <c r="Z820" s="11"/>
      <c r="AA820" s="11"/>
      <c r="AB820" s="11"/>
      <c r="AC820" s="11"/>
    </row>
    <row r="821" spans="4:29">
      <c r="D821" s="34">
        <f>IF(SUM($D$2:D820)&lt;&gt;0,0,IF(U820=L821,E821,0))</f>
        <v>0</v>
      </c>
      <c r="E821" s="3" t="str">
        <f t="shared" si="40"/>
        <v/>
      </c>
      <c r="F821" s="3" t="str">
        <f>IF(E821="","",IF(ISERROR(INDEX($A$11:$B$20,MATCH(E821,$A$11:$A$20,0),2)),0,INDEX($A$11:$B$20,MATCH(E821,$A$11:$A$20,0),2)))</f>
        <v/>
      </c>
      <c r="G821" s="47">
        <v>0.1</v>
      </c>
      <c r="H821" s="46">
        <f>IF($B$5="fixed",rate,G821)</f>
        <v>0.1</v>
      </c>
      <c r="I821" s="9" t="e">
        <f>IF(E821="",NA(),IF(PMT(H821/freq,(term*freq),-$B$2)&gt;(U820*(1+rate/freq)),IF((U820*(1+rate/freq))&lt;0,0,(U820*(1+rate/freq))),PMT(H821/freq,(term*freq),-$B$2)))</f>
        <v>#N/A</v>
      </c>
      <c r="J821" s="8" t="str">
        <f>IF(E821="","",IF(emi&gt;(U820*(1+rate/freq)),IF((U820*(1+rate/freq))&lt;0,0,(U820*(1+rate/freq))),emi))</f>
        <v/>
      </c>
      <c r="K821" s="9" t="e">
        <f>IF(E821="",NA(),IF(U820&lt;0,0,U820)*H821/freq)</f>
        <v>#N/A</v>
      </c>
      <c r="L821" s="8" t="str">
        <f t="shared" si="38"/>
        <v/>
      </c>
      <c r="M821" s="8" t="str">
        <f t="shared" si="39"/>
        <v/>
      </c>
      <c r="N821" s="8"/>
      <c r="O821" s="8"/>
      <c r="P821" s="8"/>
      <c r="Q821" s="8">
        <f>IF($B$23=$M$2,M821,IF($B$23=$N$2,N821,IF($B$23=$O$2,O821,IF($B$23=$P$2,P821,""))))</f>
        <v>0</v>
      </c>
      <c r="R821" s="3">
        <f>IF(Q821&lt;&gt;0,regpay,0)</f>
        <v>0</v>
      </c>
      <c r="S821" s="27"/>
      <c r="T821" s="3">
        <f>IF(U820=0,0,S821)</f>
        <v>0</v>
      </c>
      <c r="U821" s="8" t="str">
        <f>IF(E821="","",IF(U820&lt;=0,0,IF(U820+F821-L821-R821-T821&lt;0,0,U820+F821-L821-R821-T821)))</f>
        <v/>
      </c>
      <c r="W821" s="11"/>
      <c r="X821" s="11"/>
      <c r="Y821" s="11"/>
      <c r="Z821" s="11"/>
      <c r="AA821" s="11"/>
      <c r="AB821" s="11"/>
      <c r="AC821" s="11"/>
    </row>
    <row r="822" spans="4:29">
      <c r="D822" s="34">
        <f>IF(SUM($D$2:D821)&lt;&gt;0,0,IF(U821=L822,E822,0))</f>
        <v>0</v>
      </c>
      <c r="E822" s="3" t="str">
        <f t="shared" si="40"/>
        <v/>
      </c>
      <c r="F822" s="3" t="str">
        <f>IF(E822="","",IF(ISERROR(INDEX($A$11:$B$20,MATCH(E822,$A$11:$A$20,0),2)),0,INDEX($A$11:$B$20,MATCH(E822,$A$11:$A$20,0),2)))</f>
        <v/>
      </c>
      <c r="G822" s="47">
        <v>0.1</v>
      </c>
      <c r="H822" s="46">
        <f>IF($B$5="fixed",rate,G822)</f>
        <v>0.1</v>
      </c>
      <c r="I822" s="9" t="e">
        <f>IF(E822="",NA(),IF(PMT(H822/freq,(term*freq),-$B$2)&gt;(U821*(1+rate/freq)),IF((U821*(1+rate/freq))&lt;0,0,(U821*(1+rate/freq))),PMT(H822/freq,(term*freq),-$B$2)))</f>
        <v>#N/A</v>
      </c>
      <c r="J822" s="8" t="str">
        <f>IF(E822="","",IF(emi&gt;(U821*(1+rate/freq)),IF((U821*(1+rate/freq))&lt;0,0,(U821*(1+rate/freq))),emi))</f>
        <v/>
      </c>
      <c r="K822" s="9" t="e">
        <f>IF(E822="",NA(),IF(U821&lt;0,0,U821)*H822/freq)</f>
        <v>#N/A</v>
      </c>
      <c r="L822" s="8" t="str">
        <f t="shared" si="38"/>
        <v/>
      </c>
      <c r="M822" s="8" t="str">
        <f t="shared" si="39"/>
        <v/>
      </c>
      <c r="N822" s="8"/>
      <c r="O822" s="8"/>
      <c r="P822" s="8"/>
      <c r="Q822" s="8">
        <f>IF($B$23=$M$2,M822,IF($B$23=$N$2,N822,IF($B$23=$O$2,O822,IF($B$23=$P$2,P822,""))))</f>
        <v>0</v>
      </c>
      <c r="R822" s="3">
        <f>IF(Q822&lt;&gt;0,regpay,0)</f>
        <v>0</v>
      </c>
      <c r="S822" s="27"/>
      <c r="T822" s="3">
        <f>IF(U821=0,0,S822)</f>
        <v>0</v>
      </c>
      <c r="U822" s="8" t="str">
        <f>IF(E822="","",IF(U821&lt;=0,0,IF(U821+F822-L822-R822-T822&lt;0,0,U821+F822-L822-R822-T822)))</f>
        <v/>
      </c>
      <c r="W822" s="11"/>
      <c r="X822" s="11"/>
      <c r="Y822" s="11"/>
      <c r="Z822" s="11"/>
      <c r="AA822" s="11"/>
      <c r="AB822" s="11"/>
      <c r="AC822" s="11"/>
    </row>
    <row r="823" spans="4:29">
      <c r="D823" s="34">
        <f>IF(SUM($D$2:D822)&lt;&gt;0,0,IF(U822=L823,E823,0))</f>
        <v>0</v>
      </c>
      <c r="E823" s="3" t="str">
        <f t="shared" si="40"/>
        <v/>
      </c>
      <c r="F823" s="3" t="str">
        <f>IF(E823="","",IF(ISERROR(INDEX($A$11:$B$20,MATCH(E823,$A$11:$A$20,0),2)),0,INDEX($A$11:$B$20,MATCH(E823,$A$11:$A$20,0),2)))</f>
        <v/>
      </c>
      <c r="G823" s="47">
        <v>0.1</v>
      </c>
      <c r="H823" s="46">
        <f>IF($B$5="fixed",rate,G823)</f>
        <v>0.1</v>
      </c>
      <c r="I823" s="9" t="e">
        <f>IF(E823="",NA(),IF(PMT(H823/freq,(term*freq),-$B$2)&gt;(U822*(1+rate/freq)),IF((U822*(1+rate/freq))&lt;0,0,(U822*(1+rate/freq))),PMT(H823/freq,(term*freq),-$B$2)))</f>
        <v>#N/A</v>
      </c>
      <c r="J823" s="8" t="str">
        <f>IF(E823="","",IF(emi&gt;(U822*(1+rate/freq)),IF((U822*(1+rate/freq))&lt;0,0,(U822*(1+rate/freq))),emi))</f>
        <v/>
      </c>
      <c r="K823" s="9" t="e">
        <f>IF(E823="",NA(),IF(U822&lt;0,0,U822)*H823/freq)</f>
        <v>#N/A</v>
      </c>
      <c r="L823" s="8" t="str">
        <f t="shared" si="38"/>
        <v/>
      </c>
      <c r="M823" s="8" t="str">
        <f t="shared" si="39"/>
        <v/>
      </c>
      <c r="N823" s="8">
        <f>N820+3</f>
        <v>820</v>
      </c>
      <c r="O823" s="8"/>
      <c r="P823" s="8"/>
      <c r="Q823" s="8">
        <f>IF($B$23=$M$2,M823,IF($B$23=$N$2,N823,IF($B$23=$O$2,O823,IF($B$23=$P$2,P823,""))))</f>
        <v>820</v>
      </c>
      <c r="R823" s="3">
        <f>IF(Q823&lt;&gt;0,regpay,0)</f>
        <v>0</v>
      </c>
      <c r="S823" s="27"/>
      <c r="T823" s="3">
        <f>IF(U822=0,0,S823)</f>
        <v>0</v>
      </c>
      <c r="U823" s="8" t="str">
        <f>IF(E823="","",IF(U822&lt;=0,0,IF(U822+F823-L823-R823-T823&lt;0,0,U822+F823-L823-R823-T823)))</f>
        <v/>
      </c>
      <c r="W823" s="11"/>
      <c r="X823" s="11"/>
      <c r="Y823" s="11"/>
      <c r="Z823" s="11"/>
      <c r="AA823" s="11"/>
      <c r="AB823" s="11"/>
      <c r="AC823" s="11"/>
    </row>
    <row r="824" spans="4:29">
      <c r="D824" s="34">
        <f>IF(SUM($D$2:D823)&lt;&gt;0,0,IF(U823=L824,E824,0))</f>
        <v>0</v>
      </c>
      <c r="E824" s="3" t="str">
        <f t="shared" si="40"/>
        <v/>
      </c>
      <c r="F824" s="3" t="str">
        <f>IF(E824="","",IF(ISERROR(INDEX($A$11:$B$20,MATCH(E824,$A$11:$A$20,0),2)),0,INDEX($A$11:$B$20,MATCH(E824,$A$11:$A$20,0),2)))</f>
        <v/>
      </c>
      <c r="G824" s="47">
        <v>0.1</v>
      </c>
      <c r="H824" s="46">
        <f>IF($B$5="fixed",rate,G824)</f>
        <v>0.1</v>
      </c>
      <c r="I824" s="9" t="e">
        <f>IF(E824="",NA(),IF(PMT(H824/freq,(term*freq),-$B$2)&gt;(U823*(1+rate/freq)),IF((U823*(1+rate/freq))&lt;0,0,(U823*(1+rate/freq))),PMT(H824/freq,(term*freq),-$B$2)))</f>
        <v>#N/A</v>
      </c>
      <c r="J824" s="8" t="str">
        <f>IF(E824="","",IF(emi&gt;(U823*(1+rate/freq)),IF((U823*(1+rate/freq))&lt;0,0,(U823*(1+rate/freq))),emi))</f>
        <v/>
      </c>
      <c r="K824" s="9" t="e">
        <f>IF(E824="",NA(),IF(U823&lt;0,0,U823)*H824/freq)</f>
        <v>#N/A</v>
      </c>
      <c r="L824" s="8" t="str">
        <f t="shared" si="38"/>
        <v/>
      </c>
      <c r="M824" s="8" t="str">
        <f t="shared" si="39"/>
        <v/>
      </c>
      <c r="N824" s="8"/>
      <c r="O824" s="8"/>
      <c r="P824" s="8"/>
      <c r="Q824" s="8">
        <f>IF($B$23=$M$2,M824,IF($B$23=$N$2,N824,IF($B$23=$O$2,O824,IF($B$23=$P$2,P824,""))))</f>
        <v>0</v>
      </c>
      <c r="R824" s="3">
        <f>IF(Q824&lt;&gt;0,regpay,0)</f>
        <v>0</v>
      </c>
      <c r="S824" s="27"/>
      <c r="T824" s="3">
        <f>IF(U823=0,0,S824)</f>
        <v>0</v>
      </c>
      <c r="U824" s="8" t="str">
        <f>IF(E824="","",IF(U823&lt;=0,0,IF(U823+F824-L824-R824-T824&lt;0,0,U823+F824-L824-R824-T824)))</f>
        <v/>
      </c>
      <c r="W824" s="11"/>
      <c r="X824" s="11"/>
      <c r="Y824" s="11"/>
      <c r="Z824" s="11"/>
      <c r="AA824" s="11"/>
      <c r="AB824" s="11"/>
      <c r="AC824" s="11"/>
    </row>
    <row r="825" spans="4:29">
      <c r="D825" s="34">
        <f>IF(SUM($D$2:D824)&lt;&gt;0,0,IF(U824=L825,E825,0))</f>
        <v>0</v>
      </c>
      <c r="E825" s="3" t="str">
        <f t="shared" si="40"/>
        <v/>
      </c>
      <c r="F825" s="3" t="str">
        <f>IF(E825="","",IF(ISERROR(INDEX($A$11:$B$20,MATCH(E825,$A$11:$A$20,0),2)),0,INDEX($A$11:$B$20,MATCH(E825,$A$11:$A$20,0),2)))</f>
        <v/>
      </c>
      <c r="G825" s="47">
        <v>0.1</v>
      </c>
      <c r="H825" s="46">
        <f>IF($B$5="fixed",rate,G825)</f>
        <v>0.1</v>
      </c>
      <c r="I825" s="9" t="e">
        <f>IF(E825="",NA(),IF(PMT(H825/freq,(term*freq),-$B$2)&gt;(U824*(1+rate/freq)),IF((U824*(1+rate/freq))&lt;0,0,(U824*(1+rate/freq))),PMT(H825/freq,(term*freq),-$B$2)))</f>
        <v>#N/A</v>
      </c>
      <c r="J825" s="8" t="str">
        <f>IF(E825="","",IF(emi&gt;(U824*(1+rate/freq)),IF((U824*(1+rate/freq))&lt;0,0,(U824*(1+rate/freq))),emi))</f>
        <v/>
      </c>
      <c r="K825" s="9" t="e">
        <f>IF(E825="",NA(),IF(U824&lt;0,0,U824)*H825/freq)</f>
        <v>#N/A</v>
      </c>
      <c r="L825" s="8" t="str">
        <f t="shared" si="38"/>
        <v/>
      </c>
      <c r="M825" s="8" t="str">
        <f t="shared" si="39"/>
        <v/>
      </c>
      <c r="N825" s="8"/>
      <c r="O825" s="8"/>
      <c r="P825" s="8"/>
      <c r="Q825" s="8">
        <f>IF($B$23=$M$2,M825,IF($B$23=$N$2,N825,IF($B$23=$O$2,O825,IF($B$23=$P$2,P825,""))))</f>
        <v>0</v>
      </c>
      <c r="R825" s="3">
        <f>IF(Q825&lt;&gt;0,regpay,0)</f>
        <v>0</v>
      </c>
      <c r="S825" s="27"/>
      <c r="T825" s="3">
        <f>IF(U824=0,0,S825)</f>
        <v>0</v>
      </c>
      <c r="U825" s="8" t="str">
        <f>IF(E825="","",IF(U824&lt;=0,0,IF(U824+F825-L825-R825-T825&lt;0,0,U824+F825-L825-R825-T825)))</f>
        <v/>
      </c>
      <c r="W825" s="11"/>
      <c r="X825" s="11"/>
      <c r="Y825" s="11"/>
      <c r="Z825" s="11"/>
      <c r="AA825" s="11"/>
      <c r="AB825" s="11"/>
      <c r="AC825" s="11"/>
    </row>
    <row r="826" spans="4:29">
      <c r="D826" s="34">
        <f>IF(SUM($D$2:D825)&lt;&gt;0,0,IF(U825=L826,E826,0))</f>
        <v>0</v>
      </c>
      <c r="E826" s="3" t="str">
        <f t="shared" si="40"/>
        <v/>
      </c>
      <c r="F826" s="3" t="str">
        <f>IF(E826="","",IF(ISERROR(INDEX($A$11:$B$20,MATCH(E826,$A$11:$A$20,0),2)),0,INDEX($A$11:$B$20,MATCH(E826,$A$11:$A$20,0),2)))</f>
        <v/>
      </c>
      <c r="G826" s="47">
        <v>0.1</v>
      </c>
      <c r="H826" s="46">
        <f>IF($B$5="fixed",rate,G826)</f>
        <v>0.1</v>
      </c>
      <c r="I826" s="9" t="e">
        <f>IF(E826="",NA(),IF(PMT(H826/freq,(term*freq),-$B$2)&gt;(U825*(1+rate/freq)),IF((U825*(1+rate/freq))&lt;0,0,(U825*(1+rate/freq))),PMT(H826/freq,(term*freq),-$B$2)))</f>
        <v>#N/A</v>
      </c>
      <c r="J826" s="8" t="str">
        <f>IF(E826="","",IF(emi&gt;(U825*(1+rate/freq)),IF((U825*(1+rate/freq))&lt;0,0,(U825*(1+rate/freq))),emi))</f>
        <v/>
      </c>
      <c r="K826" s="9" t="e">
        <f>IF(E826="",NA(),IF(U825&lt;0,0,U825)*H826/freq)</f>
        <v>#N/A</v>
      </c>
      <c r="L826" s="8" t="str">
        <f t="shared" si="38"/>
        <v/>
      </c>
      <c r="M826" s="8" t="str">
        <f t="shared" si="39"/>
        <v/>
      </c>
      <c r="N826" s="8">
        <f>N823+3</f>
        <v>823</v>
      </c>
      <c r="O826" s="8">
        <f>O820+6</f>
        <v>823</v>
      </c>
      <c r="P826" s="8"/>
      <c r="Q826" s="8">
        <f>IF($B$23=$M$2,M826,IF($B$23=$N$2,N826,IF($B$23=$O$2,O826,IF($B$23=$P$2,P826,""))))</f>
        <v>823</v>
      </c>
      <c r="R826" s="3">
        <f>IF(Q826&lt;&gt;0,regpay,0)</f>
        <v>0</v>
      </c>
      <c r="S826" s="27"/>
      <c r="T826" s="3">
        <f>IF(U825=0,0,S826)</f>
        <v>0</v>
      </c>
      <c r="U826" s="8" t="str">
        <f>IF(E826="","",IF(U825&lt;=0,0,IF(U825+F826-L826-R826-T826&lt;0,0,U825+F826-L826-R826-T826)))</f>
        <v/>
      </c>
      <c r="W826" s="11"/>
      <c r="X826" s="11"/>
      <c r="Y826" s="11"/>
      <c r="Z826" s="11"/>
      <c r="AA826" s="11"/>
      <c r="AB826" s="11"/>
      <c r="AC826" s="11"/>
    </row>
    <row r="827" spans="4:29">
      <c r="D827" s="34">
        <f>IF(SUM($D$2:D826)&lt;&gt;0,0,IF(U826=L827,E827,0))</f>
        <v>0</v>
      </c>
      <c r="E827" s="3" t="str">
        <f t="shared" si="40"/>
        <v/>
      </c>
      <c r="F827" s="3" t="str">
        <f>IF(E827="","",IF(ISERROR(INDEX($A$11:$B$20,MATCH(E827,$A$11:$A$20,0),2)),0,INDEX($A$11:$B$20,MATCH(E827,$A$11:$A$20,0),2)))</f>
        <v/>
      </c>
      <c r="G827" s="47">
        <v>0.1</v>
      </c>
      <c r="H827" s="46">
        <f>IF($B$5="fixed",rate,G827)</f>
        <v>0.1</v>
      </c>
      <c r="I827" s="9" t="e">
        <f>IF(E827="",NA(),IF(PMT(H827/freq,(term*freq),-$B$2)&gt;(U826*(1+rate/freq)),IF((U826*(1+rate/freq))&lt;0,0,(U826*(1+rate/freq))),PMT(H827/freq,(term*freq),-$B$2)))</f>
        <v>#N/A</v>
      </c>
      <c r="J827" s="8" t="str">
        <f>IF(E827="","",IF(emi&gt;(U826*(1+rate/freq)),IF((U826*(1+rate/freq))&lt;0,0,(U826*(1+rate/freq))),emi))</f>
        <v/>
      </c>
      <c r="K827" s="9" t="e">
        <f>IF(E827="",NA(),IF(U826&lt;0,0,U826)*H827/freq)</f>
        <v>#N/A</v>
      </c>
      <c r="L827" s="8" t="str">
        <f t="shared" si="38"/>
        <v/>
      </c>
      <c r="M827" s="8" t="str">
        <f t="shared" si="39"/>
        <v/>
      </c>
      <c r="N827" s="8"/>
      <c r="O827" s="8"/>
      <c r="P827" s="8"/>
      <c r="Q827" s="8">
        <f>IF($B$23=$M$2,M827,IF($B$23=$N$2,N827,IF($B$23=$O$2,O827,IF($B$23=$P$2,P827,""))))</f>
        <v>0</v>
      </c>
      <c r="R827" s="3">
        <f>IF(Q827&lt;&gt;0,regpay,0)</f>
        <v>0</v>
      </c>
      <c r="S827" s="27"/>
      <c r="T827" s="3">
        <f>IF(U826=0,0,S827)</f>
        <v>0</v>
      </c>
      <c r="U827" s="8" t="str">
        <f>IF(E827="","",IF(U826&lt;=0,0,IF(U826+F827-L827-R827-T827&lt;0,0,U826+F827-L827-R827-T827)))</f>
        <v/>
      </c>
      <c r="W827" s="11"/>
      <c r="X827" s="11"/>
      <c r="Y827" s="11"/>
      <c r="Z827" s="11"/>
      <c r="AA827" s="11"/>
      <c r="AB827" s="11"/>
      <c r="AC827" s="11"/>
    </row>
    <row r="828" spans="4:29">
      <c r="D828" s="34">
        <f>IF(SUM($D$2:D827)&lt;&gt;0,0,IF(U827=L828,E828,0))</f>
        <v>0</v>
      </c>
      <c r="E828" s="3" t="str">
        <f t="shared" si="40"/>
        <v/>
      </c>
      <c r="F828" s="3" t="str">
        <f>IF(E828="","",IF(ISERROR(INDEX($A$11:$B$20,MATCH(E828,$A$11:$A$20,0),2)),0,INDEX($A$11:$B$20,MATCH(E828,$A$11:$A$20,0),2)))</f>
        <v/>
      </c>
      <c r="G828" s="47">
        <v>0.1</v>
      </c>
      <c r="H828" s="46">
        <f>IF($B$5="fixed",rate,G828)</f>
        <v>0.1</v>
      </c>
      <c r="I828" s="9" t="e">
        <f>IF(E828="",NA(),IF(PMT(H828/freq,(term*freq),-$B$2)&gt;(U827*(1+rate/freq)),IF((U827*(1+rate/freq))&lt;0,0,(U827*(1+rate/freq))),PMT(H828/freq,(term*freq),-$B$2)))</f>
        <v>#N/A</v>
      </c>
      <c r="J828" s="8" t="str">
        <f>IF(E828="","",IF(emi&gt;(U827*(1+rate/freq)),IF((U827*(1+rate/freq))&lt;0,0,(U827*(1+rate/freq))),emi))</f>
        <v/>
      </c>
      <c r="K828" s="9" t="e">
        <f>IF(E828="",NA(),IF(U827&lt;0,0,U827)*H828/freq)</f>
        <v>#N/A</v>
      </c>
      <c r="L828" s="8" t="str">
        <f t="shared" si="38"/>
        <v/>
      </c>
      <c r="M828" s="8" t="str">
        <f t="shared" si="39"/>
        <v/>
      </c>
      <c r="N828" s="8"/>
      <c r="O828" s="8"/>
      <c r="P828" s="8"/>
      <c r="Q828" s="8">
        <f>IF($B$23=$M$2,M828,IF($B$23=$N$2,N828,IF($B$23=$O$2,O828,IF($B$23=$P$2,P828,""))))</f>
        <v>0</v>
      </c>
      <c r="R828" s="3">
        <f>IF(Q828&lt;&gt;0,regpay,0)</f>
        <v>0</v>
      </c>
      <c r="S828" s="27"/>
      <c r="T828" s="3">
        <f>IF(U827=0,0,S828)</f>
        <v>0</v>
      </c>
      <c r="U828" s="8" t="str">
        <f>IF(E828="","",IF(U827&lt;=0,0,IF(U827+F828-L828-R828-T828&lt;0,0,U827+F828-L828-R828-T828)))</f>
        <v/>
      </c>
      <c r="W828" s="11"/>
      <c r="X828" s="11"/>
      <c r="Y828" s="11"/>
      <c r="Z828" s="11"/>
      <c r="AA828" s="11"/>
      <c r="AB828" s="11"/>
      <c r="AC828" s="11"/>
    </row>
    <row r="829" spans="4:29">
      <c r="D829" s="34">
        <f>IF(SUM($D$2:D828)&lt;&gt;0,0,IF(U828=L829,E829,0))</f>
        <v>0</v>
      </c>
      <c r="E829" s="3" t="str">
        <f t="shared" si="40"/>
        <v/>
      </c>
      <c r="F829" s="3" t="str">
        <f>IF(E829="","",IF(ISERROR(INDEX($A$11:$B$20,MATCH(E829,$A$11:$A$20,0),2)),0,INDEX($A$11:$B$20,MATCH(E829,$A$11:$A$20,0),2)))</f>
        <v/>
      </c>
      <c r="G829" s="47">
        <v>0.1</v>
      </c>
      <c r="H829" s="46">
        <f>IF($B$5="fixed",rate,G829)</f>
        <v>0.1</v>
      </c>
      <c r="I829" s="9" t="e">
        <f>IF(E829="",NA(),IF(PMT(H829/freq,(term*freq),-$B$2)&gt;(U828*(1+rate/freq)),IF((U828*(1+rate/freq))&lt;0,0,(U828*(1+rate/freq))),PMT(H829/freq,(term*freq),-$B$2)))</f>
        <v>#N/A</v>
      </c>
      <c r="J829" s="8" t="str">
        <f>IF(E829="","",IF(emi&gt;(U828*(1+rate/freq)),IF((U828*(1+rate/freq))&lt;0,0,(U828*(1+rate/freq))),emi))</f>
        <v/>
      </c>
      <c r="K829" s="9" t="e">
        <f>IF(E829="",NA(),IF(U828&lt;0,0,U828)*H829/freq)</f>
        <v>#N/A</v>
      </c>
      <c r="L829" s="8" t="str">
        <f t="shared" si="38"/>
        <v/>
      </c>
      <c r="M829" s="8" t="str">
        <f t="shared" si="39"/>
        <v/>
      </c>
      <c r="N829" s="8">
        <f>N826+3</f>
        <v>826</v>
      </c>
      <c r="O829" s="8"/>
      <c r="P829" s="8"/>
      <c r="Q829" s="8">
        <f>IF($B$23=$M$2,M829,IF($B$23=$N$2,N829,IF($B$23=$O$2,O829,IF($B$23=$P$2,P829,""))))</f>
        <v>826</v>
      </c>
      <c r="R829" s="3">
        <f>IF(Q829&lt;&gt;0,regpay,0)</f>
        <v>0</v>
      </c>
      <c r="S829" s="27"/>
      <c r="T829" s="3">
        <f>IF(U828=0,0,S829)</f>
        <v>0</v>
      </c>
      <c r="U829" s="8" t="str">
        <f>IF(E829="","",IF(U828&lt;=0,0,IF(U828+F829-L829-R829-T829&lt;0,0,U828+F829-L829-R829-T829)))</f>
        <v/>
      </c>
      <c r="W829" s="11"/>
      <c r="X829" s="11"/>
      <c r="Y829" s="11"/>
      <c r="Z829" s="11"/>
      <c r="AA829" s="11"/>
      <c r="AB829" s="11"/>
      <c r="AC829" s="11"/>
    </row>
    <row r="830" spans="4:29">
      <c r="D830" s="34">
        <f>IF(SUM($D$2:D829)&lt;&gt;0,0,IF(U829=L830,E830,0))</f>
        <v>0</v>
      </c>
      <c r="E830" s="3" t="str">
        <f t="shared" si="40"/>
        <v/>
      </c>
      <c r="F830" s="3" t="str">
        <f>IF(E830="","",IF(ISERROR(INDEX($A$11:$B$20,MATCH(E830,$A$11:$A$20,0),2)),0,INDEX($A$11:$B$20,MATCH(E830,$A$11:$A$20,0),2)))</f>
        <v/>
      </c>
      <c r="G830" s="47">
        <v>0.1</v>
      </c>
      <c r="H830" s="46">
        <f>IF($B$5="fixed",rate,G830)</f>
        <v>0.1</v>
      </c>
      <c r="I830" s="9" t="e">
        <f>IF(E830="",NA(),IF(PMT(H830/freq,(term*freq),-$B$2)&gt;(U829*(1+rate/freq)),IF((U829*(1+rate/freq))&lt;0,0,(U829*(1+rate/freq))),PMT(H830/freq,(term*freq),-$B$2)))</f>
        <v>#N/A</v>
      </c>
      <c r="J830" s="8" t="str">
        <f>IF(E830="","",IF(emi&gt;(U829*(1+rate/freq)),IF((U829*(1+rate/freq))&lt;0,0,(U829*(1+rate/freq))),emi))</f>
        <v/>
      </c>
      <c r="K830" s="9" t="e">
        <f>IF(E830="",NA(),IF(U829&lt;0,0,U829)*H830/freq)</f>
        <v>#N/A</v>
      </c>
      <c r="L830" s="8" t="str">
        <f t="shared" si="38"/>
        <v/>
      </c>
      <c r="M830" s="8" t="str">
        <f t="shared" si="39"/>
        <v/>
      </c>
      <c r="N830" s="8"/>
      <c r="O830" s="8"/>
      <c r="P830" s="8"/>
      <c r="Q830" s="8">
        <f>IF($B$23=$M$2,M830,IF($B$23=$N$2,N830,IF($B$23=$O$2,O830,IF($B$23=$P$2,P830,""))))</f>
        <v>0</v>
      </c>
      <c r="R830" s="3">
        <f>IF(Q830&lt;&gt;0,regpay,0)</f>
        <v>0</v>
      </c>
      <c r="S830" s="27"/>
      <c r="T830" s="3">
        <f>IF(U829=0,0,S830)</f>
        <v>0</v>
      </c>
      <c r="U830" s="8" t="str">
        <f>IF(E830="","",IF(U829&lt;=0,0,IF(U829+F830-L830-R830-T830&lt;0,0,U829+F830-L830-R830-T830)))</f>
        <v/>
      </c>
      <c r="W830" s="11"/>
      <c r="X830" s="11"/>
      <c r="Y830" s="11"/>
      <c r="Z830" s="11"/>
      <c r="AA830" s="11"/>
      <c r="AB830" s="11"/>
      <c r="AC830" s="11"/>
    </row>
    <row r="831" spans="4:29">
      <c r="D831" s="34">
        <f>IF(SUM($D$2:D830)&lt;&gt;0,0,IF(U830=L831,E831,0))</f>
        <v>0</v>
      </c>
      <c r="E831" s="3" t="str">
        <f t="shared" si="40"/>
        <v/>
      </c>
      <c r="F831" s="3" t="str">
        <f>IF(E831="","",IF(ISERROR(INDEX($A$11:$B$20,MATCH(E831,$A$11:$A$20,0),2)),0,INDEX($A$11:$B$20,MATCH(E831,$A$11:$A$20,0),2)))</f>
        <v/>
      </c>
      <c r="G831" s="47">
        <v>0.1</v>
      </c>
      <c r="H831" s="46">
        <f>IF($B$5="fixed",rate,G831)</f>
        <v>0.1</v>
      </c>
      <c r="I831" s="9" t="e">
        <f>IF(E831="",NA(),IF(PMT(H831/freq,(term*freq),-$B$2)&gt;(U830*(1+rate/freq)),IF((U830*(1+rate/freq))&lt;0,0,(U830*(1+rate/freq))),PMT(H831/freq,(term*freq),-$B$2)))</f>
        <v>#N/A</v>
      </c>
      <c r="J831" s="8" t="str">
        <f>IF(E831="","",IF(emi&gt;(U830*(1+rate/freq)),IF((U830*(1+rate/freq))&lt;0,0,(U830*(1+rate/freq))),emi))</f>
        <v/>
      </c>
      <c r="K831" s="9" t="e">
        <f>IF(E831="",NA(),IF(U830&lt;0,0,U830)*H831/freq)</f>
        <v>#N/A</v>
      </c>
      <c r="L831" s="8" t="str">
        <f t="shared" si="38"/>
        <v/>
      </c>
      <c r="M831" s="8" t="str">
        <f t="shared" si="39"/>
        <v/>
      </c>
      <c r="N831" s="8"/>
      <c r="O831" s="8"/>
      <c r="P831" s="8"/>
      <c r="Q831" s="8">
        <f>IF($B$23=$M$2,M831,IF($B$23=$N$2,N831,IF($B$23=$O$2,O831,IF($B$23=$P$2,P831,""))))</f>
        <v>0</v>
      </c>
      <c r="R831" s="3">
        <f>IF(Q831&lt;&gt;0,regpay,0)</f>
        <v>0</v>
      </c>
      <c r="S831" s="27"/>
      <c r="T831" s="3">
        <f>IF(U830=0,0,S831)</f>
        <v>0</v>
      </c>
      <c r="U831" s="8" t="str">
        <f>IF(E831="","",IF(U830&lt;=0,0,IF(U830+F831-L831-R831-T831&lt;0,0,U830+F831-L831-R831-T831)))</f>
        <v/>
      </c>
      <c r="W831" s="11"/>
      <c r="X831" s="11"/>
      <c r="Y831" s="11"/>
      <c r="Z831" s="11"/>
      <c r="AA831" s="11"/>
      <c r="AB831" s="11"/>
      <c r="AC831" s="11"/>
    </row>
    <row r="832" spans="4:29">
      <c r="D832" s="34">
        <f>IF(SUM($D$2:D831)&lt;&gt;0,0,IF(U831=L832,E832,0))</f>
        <v>0</v>
      </c>
      <c r="E832" s="3" t="str">
        <f t="shared" si="40"/>
        <v/>
      </c>
      <c r="F832" s="3" t="str">
        <f>IF(E832="","",IF(ISERROR(INDEX($A$11:$B$20,MATCH(E832,$A$11:$A$20,0),2)),0,INDEX($A$11:$B$20,MATCH(E832,$A$11:$A$20,0),2)))</f>
        <v/>
      </c>
      <c r="G832" s="47">
        <v>0.1</v>
      </c>
      <c r="H832" s="46">
        <f>IF($B$5="fixed",rate,G832)</f>
        <v>0.1</v>
      </c>
      <c r="I832" s="9" t="e">
        <f>IF(E832="",NA(),IF(PMT(H832/freq,(term*freq),-$B$2)&gt;(U831*(1+rate/freq)),IF((U831*(1+rate/freq))&lt;0,0,(U831*(1+rate/freq))),PMT(H832/freq,(term*freq),-$B$2)))</f>
        <v>#N/A</v>
      </c>
      <c r="J832" s="8" t="str">
        <f>IF(E832="","",IF(emi&gt;(U831*(1+rate/freq)),IF((U831*(1+rate/freq))&lt;0,0,(U831*(1+rate/freq))),emi))</f>
        <v/>
      </c>
      <c r="K832" s="9" t="e">
        <f>IF(E832="",NA(),IF(U831&lt;0,0,U831)*H832/freq)</f>
        <v>#N/A</v>
      </c>
      <c r="L832" s="8" t="str">
        <f t="shared" si="38"/>
        <v/>
      </c>
      <c r="M832" s="8" t="str">
        <f t="shared" si="39"/>
        <v/>
      </c>
      <c r="N832" s="8">
        <f>N829+3</f>
        <v>829</v>
      </c>
      <c r="O832" s="8">
        <f>O826+6</f>
        <v>829</v>
      </c>
      <c r="P832" s="8">
        <f>P820+12</f>
        <v>829</v>
      </c>
      <c r="Q832" s="8">
        <f>IF($B$23=$M$2,M832,IF($B$23=$N$2,N832,IF($B$23=$O$2,O832,IF($B$23=$P$2,P832,""))))</f>
        <v>829</v>
      </c>
      <c r="R832" s="3">
        <f>IF(Q832&lt;&gt;0,regpay,0)</f>
        <v>0</v>
      </c>
      <c r="S832" s="27"/>
      <c r="T832" s="3">
        <f>IF(U831=0,0,S832)</f>
        <v>0</v>
      </c>
      <c r="U832" s="8" t="str">
        <f>IF(E832="","",IF(U831&lt;=0,0,IF(U831+F832-L832-R832-T832&lt;0,0,U831+F832-L832-R832-T832)))</f>
        <v/>
      </c>
      <c r="W832" s="11"/>
      <c r="X832" s="11"/>
      <c r="Y832" s="11"/>
      <c r="Z832" s="11"/>
      <c r="AA832" s="11"/>
      <c r="AB832" s="11"/>
      <c r="AC832" s="11"/>
    </row>
    <row r="833" spans="4:29">
      <c r="D833" s="34">
        <f>IF(SUM($D$2:D832)&lt;&gt;0,0,IF(U832=L833,E833,0))</f>
        <v>0</v>
      </c>
      <c r="E833" s="3" t="str">
        <f t="shared" si="40"/>
        <v/>
      </c>
      <c r="F833" s="3" t="str">
        <f>IF(E833="","",IF(ISERROR(INDEX($A$11:$B$20,MATCH(E833,$A$11:$A$20,0),2)),0,INDEX($A$11:$B$20,MATCH(E833,$A$11:$A$20,0),2)))</f>
        <v/>
      </c>
      <c r="G833" s="47">
        <v>0.1</v>
      </c>
      <c r="H833" s="46">
        <f>IF($B$5="fixed",rate,G833)</f>
        <v>0.1</v>
      </c>
      <c r="I833" s="9" t="e">
        <f>IF(E833="",NA(),IF(PMT(H833/freq,(term*freq),-$B$2)&gt;(U832*(1+rate/freq)),IF((U832*(1+rate/freq))&lt;0,0,(U832*(1+rate/freq))),PMT(H833/freq,(term*freq),-$B$2)))</f>
        <v>#N/A</v>
      </c>
      <c r="J833" s="8" t="str">
        <f>IF(E833="","",IF(emi&gt;(U832*(1+rate/freq)),IF((U832*(1+rate/freq))&lt;0,0,(U832*(1+rate/freq))),emi))</f>
        <v/>
      </c>
      <c r="K833" s="9" t="e">
        <f>IF(E833="",NA(),IF(U832&lt;0,0,U832)*H833/freq)</f>
        <v>#N/A</v>
      </c>
      <c r="L833" s="8" t="str">
        <f t="shared" si="38"/>
        <v/>
      </c>
      <c r="M833" s="8" t="str">
        <f t="shared" si="39"/>
        <v/>
      </c>
      <c r="N833" s="8"/>
      <c r="O833" s="8"/>
      <c r="P833" s="8"/>
      <c r="Q833" s="8">
        <f>IF($B$23=$M$2,M833,IF($B$23=$N$2,N833,IF($B$23=$O$2,O833,IF($B$23=$P$2,P833,""))))</f>
        <v>0</v>
      </c>
      <c r="R833" s="3">
        <f>IF(Q833&lt;&gt;0,regpay,0)</f>
        <v>0</v>
      </c>
      <c r="S833" s="27"/>
      <c r="T833" s="3">
        <f>IF(U832=0,0,S833)</f>
        <v>0</v>
      </c>
      <c r="U833" s="8" t="str">
        <f>IF(E833="","",IF(U832&lt;=0,0,IF(U832+F833-L833-R833-T833&lt;0,0,U832+F833-L833-R833-T833)))</f>
        <v/>
      </c>
      <c r="W833" s="11"/>
      <c r="X833" s="11"/>
      <c r="Y833" s="11"/>
      <c r="Z833" s="11"/>
      <c r="AA833" s="11"/>
      <c r="AB833" s="11"/>
      <c r="AC833" s="11"/>
    </row>
    <row r="834" spans="4:29">
      <c r="D834" s="34">
        <f>IF(SUM($D$2:D833)&lt;&gt;0,0,IF(U833=L834,E834,0))</f>
        <v>0</v>
      </c>
      <c r="E834" s="3" t="str">
        <f t="shared" si="40"/>
        <v/>
      </c>
      <c r="F834" s="3" t="str">
        <f>IF(E834="","",IF(ISERROR(INDEX($A$11:$B$20,MATCH(E834,$A$11:$A$20,0),2)),0,INDEX($A$11:$B$20,MATCH(E834,$A$11:$A$20,0),2)))</f>
        <v/>
      </c>
      <c r="G834" s="47">
        <v>0.1</v>
      </c>
      <c r="H834" s="46">
        <f>IF($B$5="fixed",rate,G834)</f>
        <v>0.1</v>
      </c>
      <c r="I834" s="9" t="e">
        <f>IF(E834="",NA(),IF(PMT(H834/freq,(term*freq),-$B$2)&gt;(U833*(1+rate/freq)),IF((U833*(1+rate/freq))&lt;0,0,(U833*(1+rate/freq))),PMT(H834/freq,(term*freq),-$B$2)))</f>
        <v>#N/A</v>
      </c>
      <c r="J834" s="8" t="str">
        <f>IF(E834="","",IF(emi&gt;(U833*(1+rate/freq)),IF((U833*(1+rate/freq))&lt;0,0,(U833*(1+rate/freq))),emi))</f>
        <v/>
      </c>
      <c r="K834" s="9" t="e">
        <f>IF(E834="",NA(),IF(U833&lt;0,0,U833)*H834/freq)</f>
        <v>#N/A</v>
      </c>
      <c r="L834" s="8" t="str">
        <f t="shared" si="38"/>
        <v/>
      </c>
      <c r="M834" s="8" t="str">
        <f t="shared" si="39"/>
        <v/>
      </c>
      <c r="N834" s="8"/>
      <c r="O834" s="8"/>
      <c r="P834" s="8"/>
      <c r="Q834" s="8">
        <f>IF($B$23=$M$2,M834,IF($B$23=$N$2,N834,IF($B$23=$O$2,O834,IF($B$23=$P$2,P834,""))))</f>
        <v>0</v>
      </c>
      <c r="R834" s="3">
        <f>IF(Q834&lt;&gt;0,regpay,0)</f>
        <v>0</v>
      </c>
      <c r="S834" s="27"/>
      <c r="T834" s="3">
        <f>IF(U833=0,0,S834)</f>
        <v>0</v>
      </c>
      <c r="U834" s="8" t="str">
        <f>IF(E834="","",IF(U833&lt;=0,0,IF(U833+F834-L834-R834-T834&lt;0,0,U833+F834-L834-R834-T834)))</f>
        <v/>
      </c>
      <c r="W834" s="11"/>
      <c r="X834" s="11"/>
      <c r="Y834" s="11"/>
      <c r="Z834" s="11"/>
      <c r="AA834" s="11"/>
      <c r="AB834" s="11"/>
      <c r="AC834" s="11"/>
    </row>
    <row r="835" spans="4:29">
      <c r="D835" s="34">
        <f>IF(SUM($D$2:D834)&lt;&gt;0,0,IF(U834=L835,E835,0))</f>
        <v>0</v>
      </c>
      <c r="E835" s="3" t="str">
        <f t="shared" si="40"/>
        <v/>
      </c>
      <c r="F835" s="3" t="str">
        <f>IF(E835="","",IF(ISERROR(INDEX($A$11:$B$20,MATCH(E835,$A$11:$A$20,0),2)),0,INDEX($A$11:$B$20,MATCH(E835,$A$11:$A$20,0),2)))</f>
        <v/>
      </c>
      <c r="G835" s="47">
        <v>0.1</v>
      </c>
      <c r="H835" s="46">
        <f>IF($B$5="fixed",rate,G835)</f>
        <v>0.1</v>
      </c>
      <c r="I835" s="9" t="e">
        <f>IF(E835="",NA(),IF(PMT(H835/freq,(term*freq),-$B$2)&gt;(U834*(1+rate/freq)),IF((U834*(1+rate/freq))&lt;0,0,(U834*(1+rate/freq))),PMT(H835/freq,(term*freq),-$B$2)))</f>
        <v>#N/A</v>
      </c>
      <c r="J835" s="8" t="str">
        <f>IF(E835="","",IF(emi&gt;(U834*(1+rate/freq)),IF((U834*(1+rate/freq))&lt;0,0,(U834*(1+rate/freq))),emi))</f>
        <v/>
      </c>
      <c r="K835" s="9" t="e">
        <f>IF(E835="",NA(),IF(U834&lt;0,0,U834)*H835/freq)</f>
        <v>#N/A</v>
      </c>
      <c r="L835" s="8" t="str">
        <f t="shared" si="38"/>
        <v/>
      </c>
      <c r="M835" s="8" t="str">
        <f t="shared" si="39"/>
        <v/>
      </c>
      <c r="N835" s="8">
        <f>N832+3</f>
        <v>832</v>
      </c>
      <c r="O835" s="8"/>
      <c r="P835" s="8"/>
      <c r="Q835" s="8">
        <f>IF($B$23=$M$2,M835,IF($B$23=$N$2,N835,IF($B$23=$O$2,O835,IF($B$23=$P$2,P835,""))))</f>
        <v>832</v>
      </c>
      <c r="R835" s="3">
        <f>IF(Q835&lt;&gt;0,regpay,0)</f>
        <v>0</v>
      </c>
      <c r="S835" s="27"/>
      <c r="T835" s="3">
        <f>IF(U834=0,0,S835)</f>
        <v>0</v>
      </c>
      <c r="U835" s="8" t="str">
        <f>IF(E835="","",IF(U834&lt;=0,0,IF(U834+F835-L835-R835-T835&lt;0,0,U834+F835-L835-R835-T835)))</f>
        <v/>
      </c>
      <c r="W835" s="11"/>
      <c r="X835" s="11"/>
      <c r="Y835" s="11"/>
      <c r="Z835" s="11"/>
      <c r="AA835" s="11"/>
      <c r="AB835" s="11"/>
      <c r="AC835" s="11"/>
    </row>
    <row r="836" spans="4:29">
      <c r="D836" s="34">
        <f>IF(SUM($D$2:D835)&lt;&gt;0,0,IF(U835=L836,E836,0))</f>
        <v>0</v>
      </c>
      <c r="E836" s="3" t="str">
        <f t="shared" si="40"/>
        <v/>
      </c>
      <c r="F836" s="3" t="str">
        <f>IF(E836="","",IF(ISERROR(INDEX($A$11:$B$20,MATCH(E836,$A$11:$A$20,0),2)),0,INDEX($A$11:$B$20,MATCH(E836,$A$11:$A$20,0),2)))</f>
        <v/>
      </c>
      <c r="G836" s="47">
        <v>0.1</v>
      </c>
      <c r="H836" s="46">
        <f>IF($B$5="fixed",rate,G836)</f>
        <v>0.1</v>
      </c>
      <c r="I836" s="9" t="e">
        <f>IF(E836="",NA(),IF(PMT(H836/freq,(term*freq),-$B$2)&gt;(U835*(1+rate/freq)),IF((U835*(1+rate/freq))&lt;0,0,(U835*(1+rate/freq))),PMT(H836/freq,(term*freq),-$B$2)))</f>
        <v>#N/A</v>
      </c>
      <c r="J836" s="8" t="str">
        <f>IF(E836="","",IF(emi&gt;(U835*(1+rate/freq)),IF((U835*(1+rate/freq))&lt;0,0,(U835*(1+rate/freq))),emi))</f>
        <v/>
      </c>
      <c r="K836" s="9" t="e">
        <f>IF(E836="",NA(),IF(U835&lt;0,0,U835)*H836/freq)</f>
        <v>#N/A</v>
      </c>
      <c r="L836" s="8" t="str">
        <f t="shared" si="38"/>
        <v/>
      </c>
      <c r="M836" s="8" t="str">
        <f t="shared" si="39"/>
        <v/>
      </c>
      <c r="N836" s="8"/>
      <c r="O836" s="8"/>
      <c r="P836" s="8"/>
      <c r="Q836" s="8">
        <f>IF($B$23=$M$2,M836,IF($B$23=$N$2,N836,IF($B$23=$O$2,O836,IF($B$23=$P$2,P836,""))))</f>
        <v>0</v>
      </c>
      <c r="R836" s="3">
        <f>IF(Q836&lt;&gt;0,regpay,0)</f>
        <v>0</v>
      </c>
      <c r="S836" s="27"/>
      <c r="T836" s="3">
        <f>IF(U835=0,0,S836)</f>
        <v>0</v>
      </c>
      <c r="U836" s="8" t="str">
        <f>IF(E836="","",IF(U835&lt;=0,0,IF(U835+F836-L836-R836-T836&lt;0,0,U835+F836-L836-R836-T836)))</f>
        <v/>
      </c>
      <c r="W836" s="11"/>
      <c r="X836" s="11"/>
      <c r="Y836" s="11"/>
      <c r="Z836" s="11"/>
      <c r="AA836" s="11"/>
      <c r="AB836" s="11"/>
      <c r="AC836" s="11"/>
    </row>
    <row r="837" spans="4:29">
      <c r="D837" s="34">
        <f>IF(SUM($D$2:D836)&lt;&gt;0,0,IF(U836=L837,E837,0))</f>
        <v>0</v>
      </c>
      <c r="E837" s="3" t="str">
        <f t="shared" si="40"/>
        <v/>
      </c>
      <c r="F837" s="3" t="str">
        <f>IF(E837="","",IF(ISERROR(INDEX($A$11:$B$20,MATCH(E837,$A$11:$A$20,0),2)),0,INDEX($A$11:$B$20,MATCH(E837,$A$11:$A$20,0),2)))</f>
        <v/>
      </c>
      <c r="G837" s="47">
        <v>0.1</v>
      </c>
      <c r="H837" s="46">
        <f>IF($B$5="fixed",rate,G837)</f>
        <v>0.1</v>
      </c>
      <c r="I837" s="9" t="e">
        <f>IF(E837="",NA(),IF(PMT(H837/freq,(term*freq),-$B$2)&gt;(U836*(1+rate/freq)),IF((U836*(1+rate/freq))&lt;0,0,(U836*(1+rate/freq))),PMT(H837/freq,(term*freq),-$B$2)))</f>
        <v>#N/A</v>
      </c>
      <c r="J837" s="8" t="str">
        <f>IF(E837="","",IF(emi&gt;(U836*(1+rate/freq)),IF((U836*(1+rate/freq))&lt;0,0,(U836*(1+rate/freq))),emi))</f>
        <v/>
      </c>
      <c r="K837" s="9" t="e">
        <f>IF(E837="",NA(),IF(U836&lt;0,0,U836)*H837/freq)</f>
        <v>#N/A</v>
      </c>
      <c r="L837" s="8" t="str">
        <f t="shared" ref="L837:L900" si="41">IF(E837="","",I837-K837)</f>
        <v/>
      </c>
      <c r="M837" s="8" t="str">
        <f t="shared" ref="M837:M900" si="42">E837</f>
        <v/>
      </c>
      <c r="N837" s="8"/>
      <c r="O837" s="8"/>
      <c r="P837" s="8"/>
      <c r="Q837" s="8">
        <f>IF($B$23=$M$2,M837,IF($B$23=$N$2,N837,IF($B$23=$O$2,O837,IF($B$23=$P$2,P837,""))))</f>
        <v>0</v>
      </c>
      <c r="R837" s="3">
        <f>IF(Q837&lt;&gt;0,regpay,0)</f>
        <v>0</v>
      </c>
      <c r="S837" s="27"/>
      <c r="T837" s="3">
        <f>IF(U836=0,0,S837)</f>
        <v>0</v>
      </c>
      <c r="U837" s="8" t="str">
        <f>IF(E837="","",IF(U836&lt;=0,0,IF(U836+F837-L837-R837-T837&lt;0,0,U836+F837-L837-R837-T837)))</f>
        <v/>
      </c>
      <c r="W837" s="11"/>
      <c r="X837" s="11"/>
      <c r="Y837" s="11"/>
      <c r="Z837" s="11"/>
      <c r="AA837" s="11"/>
      <c r="AB837" s="11"/>
      <c r="AC837" s="11"/>
    </row>
    <row r="838" spans="4:29">
      <c r="D838" s="34">
        <f>IF(SUM($D$2:D837)&lt;&gt;0,0,IF(U837=L838,E838,0))</f>
        <v>0</v>
      </c>
      <c r="E838" s="3" t="str">
        <f t="shared" si="40"/>
        <v/>
      </c>
      <c r="F838" s="3" t="str">
        <f>IF(E838="","",IF(ISERROR(INDEX($A$11:$B$20,MATCH(E838,$A$11:$A$20,0),2)),0,INDEX($A$11:$B$20,MATCH(E838,$A$11:$A$20,0),2)))</f>
        <v/>
      </c>
      <c r="G838" s="47">
        <v>0.1</v>
      </c>
      <c r="H838" s="46">
        <f>IF($B$5="fixed",rate,G838)</f>
        <v>0.1</v>
      </c>
      <c r="I838" s="9" t="e">
        <f>IF(E838="",NA(),IF(PMT(H838/freq,(term*freq),-$B$2)&gt;(U837*(1+rate/freq)),IF((U837*(1+rate/freq))&lt;0,0,(U837*(1+rate/freq))),PMT(H838/freq,(term*freq),-$B$2)))</f>
        <v>#N/A</v>
      </c>
      <c r="J838" s="8" t="str">
        <f>IF(E838="","",IF(emi&gt;(U837*(1+rate/freq)),IF((U837*(1+rate/freq))&lt;0,0,(U837*(1+rate/freq))),emi))</f>
        <v/>
      </c>
      <c r="K838" s="9" t="e">
        <f>IF(E838="",NA(),IF(U837&lt;0,0,U837)*H838/freq)</f>
        <v>#N/A</v>
      </c>
      <c r="L838" s="8" t="str">
        <f t="shared" si="41"/>
        <v/>
      </c>
      <c r="M838" s="8" t="str">
        <f t="shared" si="42"/>
        <v/>
      </c>
      <c r="N838" s="8">
        <f>N835+3</f>
        <v>835</v>
      </c>
      <c r="O838" s="8">
        <f>O832+6</f>
        <v>835</v>
      </c>
      <c r="P838" s="8"/>
      <c r="Q838" s="8">
        <f>IF($B$23=$M$2,M838,IF($B$23=$N$2,N838,IF($B$23=$O$2,O838,IF($B$23=$P$2,P838,""))))</f>
        <v>835</v>
      </c>
      <c r="R838" s="3">
        <f>IF(Q838&lt;&gt;0,regpay,0)</f>
        <v>0</v>
      </c>
      <c r="S838" s="27"/>
      <c r="T838" s="3">
        <f>IF(U837=0,0,S838)</f>
        <v>0</v>
      </c>
      <c r="U838" s="8" t="str">
        <f>IF(E838="","",IF(U837&lt;=0,0,IF(U837+F838-L838-R838-T838&lt;0,0,U837+F838-L838-R838-T838)))</f>
        <v/>
      </c>
      <c r="W838" s="11"/>
      <c r="X838" s="11"/>
      <c r="Y838" s="11"/>
      <c r="Z838" s="11"/>
      <c r="AA838" s="11"/>
      <c r="AB838" s="11"/>
      <c r="AC838" s="11"/>
    </row>
    <row r="839" spans="4:29">
      <c r="D839" s="34">
        <f>IF(SUM($D$2:D838)&lt;&gt;0,0,IF(U838=L839,E839,0))</f>
        <v>0</v>
      </c>
      <c r="E839" s="3" t="str">
        <f t="shared" si="40"/>
        <v/>
      </c>
      <c r="F839" s="3" t="str">
        <f>IF(E839="","",IF(ISERROR(INDEX($A$11:$B$20,MATCH(E839,$A$11:$A$20,0),2)),0,INDEX($A$11:$B$20,MATCH(E839,$A$11:$A$20,0),2)))</f>
        <v/>
      </c>
      <c r="G839" s="47">
        <v>0.1</v>
      </c>
      <c r="H839" s="46">
        <f>IF($B$5="fixed",rate,G839)</f>
        <v>0.1</v>
      </c>
      <c r="I839" s="9" t="e">
        <f>IF(E839="",NA(),IF(PMT(H839/freq,(term*freq),-$B$2)&gt;(U838*(1+rate/freq)),IF((U838*(1+rate/freq))&lt;0,0,(U838*(1+rate/freq))),PMT(H839/freq,(term*freq),-$B$2)))</f>
        <v>#N/A</v>
      </c>
      <c r="J839" s="8" t="str">
        <f>IF(E839="","",IF(emi&gt;(U838*(1+rate/freq)),IF((U838*(1+rate/freq))&lt;0,0,(U838*(1+rate/freq))),emi))</f>
        <v/>
      </c>
      <c r="K839" s="9" t="e">
        <f>IF(E839="",NA(),IF(U838&lt;0,0,U838)*H839/freq)</f>
        <v>#N/A</v>
      </c>
      <c r="L839" s="8" t="str">
        <f t="shared" si="41"/>
        <v/>
      </c>
      <c r="M839" s="8" t="str">
        <f t="shared" si="42"/>
        <v/>
      </c>
      <c r="N839" s="8"/>
      <c r="O839" s="8"/>
      <c r="P839" s="8"/>
      <c r="Q839" s="8">
        <f>IF($B$23=$M$2,M839,IF($B$23=$N$2,N839,IF($B$23=$O$2,O839,IF($B$23=$P$2,P839,""))))</f>
        <v>0</v>
      </c>
      <c r="R839" s="3">
        <f>IF(Q839&lt;&gt;0,regpay,0)</f>
        <v>0</v>
      </c>
      <c r="S839" s="27"/>
      <c r="T839" s="3">
        <f>IF(U838=0,0,S839)</f>
        <v>0</v>
      </c>
      <c r="U839" s="8" t="str">
        <f>IF(E839="","",IF(U838&lt;=0,0,IF(U838+F839-L839-R839-T839&lt;0,0,U838+F839-L839-R839-T839)))</f>
        <v/>
      </c>
      <c r="W839" s="11"/>
      <c r="X839" s="11"/>
      <c r="Y839" s="11"/>
      <c r="Z839" s="11"/>
      <c r="AA839" s="11"/>
      <c r="AB839" s="11"/>
      <c r="AC839" s="11"/>
    </row>
    <row r="840" spans="4:29">
      <c r="D840" s="34">
        <f>IF(SUM($D$2:D839)&lt;&gt;0,0,IF(U839=L840,E840,0))</f>
        <v>0</v>
      </c>
      <c r="E840" s="3" t="str">
        <f t="shared" si="40"/>
        <v/>
      </c>
      <c r="F840" s="3" t="str">
        <f>IF(E840="","",IF(ISERROR(INDEX($A$11:$B$20,MATCH(E840,$A$11:$A$20,0),2)),0,INDEX($A$11:$B$20,MATCH(E840,$A$11:$A$20,0),2)))</f>
        <v/>
      </c>
      <c r="G840" s="47">
        <v>0.1</v>
      </c>
      <c r="H840" s="46">
        <f>IF($B$5="fixed",rate,G840)</f>
        <v>0.1</v>
      </c>
      <c r="I840" s="9" t="e">
        <f>IF(E840="",NA(),IF(PMT(H840/freq,(term*freq),-$B$2)&gt;(U839*(1+rate/freq)),IF((U839*(1+rate/freq))&lt;0,0,(U839*(1+rate/freq))),PMT(H840/freq,(term*freq),-$B$2)))</f>
        <v>#N/A</v>
      </c>
      <c r="J840" s="8" t="str">
        <f>IF(E840="","",IF(emi&gt;(U839*(1+rate/freq)),IF((U839*(1+rate/freq))&lt;0,0,(U839*(1+rate/freq))),emi))</f>
        <v/>
      </c>
      <c r="K840" s="9" t="e">
        <f>IF(E840="",NA(),IF(U839&lt;0,0,U839)*H840/freq)</f>
        <v>#N/A</v>
      </c>
      <c r="L840" s="8" t="str">
        <f t="shared" si="41"/>
        <v/>
      </c>
      <c r="M840" s="8" t="str">
        <f t="shared" si="42"/>
        <v/>
      </c>
      <c r="N840" s="8"/>
      <c r="O840" s="8"/>
      <c r="P840" s="8"/>
      <c r="Q840" s="8">
        <f>IF($B$23=$M$2,M840,IF($B$23=$N$2,N840,IF($B$23=$O$2,O840,IF($B$23=$P$2,P840,""))))</f>
        <v>0</v>
      </c>
      <c r="R840" s="3">
        <f>IF(Q840&lt;&gt;0,regpay,0)</f>
        <v>0</v>
      </c>
      <c r="S840" s="27"/>
      <c r="T840" s="3">
        <f>IF(U839=0,0,S840)</f>
        <v>0</v>
      </c>
      <c r="U840" s="8" t="str">
        <f>IF(E840="","",IF(U839&lt;=0,0,IF(U839+F840-L840-R840-T840&lt;0,0,U839+F840-L840-R840-T840)))</f>
        <v/>
      </c>
      <c r="W840" s="11"/>
      <c r="X840" s="11"/>
      <c r="Y840" s="11"/>
      <c r="Z840" s="11"/>
      <c r="AA840" s="11"/>
      <c r="AB840" s="11"/>
      <c r="AC840" s="11"/>
    </row>
    <row r="841" spans="4:29">
      <c r="D841" s="34">
        <f>IF(SUM($D$2:D840)&lt;&gt;0,0,IF(U840=L841,E841,0))</f>
        <v>0</v>
      </c>
      <c r="E841" s="3" t="str">
        <f t="shared" si="40"/>
        <v/>
      </c>
      <c r="F841" s="3" t="str">
        <f>IF(E841="","",IF(ISERROR(INDEX($A$11:$B$20,MATCH(E841,$A$11:$A$20,0),2)),0,INDEX($A$11:$B$20,MATCH(E841,$A$11:$A$20,0),2)))</f>
        <v/>
      </c>
      <c r="G841" s="47">
        <v>0.1</v>
      </c>
      <c r="H841" s="46">
        <f>IF($B$5="fixed",rate,G841)</f>
        <v>0.1</v>
      </c>
      <c r="I841" s="9" t="e">
        <f>IF(E841="",NA(),IF(PMT(H841/freq,(term*freq),-$B$2)&gt;(U840*(1+rate/freq)),IF((U840*(1+rate/freq))&lt;0,0,(U840*(1+rate/freq))),PMT(H841/freq,(term*freq),-$B$2)))</f>
        <v>#N/A</v>
      </c>
      <c r="J841" s="8" t="str">
        <f>IF(E841="","",IF(emi&gt;(U840*(1+rate/freq)),IF((U840*(1+rate/freq))&lt;0,0,(U840*(1+rate/freq))),emi))</f>
        <v/>
      </c>
      <c r="K841" s="9" t="e">
        <f>IF(E841="",NA(),IF(U840&lt;0,0,U840)*H841/freq)</f>
        <v>#N/A</v>
      </c>
      <c r="L841" s="8" t="str">
        <f t="shared" si="41"/>
        <v/>
      </c>
      <c r="M841" s="8" t="str">
        <f t="shared" si="42"/>
        <v/>
      </c>
      <c r="N841" s="8">
        <f>N838+3</f>
        <v>838</v>
      </c>
      <c r="O841" s="8"/>
      <c r="P841" s="8"/>
      <c r="Q841" s="8">
        <f>IF($B$23=$M$2,M841,IF($B$23=$N$2,N841,IF($B$23=$O$2,O841,IF($B$23=$P$2,P841,""))))</f>
        <v>838</v>
      </c>
      <c r="R841" s="3">
        <f>IF(Q841&lt;&gt;0,regpay,0)</f>
        <v>0</v>
      </c>
      <c r="S841" s="27"/>
      <c r="T841" s="3">
        <f>IF(U840=0,0,S841)</f>
        <v>0</v>
      </c>
      <c r="U841" s="8" t="str">
        <f>IF(E841="","",IF(U840&lt;=0,0,IF(U840+F841-L841-R841-T841&lt;0,0,U840+F841-L841-R841-T841)))</f>
        <v/>
      </c>
      <c r="W841" s="11"/>
      <c r="X841" s="11"/>
      <c r="Y841" s="11"/>
      <c r="Z841" s="11"/>
      <c r="AA841" s="11"/>
      <c r="AB841" s="11"/>
      <c r="AC841" s="11"/>
    </row>
    <row r="842" spans="4:29">
      <c r="D842" s="34">
        <f>IF(SUM($D$2:D841)&lt;&gt;0,0,IF(U841=L842,E842,0))</f>
        <v>0</v>
      </c>
      <c r="E842" s="3" t="str">
        <f t="shared" si="40"/>
        <v/>
      </c>
      <c r="F842" s="3" t="str">
        <f>IF(E842="","",IF(ISERROR(INDEX($A$11:$B$20,MATCH(E842,$A$11:$A$20,0),2)),0,INDEX($A$11:$B$20,MATCH(E842,$A$11:$A$20,0),2)))</f>
        <v/>
      </c>
      <c r="G842" s="47">
        <v>0.1</v>
      </c>
      <c r="H842" s="46">
        <f>IF($B$5="fixed",rate,G842)</f>
        <v>0.1</v>
      </c>
      <c r="I842" s="9" t="e">
        <f>IF(E842="",NA(),IF(PMT(H842/freq,(term*freq),-$B$2)&gt;(U841*(1+rate/freq)),IF((U841*(1+rate/freq))&lt;0,0,(U841*(1+rate/freq))),PMT(H842/freq,(term*freq),-$B$2)))</f>
        <v>#N/A</v>
      </c>
      <c r="J842" s="8" t="str">
        <f>IF(E842="","",IF(emi&gt;(U841*(1+rate/freq)),IF((U841*(1+rate/freq))&lt;0,0,(U841*(1+rate/freq))),emi))</f>
        <v/>
      </c>
      <c r="K842" s="9" t="e">
        <f>IF(E842="",NA(),IF(U841&lt;0,0,U841)*H842/freq)</f>
        <v>#N/A</v>
      </c>
      <c r="L842" s="8" t="str">
        <f t="shared" si="41"/>
        <v/>
      </c>
      <c r="M842" s="8" t="str">
        <f t="shared" si="42"/>
        <v/>
      </c>
      <c r="N842" s="8"/>
      <c r="O842" s="8"/>
      <c r="P842" s="8"/>
      <c r="Q842" s="8">
        <f>IF($B$23=$M$2,M842,IF($B$23=$N$2,N842,IF($B$23=$O$2,O842,IF($B$23=$P$2,P842,""))))</f>
        <v>0</v>
      </c>
      <c r="R842" s="3">
        <f>IF(Q842&lt;&gt;0,regpay,0)</f>
        <v>0</v>
      </c>
      <c r="S842" s="27"/>
      <c r="T842" s="3">
        <f>IF(U841=0,0,S842)</f>
        <v>0</v>
      </c>
      <c r="U842" s="8" t="str">
        <f>IF(E842="","",IF(U841&lt;=0,0,IF(U841+F842-L842-R842-T842&lt;0,0,U841+F842-L842-R842-T842)))</f>
        <v/>
      </c>
      <c r="W842" s="11"/>
      <c r="X842" s="11"/>
      <c r="Y842" s="11"/>
      <c r="Z842" s="11"/>
      <c r="AA842" s="11"/>
      <c r="AB842" s="11"/>
      <c r="AC842" s="11"/>
    </row>
    <row r="843" spans="4:29">
      <c r="D843" s="34">
        <f>IF(SUM($D$2:D842)&lt;&gt;0,0,IF(U842=L843,E843,0))</f>
        <v>0</v>
      </c>
      <c r="E843" s="3" t="str">
        <f t="shared" si="40"/>
        <v/>
      </c>
      <c r="F843" s="3" t="str">
        <f>IF(E843="","",IF(ISERROR(INDEX($A$11:$B$20,MATCH(E843,$A$11:$A$20,0),2)),0,INDEX($A$11:$B$20,MATCH(E843,$A$11:$A$20,0),2)))</f>
        <v/>
      </c>
      <c r="G843" s="47">
        <v>0.1</v>
      </c>
      <c r="H843" s="46">
        <f>IF($B$5="fixed",rate,G843)</f>
        <v>0.1</v>
      </c>
      <c r="I843" s="9" t="e">
        <f>IF(E843="",NA(),IF(PMT(H843/freq,(term*freq),-$B$2)&gt;(U842*(1+rate/freq)),IF((U842*(1+rate/freq))&lt;0,0,(U842*(1+rate/freq))),PMT(H843/freq,(term*freq),-$B$2)))</f>
        <v>#N/A</v>
      </c>
      <c r="J843" s="8" t="str">
        <f>IF(E843="","",IF(emi&gt;(U842*(1+rate/freq)),IF((U842*(1+rate/freq))&lt;0,0,(U842*(1+rate/freq))),emi))</f>
        <v/>
      </c>
      <c r="K843" s="9" t="e">
        <f>IF(E843="",NA(),IF(U842&lt;0,0,U842)*H843/freq)</f>
        <v>#N/A</v>
      </c>
      <c r="L843" s="8" t="str">
        <f t="shared" si="41"/>
        <v/>
      </c>
      <c r="M843" s="8" t="str">
        <f t="shared" si="42"/>
        <v/>
      </c>
      <c r="N843" s="8"/>
      <c r="O843" s="8"/>
      <c r="P843" s="8"/>
      <c r="Q843" s="8">
        <f>IF($B$23=$M$2,M843,IF($B$23=$N$2,N843,IF($B$23=$O$2,O843,IF($B$23=$P$2,P843,""))))</f>
        <v>0</v>
      </c>
      <c r="R843" s="3">
        <f>IF(Q843&lt;&gt;0,regpay,0)</f>
        <v>0</v>
      </c>
      <c r="S843" s="27"/>
      <c r="T843" s="3">
        <f>IF(U842=0,0,S843)</f>
        <v>0</v>
      </c>
      <c r="U843" s="8" t="str">
        <f>IF(E843="","",IF(U842&lt;=0,0,IF(U842+F843-L843-R843-T843&lt;0,0,U842+F843-L843-R843-T843)))</f>
        <v/>
      </c>
      <c r="W843" s="11"/>
      <c r="X843" s="11"/>
      <c r="Y843" s="11"/>
      <c r="Z843" s="11"/>
      <c r="AA843" s="11"/>
      <c r="AB843" s="11"/>
      <c r="AC843" s="11"/>
    </row>
    <row r="844" spans="4:29">
      <c r="D844" s="34">
        <f>IF(SUM($D$2:D843)&lt;&gt;0,0,IF(U843=L844,E844,0))</f>
        <v>0</v>
      </c>
      <c r="E844" s="3" t="str">
        <f t="shared" si="40"/>
        <v/>
      </c>
      <c r="F844" s="3" t="str">
        <f>IF(E844="","",IF(ISERROR(INDEX($A$11:$B$20,MATCH(E844,$A$11:$A$20,0),2)),0,INDEX($A$11:$B$20,MATCH(E844,$A$11:$A$20,0),2)))</f>
        <v/>
      </c>
      <c r="G844" s="47">
        <v>0.1</v>
      </c>
      <c r="H844" s="46">
        <f>IF($B$5="fixed",rate,G844)</f>
        <v>0.1</v>
      </c>
      <c r="I844" s="9" t="e">
        <f>IF(E844="",NA(),IF(PMT(H844/freq,(term*freq),-$B$2)&gt;(U843*(1+rate/freq)),IF((U843*(1+rate/freq))&lt;0,0,(U843*(1+rate/freq))),PMT(H844/freq,(term*freq),-$B$2)))</f>
        <v>#N/A</v>
      </c>
      <c r="J844" s="8" t="str">
        <f>IF(E844="","",IF(emi&gt;(U843*(1+rate/freq)),IF((U843*(1+rate/freq))&lt;0,0,(U843*(1+rate/freq))),emi))</f>
        <v/>
      </c>
      <c r="K844" s="9" t="e">
        <f>IF(E844="",NA(),IF(U843&lt;0,0,U843)*H844/freq)</f>
        <v>#N/A</v>
      </c>
      <c r="L844" s="8" t="str">
        <f t="shared" si="41"/>
        <v/>
      </c>
      <c r="M844" s="8" t="str">
        <f t="shared" si="42"/>
        <v/>
      </c>
      <c r="N844" s="8">
        <f>N841+3</f>
        <v>841</v>
      </c>
      <c r="O844" s="8">
        <f>O838+6</f>
        <v>841</v>
      </c>
      <c r="P844" s="8">
        <f>P832+12</f>
        <v>841</v>
      </c>
      <c r="Q844" s="8">
        <f>IF($B$23=$M$2,M844,IF($B$23=$N$2,N844,IF($B$23=$O$2,O844,IF($B$23=$P$2,P844,""))))</f>
        <v>841</v>
      </c>
      <c r="R844" s="3">
        <f>IF(Q844&lt;&gt;0,regpay,0)</f>
        <v>0</v>
      </c>
      <c r="S844" s="27"/>
      <c r="T844" s="3">
        <f>IF(U843=0,0,S844)</f>
        <v>0</v>
      </c>
      <c r="U844" s="8" t="str">
        <f>IF(E844="","",IF(U843&lt;=0,0,IF(U843+F844-L844-R844-T844&lt;0,0,U843+F844-L844-R844-T844)))</f>
        <v/>
      </c>
      <c r="W844" s="11"/>
      <c r="X844" s="11"/>
      <c r="Y844" s="11"/>
      <c r="Z844" s="11"/>
      <c r="AA844" s="11"/>
      <c r="AB844" s="11"/>
      <c r="AC844" s="11"/>
    </row>
    <row r="845" spans="4:29">
      <c r="D845" s="34">
        <f>IF(SUM($D$2:D844)&lt;&gt;0,0,IF(U844=L845,E845,0))</f>
        <v>0</v>
      </c>
      <c r="E845" s="3" t="str">
        <f t="shared" si="40"/>
        <v/>
      </c>
      <c r="F845" s="3" t="str">
        <f>IF(E845="","",IF(ISERROR(INDEX($A$11:$B$20,MATCH(E845,$A$11:$A$20,0),2)),0,INDEX($A$11:$B$20,MATCH(E845,$A$11:$A$20,0),2)))</f>
        <v/>
      </c>
      <c r="G845" s="47">
        <v>0.1</v>
      </c>
      <c r="H845" s="46">
        <f>IF($B$5="fixed",rate,G845)</f>
        <v>0.1</v>
      </c>
      <c r="I845" s="9" t="e">
        <f>IF(E845="",NA(),IF(PMT(H845/freq,(term*freq),-$B$2)&gt;(U844*(1+rate/freq)),IF((U844*(1+rate/freq))&lt;0,0,(U844*(1+rate/freq))),PMT(H845/freq,(term*freq),-$B$2)))</f>
        <v>#N/A</v>
      </c>
      <c r="J845" s="8" t="str">
        <f>IF(E845="","",IF(emi&gt;(U844*(1+rate/freq)),IF((U844*(1+rate/freq))&lt;0,0,(U844*(1+rate/freq))),emi))</f>
        <v/>
      </c>
      <c r="K845" s="9" t="e">
        <f>IF(E845="",NA(),IF(U844&lt;0,0,U844)*H845/freq)</f>
        <v>#N/A</v>
      </c>
      <c r="L845" s="8" t="str">
        <f t="shared" si="41"/>
        <v/>
      </c>
      <c r="M845" s="8" t="str">
        <f t="shared" si="42"/>
        <v/>
      </c>
      <c r="N845" s="8"/>
      <c r="O845" s="8"/>
      <c r="P845" s="8"/>
      <c r="Q845" s="8">
        <f>IF($B$23=$M$2,M845,IF($B$23=$N$2,N845,IF($B$23=$O$2,O845,IF($B$23=$P$2,P845,""))))</f>
        <v>0</v>
      </c>
      <c r="R845" s="3">
        <f>IF(Q845&lt;&gt;0,regpay,0)</f>
        <v>0</v>
      </c>
      <c r="S845" s="27"/>
      <c r="T845" s="3">
        <f>IF(U844=0,0,S845)</f>
        <v>0</v>
      </c>
      <c r="U845" s="8" t="str">
        <f>IF(E845="","",IF(U844&lt;=0,0,IF(U844+F845-L845-R845-T845&lt;0,0,U844+F845-L845-R845-T845)))</f>
        <v/>
      </c>
      <c r="W845" s="11"/>
      <c r="X845" s="11"/>
      <c r="Y845" s="11"/>
      <c r="Z845" s="11"/>
      <c r="AA845" s="11"/>
      <c r="AB845" s="11"/>
      <c r="AC845" s="11"/>
    </row>
    <row r="846" spans="4:29">
      <c r="D846" s="34">
        <f>IF(SUM($D$2:D845)&lt;&gt;0,0,IF(U845=L846,E846,0))</f>
        <v>0</v>
      </c>
      <c r="E846" s="3" t="str">
        <f t="shared" si="40"/>
        <v/>
      </c>
      <c r="F846" s="3" t="str">
        <f>IF(E846="","",IF(ISERROR(INDEX($A$11:$B$20,MATCH(E846,$A$11:$A$20,0),2)),0,INDEX($A$11:$B$20,MATCH(E846,$A$11:$A$20,0),2)))</f>
        <v/>
      </c>
      <c r="G846" s="47">
        <v>0.1</v>
      </c>
      <c r="H846" s="46">
        <f>IF($B$5="fixed",rate,G846)</f>
        <v>0.1</v>
      </c>
      <c r="I846" s="9" t="e">
        <f>IF(E846="",NA(),IF(PMT(H846/freq,(term*freq),-$B$2)&gt;(U845*(1+rate/freq)),IF((U845*(1+rate/freq))&lt;0,0,(U845*(1+rate/freq))),PMT(H846/freq,(term*freq),-$B$2)))</f>
        <v>#N/A</v>
      </c>
      <c r="J846" s="8" t="str">
        <f>IF(E846="","",IF(emi&gt;(U845*(1+rate/freq)),IF((U845*(1+rate/freq))&lt;0,0,(U845*(1+rate/freq))),emi))</f>
        <v/>
      </c>
      <c r="K846" s="9" t="e">
        <f>IF(E846="",NA(),IF(U845&lt;0,0,U845)*H846/freq)</f>
        <v>#N/A</v>
      </c>
      <c r="L846" s="8" t="str">
        <f t="shared" si="41"/>
        <v/>
      </c>
      <c r="M846" s="8" t="str">
        <f t="shared" si="42"/>
        <v/>
      </c>
      <c r="N846" s="8"/>
      <c r="O846" s="8"/>
      <c r="P846" s="8"/>
      <c r="Q846" s="8">
        <f>IF($B$23=$M$2,M846,IF($B$23=$N$2,N846,IF($B$23=$O$2,O846,IF($B$23=$P$2,P846,""))))</f>
        <v>0</v>
      </c>
      <c r="R846" s="3">
        <f>IF(Q846&lt;&gt;0,regpay,0)</f>
        <v>0</v>
      </c>
      <c r="S846" s="27"/>
      <c r="T846" s="3">
        <f>IF(U845=0,0,S846)</f>
        <v>0</v>
      </c>
      <c r="U846" s="8" t="str">
        <f>IF(E846="","",IF(U845&lt;=0,0,IF(U845+F846-L846-R846-T846&lt;0,0,U845+F846-L846-R846-T846)))</f>
        <v/>
      </c>
      <c r="W846" s="11"/>
      <c r="X846" s="11"/>
      <c r="Y846" s="11"/>
      <c r="Z846" s="11"/>
      <c r="AA846" s="11"/>
      <c r="AB846" s="11"/>
      <c r="AC846" s="11"/>
    </row>
    <row r="847" spans="4:29">
      <c r="D847" s="34">
        <f>IF(SUM($D$2:D846)&lt;&gt;0,0,IF(U846=L847,E847,0))</f>
        <v>0</v>
      </c>
      <c r="E847" s="3" t="str">
        <f t="shared" si="40"/>
        <v/>
      </c>
      <c r="F847" s="3" t="str">
        <f>IF(E847="","",IF(ISERROR(INDEX($A$11:$B$20,MATCH(E847,$A$11:$A$20,0),2)),0,INDEX($A$11:$B$20,MATCH(E847,$A$11:$A$20,0),2)))</f>
        <v/>
      </c>
      <c r="G847" s="47">
        <v>0.1</v>
      </c>
      <c r="H847" s="46">
        <f>IF($B$5="fixed",rate,G847)</f>
        <v>0.1</v>
      </c>
      <c r="I847" s="9" t="e">
        <f>IF(E847="",NA(),IF(PMT(H847/freq,(term*freq),-$B$2)&gt;(U846*(1+rate/freq)),IF((U846*(1+rate/freq))&lt;0,0,(U846*(1+rate/freq))),PMT(H847/freq,(term*freq),-$B$2)))</f>
        <v>#N/A</v>
      </c>
      <c r="J847" s="8" t="str">
        <f>IF(E847="","",IF(emi&gt;(U846*(1+rate/freq)),IF((U846*(1+rate/freq))&lt;0,0,(U846*(1+rate/freq))),emi))</f>
        <v/>
      </c>
      <c r="K847" s="9" t="e">
        <f>IF(E847="",NA(),IF(U846&lt;0,0,U846)*H847/freq)</f>
        <v>#N/A</v>
      </c>
      <c r="L847" s="8" t="str">
        <f t="shared" si="41"/>
        <v/>
      </c>
      <c r="M847" s="8" t="str">
        <f t="shared" si="42"/>
        <v/>
      </c>
      <c r="N847" s="8">
        <f>N844+3</f>
        <v>844</v>
      </c>
      <c r="O847" s="8"/>
      <c r="P847" s="8"/>
      <c r="Q847" s="8">
        <f>IF($B$23=$M$2,M847,IF($B$23=$N$2,N847,IF($B$23=$O$2,O847,IF($B$23=$P$2,P847,""))))</f>
        <v>844</v>
      </c>
      <c r="R847" s="3">
        <f>IF(Q847&lt;&gt;0,regpay,0)</f>
        <v>0</v>
      </c>
      <c r="S847" s="27"/>
      <c r="T847" s="3">
        <f>IF(U846=0,0,S847)</f>
        <v>0</v>
      </c>
      <c r="U847" s="8" t="str">
        <f>IF(E847="","",IF(U846&lt;=0,0,IF(U846+F847-L847-R847-T847&lt;0,0,U846+F847-L847-R847-T847)))</f>
        <v/>
      </c>
      <c r="W847" s="11"/>
      <c r="X847" s="11"/>
      <c r="Y847" s="11"/>
      <c r="Z847" s="11"/>
      <c r="AA847" s="11"/>
      <c r="AB847" s="11"/>
      <c r="AC847" s="11"/>
    </row>
    <row r="848" spans="4:29">
      <c r="D848" s="34">
        <f>IF(SUM($D$2:D847)&lt;&gt;0,0,IF(U847=L848,E848,0))</f>
        <v>0</v>
      </c>
      <c r="E848" s="3" t="str">
        <f t="shared" si="40"/>
        <v/>
      </c>
      <c r="F848" s="3" t="str">
        <f>IF(E848="","",IF(ISERROR(INDEX($A$11:$B$20,MATCH(E848,$A$11:$A$20,0),2)),0,INDEX($A$11:$B$20,MATCH(E848,$A$11:$A$20,0),2)))</f>
        <v/>
      </c>
      <c r="G848" s="47">
        <v>0.1</v>
      </c>
      <c r="H848" s="46">
        <f>IF($B$5="fixed",rate,G848)</f>
        <v>0.1</v>
      </c>
      <c r="I848" s="9" t="e">
        <f>IF(E848="",NA(),IF(PMT(H848/freq,(term*freq),-$B$2)&gt;(U847*(1+rate/freq)),IF((U847*(1+rate/freq))&lt;0,0,(U847*(1+rate/freq))),PMT(H848/freq,(term*freq),-$B$2)))</f>
        <v>#N/A</v>
      </c>
      <c r="J848" s="8" t="str">
        <f>IF(E848="","",IF(emi&gt;(U847*(1+rate/freq)),IF((U847*(1+rate/freq))&lt;0,0,(U847*(1+rate/freq))),emi))</f>
        <v/>
      </c>
      <c r="K848" s="9" t="e">
        <f>IF(E848="",NA(),IF(U847&lt;0,0,U847)*H848/freq)</f>
        <v>#N/A</v>
      </c>
      <c r="L848" s="8" t="str">
        <f t="shared" si="41"/>
        <v/>
      </c>
      <c r="M848" s="8" t="str">
        <f t="shared" si="42"/>
        <v/>
      </c>
      <c r="N848" s="8"/>
      <c r="O848" s="8"/>
      <c r="P848" s="8"/>
      <c r="Q848" s="8">
        <f>IF($B$23=$M$2,M848,IF($B$23=$N$2,N848,IF($B$23=$O$2,O848,IF($B$23=$P$2,P848,""))))</f>
        <v>0</v>
      </c>
      <c r="R848" s="3">
        <f>IF(Q848&lt;&gt;0,regpay,0)</f>
        <v>0</v>
      </c>
      <c r="S848" s="27"/>
      <c r="T848" s="3">
        <f>IF(U847=0,0,S848)</f>
        <v>0</v>
      </c>
      <c r="U848" s="8" t="str">
        <f>IF(E848="","",IF(U847&lt;=0,0,IF(U847+F848-L848-R848-T848&lt;0,0,U847+F848-L848-R848-T848)))</f>
        <v/>
      </c>
      <c r="W848" s="11"/>
      <c r="X848" s="11"/>
      <c r="Y848" s="11"/>
      <c r="Z848" s="11"/>
      <c r="AA848" s="11"/>
      <c r="AB848" s="11"/>
      <c r="AC848" s="11"/>
    </row>
    <row r="849" spans="4:29">
      <c r="D849" s="34">
        <f>IF(SUM($D$2:D848)&lt;&gt;0,0,IF(U848=L849,E849,0))</f>
        <v>0</v>
      </c>
      <c r="E849" s="3" t="str">
        <f t="shared" si="40"/>
        <v/>
      </c>
      <c r="F849" s="3" t="str">
        <f>IF(E849="","",IF(ISERROR(INDEX($A$11:$B$20,MATCH(E849,$A$11:$A$20,0),2)),0,INDEX($A$11:$B$20,MATCH(E849,$A$11:$A$20,0),2)))</f>
        <v/>
      </c>
      <c r="G849" s="47">
        <v>0.1</v>
      </c>
      <c r="H849" s="46">
        <f>IF($B$5="fixed",rate,G849)</f>
        <v>0.1</v>
      </c>
      <c r="I849" s="9" t="e">
        <f>IF(E849="",NA(),IF(PMT(H849/freq,(term*freq),-$B$2)&gt;(U848*(1+rate/freq)),IF((U848*(1+rate/freq))&lt;0,0,(U848*(1+rate/freq))),PMT(H849/freq,(term*freq),-$B$2)))</f>
        <v>#N/A</v>
      </c>
      <c r="J849" s="8" t="str">
        <f>IF(E849="","",IF(emi&gt;(U848*(1+rate/freq)),IF((U848*(1+rate/freq))&lt;0,0,(U848*(1+rate/freq))),emi))</f>
        <v/>
      </c>
      <c r="K849" s="9" t="e">
        <f>IF(E849="",NA(),IF(U848&lt;0,0,U848)*H849/freq)</f>
        <v>#N/A</v>
      </c>
      <c r="L849" s="8" t="str">
        <f t="shared" si="41"/>
        <v/>
      </c>
      <c r="M849" s="8" t="str">
        <f t="shared" si="42"/>
        <v/>
      </c>
      <c r="N849" s="8"/>
      <c r="O849" s="8"/>
      <c r="P849" s="8"/>
      <c r="Q849" s="8">
        <f>IF($B$23=$M$2,M849,IF($B$23=$N$2,N849,IF($B$23=$O$2,O849,IF($B$23=$P$2,P849,""))))</f>
        <v>0</v>
      </c>
      <c r="R849" s="3">
        <f>IF(Q849&lt;&gt;0,regpay,0)</f>
        <v>0</v>
      </c>
      <c r="S849" s="27"/>
      <c r="T849" s="3">
        <f>IF(U848=0,0,S849)</f>
        <v>0</v>
      </c>
      <c r="U849" s="8" t="str">
        <f>IF(E849="","",IF(U848&lt;=0,0,IF(U848+F849-L849-R849-T849&lt;0,0,U848+F849-L849-R849-T849)))</f>
        <v/>
      </c>
      <c r="W849" s="11"/>
      <c r="X849" s="11"/>
      <c r="Y849" s="11"/>
      <c r="Z849" s="11"/>
      <c r="AA849" s="11"/>
      <c r="AB849" s="11"/>
      <c r="AC849" s="11"/>
    </row>
    <row r="850" spans="4:29">
      <c r="D850" s="34">
        <f>IF(SUM($D$2:D849)&lt;&gt;0,0,IF(U849=L850,E850,0))</f>
        <v>0</v>
      </c>
      <c r="E850" s="3" t="str">
        <f t="shared" si="40"/>
        <v/>
      </c>
      <c r="F850" s="3" t="str">
        <f>IF(E850="","",IF(ISERROR(INDEX($A$11:$B$20,MATCH(E850,$A$11:$A$20,0),2)),0,INDEX($A$11:$B$20,MATCH(E850,$A$11:$A$20,0),2)))</f>
        <v/>
      </c>
      <c r="G850" s="47">
        <v>0.1</v>
      </c>
      <c r="H850" s="46">
        <f>IF($B$5="fixed",rate,G850)</f>
        <v>0.1</v>
      </c>
      <c r="I850" s="9" t="e">
        <f>IF(E850="",NA(),IF(PMT(H850/freq,(term*freq),-$B$2)&gt;(U849*(1+rate/freq)),IF((U849*(1+rate/freq))&lt;0,0,(U849*(1+rate/freq))),PMT(H850/freq,(term*freq),-$B$2)))</f>
        <v>#N/A</v>
      </c>
      <c r="J850" s="8" t="str">
        <f>IF(E850="","",IF(emi&gt;(U849*(1+rate/freq)),IF((U849*(1+rate/freq))&lt;0,0,(U849*(1+rate/freq))),emi))</f>
        <v/>
      </c>
      <c r="K850" s="9" t="e">
        <f>IF(E850="",NA(),IF(U849&lt;0,0,U849)*H850/freq)</f>
        <v>#N/A</v>
      </c>
      <c r="L850" s="8" t="str">
        <f t="shared" si="41"/>
        <v/>
      </c>
      <c r="M850" s="8" t="str">
        <f t="shared" si="42"/>
        <v/>
      </c>
      <c r="N850" s="8">
        <f>N847+3</f>
        <v>847</v>
      </c>
      <c r="O850" s="8">
        <f>O844+6</f>
        <v>847</v>
      </c>
      <c r="P850" s="8"/>
      <c r="Q850" s="8">
        <f>IF($B$23=$M$2,M850,IF($B$23=$N$2,N850,IF($B$23=$O$2,O850,IF($B$23=$P$2,P850,""))))</f>
        <v>847</v>
      </c>
      <c r="R850" s="3">
        <f>IF(Q850&lt;&gt;0,regpay,0)</f>
        <v>0</v>
      </c>
      <c r="S850" s="27"/>
      <c r="T850" s="3">
        <f>IF(U849=0,0,S850)</f>
        <v>0</v>
      </c>
      <c r="U850" s="8" t="str">
        <f>IF(E850="","",IF(U849&lt;=0,0,IF(U849+F850-L850-R850-T850&lt;0,0,U849+F850-L850-R850-T850)))</f>
        <v/>
      </c>
      <c r="W850" s="11"/>
      <c r="X850" s="11"/>
      <c r="Y850" s="11"/>
      <c r="Z850" s="11"/>
      <c r="AA850" s="11"/>
      <c r="AB850" s="11"/>
      <c r="AC850" s="11"/>
    </row>
    <row r="851" spans="4:29">
      <c r="D851" s="34">
        <f>IF(SUM($D$2:D850)&lt;&gt;0,0,IF(U850=L851,E851,0))</f>
        <v>0</v>
      </c>
      <c r="E851" s="3" t="str">
        <f t="shared" si="40"/>
        <v/>
      </c>
      <c r="F851" s="3" t="str">
        <f>IF(E851="","",IF(ISERROR(INDEX($A$11:$B$20,MATCH(E851,$A$11:$A$20,0),2)),0,INDEX($A$11:$B$20,MATCH(E851,$A$11:$A$20,0),2)))</f>
        <v/>
      </c>
      <c r="G851" s="47">
        <v>0.1</v>
      </c>
      <c r="H851" s="46">
        <f>IF($B$5="fixed",rate,G851)</f>
        <v>0.1</v>
      </c>
      <c r="I851" s="9" t="e">
        <f>IF(E851="",NA(),IF(PMT(H851/freq,(term*freq),-$B$2)&gt;(U850*(1+rate/freq)),IF((U850*(1+rate/freq))&lt;0,0,(U850*(1+rate/freq))),PMT(H851/freq,(term*freq),-$B$2)))</f>
        <v>#N/A</v>
      </c>
      <c r="J851" s="8" t="str">
        <f>IF(E851="","",IF(emi&gt;(U850*(1+rate/freq)),IF((U850*(1+rate/freq))&lt;0,0,(U850*(1+rate/freq))),emi))</f>
        <v/>
      </c>
      <c r="K851" s="9" t="e">
        <f>IF(E851="",NA(),IF(U850&lt;0,0,U850)*H851/freq)</f>
        <v>#N/A</v>
      </c>
      <c r="L851" s="8" t="str">
        <f t="shared" si="41"/>
        <v/>
      </c>
      <c r="M851" s="8" t="str">
        <f t="shared" si="42"/>
        <v/>
      </c>
      <c r="N851" s="8"/>
      <c r="O851" s="8"/>
      <c r="P851" s="8"/>
      <c r="Q851" s="8">
        <f>IF($B$23=$M$2,M851,IF($B$23=$N$2,N851,IF($B$23=$O$2,O851,IF($B$23=$P$2,P851,""))))</f>
        <v>0</v>
      </c>
      <c r="R851" s="3">
        <f>IF(Q851&lt;&gt;0,regpay,0)</f>
        <v>0</v>
      </c>
      <c r="S851" s="27"/>
      <c r="T851" s="3">
        <f>IF(U850=0,0,S851)</f>
        <v>0</v>
      </c>
      <c r="U851" s="8" t="str">
        <f>IF(E851="","",IF(U850&lt;=0,0,IF(U850+F851-L851-R851-T851&lt;0,0,U850+F851-L851-R851-T851)))</f>
        <v/>
      </c>
      <c r="W851" s="11"/>
      <c r="X851" s="11"/>
      <c r="Y851" s="11"/>
      <c r="Z851" s="11"/>
      <c r="AA851" s="11"/>
      <c r="AB851" s="11"/>
      <c r="AC851" s="11"/>
    </row>
    <row r="852" spans="4:29">
      <c r="D852" s="34">
        <f>IF(SUM($D$2:D851)&lt;&gt;0,0,IF(U851=L852,E852,0))</f>
        <v>0</v>
      </c>
      <c r="E852" s="3" t="str">
        <f t="shared" si="40"/>
        <v/>
      </c>
      <c r="F852" s="3" t="str">
        <f>IF(E852="","",IF(ISERROR(INDEX($A$11:$B$20,MATCH(E852,$A$11:$A$20,0),2)),0,INDEX($A$11:$B$20,MATCH(E852,$A$11:$A$20,0),2)))</f>
        <v/>
      </c>
      <c r="G852" s="47">
        <v>0.1</v>
      </c>
      <c r="H852" s="46">
        <f>IF($B$5="fixed",rate,G852)</f>
        <v>0.1</v>
      </c>
      <c r="I852" s="9" t="e">
        <f>IF(E852="",NA(),IF(PMT(H852/freq,(term*freq),-$B$2)&gt;(U851*(1+rate/freq)),IF((U851*(1+rate/freq))&lt;0,0,(U851*(1+rate/freq))),PMT(H852/freq,(term*freq),-$B$2)))</f>
        <v>#N/A</v>
      </c>
      <c r="J852" s="8" t="str">
        <f>IF(E852="","",IF(emi&gt;(U851*(1+rate/freq)),IF((U851*(1+rate/freq))&lt;0,0,(U851*(1+rate/freq))),emi))</f>
        <v/>
      </c>
      <c r="K852" s="9" t="e">
        <f>IF(E852="",NA(),IF(U851&lt;0,0,U851)*H852/freq)</f>
        <v>#N/A</v>
      </c>
      <c r="L852" s="8" t="str">
        <f t="shared" si="41"/>
        <v/>
      </c>
      <c r="M852" s="8" t="str">
        <f t="shared" si="42"/>
        <v/>
      </c>
      <c r="N852" s="8"/>
      <c r="O852" s="8"/>
      <c r="P852" s="8"/>
      <c r="Q852" s="8">
        <f>IF($B$23=$M$2,M852,IF($B$23=$N$2,N852,IF($B$23=$O$2,O852,IF($B$23=$P$2,P852,""))))</f>
        <v>0</v>
      </c>
      <c r="R852" s="3">
        <f>IF(Q852&lt;&gt;0,regpay,0)</f>
        <v>0</v>
      </c>
      <c r="S852" s="27"/>
      <c r="T852" s="3">
        <f>IF(U851=0,0,S852)</f>
        <v>0</v>
      </c>
      <c r="U852" s="8" t="str">
        <f>IF(E852="","",IF(U851&lt;=0,0,IF(U851+F852-L852-R852-T852&lt;0,0,U851+F852-L852-R852-T852)))</f>
        <v/>
      </c>
      <c r="W852" s="11"/>
      <c r="X852" s="11"/>
      <c r="Y852" s="11"/>
      <c r="Z852" s="11"/>
      <c r="AA852" s="11"/>
      <c r="AB852" s="11"/>
      <c r="AC852" s="11"/>
    </row>
    <row r="853" spans="4:29">
      <c r="D853" s="34">
        <f>IF(SUM($D$2:D852)&lt;&gt;0,0,IF(U852=L853,E853,0))</f>
        <v>0</v>
      </c>
      <c r="E853" s="3" t="str">
        <f t="shared" si="40"/>
        <v/>
      </c>
      <c r="F853" s="3" t="str">
        <f>IF(E853="","",IF(ISERROR(INDEX($A$11:$B$20,MATCH(E853,$A$11:$A$20,0),2)),0,INDEX($A$11:$B$20,MATCH(E853,$A$11:$A$20,0),2)))</f>
        <v/>
      </c>
      <c r="G853" s="47">
        <v>0.1</v>
      </c>
      <c r="H853" s="46">
        <f>IF($B$5="fixed",rate,G853)</f>
        <v>0.1</v>
      </c>
      <c r="I853" s="9" t="e">
        <f>IF(E853="",NA(),IF(PMT(H853/freq,(term*freq),-$B$2)&gt;(U852*(1+rate/freq)),IF((U852*(1+rate/freq))&lt;0,0,(U852*(1+rate/freq))),PMT(H853/freq,(term*freq),-$B$2)))</f>
        <v>#N/A</v>
      </c>
      <c r="J853" s="8" t="str">
        <f>IF(E853="","",IF(emi&gt;(U852*(1+rate/freq)),IF((U852*(1+rate/freq))&lt;0,0,(U852*(1+rate/freq))),emi))</f>
        <v/>
      </c>
      <c r="K853" s="9" t="e">
        <f>IF(E853="",NA(),IF(U852&lt;0,0,U852)*H853/freq)</f>
        <v>#N/A</v>
      </c>
      <c r="L853" s="8" t="str">
        <f t="shared" si="41"/>
        <v/>
      </c>
      <c r="M853" s="8" t="str">
        <f t="shared" si="42"/>
        <v/>
      </c>
      <c r="N853" s="8">
        <f>N850+3</f>
        <v>850</v>
      </c>
      <c r="O853" s="8"/>
      <c r="P853" s="8"/>
      <c r="Q853" s="8">
        <f>IF($B$23=$M$2,M853,IF($B$23=$N$2,N853,IF($B$23=$O$2,O853,IF($B$23=$P$2,P853,""))))</f>
        <v>850</v>
      </c>
      <c r="R853" s="3">
        <f>IF(Q853&lt;&gt;0,regpay,0)</f>
        <v>0</v>
      </c>
      <c r="S853" s="27"/>
      <c r="T853" s="3">
        <f>IF(U852=0,0,S853)</f>
        <v>0</v>
      </c>
      <c r="U853" s="8" t="str">
        <f>IF(E853="","",IF(U852&lt;=0,0,IF(U852+F853-L853-R853-T853&lt;0,0,U852+F853-L853-R853-T853)))</f>
        <v/>
      </c>
      <c r="W853" s="11"/>
      <c r="X853" s="11"/>
      <c r="Y853" s="11"/>
      <c r="Z853" s="11"/>
      <c r="AA853" s="11"/>
      <c r="AB853" s="11"/>
      <c r="AC853" s="11"/>
    </row>
    <row r="854" spans="4:29">
      <c r="D854" s="34">
        <f>IF(SUM($D$2:D853)&lt;&gt;0,0,IF(U853=L854,E854,0))</f>
        <v>0</v>
      </c>
      <c r="E854" s="3" t="str">
        <f t="shared" si="40"/>
        <v/>
      </c>
      <c r="F854" s="3" t="str">
        <f>IF(E854="","",IF(ISERROR(INDEX($A$11:$B$20,MATCH(E854,$A$11:$A$20,0),2)),0,INDEX($A$11:$B$20,MATCH(E854,$A$11:$A$20,0),2)))</f>
        <v/>
      </c>
      <c r="G854" s="47">
        <v>0.1</v>
      </c>
      <c r="H854" s="46">
        <f>IF($B$5="fixed",rate,G854)</f>
        <v>0.1</v>
      </c>
      <c r="I854" s="9" t="e">
        <f>IF(E854="",NA(),IF(PMT(H854/freq,(term*freq),-$B$2)&gt;(U853*(1+rate/freq)),IF((U853*(1+rate/freq))&lt;0,0,(U853*(1+rate/freq))),PMT(H854/freq,(term*freq),-$B$2)))</f>
        <v>#N/A</v>
      </c>
      <c r="J854" s="8" t="str">
        <f>IF(E854="","",IF(emi&gt;(U853*(1+rate/freq)),IF((U853*(1+rate/freq))&lt;0,0,(U853*(1+rate/freq))),emi))</f>
        <v/>
      </c>
      <c r="K854" s="9" t="e">
        <f>IF(E854="",NA(),IF(U853&lt;0,0,U853)*H854/freq)</f>
        <v>#N/A</v>
      </c>
      <c r="L854" s="8" t="str">
        <f t="shared" si="41"/>
        <v/>
      </c>
      <c r="M854" s="8" t="str">
        <f t="shared" si="42"/>
        <v/>
      </c>
      <c r="N854" s="8"/>
      <c r="O854" s="8"/>
      <c r="P854" s="8"/>
      <c r="Q854" s="8">
        <f>IF($B$23=$M$2,M854,IF($B$23=$N$2,N854,IF($B$23=$O$2,O854,IF($B$23=$P$2,P854,""))))</f>
        <v>0</v>
      </c>
      <c r="R854" s="3">
        <f>IF(Q854&lt;&gt;0,regpay,0)</f>
        <v>0</v>
      </c>
      <c r="S854" s="27"/>
      <c r="T854" s="3">
        <f>IF(U853=0,0,S854)</f>
        <v>0</v>
      </c>
      <c r="U854" s="8" t="str">
        <f>IF(E854="","",IF(U853&lt;=0,0,IF(U853+F854-L854-R854-T854&lt;0,0,U853+F854-L854-R854-T854)))</f>
        <v/>
      </c>
      <c r="W854" s="11"/>
      <c r="X854" s="11"/>
      <c r="Y854" s="11"/>
      <c r="Z854" s="11"/>
      <c r="AA854" s="11"/>
      <c r="AB854" s="11"/>
      <c r="AC854" s="11"/>
    </row>
    <row r="855" spans="4:29">
      <c r="D855" s="34">
        <f>IF(SUM($D$2:D854)&lt;&gt;0,0,IF(U854=L855,E855,0))</f>
        <v>0</v>
      </c>
      <c r="E855" s="3" t="str">
        <f t="shared" si="40"/>
        <v/>
      </c>
      <c r="F855" s="3" t="str">
        <f>IF(E855="","",IF(ISERROR(INDEX($A$11:$B$20,MATCH(E855,$A$11:$A$20,0),2)),0,INDEX($A$11:$B$20,MATCH(E855,$A$11:$A$20,0),2)))</f>
        <v/>
      </c>
      <c r="G855" s="47">
        <v>0.1</v>
      </c>
      <c r="H855" s="46">
        <f>IF($B$5="fixed",rate,G855)</f>
        <v>0.1</v>
      </c>
      <c r="I855" s="9" t="e">
        <f>IF(E855="",NA(),IF(PMT(H855/freq,(term*freq),-$B$2)&gt;(U854*(1+rate/freq)),IF((U854*(1+rate/freq))&lt;0,0,(U854*(1+rate/freq))),PMT(H855/freq,(term*freq),-$B$2)))</f>
        <v>#N/A</v>
      </c>
      <c r="J855" s="8" t="str">
        <f>IF(E855="","",IF(emi&gt;(U854*(1+rate/freq)),IF((U854*(1+rate/freq))&lt;0,0,(U854*(1+rate/freq))),emi))</f>
        <v/>
      </c>
      <c r="K855" s="9" t="e">
        <f>IF(E855="",NA(),IF(U854&lt;0,0,U854)*H855/freq)</f>
        <v>#N/A</v>
      </c>
      <c r="L855" s="8" t="str">
        <f t="shared" si="41"/>
        <v/>
      </c>
      <c r="M855" s="8" t="str">
        <f t="shared" si="42"/>
        <v/>
      </c>
      <c r="N855" s="8"/>
      <c r="O855" s="8"/>
      <c r="P855" s="8"/>
      <c r="Q855" s="8">
        <f>IF($B$23=$M$2,M855,IF($B$23=$N$2,N855,IF($B$23=$O$2,O855,IF($B$23=$P$2,P855,""))))</f>
        <v>0</v>
      </c>
      <c r="R855" s="3">
        <f>IF(Q855&lt;&gt;0,regpay,0)</f>
        <v>0</v>
      </c>
      <c r="S855" s="27"/>
      <c r="T855" s="3">
        <f>IF(U854=0,0,S855)</f>
        <v>0</v>
      </c>
      <c r="U855" s="8" t="str">
        <f>IF(E855="","",IF(U854&lt;=0,0,IF(U854+F855-L855-R855-T855&lt;0,0,U854+F855-L855-R855-T855)))</f>
        <v/>
      </c>
      <c r="W855" s="11"/>
      <c r="X855" s="11"/>
      <c r="Y855" s="11"/>
      <c r="Z855" s="11"/>
      <c r="AA855" s="11"/>
      <c r="AB855" s="11"/>
      <c r="AC855" s="11"/>
    </row>
    <row r="856" spans="4:29">
      <c r="D856" s="34">
        <f>IF(SUM($D$2:D855)&lt;&gt;0,0,IF(U855=L856,E856,0))</f>
        <v>0</v>
      </c>
      <c r="E856" s="3" t="str">
        <f t="shared" si="40"/>
        <v/>
      </c>
      <c r="F856" s="3" t="str">
        <f>IF(E856="","",IF(ISERROR(INDEX($A$11:$B$20,MATCH(E856,$A$11:$A$20,0),2)),0,INDEX($A$11:$B$20,MATCH(E856,$A$11:$A$20,0),2)))</f>
        <v/>
      </c>
      <c r="G856" s="47">
        <v>0.1</v>
      </c>
      <c r="H856" s="46">
        <f>IF($B$5="fixed",rate,G856)</f>
        <v>0.1</v>
      </c>
      <c r="I856" s="9" t="e">
        <f>IF(E856="",NA(),IF(PMT(H856/freq,(term*freq),-$B$2)&gt;(U855*(1+rate/freq)),IF((U855*(1+rate/freq))&lt;0,0,(U855*(1+rate/freq))),PMT(H856/freq,(term*freq),-$B$2)))</f>
        <v>#N/A</v>
      </c>
      <c r="J856" s="8" t="str">
        <f>IF(E856="","",IF(emi&gt;(U855*(1+rate/freq)),IF((U855*(1+rate/freq))&lt;0,0,(U855*(1+rate/freq))),emi))</f>
        <v/>
      </c>
      <c r="K856" s="9" t="e">
        <f>IF(E856="",NA(),IF(U855&lt;0,0,U855)*H856/freq)</f>
        <v>#N/A</v>
      </c>
      <c r="L856" s="8" t="str">
        <f t="shared" si="41"/>
        <v/>
      </c>
      <c r="M856" s="8" t="str">
        <f t="shared" si="42"/>
        <v/>
      </c>
      <c r="N856" s="8">
        <f>N853+3</f>
        <v>853</v>
      </c>
      <c r="O856" s="8">
        <f>O850+6</f>
        <v>853</v>
      </c>
      <c r="P856" s="8">
        <f>P844+12</f>
        <v>853</v>
      </c>
      <c r="Q856" s="8">
        <f>IF($B$23=$M$2,M856,IF($B$23=$N$2,N856,IF($B$23=$O$2,O856,IF($B$23=$P$2,P856,""))))</f>
        <v>853</v>
      </c>
      <c r="R856" s="3">
        <f>IF(Q856&lt;&gt;0,regpay,0)</f>
        <v>0</v>
      </c>
      <c r="S856" s="27"/>
      <c r="T856" s="3">
        <f>IF(U855=0,0,S856)</f>
        <v>0</v>
      </c>
      <c r="U856" s="8" t="str">
        <f>IF(E856="","",IF(U855&lt;=0,0,IF(U855+F856-L856-R856-T856&lt;0,0,U855+F856-L856-R856-T856)))</f>
        <v/>
      </c>
      <c r="W856" s="11"/>
      <c r="X856" s="11"/>
      <c r="Y856" s="11"/>
      <c r="Z856" s="11"/>
      <c r="AA856" s="11"/>
      <c r="AB856" s="11"/>
      <c r="AC856" s="11"/>
    </row>
    <row r="857" spans="4:29">
      <c r="D857" s="34">
        <f>IF(SUM($D$2:D856)&lt;&gt;0,0,IF(U856=L857,E857,0))</f>
        <v>0</v>
      </c>
      <c r="E857" s="3" t="str">
        <f t="shared" si="40"/>
        <v/>
      </c>
      <c r="F857" s="3" t="str">
        <f>IF(E857="","",IF(ISERROR(INDEX($A$11:$B$20,MATCH(E857,$A$11:$A$20,0),2)),0,INDEX($A$11:$B$20,MATCH(E857,$A$11:$A$20,0),2)))</f>
        <v/>
      </c>
      <c r="G857" s="47">
        <v>0.1</v>
      </c>
      <c r="H857" s="46">
        <f>IF($B$5="fixed",rate,G857)</f>
        <v>0.1</v>
      </c>
      <c r="I857" s="9" t="e">
        <f>IF(E857="",NA(),IF(PMT(H857/freq,(term*freq),-$B$2)&gt;(U856*(1+rate/freq)),IF((U856*(1+rate/freq))&lt;0,0,(U856*(1+rate/freq))),PMT(H857/freq,(term*freq),-$B$2)))</f>
        <v>#N/A</v>
      </c>
      <c r="J857" s="8" t="str">
        <f>IF(E857="","",IF(emi&gt;(U856*(1+rate/freq)),IF((U856*(1+rate/freq))&lt;0,0,(U856*(1+rate/freq))),emi))</f>
        <v/>
      </c>
      <c r="K857" s="9" t="e">
        <f>IF(E857="",NA(),IF(U856&lt;0,0,U856)*H857/freq)</f>
        <v>#N/A</v>
      </c>
      <c r="L857" s="8" t="str">
        <f t="shared" si="41"/>
        <v/>
      </c>
      <c r="M857" s="8" t="str">
        <f t="shared" si="42"/>
        <v/>
      </c>
      <c r="N857" s="8"/>
      <c r="O857" s="8"/>
      <c r="P857" s="8"/>
      <c r="Q857" s="8">
        <f>IF($B$23=$M$2,M857,IF($B$23=$N$2,N857,IF($B$23=$O$2,O857,IF($B$23=$P$2,P857,""))))</f>
        <v>0</v>
      </c>
      <c r="R857" s="3">
        <f>IF(Q857&lt;&gt;0,regpay,0)</f>
        <v>0</v>
      </c>
      <c r="S857" s="27"/>
      <c r="T857" s="3">
        <f>IF(U856=0,0,S857)</f>
        <v>0</v>
      </c>
      <c r="U857" s="8" t="str">
        <f>IF(E857="","",IF(U856&lt;=0,0,IF(U856+F857-L857-R857-T857&lt;0,0,U856+F857-L857-R857-T857)))</f>
        <v/>
      </c>
      <c r="W857" s="11"/>
      <c r="X857" s="11"/>
      <c r="Y857" s="11"/>
      <c r="Z857" s="11"/>
      <c r="AA857" s="11"/>
      <c r="AB857" s="11"/>
      <c r="AC857" s="11"/>
    </row>
    <row r="858" spans="4:29">
      <c r="D858" s="34">
        <f>IF(SUM($D$2:D857)&lt;&gt;0,0,IF(U857=L858,E858,0))</f>
        <v>0</v>
      </c>
      <c r="E858" s="3" t="str">
        <f t="shared" si="40"/>
        <v/>
      </c>
      <c r="F858" s="3" t="str">
        <f>IF(E858="","",IF(ISERROR(INDEX($A$11:$B$20,MATCH(E858,$A$11:$A$20,0),2)),0,INDEX($A$11:$B$20,MATCH(E858,$A$11:$A$20,0),2)))</f>
        <v/>
      </c>
      <c r="G858" s="47">
        <v>0.1</v>
      </c>
      <c r="H858" s="46">
        <f>IF($B$5="fixed",rate,G858)</f>
        <v>0.1</v>
      </c>
      <c r="I858" s="9" t="e">
        <f>IF(E858="",NA(),IF(PMT(H858/freq,(term*freq),-$B$2)&gt;(U857*(1+rate/freq)),IF((U857*(1+rate/freq))&lt;0,0,(U857*(1+rate/freq))),PMT(H858/freq,(term*freq),-$B$2)))</f>
        <v>#N/A</v>
      </c>
      <c r="J858" s="8" t="str">
        <f>IF(E858="","",IF(emi&gt;(U857*(1+rate/freq)),IF((U857*(1+rate/freq))&lt;0,0,(U857*(1+rate/freq))),emi))</f>
        <v/>
      </c>
      <c r="K858" s="9" t="e">
        <f>IF(E858="",NA(),IF(U857&lt;0,0,U857)*H858/freq)</f>
        <v>#N/A</v>
      </c>
      <c r="L858" s="8" t="str">
        <f t="shared" si="41"/>
        <v/>
      </c>
      <c r="M858" s="8" t="str">
        <f t="shared" si="42"/>
        <v/>
      </c>
      <c r="N858" s="8"/>
      <c r="O858" s="8"/>
      <c r="P858" s="8"/>
      <c r="Q858" s="8">
        <f>IF($B$23=$M$2,M858,IF($B$23=$N$2,N858,IF($B$23=$O$2,O858,IF($B$23=$P$2,P858,""))))</f>
        <v>0</v>
      </c>
      <c r="R858" s="3">
        <f>IF(Q858&lt;&gt;0,regpay,0)</f>
        <v>0</v>
      </c>
      <c r="S858" s="27"/>
      <c r="T858" s="3">
        <f>IF(U857=0,0,S858)</f>
        <v>0</v>
      </c>
      <c r="U858" s="8" t="str">
        <f>IF(E858="","",IF(U857&lt;=0,0,IF(U857+F858-L858-R858-T858&lt;0,0,U857+F858-L858-R858-T858)))</f>
        <v/>
      </c>
      <c r="W858" s="11"/>
      <c r="X858" s="11"/>
      <c r="Y858" s="11"/>
      <c r="Z858" s="11"/>
      <c r="AA858" s="11"/>
      <c r="AB858" s="11"/>
      <c r="AC858" s="11"/>
    </row>
    <row r="859" spans="4:29">
      <c r="D859" s="34">
        <f>IF(SUM($D$2:D858)&lt;&gt;0,0,IF(U858=L859,E859,0))</f>
        <v>0</v>
      </c>
      <c r="E859" s="3" t="str">
        <f t="shared" si="40"/>
        <v/>
      </c>
      <c r="F859" s="3" t="str">
        <f>IF(E859="","",IF(ISERROR(INDEX($A$11:$B$20,MATCH(E859,$A$11:$A$20,0),2)),0,INDEX($A$11:$B$20,MATCH(E859,$A$11:$A$20,0),2)))</f>
        <v/>
      </c>
      <c r="G859" s="47">
        <v>0.1</v>
      </c>
      <c r="H859" s="46">
        <f>IF($B$5="fixed",rate,G859)</f>
        <v>0.1</v>
      </c>
      <c r="I859" s="9" t="e">
        <f>IF(E859="",NA(),IF(PMT(H859/freq,(term*freq),-$B$2)&gt;(U858*(1+rate/freq)),IF((U858*(1+rate/freq))&lt;0,0,(U858*(1+rate/freq))),PMT(H859/freq,(term*freq),-$B$2)))</f>
        <v>#N/A</v>
      </c>
      <c r="J859" s="8" t="str">
        <f>IF(E859="","",IF(emi&gt;(U858*(1+rate/freq)),IF((U858*(1+rate/freq))&lt;0,0,(U858*(1+rate/freq))),emi))</f>
        <v/>
      </c>
      <c r="K859" s="9" t="e">
        <f>IF(E859="",NA(),IF(U858&lt;0,0,U858)*H859/freq)</f>
        <v>#N/A</v>
      </c>
      <c r="L859" s="8" t="str">
        <f t="shared" si="41"/>
        <v/>
      </c>
      <c r="M859" s="8" t="str">
        <f t="shared" si="42"/>
        <v/>
      </c>
      <c r="N859" s="8">
        <f>N856+3</f>
        <v>856</v>
      </c>
      <c r="O859" s="8"/>
      <c r="P859" s="8"/>
      <c r="Q859" s="8">
        <f>IF($B$23=$M$2,M859,IF($B$23=$N$2,N859,IF($B$23=$O$2,O859,IF($B$23=$P$2,P859,""))))</f>
        <v>856</v>
      </c>
      <c r="R859" s="3">
        <f>IF(Q859&lt;&gt;0,regpay,0)</f>
        <v>0</v>
      </c>
      <c r="S859" s="27"/>
      <c r="T859" s="3">
        <f>IF(U858=0,0,S859)</f>
        <v>0</v>
      </c>
      <c r="U859" s="8" t="str">
        <f>IF(E859="","",IF(U858&lt;=0,0,IF(U858+F859-L859-R859-T859&lt;0,0,U858+F859-L859-R859-T859)))</f>
        <v/>
      </c>
      <c r="W859" s="11"/>
      <c r="X859" s="11"/>
      <c r="Y859" s="11"/>
      <c r="Z859" s="11"/>
      <c r="AA859" s="11"/>
      <c r="AB859" s="11"/>
      <c r="AC859" s="11"/>
    </row>
    <row r="860" spans="4:29">
      <c r="D860" s="34">
        <f>IF(SUM($D$2:D859)&lt;&gt;0,0,IF(U859=L860,E860,0))</f>
        <v>0</v>
      </c>
      <c r="E860" s="3" t="str">
        <f t="shared" si="40"/>
        <v/>
      </c>
      <c r="F860" s="3" t="str">
        <f>IF(E860="","",IF(ISERROR(INDEX($A$11:$B$20,MATCH(E860,$A$11:$A$20,0),2)),0,INDEX($A$11:$B$20,MATCH(E860,$A$11:$A$20,0),2)))</f>
        <v/>
      </c>
      <c r="G860" s="47">
        <v>0.1</v>
      </c>
      <c r="H860" s="46">
        <f>IF($B$5="fixed",rate,G860)</f>
        <v>0.1</v>
      </c>
      <c r="I860" s="9" t="e">
        <f>IF(E860="",NA(),IF(PMT(H860/freq,(term*freq),-$B$2)&gt;(U859*(1+rate/freq)),IF((U859*(1+rate/freq))&lt;0,0,(U859*(1+rate/freq))),PMT(H860/freq,(term*freq),-$B$2)))</f>
        <v>#N/A</v>
      </c>
      <c r="J860" s="8" t="str">
        <f>IF(E860="","",IF(emi&gt;(U859*(1+rate/freq)),IF((U859*(1+rate/freq))&lt;0,0,(U859*(1+rate/freq))),emi))</f>
        <v/>
      </c>
      <c r="K860" s="9" t="e">
        <f>IF(E860="",NA(),IF(U859&lt;0,0,U859)*H860/freq)</f>
        <v>#N/A</v>
      </c>
      <c r="L860" s="8" t="str">
        <f t="shared" si="41"/>
        <v/>
      </c>
      <c r="M860" s="8" t="str">
        <f t="shared" si="42"/>
        <v/>
      </c>
      <c r="N860" s="8"/>
      <c r="O860" s="8"/>
      <c r="P860" s="8"/>
      <c r="Q860" s="8">
        <f>IF($B$23=$M$2,M860,IF($B$23=$N$2,N860,IF($B$23=$O$2,O860,IF($B$23=$P$2,P860,""))))</f>
        <v>0</v>
      </c>
      <c r="R860" s="3">
        <f>IF(Q860&lt;&gt;0,regpay,0)</f>
        <v>0</v>
      </c>
      <c r="S860" s="27"/>
      <c r="T860" s="3">
        <f>IF(U859=0,0,S860)</f>
        <v>0</v>
      </c>
      <c r="U860" s="8" t="str">
        <f>IF(E860="","",IF(U859&lt;=0,0,IF(U859+F860-L860-R860-T860&lt;0,0,U859+F860-L860-R860-T860)))</f>
        <v/>
      </c>
      <c r="W860" s="11"/>
      <c r="X860" s="11"/>
      <c r="Y860" s="11"/>
      <c r="Z860" s="11"/>
      <c r="AA860" s="11"/>
      <c r="AB860" s="11"/>
      <c r="AC860" s="11"/>
    </row>
    <row r="861" spans="4:29">
      <c r="D861" s="34">
        <f>IF(SUM($D$2:D860)&lt;&gt;0,0,IF(U860=L861,E861,0))</f>
        <v>0</v>
      </c>
      <c r="E861" s="3" t="str">
        <f t="shared" si="40"/>
        <v/>
      </c>
      <c r="F861" s="3" t="str">
        <f>IF(E861="","",IF(ISERROR(INDEX($A$11:$B$20,MATCH(E861,$A$11:$A$20,0),2)),0,INDEX($A$11:$B$20,MATCH(E861,$A$11:$A$20,0),2)))</f>
        <v/>
      </c>
      <c r="G861" s="47">
        <v>0.1</v>
      </c>
      <c r="H861" s="46">
        <f>IF($B$5="fixed",rate,G861)</f>
        <v>0.1</v>
      </c>
      <c r="I861" s="9" t="e">
        <f>IF(E861="",NA(),IF(PMT(H861/freq,(term*freq),-$B$2)&gt;(U860*(1+rate/freq)),IF((U860*(1+rate/freq))&lt;0,0,(U860*(1+rate/freq))),PMT(H861/freq,(term*freq),-$B$2)))</f>
        <v>#N/A</v>
      </c>
      <c r="J861" s="8" t="str">
        <f>IF(E861="","",IF(emi&gt;(U860*(1+rate/freq)),IF((U860*(1+rate/freq))&lt;0,0,(U860*(1+rate/freq))),emi))</f>
        <v/>
      </c>
      <c r="K861" s="9" t="e">
        <f>IF(E861="",NA(),IF(U860&lt;0,0,U860)*H861/freq)</f>
        <v>#N/A</v>
      </c>
      <c r="L861" s="8" t="str">
        <f t="shared" si="41"/>
        <v/>
      </c>
      <c r="M861" s="8" t="str">
        <f t="shared" si="42"/>
        <v/>
      </c>
      <c r="N861" s="8"/>
      <c r="O861" s="8"/>
      <c r="P861" s="8"/>
      <c r="Q861" s="8">
        <f>IF($B$23=$M$2,M861,IF($B$23=$N$2,N861,IF($B$23=$O$2,O861,IF($B$23=$P$2,P861,""))))</f>
        <v>0</v>
      </c>
      <c r="R861" s="3">
        <f>IF(Q861&lt;&gt;0,regpay,0)</f>
        <v>0</v>
      </c>
      <c r="S861" s="27"/>
      <c r="T861" s="3">
        <f>IF(U860=0,0,S861)</f>
        <v>0</v>
      </c>
      <c r="U861" s="8" t="str">
        <f>IF(E861="","",IF(U860&lt;=0,0,IF(U860+F861-L861-R861-T861&lt;0,0,U860+F861-L861-R861-T861)))</f>
        <v/>
      </c>
      <c r="W861" s="11"/>
      <c r="X861" s="11"/>
      <c r="Y861" s="11"/>
      <c r="Z861" s="11"/>
      <c r="AA861" s="11"/>
      <c r="AB861" s="11"/>
      <c r="AC861" s="11"/>
    </row>
    <row r="862" spans="4:29">
      <c r="D862" s="34">
        <f>IF(SUM($D$2:D861)&lt;&gt;0,0,IF(U861=L862,E862,0))</f>
        <v>0</v>
      </c>
      <c r="E862" s="3" t="str">
        <f t="shared" si="40"/>
        <v/>
      </c>
      <c r="F862" s="3" t="str">
        <f>IF(E862="","",IF(ISERROR(INDEX($A$11:$B$20,MATCH(E862,$A$11:$A$20,0),2)),0,INDEX($A$11:$B$20,MATCH(E862,$A$11:$A$20,0),2)))</f>
        <v/>
      </c>
      <c r="G862" s="47">
        <v>0.1</v>
      </c>
      <c r="H862" s="46">
        <f>IF($B$5="fixed",rate,G862)</f>
        <v>0.1</v>
      </c>
      <c r="I862" s="9" t="e">
        <f>IF(E862="",NA(),IF(PMT(H862/freq,(term*freq),-$B$2)&gt;(U861*(1+rate/freq)),IF((U861*(1+rate/freq))&lt;0,0,(U861*(1+rate/freq))),PMT(H862/freq,(term*freq),-$B$2)))</f>
        <v>#N/A</v>
      </c>
      <c r="J862" s="8" t="str">
        <f>IF(E862="","",IF(emi&gt;(U861*(1+rate/freq)),IF((U861*(1+rate/freq))&lt;0,0,(U861*(1+rate/freq))),emi))</f>
        <v/>
      </c>
      <c r="K862" s="9" t="e">
        <f>IF(E862="",NA(),IF(U861&lt;0,0,U861)*H862/freq)</f>
        <v>#N/A</v>
      </c>
      <c r="L862" s="8" t="str">
        <f t="shared" si="41"/>
        <v/>
      </c>
      <c r="M862" s="8" t="str">
        <f t="shared" si="42"/>
        <v/>
      </c>
      <c r="N862" s="8">
        <f>N859+3</f>
        <v>859</v>
      </c>
      <c r="O862" s="8">
        <f>O856+6</f>
        <v>859</v>
      </c>
      <c r="P862" s="8"/>
      <c r="Q862" s="8">
        <f>IF($B$23=$M$2,M862,IF($B$23=$N$2,N862,IF($B$23=$O$2,O862,IF($B$23=$P$2,P862,""))))</f>
        <v>859</v>
      </c>
      <c r="R862" s="3">
        <f>IF(Q862&lt;&gt;0,regpay,0)</f>
        <v>0</v>
      </c>
      <c r="S862" s="27"/>
      <c r="T862" s="3">
        <f>IF(U861=0,0,S862)</f>
        <v>0</v>
      </c>
      <c r="U862" s="8" t="str">
        <f>IF(E862="","",IF(U861&lt;=0,0,IF(U861+F862-L862-R862-T862&lt;0,0,U861+F862-L862-R862-T862)))</f>
        <v/>
      </c>
      <c r="W862" s="11"/>
      <c r="X862" s="11"/>
      <c r="Y862" s="11"/>
      <c r="Z862" s="11"/>
      <c r="AA862" s="11"/>
      <c r="AB862" s="11"/>
      <c r="AC862" s="11"/>
    </row>
    <row r="863" spans="4:29">
      <c r="D863" s="34">
        <f>IF(SUM($D$2:D862)&lt;&gt;0,0,IF(U862=L863,E863,0))</f>
        <v>0</v>
      </c>
      <c r="E863" s="3" t="str">
        <f t="shared" si="40"/>
        <v/>
      </c>
      <c r="F863" s="3" t="str">
        <f>IF(E863="","",IF(ISERROR(INDEX($A$11:$B$20,MATCH(E863,$A$11:$A$20,0),2)),0,INDEX($A$11:$B$20,MATCH(E863,$A$11:$A$20,0),2)))</f>
        <v/>
      </c>
      <c r="G863" s="47">
        <v>0.1</v>
      </c>
      <c r="H863" s="46">
        <f>IF($B$5="fixed",rate,G863)</f>
        <v>0.1</v>
      </c>
      <c r="I863" s="9" t="e">
        <f>IF(E863="",NA(),IF(PMT(H863/freq,(term*freq),-$B$2)&gt;(U862*(1+rate/freq)),IF((U862*(1+rate/freq))&lt;0,0,(U862*(1+rate/freq))),PMT(H863/freq,(term*freq),-$B$2)))</f>
        <v>#N/A</v>
      </c>
      <c r="J863" s="8" t="str">
        <f>IF(E863="","",IF(emi&gt;(U862*(1+rate/freq)),IF((U862*(1+rate/freq))&lt;0,0,(U862*(1+rate/freq))),emi))</f>
        <v/>
      </c>
      <c r="K863" s="9" t="e">
        <f>IF(E863="",NA(),IF(U862&lt;0,0,U862)*H863/freq)</f>
        <v>#N/A</v>
      </c>
      <c r="L863" s="8" t="str">
        <f t="shared" si="41"/>
        <v/>
      </c>
      <c r="M863" s="8" t="str">
        <f t="shared" si="42"/>
        <v/>
      </c>
      <c r="N863" s="8"/>
      <c r="O863" s="8"/>
      <c r="P863" s="8"/>
      <c r="Q863" s="8">
        <f>IF($B$23=$M$2,M863,IF($B$23=$N$2,N863,IF($B$23=$O$2,O863,IF($B$23=$P$2,P863,""))))</f>
        <v>0</v>
      </c>
      <c r="R863" s="3">
        <f>IF(Q863&lt;&gt;0,regpay,0)</f>
        <v>0</v>
      </c>
      <c r="S863" s="27"/>
      <c r="T863" s="3">
        <f>IF(U862=0,0,S863)</f>
        <v>0</v>
      </c>
      <c r="U863" s="8" t="str">
        <f>IF(E863="","",IF(U862&lt;=0,0,IF(U862+F863-L863-R863-T863&lt;0,0,U862+F863-L863-R863-T863)))</f>
        <v/>
      </c>
      <c r="W863" s="11"/>
      <c r="X863" s="11"/>
      <c r="Y863" s="11"/>
      <c r="Z863" s="11"/>
      <c r="AA863" s="11"/>
      <c r="AB863" s="11"/>
      <c r="AC863" s="11"/>
    </row>
    <row r="864" spans="4:29">
      <c r="D864" s="34">
        <f>IF(SUM($D$2:D863)&lt;&gt;0,0,IF(U863=L864,E864,0))</f>
        <v>0</v>
      </c>
      <c r="E864" s="3" t="str">
        <f t="shared" si="40"/>
        <v/>
      </c>
      <c r="F864" s="3" t="str">
        <f>IF(E864="","",IF(ISERROR(INDEX($A$11:$B$20,MATCH(E864,$A$11:$A$20,0),2)),0,INDEX($A$11:$B$20,MATCH(E864,$A$11:$A$20,0),2)))</f>
        <v/>
      </c>
      <c r="G864" s="47">
        <v>0.1</v>
      </c>
      <c r="H864" s="46">
        <f>IF($B$5="fixed",rate,G864)</f>
        <v>0.1</v>
      </c>
      <c r="I864" s="9" t="e">
        <f>IF(E864="",NA(),IF(PMT(H864/freq,(term*freq),-$B$2)&gt;(U863*(1+rate/freq)),IF((U863*(1+rate/freq))&lt;0,0,(U863*(1+rate/freq))),PMT(H864/freq,(term*freq),-$B$2)))</f>
        <v>#N/A</v>
      </c>
      <c r="J864" s="8" t="str">
        <f>IF(E864="","",IF(emi&gt;(U863*(1+rate/freq)),IF((U863*(1+rate/freq))&lt;0,0,(U863*(1+rate/freq))),emi))</f>
        <v/>
      </c>
      <c r="K864" s="9" t="e">
        <f>IF(E864="",NA(),IF(U863&lt;0,0,U863)*H864/freq)</f>
        <v>#N/A</v>
      </c>
      <c r="L864" s="8" t="str">
        <f t="shared" si="41"/>
        <v/>
      </c>
      <c r="M864" s="8" t="str">
        <f t="shared" si="42"/>
        <v/>
      </c>
      <c r="N864" s="8"/>
      <c r="O864" s="8"/>
      <c r="P864" s="8"/>
      <c r="Q864" s="8">
        <f>IF($B$23=$M$2,M864,IF($B$23=$N$2,N864,IF($B$23=$O$2,O864,IF($B$23=$P$2,P864,""))))</f>
        <v>0</v>
      </c>
      <c r="R864" s="3">
        <f>IF(Q864&lt;&gt;0,regpay,0)</f>
        <v>0</v>
      </c>
      <c r="S864" s="27"/>
      <c r="T864" s="3">
        <f>IF(U863=0,0,S864)</f>
        <v>0</v>
      </c>
      <c r="U864" s="8" t="str">
        <f>IF(E864="","",IF(U863&lt;=0,0,IF(U863+F864-L864-R864-T864&lt;0,0,U863+F864-L864-R864-T864)))</f>
        <v/>
      </c>
      <c r="W864" s="11"/>
      <c r="X864" s="11"/>
      <c r="Y864" s="11"/>
      <c r="Z864" s="11"/>
      <c r="AA864" s="11"/>
      <c r="AB864" s="11"/>
      <c r="AC864" s="11"/>
    </row>
    <row r="865" spans="4:29">
      <c r="D865" s="34">
        <f>IF(SUM($D$2:D864)&lt;&gt;0,0,IF(U864=L865,E865,0))</f>
        <v>0</v>
      </c>
      <c r="E865" s="3" t="str">
        <f t="shared" si="40"/>
        <v/>
      </c>
      <c r="F865" s="3" t="str">
        <f>IF(E865="","",IF(ISERROR(INDEX($A$11:$B$20,MATCH(E865,$A$11:$A$20,0),2)),0,INDEX($A$11:$B$20,MATCH(E865,$A$11:$A$20,0),2)))</f>
        <v/>
      </c>
      <c r="G865" s="47">
        <v>0.1</v>
      </c>
      <c r="H865" s="46">
        <f>IF($B$5="fixed",rate,G865)</f>
        <v>0.1</v>
      </c>
      <c r="I865" s="9" t="e">
        <f>IF(E865="",NA(),IF(PMT(H865/freq,(term*freq),-$B$2)&gt;(U864*(1+rate/freq)),IF((U864*(1+rate/freq))&lt;0,0,(U864*(1+rate/freq))),PMT(H865/freq,(term*freq),-$B$2)))</f>
        <v>#N/A</v>
      </c>
      <c r="J865" s="8" t="str">
        <f>IF(E865="","",IF(emi&gt;(U864*(1+rate/freq)),IF((U864*(1+rate/freq))&lt;0,0,(U864*(1+rate/freq))),emi))</f>
        <v/>
      </c>
      <c r="K865" s="9" t="e">
        <f>IF(E865="",NA(),IF(U864&lt;0,0,U864)*H865/freq)</f>
        <v>#N/A</v>
      </c>
      <c r="L865" s="8" t="str">
        <f t="shared" si="41"/>
        <v/>
      </c>
      <c r="M865" s="8" t="str">
        <f t="shared" si="42"/>
        <v/>
      </c>
      <c r="N865" s="8">
        <f>N862+3</f>
        <v>862</v>
      </c>
      <c r="O865" s="8"/>
      <c r="P865" s="8"/>
      <c r="Q865" s="8">
        <f>IF($B$23=$M$2,M865,IF($B$23=$N$2,N865,IF($B$23=$O$2,O865,IF($B$23=$P$2,P865,""))))</f>
        <v>862</v>
      </c>
      <c r="R865" s="3">
        <f>IF(Q865&lt;&gt;0,regpay,0)</f>
        <v>0</v>
      </c>
      <c r="S865" s="27"/>
      <c r="T865" s="3">
        <f>IF(U864=0,0,S865)</f>
        <v>0</v>
      </c>
      <c r="U865" s="8" t="str">
        <f>IF(E865="","",IF(U864&lt;=0,0,IF(U864+F865-L865-R865-T865&lt;0,0,U864+F865-L865-R865-T865)))</f>
        <v/>
      </c>
      <c r="W865" s="11"/>
      <c r="X865" s="11"/>
      <c r="Y865" s="11"/>
      <c r="Z865" s="11"/>
      <c r="AA865" s="11"/>
      <c r="AB865" s="11"/>
      <c r="AC865" s="11"/>
    </row>
    <row r="866" spans="4:29">
      <c r="D866" s="34">
        <f>IF(SUM($D$2:D865)&lt;&gt;0,0,IF(U865=L866,E866,0))</f>
        <v>0</v>
      </c>
      <c r="E866" s="3" t="str">
        <f t="shared" si="40"/>
        <v/>
      </c>
      <c r="F866" s="3" t="str">
        <f>IF(E866="","",IF(ISERROR(INDEX($A$11:$B$20,MATCH(E866,$A$11:$A$20,0),2)),0,INDEX($A$11:$B$20,MATCH(E866,$A$11:$A$20,0),2)))</f>
        <v/>
      </c>
      <c r="G866" s="47">
        <v>0.1</v>
      </c>
      <c r="H866" s="46">
        <f>IF($B$5="fixed",rate,G866)</f>
        <v>0.1</v>
      </c>
      <c r="I866" s="9" t="e">
        <f>IF(E866="",NA(),IF(PMT(H866/freq,(term*freq),-$B$2)&gt;(U865*(1+rate/freq)),IF((U865*(1+rate/freq))&lt;0,0,(U865*(1+rate/freq))),PMT(H866/freq,(term*freq),-$B$2)))</f>
        <v>#N/A</v>
      </c>
      <c r="J866" s="8" t="str">
        <f>IF(E866="","",IF(emi&gt;(U865*(1+rate/freq)),IF((U865*(1+rate/freq))&lt;0,0,(U865*(1+rate/freq))),emi))</f>
        <v/>
      </c>
      <c r="K866" s="9" t="e">
        <f>IF(E866="",NA(),IF(U865&lt;0,0,U865)*H866/freq)</f>
        <v>#N/A</v>
      </c>
      <c r="L866" s="8" t="str">
        <f t="shared" si="41"/>
        <v/>
      </c>
      <c r="M866" s="8" t="str">
        <f t="shared" si="42"/>
        <v/>
      </c>
      <c r="N866" s="8"/>
      <c r="O866" s="8"/>
      <c r="P866" s="8"/>
      <c r="Q866" s="8">
        <f>IF($B$23=$M$2,M866,IF($B$23=$N$2,N866,IF($B$23=$O$2,O866,IF($B$23=$P$2,P866,""))))</f>
        <v>0</v>
      </c>
      <c r="R866" s="3">
        <f>IF(Q866&lt;&gt;0,regpay,0)</f>
        <v>0</v>
      </c>
      <c r="S866" s="27"/>
      <c r="T866" s="3">
        <f>IF(U865=0,0,S866)</f>
        <v>0</v>
      </c>
      <c r="U866" s="8" t="str">
        <f>IF(E866="","",IF(U865&lt;=0,0,IF(U865+F866-L866-R866-T866&lt;0,0,U865+F866-L866-R866-T866)))</f>
        <v/>
      </c>
      <c r="W866" s="11"/>
      <c r="X866" s="11"/>
      <c r="Y866" s="11"/>
      <c r="Z866" s="11"/>
      <c r="AA866" s="11"/>
      <c r="AB866" s="11"/>
      <c r="AC866" s="11"/>
    </row>
    <row r="867" spans="4:29">
      <c r="D867" s="34">
        <f>IF(SUM($D$2:D866)&lt;&gt;0,0,IF(U866=L867,E867,0))</f>
        <v>0</v>
      </c>
      <c r="E867" s="3" t="str">
        <f t="shared" si="40"/>
        <v/>
      </c>
      <c r="F867" s="3" t="str">
        <f>IF(E867="","",IF(ISERROR(INDEX($A$11:$B$20,MATCH(E867,$A$11:$A$20,0),2)),0,INDEX($A$11:$B$20,MATCH(E867,$A$11:$A$20,0),2)))</f>
        <v/>
      </c>
      <c r="G867" s="47">
        <v>0.1</v>
      </c>
      <c r="H867" s="46">
        <f>IF($B$5="fixed",rate,G867)</f>
        <v>0.1</v>
      </c>
      <c r="I867" s="9" t="e">
        <f>IF(E867="",NA(),IF(PMT(H867/freq,(term*freq),-$B$2)&gt;(U866*(1+rate/freq)),IF((U866*(1+rate/freq))&lt;0,0,(U866*(1+rate/freq))),PMT(H867/freq,(term*freq),-$B$2)))</f>
        <v>#N/A</v>
      </c>
      <c r="J867" s="8" t="str">
        <f>IF(E867="","",IF(emi&gt;(U866*(1+rate/freq)),IF((U866*(1+rate/freq))&lt;0,0,(U866*(1+rate/freq))),emi))</f>
        <v/>
      </c>
      <c r="K867" s="9" t="e">
        <f>IF(E867="",NA(),IF(U866&lt;0,0,U866)*H867/freq)</f>
        <v>#N/A</v>
      </c>
      <c r="L867" s="8" t="str">
        <f t="shared" si="41"/>
        <v/>
      </c>
      <c r="M867" s="8" t="str">
        <f t="shared" si="42"/>
        <v/>
      </c>
      <c r="N867" s="8"/>
      <c r="O867" s="8"/>
      <c r="P867" s="8"/>
      <c r="Q867" s="8">
        <f>IF($B$23=$M$2,M867,IF($B$23=$N$2,N867,IF($B$23=$O$2,O867,IF($B$23=$P$2,P867,""))))</f>
        <v>0</v>
      </c>
      <c r="R867" s="3">
        <f>IF(Q867&lt;&gt;0,regpay,0)</f>
        <v>0</v>
      </c>
      <c r="S867" s="27"/>
      <c r="T867" s="3">
        <f>IF(U866=0,0,S867)</f>
        <v>0</v>
      </c>
      <c r="U867" s="8" t="str">
        <f>IF(E867="","",IF(U866&lt;=0,0,IF(U866+F867-L867-R867-T867&lt;0,0,U866+F867-L867-R867-T867)))</f>
        <v/>
      </c>
      <c r="W867" s="11"/>
      <c r="X867" s="11"/>
      <c r="Y867" s="11"/>
      <c r="Z867" s="11"/>
      <c r="AA867" s="11"/>
      <c r="AB867" s="11"/>
      <c r="AC867" s="11"/>
    </row>
    <row r="868" spans="4:29">
      <c r="D868" s="34">
        <f>IF(SUM($D$2:D867)&lt;&gt;0,0,IF(U867=L868,E868,0))</f>
        <v>0</v>
      </c>
      <c r="E868" s="3" t="str">
        <f t="shared" si="40"/>
        <v/>
      </c>
      <c r="F868" s="3" t="str">
        <f>IF(E868="","",IF(ISERROR(INDEX($A$11:$B$20,MATCH(E868,$A$11:$A$20,0),2)),0,INDEX($A$11:$B$20,MATCH(E868,$A$11:$A$20,0),2)))</f>
        <v/>
      </c>
      <c r="G868" s="47">
        <v>0.1</v>
      </c>
      <c r="H868" s="46">
        <f>IF($B$5="fixed",rate,G868)</f>
        <v>0.1</v>
      </c>
      <c r="I868" s="9" t="e">
        <f>IF(E868="",NA(),IF(PMT(H868/freq,(term*freq),-$B$2)&gt;(U867*(1+rate/freq)),IF((U867*(1+rate/freq))&lt;0,0,(U867*(1+rate/freq))),PMT(H868/freq,(term*freq),-$B$2)))</f>
        <v>#N/A</v>
      </c>
      <c r="J868" s="8" t="str">
        <f>IF(E868="","",IF(emi&gt;(U867*(1+rate/freq)),IF((U867*(1+rate/freq))&lt;0,0,(U867*(1+rate/freq))),emi))</f>
        <v/>
      </c>
      <c r="K868" s="9" t="e">
        <f>IF(E868="",NA(),IF(U867&lt;0,0,U867)*H868/freq)</f>
        <v>#N/A</v>
      </c>
      <c r="L868" s="8" t="str">
        <f t="shared" si="41"/>
        <v/>
      </c>
      <c r="M868" s="8" t="str">
        <f t="shared" si="42"/>
        <v/>
      </c>
      <c r="N868" s="8">
        <f>N865+3</f>
        <v>865</v>
      </c>
      <c r="O868" s="8">
        <f>O862+6</f>
        <v>865</v>
      </c>
      <c r="P868" s="8">
        <f>P856+12</f>
        <v>865</v>
      </c>
      <c r="Q868" s="8">
        <f>IF($B$23=$M$2,M868,IF($B$23=$N$2,N868,IF($B$23=$O$2,O868,IF($B$23=$P$2,P868,""))))</f>
        <v>865</v>
      </c>
      <c r="R868" s="3">
        <f>IF(Q868&lt;&gt;0,regpay,0)</f>
        <v>0</v>
      </c>
      <c r="S868" s="27"/>
      <c r="T868" s="3">
        <f>IF(U867=0,0,S868)</f>
        <v>0</v>
      </c>
      <c r="U868" s="8" t="str">
        <f>IF(E868="","",IF(U867&lt;=0,0,IF(U867+F868-L868-R868-T868&lt;0,0,U867+F868-L868-R868-T868)))</f>
        <v/>
      </c>
      <c r="W868" s="11"/>
      <c r="X868" s="11"/>
      <c r="Y868" s="11"/>
      <c r="Z868" s="11"/>
      <c r="AA868" s="11"/>
      <c r="AB868" s="11"/>
      <c r="AC868" s="11"/>
    </row>
    <row r="869" spans="4:29">
      <c r="D869" s="34">
        <f>IF(SUM($D$2:D868)&lt;&gt;0,0,IF(U868=L869,E869,0))</f>
        <v>0</v>
      </c>
      <c r="E869" s="3" t="str">
        <f t="shared" ref="E869:E932" si="43">IF(E868&lt;term*freq,E868+1,"")</f>
        <v/>
      </c>
      <c r="F869" s="3" t="str">
        <f>IF(E869="","",IF(ISERROR(INDEX($A$11:$B$20,MATCH(E869,$A$11:$A$20,0),2)),0,INDEX($A$11:$B$20,MATCH(E869,$A$11:$A$20,0),2)))</f>
        <v/>
      </c>
      <c r="G869" s="47">
        <v>0.1</v>
      </c>
      <c r="H869" s="46">
        <f>IF($B$5="fixed",rate,G869)</f>
        <v>0.1</v>
      </c>
      <c r="I869" s="9" t="e">
        <f>IF(E869="",NA(),IF(PMT(H869/freq,(term*freq),-$B$2)&gt;(U868*(1+rate/freq)),IF((U868*(1+rate/freq))&lt;0,0,(U868*(1+rate/freq))),PMT(H869/freq,(term*freq),-$B$2)))</f>
        <v>#N/A</v>
      </c>
      <c r="J869" s="8" t="str">
        <f>IF(E869="","",IF(emi&gt;(U868*(1+rate/freq)),IF((U868*(1+rate/freq))&lt;0,0,(U868*(1+rate/freq))),emi))</f>
        <v/>
      </c>
      <c r="K869" s="9" t="e">
        <f>IF(E869="",NA(),IF(U868&lt;0,0,U868)*H869/freq)</f>
        <v>#N/A</v>
      </c>
      <c r="L869" s="8" t="str">
        <f t="shared" si="41"/>
        <v/>
      </c>
      <c r="M869" s="8" t="str">
        <f t="shared" si="42"/>
        <v/>
      </c>
      <c r="N869" s="8"/>
      <c r="O869" s="8"/>
      <c r="P869" s="8"/>
      <c r="Q869" s="8">
        <f>IF($B$23=$M$2,M869,IF($B$23=$N$2,N869,IF($B$23=$O$2,O869,IF($B$23=$P$2,P869,""))))</f>
        <v>0</v>
      </c>
      <c r="R869" s="3">
        <f>IF(Q869&lt;&gt;0,regpay,0)</f>
        <v>0</v>
      </c>
      <c r="S869" s="27"/>
      <c r="T869" s="3">
        <f>IF(U868=0,0,S869)</f>
        <v>0</v>
      </c>
      <c r="U869" s="8" t="str">
        <f>IF(E869="","",IF(U868&lt;=0,0,IF(U868+F869-L869-R869-T869&lt;0,0,U868+F869-L869-R869-T869)))</f>
        <v/>
      </c>
      <c r="W869" s="11"/>
      <c r="X869" s="11"/>
      <c r="Y869" s="11"/>
      <c r="Z869" s="11"/>
      <c r="AA869" s="11"/>
      <c r="AB869" s="11"/>
      <c r="AC869" s="11"/>
    </row>
    <row r="870" spans="4:29">
      <c r="D870" s="34">
        <f>IF(SUM($D$2:D869)&lt;&gt;0,0,IF(U869=L870,E870,0))</f>
        <v>0</v>
      </c>
      <c r="E870" s="3" t="str">
        <f t="shared" si="43"/>
        <v/>
      </c>
      <c r="F870" s="3" t="str">
        <f>IF(E870="","",IF(ISERROR(INDEX($A$11:$B$20,MATCH(E870,$A$11:$A$20,0),2)),0,INDEX($A$11:$B$20,MATCH(E870,$A$11:$A$20,0),2)))</f>
        <v/>
      </c>
      <c r="G870" s="47">
        <v>0.1</v>
      </c>
      <c r="H870" s="46">
        <f>IF($B$5="fixed",rate,G870)</f>
        <v>0.1</v>
      </c>
      <c r="I870" s="9" t="e">
        <f>IF(E870="",NA(),IF(PMT(H870/freq,(term*freq),-$B$2)&gt;(U869*(1+rate/freq)),IF((U869*(1+rate/freq))&lt;0,0,(U869*(1+rate/freq))),PMT(H870/freq,(term*freq),-$B$2)))</f>
        <v>#N/A</v>
      </c>
      <c r="J870" s="8" t="str">
        <f>IF(E870="","",IF(emi&gt;(U869*(1+rate/freq)),IF((U869*(1+rate/freq))&lt;0,0,(U869*(1+rate/freq))),emi))</f>
        <v/>
      </c>
      <c r="K870" s="9" t="e">
        <f>IF(E870="",NA(),IF(U869&lt;0,0,U869)*H870/freq)</f>
        <v>#N/A</v>
      </c>
      <c r="L870" s="8" t="str">
        <f t="shared" si="41"/>
        <v/>
      </c>
      <c r="M870" s="8" t="str">
        <f t="shared" si="42"/>
        <v/>
      </c>
      <c r="N870" s="8"/>
      <c r="O870" s="8"/>
      <c r="P870" s="8"/>
      <c r="Q870" s="8">
        <f>IF($B$23=$M$2,M870,IF($B$23=$N$2,N870,IF($B$23=$O$2,O870,IF($B$23=$P$2,P870,""))))</f>
        <v>0</v>
      </c>
      <c r="R870" s="3">
        <f>IF(Q870&lt;&gt;0,regpay,0)</f>
        <v>0</v>
      </c>
      <c r="S870" s="27"/>
      <c r="T870" s="3">
        <f>IF(U869=0,0,S870)</f>
        <v>0</v>
      </c>
      <c r="U870" s="8" t="str">
        <f>IF(E870="","",IF(U869&lt;=0,0,IF(U869+F870-L870-R870-T870&lt;0,0,U869+F870-L870-R870-T870)))</f>
        <v/>
      </c>
      <c r="W870" s="11"/>
      <c r="X870" s="11"/>
      <c r="Y870" s="11"/>
      <c r="Z870" s="11"/>
      <c r="AA870" s="11"/>
      <c r="AB870" s="11"/>
      <c r="AC870" s="11"/>
    </row>
    <row r="871" spans="4:29">
      <c r="D871" s="34">
        <f>IF(SUM($D$2:D870)&lt;&gt;0,0,IF(U870=L871,E871,0))</f>
        <v>0</v>
      </c>
      <c r="E871" s="3" t="str">
        <f t="shared" si="43"/>
        <v/>
      </c>
      <c r="F871" s="3" t="str">
        <f>IF(E871="","",IF(ISERROR(INDEX($A$11:$B$20,MATCH(E871,$A$11:$A$20,0),2)),0,INDEX($A$11:$B$20,MATCH(E871,$A$11:$A$20,0),2)))</f>
        <v/>
      </c>
      <c r="G871" s="47">
        <v>0.1</v>
      </c>
      <c r="H871" s="46">
        <f>IF($B$5="fixed",rate,G871)</f>
        <v>0.1</v>
      </c>
      <c r="I871" s="9" t="e">
        <f>IF(E871="",NA(),IF(PMT(H871/freq,(term*freq),-$B$2)&gt;(U870*(1+rate/freq)),IF((U870*(1+rate/freq))&lt;0,0,(U870*(1+rate/freq))),PMT(H871/freq,(term*freq),-$B$2)))</f>
        <v>#N/A</v>
      </c>
      <c r="J871" s="8" t="str">
        <f>IF(E871="","",IF(emi&gt;(U870*(1+rate/freq)),IF((U870*(1+rate/freq))&lt;0,0,(U870*(1+rate/freq))),emi))</f>
        <v/>
      </c>
      <c r="K871" s="9" t="e">
        <f>IF(E871="",NA(),IF(U870&lt;0,0,U870)*H871/freq)</f>
        <v>#N/A</v>
      </c>
      <c r="L871" s="8" t="str">
        <f t="shared" si="41"/>
        <v/>
      </c>
      <c r="M871" s="8" t="str">
        <f t="shared" si="42"/>
        <v/>
      </c>
      <c r="N871" s="8">
        <f>N868+3</f>
        <v>868</v>
      </c>
      <c r="O871" s="8"/>
      <c r="P871" s="8"/>
      <c r="Q871" s="8">
        <f>IF($B$23=$M$2,M871,IF($B$23=$N$2,N871,IF($B$23=$O$2,O871,IF($B$23=$P$2,P871,""))))</f>
        <v>868</v>
      </c>
      <c r="R871" s="3">
        <f>IF(Q871&lt;&gt;0,regpay,0)</f>
        <v>0</v>
      </c>
      <c r="S871" s="27"/>
      <c r="T871" s="3">
        <f>IF(U870=0,0,S871)</f>
        <v>0</v>
      </c>
      <c r="U871" s="8" t="str">
        <f>IF(E871="","",IF(U870&lt;=0,0,IF(U870+F871-L871-R871-T871&lt;0,0,U870+F871-L871-R871-T871)))</f>
        <v/>
      </c>
      <c r="W871" s="11"/>
      <c r="X871" s="11"/>
      <c r="Y871" s="11"/>
      <c r="Z871" s="11"/>
      <c r="AA871" s="11"/>
      <c r="AB871" s="11"/>
      <c r="AC871" s="11"/>
    </row>
    <row r="872" spans="4:29">
      <c r="D872" s="34">
        <f>IF(SUM($D$2:D871)&lt;&gt;0,0,IF(U871=L872,E872,0))</f>
        <v>0</v>
      </c>
      <c r="E872" s="3" t="str">
        <f t="shared" si="43"/>
        <v/>
      </c>
      <c r="F872" s="3" t="str">
        <f>IF(E872="","",IF(ISERROR(INDEX($A$11:$B$20,MATCH(E872,$A$11:$A$20,0),2)),0,INDEX($A$11:$B$20,MATCH(E872,$A$11:$A$20,0),2)))</f>
        <v/>
      </c>
      <c r="G872" s="47">
        <v>0.1</v>
      </c>
      <c r="H872" s="46">
        <f>IF($B$5="fixed",rate,G872)</f>
        <v>0.1</v>
      </c>
      <c r="I872" s="9" t="e">
        <f>IF(E872="",NA(),IF(PMT(H872/freq,(term*freq),-$B$2)&gt;(U871*(1+rate/freq)),IF((U871*(1+rate/freq))&lt;0,0,(U871*(1+rate/freq))),PMT(H872/freq,(term*freq),-$B$2)))</f>
        <v>#N/A</v>
      </c>
      <c r="J872" s="8" t="str">
        <f>IF(E872="","",IF(emi&gt;(U871*(1+rate/freq)),IF((U871*(1+rate/freq))&lt;0,0,(U871*(1+rate/freq))),emi))</f>
        <v/>
      </c>
      <c r="K872" s="9" t="e">
        <f>IF(E872="",NA(),IF(U871&lt;0,0,U871)*H872/freq)</f>
        <v>#N/A</v>
      </c>
      <c r="L872" s="8" t="str">
        <f t="shared" si="41"/>
        <v/>
      </c>
      <c r="M872" s="8" t="str">
        <f t="shared" si="42"/>
        <v/>
      </c>
      <c r="N872" s="8"/>
      <c r="O872" s="8"/>
      <c r="P872" s="8"/>
      <c r="Q872" s="8">
        <f>IF($B$23=$M$2,M872,IF($B$23=$N$2,N872,IF($B$23=$O$2,O872,IF($B$23=$P$2,P872,""))))</f>
        <v>0</v>
      </c>
      <c r="R872" s="3">
        <f>IF(Q872&lt;&gt;0,regpay,0)</f>
        <v>0</v>
      </c>
      <c r="S872" s="27"/>
      <c r="T872" s="3">
        <f>IF(U871=0,0,S872)</f>
        <v>0</v>
      </c>
      <c r="U872" s="8" t="str">
        <f>IF(E872="","",IF(U871&lt;=0,0,IF(U871+F872-L872-R872-T872&lt;0,0,U871+F872-L872-R872-T872)))</f>
        <v/>
      </c>
      <c r="W872" s="11"/>
      <c r="X872" s="11"/>
      <c r="Y872" s="11"/>
      <c r="Z872" s="11"/>
      <c r="AA872" s="11"/>
      <c r="AB872" s="11"/>
      <c r="AC872" s="11"/>
    </row>
    <row r="873" spans="4:29">
      <c r="D873" s="34">
        <f>IF(SUM($D$2:D872)&lt;&gt;0,0,IF(U872=L873,E873,0))</f>
        <v>0</v>
      </c>
      <c r="E873" s="3" t="str">
        <f t="shared" si="43"/>
        <v/>
      </c>
      <c r="F873" s="3" t="str">
        <f>IF(E873="","",IF(ISERROR(INDEX($A$11:$B$20,MATCH(E873,$A$11:$A$20,0),2)),0,INDEX($A$11:$B$20,MATCH(E873,$A$11:$A$20,0),2)))</f>
        <v/>
      </c>
      <c r="G873" s="47">
        <v>0.1</v>
      </c>
      <c r="H873" s="46">
        <f>IF($B$5="fixed",rate,G873)</f>
        <v>0.1</v>
      </c>
      <c r="I873" s="9" t="e">
        <f>IF(E873="",NA(),IF(PMT(H873/freq,(term*freq),-$B$2)&gt;(U872*(1+rate/freq)),IF((U872*(1+rate/freq))&lt;0,0,(U872*(1+rate/freq))),PMT(H873/freq,(term*freq),-$B$2)))</f>
        <v>#N/A</v>
      </c>
      <c r="J873" s="8" t="str">
        <f>IF(E873="","",IF(emi&gt;(U872*(1+rate/freq)),IF((U872*(1+rate/freq))&lt;0,0,(U872*(1+rate/freq))),emi))</f>
        <v/>
      </c>
      <c r="K873" s="9" t="e">
        <f>IF(E873="",NA(),IF(U872&lt;0,0,U872)*H873/freq)</f>
        <v>#N/A</v>
      </c>
      <c r="L873" s="8" t="str">
        <f t="shared" si="41"/>
        <v/>
      </c>
      <c r="M873" s="8" t="str">
        <f t="shared" si="42"/>
        <v/>
      </c>
      <c r="N873" s="8"/>
      <c r="O873" s="8"/>
      <c r="P873" s="8"/>
      <c r="Q873" s="8">
        <f>IF($B$23=$M$2,M873,IF($B$23=$N$2,N873,IF($B$23=$O$2,O873,IF($B$23=$P$2,P873,""))))</f>
        <v>0</v>
      </c>
      <c r="R873" s="3">
        <f>IF(Q873&lt;&gt;0,regpay,0)</f>
        <v>0</v>
      </c>
      <c r="S873" s="27"/>
      <c r="T873" s="3">
        <f>IF(U872=0,0,S873)</f>
        <v>0</v>
      </c>
      <c r="U873" s="8" t="str">
        <f>IF(E873="","",IF(U872&lt;=0,0,IF(U872+F873-L873-R873-T873&lt;0,0,U872+F873-L873-R873-T873)))</f>
        <v/>
      </c>
      <c r="W873" s="11"/>
      <c r="X873" s="11"/>
      <c r="Y873" s="11"/>
      <c r="Z873" s="11"/>
      <c r="AA873" s="11"/>
      <c r="AB873" s="11"/>
      <c r="AC873" s="11"/>
    </row>
    <row r="874" spans="4:29">
      <c r="D874" s="34">
        <f>IF(SUM($D$2:D873)&lt;&gt;0,0,IF(U873=L874,E874,0))</f>
        <v>0</v>
      </c>
      <c r="E874" s="3" t="str">
        <f t="shared" si="43"/>
        <v/>
      </c>
      <c r="F874" s="3" t="str">
        <f>IF(E874="","",IF(ISERROR(INDEX($A$11:$B$20,MATCH(E874,$A$11:$A$20,0),2)),0,INDEX($A$11:$B$20,MATCH(E874,$A$11:$A$20,0),2)))</f>
        <v/>
      </c>
      <c r="G874" s="47">
        <v>0.1</v>
      </c>
      <c r="H874" s="46">
        <f>IF($B$5="fixed",rate,G874)</f>
        <v>0.1</v>
      </c>
      <c r="I874" s="9" t="e">
        <f>IF(E874="",NA(),IF(PMT(H874/freq,(term*freq),-$B$2)&gt;(U873*(1+rate/freq)),IF((U873*(1+rate/freq))&lt;0,0,(U873*(1+rate/freq))),PMT(H874/freq,(term*freq),-$B$2)))</f>
        <v>#N/A</v>
      </c>
      <c r="J874" s="8" t="str">
        <f>IF(E874="","",IF(emi&gt;(U873*(1+rate/freq)),IF((U873*(1+rate/freq))&lt;0,0,(U873*(1+rate/freq))),emi))</f>
        <v/>
      </c>
      <c r="K874" s="9" t="e">
        <f>IF(E874="",NA(),IF(U873&lt;0,0,U873)*H874/freq)</f>
        <v>#N/A</v>
      </c>
      <c r="L874" s="8" t="str">
        <f t="shared" si="41"/>
        <v/>
      </c>
      <c r="M874" s="8" t="str">
        <f t="shared" si="42"/>
        <v/>
      </c>
      <c r="N874" s="8">
        <f>N871+3</f>
        <v>871</v>
      </c>
      <c r="O874" s="8">
        <f>O868+6</f>
        <v>871</v>
      </c>
      <c r="P874" s="8"/>
      <c r="Q874" s="8">
        <f>IF($B$23=$M$2,M874,IF($B$23=$N$2,N874,IF($B$23=$O$2,O874,IF($B$23=$P$2,P874,""))))</f>
        <v>871</v>
      </c>
      <c r="R874" s="3">
        <f>IF(Q874&lt;&gt;0,regpay,0)</f>
        <v>0</v>
      </c>
      <c r="S874" s="27"/>
      <c r="T874" s="3">
        <f>IF(U873=0,0,S874)</f>
        <v>0</v>
      </c>
      <c r="U874" s="8" t="str">
        <f>IF(E874="","",IF(U873&lt;=0,0,IF(U873+F874-L874-R874-T874&lt;0,0,U873+F874-L874-R874-T874)))</f>
        <v/>
      </c>
      <c r="W874" s="11"/>
      <c r="X874" s="11"/>
      <c r="Y874" s="11"/>
      <c r="Z874" s="11"/>
      <c r="AA874" s="11"/>
      <c r="AB874" s="11"/>
      <c r="AC874" s="11"/>
    </row>
    <row r="875" spans="4:29">
      <c r="D875" s="34">
        <f>IF(SUM($D$2:D874)&lt;&gt;0,0,IF(U874=L875,E875,0))</f>
        <v>0</v>
      </c>
      <c r="E875" s="3" t="str">
        <f t="shared" si="43"/>
        <v/>
      </c>
      <c r="F875" s="3" t="str">
        <f>IF(E875="","",IF(ISERROR(INDEX($A$11:$B$20,MATCH(E875,$A$11:$A$20,0),2)),0,INDEX($A$11:$B$20,MATCH(E875,$A$11:$A$20,0),2)))</f>
        <v/>
      </c>
      <c r="G875" s="47">
        <v>0.1</v>
      </c>
      <c r="H875" s="46">
        <f>IF($B$5="fixed",rate,G875)</f>
        <v>0.1</v>
      </c>
      <c r="I875" s="9" t="e">
        <f>IF(E875="",NA(),IF(PMT(H875/freq,(term*freq),-$B$2)&gt;(U874*(1+rate/freq)),IF((U874*(1+rate/freq))&lt;0,0,(U874*(1+rate/freq))),PMT(H875/freq,(term*freq),-$B$2)))</f>
        <v>#N/A</v>
      </c>
      <c r="J875" s="8" t="str">
        <f>IF(E875="","",IF(emi&gt;(U874*(1+rate/freq)),IF((U874*(1+rate/freq))&lt;0,0,(U874*(1+rate/freq))),emi))</f>
        <v/>
      </c>
      <c r="K875" s="9" t="e">
        <f>IF(E875="",NA(),IF(U874&lt;0,0,U874)*H875/freq)</f>
        <v>#N/A</v>
      </c>
      <c r="L875" s="8" t="str">
        <f t="shared" si="41"/>
        <v/>
      </c>
      <c r="M875" s="8" t="str">
        <f t="shared" si="42"/>
        <v/>
      </c>
      <c r="N875" s="8"/>
      <c r="O875" s="8"/>
      <c r="P875" s="8"/>
      <c r="Q875" s="8">
        <f>IF($B$23=$M$2,M875,IF($B$23=$N$2,N875,IF($B$23=$O$2,O875,IF($B$23=$P$2,P875,""))))</f>
        <v>0</v>
      </c>
      <c r="R875" s="3">
        <f>IF(Q875&lt;&gt;0,regpay,0)</f>
        <v>0</v>
      </c>
      <c r="S875" s="27"/>
      <c r="T875" s="3">
        <f>IF(U874=0,0,S875)</f>
        <v>0</v>
      </c>
      <c r="U875" s="8" t="str">
        <f>IF(E875="","",IF(U874&lt;=0,0,IF(U874+F875-L875-R875-T875&lt;0,0,U874+F875-L875-R875-T875)))</f>
        <v/>
      </c>
      <c r="W875" s="11"/>
      <c r="X875" s="11"/>
      <c r="Y875" s="11"/>
      <c r="Z875" s="11"/>
      <c r="AA875" s="11"/>
      <c r="AB875" s="11"/>
      <c r="AC875" s="11"/>
    </row>
    <row r="876" spans="4:29">
      <c r="D876" s="34">
        <f>IF(SUM($D$2:D875)&lt;&gt;0,0,IF(U875=L876,E876,0))</f>
        <v>0</v>
      </c>
      <c r="E876" s="3" t="str">
        <f t="shared" si="43"/>
        <v/>
      </c>
      <c r="F876" s="3" t="str">
        <f>IF(E876="","",IF(ISERROR(INDEX($A$11:$B$20,MATCH(E876,$A$11:$A$20,0),2)),0,INDEX($A$11:$B$20,MATCH(E876,$A$11:$A$20,0),2)))</f>
        <v/>
      </c>
      <c r="G876" s="47">
        <v>0.1</v>
      </c>
      <c r="H876" s="46">
        <f>IF($B$5="fixed",rate,G876)</f>
        <v>0.1</v>
      </c>
      <c r="I876" s="9" t="e">
        <f>IF(E876="",NA(),IF(PMT(H876/freq,(term*freq),-$B$2)&gt;(U875*(1+rate/freq)),IF((U875*(1+rate/freq))&lt;0,0,(U875*(1+rate/freq))),PMT(H876/freq,(term*freq),-$B$2)))</f>
        <v>#N/A</v>
      </c>
      <c r="J876" s="8" t="str">
        <f>IF(E876="","",IF(emi&gt;(U875*(1+rate/freq)),IF((U875*(1+rate/freq))&lt;0,0,(U875*(1+rate/freq))),emi))</f>
        <v/>
      </c>
      <c r="K876" s="9" t="e">
        <f>IF(E876="",NA(),IF(U875&lt;0,0,U875)*H876/freq)</f>
        <v>#N/A</v>
      </c>
      <c r="L876" s="8" t="str">
        <f t="shared" si="41"/>
        <v/>
      </c>
      <c r="M876" s="8" t="str">
        <f t="shared" si="42"/>
        <v/>
      </c>
      <c r="N876" s="8"/>
      <c r="O876" s="8"/>
      <c r="P876" s="8"/>
      <c r="Q876" s="8">
        <f>IF($B$23=$M$2,M876,IF($B$23=$N$2,N876,IF($B$23=$O$2,O876,IF($B$23=$P$2,P876,""))))</f>
        <v>0</v>
      </c>
      <c r="R876" s="3">
        <f>IF(Q876&lt;&gt;0,regpay,0)</f>
        <v>0</v>
      </c>
      <c r="S876" s="27"/>
      <c r="T876" s="3">
        <f>IF(U875=0,0,S876)</f>
        <v>0</v>
      </c>
      <c r="U876" s="8" t="str">
        <f>IF(E876="","",IF(U875&lt;=0,0,IF(U875+F876-L876-R876-T876&lt;0,0,U875+F876-L876-R876-T876)))</f>
        <v/>
      </c>
      <c r="W876" s="11"/>
      <c r="X876" s="11"/>
      <c r="Y876" s="11"/>
      <c r="Z876" s="11"/>
      <c r="AA876" s="11"/>
      <c r="AB876" s="11"/>
      <c r="AC876" s="11"/>
    </row>
    <row r="877" spans="4:29">
      <c r="D877" s="34">
        <f>IF(SUM($D$2:D876)&lt;&gt;0,0,IF(U876=L877,E877,0))</f>
        <v>0</v>
      </c>
      <c r="E877" s="3" t="str">
        <f t="shared" si="43"/>
        <v/>
      </c>
      <c r="F877" s="3" t="str">
        <f>IF(E877="","",IF(ISERROR(INDEX($A$11:$B$20,MATCH(E877,$A$11:$A$20,0),2)),0,INDEX($A$11:$B$20,MATCH(E877,$A$11:$A$20,0),2)))</f>
        <v/>
      </c>
      <c r="G877" s="47">
        <v>0.1</v>
      </c>
      <c r="H877" s="46">
        <f>IF($B$5="fixed",rate,G877)</f>
        <v>0.1</v>
      </c>
      <c r="I877" s="9" t="e">
        <f>IF(E877="",NA(),IF(PMT(H877/freq,(term*freq),-$B$2)&gt;(U876*(1+rate/freq)),IF((U876*(1+rate/freq))&lt;0,0,(U876*(1+rate/freq))),PMT(H877/freq,(term*freq),-$B$2)))</f>
        <v>#N/A</v>
      </c>
      <c r="J877" s="8" t="str">
        <f>IF(E877="","",IF(emi&gt;(U876*(1+rate/freq)),IF((U876*(1+rate/freq))&lt;0,0,(U876*(1+rate/freq))),emi))</f>
        <v/>
      </c>
      <c r="K877" s="9" t="e">
        <f>IF(E877="",NA(),IF(U876&lt;0,0,U876)*H877/freq)</f>
        <v>#N/A</v>
      </c>
      <c r="L877" s="8" t="str">
        <f t="shared" si="41"/>
        <v/>
      </c>
      <c r="M877" s="8" t="str">
        <f t="shared" si="42"/>
        <v/>
      </c>
      <c r="N877" s="8">
        <f>N874+3</f>
        <v>874</v>
      </c>
      <c r="O877" s="8"/>
      <c r="P877" s="8"/>
      <c r="Q877" s="8">
        <f>IF($B$23=$M$2,M877,IF($B$23=$N$2,N877,IF($B$23=$O$2,O877,IF($B$23=$P$2,P877,""))))</f>
        <v>874</v>
      </c>
      <c r="R877" s="3">
        <f>IF(Q877&lt;&gt;0,regpay,0)</f>
        <v>0</v>
      </c>
      <c r="S877" s="27"/>
      <c r="T877" s="3">
        <f>IF(U876=0,0,S877)</f>
        <v>0</v>
      </c>
      <c r="U877" s="8" t="str">
        <f>IF(E877="","",IF(U876&lt;=0,0,IF(U876+F877-L877-R877-T877&lt;0,0,U876+F877-L877-R877-T877)))</f>
        <v/>
      </c>
      <c r="W877" s="11"/>
      <c r="X877" s="11"/>
      <c r="Y877" s="11"/>
      <c r="Z877" s="11"/>
      <c r="AA877" s="11"/>
      <c r="AB877" s="11"/>
      <c r="AC877" s="11"/>
    </row>
    <row r="878" spans="4:29">
      <c r="D878" s="34">
        <f>IF(SUM($D$2:D877)&lt;&gt;0,0,IF(U877=L878,E878,0))</f>
        <v>0</v>
      </c>
      <c r="E878" s="3" t="str">
        <f t="shared" si="43"/>
        <v/>
      </c>
      <c r="F878" s="3" t="str">
        <f>IF(E878="","",IF(ISERROR(INDEX($A$11:$B$20,MATCH(E878,$A$11:$A$20,0),2)),0,INDEX($A$11:$B$20,MATCH(E878,$A$11:$A$20,0),2)))</f>
        <v/>
      </c>
      <c r="G878" s="47">
        <v>0.1</v>
      </c>
      <c r="H878" s="46">
        <f>IF($B$5="fixed",rate,G878)</f>
        <v>0.1</v>
      </c>
      <c r="I878" s="9" t="e">
        <f>IF(E878="",NA(),IF(PMT(H878/freq,(term*freq),-$B$2)&gt;(U877*(1+rate/freq)),IF((U877*(1+rate/freq))&lt;0,0,(U877*(1+rate/freq))),PMT(H878/freq,(term*freq),-$B$2)))</f>
        <v>#N/A</v>
      </c>
      <c r="J878" s="8" t="str">
        <f>IF(E878="","",IF(emi&gt;(U877*(1+rate/freq)),IF((U877*(1+rate/freq))&lt;0,0,(U877*(1+rate/freq))),emi))</f>
        <v/>
      </c>
      <c r="K878" s="9" t="e">
        <f>IF(E878="",NA(),IF(U877&lt;0,0,U877)*H878/freq)</f>
        <v>#N/A</v>
      </c>
      <c r="L878" s="8" t="str">
        <f t="shared" si="41"/>
        <v/>
      </c>
      <c r="M878" s="8" t="str">
        <f t="shared" si="42"/>
        <v/>
      </c>
      <c r="N878" s="8"/>
      <c r="O878" s="8"/>
      <c r="P878" s="8"/>
      <c r="Q878" s="8">
        <f>IF($B$23=$M$2,M878,IF($B$23=$N$2,N878,IF($B$23=$O$2,O878,IF($B$23=$P$2,P878,""))))</f>
        <v>0</v>
      </c>
      <c r="R878" s="3">
        <f>IF(Q878&lt;&gt;0,regpay,0)</f>
        <v>0</v>
      </c>
      <c r="S878" s="27"/>
      <c r="T878" s="3">
        <f>IF(U877=0,0,S878)</f>
        <v>0</v>
      </c>
      <c r="U878" s="8" t="str">
        <f>IF(E878="","",IF(U877&lt;=0,0,IF(U877+F878-L878-R878-T878&lt;0,0,U877+F878-L878-R878-T878)))</f>
        <v/>
      </c>
      <c r="W878" s="11"/>
      <c r="X878" s="11"/>
      <c r="Y878" s="11"/>
      <c r="Z878" s="11"/>
      <c r="AA878" s="11"/>
      <c r="AB878" s="11"/>
      <c r="AC878" s="11"/>
    </row>
    <row r="879" spans="4:29">
      <c r="D879" s="34">
        <f>IF(SUM($D$2:D878)&lt;&gt;0,0,IF(U878=L879,E879,0))</f>
        <v>0</v>
      </c>
      <c r="E879" s="3" t="str">
        <f t="shared" si="43"/>
        <v/>
      </c>
      <c r="F879" s="3" t="str">
        <f>IF(E879="","",IF(ISERROR(INDEX($A$11:$B$20,MATCH(E879,$A$11:$A$20,0),2)),0,INDEX($A$11:$B$20,MATCH(E879,$A$11:$A$20,0),2)))</f>
        <v/>
      </c>
      <c r="G879" s="47">
        <v>0.1</v>
      </c>
      <c r="H879" s="46">
        <f>IF($B$5="fixed",rate,G879)</f>
        <v>0.1</v>
      </c>
      <c r="I879" s="9" t="e">
        <f>IF(E879="",NA(),IF(PMT(H879/freq,(term*freq),-$B$2)&gt;(U878*(1+rate/freq)),IF((U878*(1+rate/freq))&lt;0,0,(U878*(1+rate/freq))),PMT(H879/freq,(term*freq),-$B$2)))</f>
        <v>#N/A</v>
      </c>
      <c r="J879" s="8" t="str">
        <f>IF(E879="","",IF(emi&gt;(U878*(1+rate/freq)),IF((U878*(1+rate/freq))&lt;0,0,(U878*(1+rate/freq))),emi))</f>
        <v/>
      </c>
      <c r="K879" s="9" t="e">
        <f>IF(E879="",NA(),IF(U878&lt;0,0,U878)*H879/freq)</f>
        <v>#N/A</v>
      </c>
      <c r="L879" s="8" t="str">
        <f t="shared" si="41"/>
        <v/>
      </c>
      <c r="M879" s="8" t="str">
        <f t="shared" si="42"/>
        <v/>
      </c>
      <c r="N879" s="8"/>
      <c r="O879" s="8"/>
      <c r="P879" s="8"/>
      <c r="Q879" s="8">
        <f>IF($B$23=$M$2,M879,IF($B$23=$N$2,N879,IF($B$23=$O$2,O879,IF($B$23=$P$2,P879,""))))</f>
        <v>0</v>
      </c>
      <c r="R879" s="3">
        <f>IF(Q879&lt;&gt;0,regpay,0)</f>
        <v>0</v>
      </c>
      <c r="S879" s="27"/>
      <c r="T879" s="3">
        <f>IF(U878=0,0,S879)</f>
        <v>0</v>
      </c>
      <c r="U879" s="8" t="str">
        <f>IF(E879="","",IF(U878&lt;=0,0,IF(U878+F879-L879-R879-T879&lt;0,0,U878+F879-L879-R879-T879)))</f>
        <v/>
      </c>
      <c r="W879" s="11"/>
      <c r="X879" s="11"/>
      <c r="Y879" s="11"/>
      <c r="Z879" s="11"/>
      <c r="AA879" s="11"/>
      <c r="AB879" s="11"/>
      <c r="AC879" s="11"/>
    </row>
    <row r="880" spans="4:29">
      <c r="D880" s="34">
        <f>IF(SUM($D$2:D879)&lt;&gt;0,0,IF(U879=L880,E880,0))</f>
        <v>0</v>
      </c>
      <c r="E880" s="3" t="str">
        <f t="shared" si="43"/>
        <v/>
      </c>
      <c r="F880" s="3" t="str">
        <f>IF(E880="","",IF(ISERROR(INDEX($A$11:$B$20,MATCH(E880,$A$11:$A$20,0),2)),0,INDEX($A$11:$B$20,MATCH(E880,$A$11:$A$20,0),2)))</f>
        <v/>
      </c>
      <c r="G880" s="47">
        <v>0.1</v>
      </c>
      <c r="H880" s="46">
        <f>IF($B$5="fixed",rate,G880)</f>
        <v>0.1</v>
      </c>
      <c r="I880" s="9" t="e">
        <f>IF(E880="",NA(),IF(PMT(H880/freq,(term*freq),-$B$2)&gt;(U879*(1+rate/freq)),IF((U879*(1+rate/freq))&lt;0,0,(U879*(1+rate/freq))),PMT(H880/freq,(term*freq),-$B$2)))</f>
        <v>#N/A</v>
      </c>
      <c r="J880" s="8" t="str">
        <f>IF(E880="","",IF(emi&gt;(U879*(1+rate/freq)),IF((U879*(1+rate/freq))&lt;0,0,(U879*(1+rate/freq))),emi))</f>
        <v/>
      </c>
      <c r="K880" s="9" t="e">
        <f>IF(E880="",NA(),IF(U879&lt;0,0,U879)*H880/freq)</f>
        <v>#N/A</v>
      </c>
      <c r="L880" s="8" t="str">
        <f t="shared" si="41"/>
        <v/>
      </c>
      <c r="M880" s="8" t="str">
        <f t="shared" si="42"/>
        <v/>
      </c>
      <c r="N880" s="8">
        <f>N877+3</f>
        <v>877</v>
      </c>
      <c r="O880" s="8">
        <f>O874+6</f>
        <v>877</v>
      </c>
      <c r="P880" s="8">
        <f>P868+12</f>
        <v>877</v>
      </c>
      <c r="Q880" s="8">
        <f>IF($B$23=$M$2,M880,IF($B$23=$N$2,N880,IF($B$23=$O$2,O880,IF($B$23=$P$2,P880,""))))</f>
        <v>877</v>
      </c>
      <c r="R880" s="3">
        <f>IF(Q880&lt;&gt;0,regpay,0)</f>
        <v>0</v>
      </c>
      <c r="S880" s="27"/>
      <c r="T880" s="3">
        <f>IF(U879=0,0,S880)</f>
        <v>0</v>
      </c>
      <c r="U880" s="8" t="str">
        <f>IF(E880="","",IF(U879&lt;=0,0,IF(U879+F880-L880-R880-T880&lt;0,0,U879+F880-L880-R880-T880)))</f>
        <v/>
      </c>
      <c r="W880" s="11"/>
      <c r="X880" s="11"/>
      <c r="Y880" s="11"/>
      <c r="Z880" s="11"/>
      <c r="AA880" s="11"/>
      <c r="AB880" s="11"/>
      <c r="AC880" s="11"/>
    </row>
    <row r="881" spans="4:29">
      <c r="D881" s="34">
        <f>IF(SUM($D$2:D880)&lt;&gt;0,0,IF(U880=L881,E881,0))</f>
        <v>0</v>
      </c>
      <c r="E881" s="3" t="str">
        <f t="shared" si="43"/>
        <v/>
      </c>
      <c r="F881" s="3" t="str">
        <f>IF(E881="","",IF(ISERROR(INDEX($A$11:$B$20,MATCH(E881,$A$11:$A$20,0),2)),0,INDEX($A$11:$B$20,MATCH(E881,$A$11:$A$20,0),2)))</f>
        <v/>
      </c>
      <c r="G881" s="47">
        <v>0.1</v>
      </c>
      <c r="H881" s="46">
        <f>IF($B$5="fixed",rate,G881)</f>
        <v>0.1</v>
      </c>
      <c r="I881" s="9" t="e">
        <f>IF(E881="",NA(),IF(PMT(H881/freq,(term*freq),-$B$2)&gt;(U880*(1+rate/freq)),IF((U880*(1+rate/freq))&lt;0,0,(U880*(1+rate/freq))),PMT(H881/freq,(term*freq),-$B$2)))</f>
        <v>#N/A</v>
      </c>
      <c r="J881" s="8" t="str">
        <f>IF(E881="","",IF(emi&gt;(U880*(1+rate/freq)),IF((U880*(1+rate/freq))&lt;0,0,(U880*(1+rate/freq))),emi))</f>
        <v/>
      </c>
      <c r="K881" s="9" t="e">
        <f>IF(E881="",NA(),IF(U880&lt;0,0,U880)*H881/freq)</f>
        <v>#N/A</v>
      </c>
      <c r="L881" s="8" t="str">
        <f t="shared" si="41"/>
        <v/>
      </c>
      <c r="M881" s="8" t="str">
        <f t="shared" si="42"/>
        <v/>
      </c>
      <c r="N881" s="8"/>
      <c r="O881" s="8"/>
      <c r="P881" s="8"/>
      <c r="Q881" s="8">
        <f>IF($B$23=$M$2,M881,IF($B$23=$N$2,N881,IF($B$23=$O$2,O881,IF($B$23=$P$2,P881,""))))</f>
        <v>0</v>
      </c>
      <c r="R881" s="3">
        <f>IF(Q881&lt;&gt;0,regpay,0)</f>
        <v>0</v>
      </c>
      <c r="S881" s="27"/>
      <c r="T881" s="3">
        <f>IF(U880=0,0,S881)</f>
        <v>0</v>
      </c>
      <c r="U881" s="8" t="str">
        <f>IF(E881="","",IF(U880&lt;=0,0,IF(U880+F881-L881-R881-T881&lt;0,0,U880+F881-L881-R881-T881)))</f>
        <v/>
      </c>
      <c r="W881" s="11"/>
      <c r="X881" s="11"/>
      <c r="Y881" s="11"/>
      <c r="Z881" s="11"/>
      <c r="AA881" s="11"/>
      <c r="AB881" s="11"/>
      <c r="AC881" s="11"/>
    </row>
    <row r="882" spans="4:29">
      <c r="D882" s="34">
        <f>IF(SUM($D$2:D881)&lt;&gt;0,0,IF(U881=L882,E882,0))</f>
        <v>0</v>
      </c>
      <c r="E882" s="3" t="str">
        <f t="shared" si="43"/>
        <v/>
      </c>
      <c r="F882" s="3" t="str">
        <f>IF(E882="","",IF(ISERROR(INDEX($A$11:$B$20,MATCH(E882,$A$11:$A$20,0),2)),0,INDEX($A$11:$B$20,MATCH(E882,$A$11:$A$20,0),2)))</f>
        <v/>
      </c>
      <c r="G882" s="47">
        <v>0.1</v>
      </c>
      <c r="H882" s="46">
        <f>IF($B$5="fixed",rate,G882)</f>
        <v>0.1</v>
      </c>
      <c r="I882" s="9" t="e">
        <f>IF(E882="",NA(),IF(PMT(H882/freq,(term*freq),-$B$2)&gt;(U881*(1+rate/freq)),IF((U881*(1+rate/freq))&lt;0,0,(U881*(1+rate/freq))),PMT(H882/freq,(term*freq),-$B$2)))</f>
        <v>#N/A</v>
      </c>
      <c r="J882" s="8" t="str">
        <f>IF(E882="","",IF(emi&gt;(U881*(1+rate/freq)),IF((U881*(1+rate/freq))&lt;0,0,(U881*(1+rate/freq))),emi))</f>
        <v/>
      </c>
      <c r="K882" s="9" t="e">
        <f>IF(E882="",NA(),IF(U881&lt;0,0,U881)*H882/freq)</f>
        <v>#N/A</v>
      </c>
      <c r="L882" s="8" t="str">
        <f t="shared" si="41"/>
        <v/>
      </c>
      <c r="M882" s="8" t="str">
        <f t="shared" si="42"/>
        <v/>
      </c>
      <c r="N882" s="8"/>
      <c r="O882" s="8"/>
      <c r="P882" s="8"/>
      <c r="Q882" s="8">
        <f>IF($B$23=$M$2,M882,IF($B$23=$N$2,N882,IF($B$23=$O$2,O882,IF($B$23=$P$2,P882,""))))</f>
        <v>0</v>
      </c>
      <c r="R882" s="3">
        <f>IF(Q882&lt;&gt;0,regpay,0)</f>
        <v>0</v>
      </c>
      <c r="S882" s="27"/>
      <c r="T882" s="3">
        <f>IF(U881=0,0,S882)</f>
        <v>0</v>
      </c>
      <c r="U882" s="8" t="str">
        <f>IF(E882="","",IF(U881&lt;=0,0,IF(U881+F882-L882-R882-T882&lt;0,0,U881+F882-L882-R882-T882)))</f>
        <v/>
      </c>
      <c r="W882" s="11"/>
      <c r="X882" s="11"/>
      <c r="Y882" s="11"/>
      <c r="Z882" s="11"/>
      <c r="AA882" s="11"/>
      <c r="AB882" s="11"/>
      <c r="AC882" s="11"/>
    </row>
    <row r="883" spans="4:29">
      <c r="D883" s="34">
        <f>IF(SUM($D$2:D882)&lt;&gt;0,0,IF(U882=L883,E883,0))</f>
        <v>0</v>
      </c>
      <c r="E883" s="3" t="str">
        <f t="shared" si="43"/>
        <v/>
      </c>
      <c r="F883" s="3" t="str">
        <f>IF(E883="","",IF(ISERROR(INDEX($A$11:$B$20,MATCH(E883,$A$11:$A$20,0),2)),0,INDEX($A$11:$B$20,MATCH(E883,$A$11:$A$20,0),2)))</f>
        <v/>
      </c>
      <c r="G883" s="47">
        <v>0.1</v>
      </c>
      <c r="H883" s="46">
        <f>IF($B$5="fixed",rate,G883)</f>
        <v>0.1</v>
      </c>
      <c r="I883" s="9" t="e">
        <f>IF(E883="",NA(),IF(PMT(H883/freq,(term*freq),-$B$2)&gt;(U882*(1+rate/freq)),IF((U882*(1+rate/freq))&lt;0,0,(U882*(1+rate/freq))),PMT(H883/freq,(term*freq),-$B$2)))</f>
        <v>#N/A</v>
      </c>
      <c r="J883" s="8" t="str">
        <f>IF(E883="","",IF(emi&gt;(U882*(1+rate/freq)),IF((U882*(1+rate/freq))&lt;0,0,(U882*(1+rate/freq))),emi))</f>
        <v/>
      </c>
      <c r="K883" s="9" t="e">
        <f>IF(E883="",NA(),IF(U882&lt;0,0,U882)*H883/freq)</f>
        <v>#N/A</v>
      </c>
      <c r="L883" s="8" t="str">
        <f t="shared" si="41"/>
        <v/>
      </c>
      <c r="M883" s="8" t="str">
        <f t="shared" si="42"/>
        <v/>
      </c>
      <c r="N883" s="8">
        <f>N880+3</f>
        <v>880</v>
      </c>
      <c r="O883" s="8"/>
      <c r="P883" s="8"/>
      <c r="Q883" s="8">
        <f>IF($B$23=$M$2,M883,IF($B$23=$N$2,N883,IF($B$23=$O$2,O883,IF($B$23=$P$2,P883,""))))</f>
        <v>880</v>
      </c>
      <c r="R883" s="3">
        <f>IF(Q883&lt;&gt;0,regpay,0)</f>
        <v>0</v>
      </c>
      <c r="S883" s="27"/>
      <c r="T883" s="3">
        <f>IF(U882=0,0,S883)</f>
        <v>0</v>
      </c>
      <c r="U883" s="8" t="str">
        <f>IF(E883="","",IF(U882&lt;=0,0,IF(U882+F883-L883-R883-T883&lt;0,0,U882+F883-L883-R883-T883)))</f>
        <v/>
      </c>
      <c r="W883" s="11"/>
      <c r="X883" s="11"/>
      <c r="Y883" s="11"/>
      <c r="Z883" s="11"/>
      <c r="AA883" s="11"/>
      <c r="AB883" s="11"/>
      <c r="AC883" s="11"/>
    </row>
    <row r="884" spans="4:29">
      <c r="D884" s="34">
        <f>IF(SUM($D$2:D883)&lt;&gt;0,0,IF(U883=L884,E884,0))</f>
        <v>0</v>
      </c>
      <c r="E884" s="3" t="str">
        <f t="shared" si="43"/>
        <v/>
      </c>
      <c r="F884" s="3" t="str">
        <f>IF(E884="","",IF(ISERROR(INDEX($A$11:$B$20,MATCH(E884,$A$11:$A$20,0),2)),0,INDEX($A$11:$B$20,MATCH(E884,$A$11:$A$20,0),2)))</f>
        <v/>
      </c>
      <c r="G884" s="47">
        <v>0.1</v>
      </c>
      <c r="H884" s="46">
        <f>IF($B$5="fixed",rate,G884)</f>
        <v>0.1</v>
      </c>
      <c r="I884" s="9" t="e">
        <f>IF(E884="",NA(),IF(PMT(H884/freq,(term*freq),-$B$2)&gt;(U883*(1+rate/freq)),IF((U883*(1+rate/freq))&lt;0,0,(U883*(1+rate/freq))),PMT(H884/freq,(term*freq),-$B$2)))</f>
        <v>#N/A</v>
      </c>
      <c r="J884" s="8" t="str">
        <f>IF(E884="","",IF(emi&gt;(U883*(1+rate/freq)),IF((U883*(1+rate/freq))&lt;0,0,(U883*(1+rate/freq))),emi))</f>
        <v/>
      </c>
      <c r="K884" s="9" t="e">
        <f>IF(E884="",NA(),IF(U883&lt;0,0,U883)*H884/freq)</f>
        <v>#N/A</v>
      </c>
      <c r="L884" s="8" t="str">
        <f t="shared" si="41"/>
        <v/>
      </c>
      <c r="M884" s="8" t="str">
        <f t="shared" si="42"/>
        <v/>
      </c>
      <c r="N884" s="8"/>
      <c r="O884" s="8"/>
      <c r="P884" s="8"/>
      <c r="Q884" s="8">
        <f>IF($B$23=$M$2,M884,IF($B$23=$N$2,N884,IF($B$23=$O$2,O884,IF($B$23=$P$2,P884,""))))</f>
        <v>0</v>
      </c>
      <c r="R884" s="3">
        <f>IF(Q884&lt;&gt;0,regpay,0)</f>
        <v>0</v>
      </c>
      <c r="S884" s="27"/>
      <c r="T884" s="3">
        <f>IF(U883=0,0,S884)</f>
        <v>0</v>
      </c>
      <c r="U884" s="8" t="str">
        <f>IF(E884="","",IF(U883&lt;=0,0,IF(U883+F884-L884-R884-T884&lt;0,0,U883+F884-L884-R884-T884)))</f>
        <v/>
      </c>
      <c r="W884" s="11"/>
      <c r="X884" s="11"/>
      <c r="Y884" s="11"/>
      <c r="Z884" s="11"/>
      <c r="AA884" s="11"/>
      <c r="AB884" s="11"/>
      <c r="AC884" s="11"/>
    </row>
    <row r="885" spans="4:29">
      <c r="D885" s="34">
        <f>IF(SUM($D$2:D884)&lt;&gt;0,0,IF(U884=L885,E885,0))</f>
        <v>0</v>
      </c>
      <c r="E885" s="3" t="str">
        <f t="shared" si="43"/>
        <v/>
      </c>
      <c r="F885" s="3" t="str">
        <f>IF(E885="","",IF(ISERROR(INDEX($A$11:$B$20,MATCH(E885,$A$11:$A$20,0),2)),0,INDEX($A$11:$B$20,MATCH(E885,$A$11:$A$20,0),2)))</f>
        <v/>
      </c>
      <c r="G885" s="47">
        <v>0.1</v>
      </c>
      <c r="H885" s="46">
        <f>IF($B$5="fixed",rate,G885)</f>
        <v>0.1</v>
      </c>
      <c r="I885" s="9" t="e">
        <f>IF(E885="",NA(),IF(PMT(H885/freq,(term*freq),-$B$2)&gt;(U884*(1+rate/freq)),IF((U884*(1+rate/freq))&lt;0,0,(U884*(1+rate/freq))),PMT(H885/freq,(term*freq),-$B$2)))</f>
        <v>#N/A</v>
      </c>
      <c r="J885" s="8" t="str">
        <f>IF(E885="","",IF(emi&gt;(U884*(1+rate/freq)),IF((U884*(1+rate/freq))&lt;0,0,(U884*(1+rate/freq))),emi))</f>
        <v/>
      </c>
      <c r="K885" s="9" t="e">
        <f>IF(E885="",NA(),IF(U884&lt;0,0,U884)*H885/freq)</f>
        <v>#N/A</v>
      </c>
      <c r="L885" s="8" t="str">
        <f t="shared" si="41"/>
        <v/>
      </c>
      <c r="M885" s="8" t="str">
        <f t="shared" si="42"/>
        <v/>
      </c>
      <c r="N885" s="8"/>
      <c r="O885" s="8"/>
      <c r="P885" s="8"/>
      <c r="Q885" s="8">
        <f>IF($B$23=$M$2,M885,IF($B$23=$N$2,N885,IF($B$23=$O$2,O885,IF($B$23=$P$2,P885,""))))</f>
        <v>0</v>
      </c>
      <c r="R885" s="3">
        <f>IF(Q885&lt;&gt;0,regpay,0)</f>
        <v>0</v>
      </c>
      <c r="S885" s="27"/>
      <c r="T885" s="3">
        <f>IF(U884=0,0,S885)</f>
        <v>0</v>
      </c>
      <c r="U885" s="8" t="str">
        <f>IF(E885="","",IF(U884&lt;=0,0,IF(U884+F885-L885-R885-T885&lt;0,0,U884+F885-L885-R885-T885)))</f>
        <v/>
      </c>
      <c r="W885" s="11"/>
      <c r="X885" s="11"/>
      <c r="Y885" s="11"/>
      <c r="Z885" s="11"/>
      <c r="AA885" s="11"/>
      <c r="AB885" s="11"/>
      <c r="AC885" s="11"/>
    </row>
    <row r="886" spans="4:29">
      <c r="D886" s="34">
        <f>IF(SUM($D$2:D885)&lt;&gt;0,0,IF(U885=L886,E886,0))</f>
        <v>0</v>
      </c>
      <c r="E886" s="3" t="str">
        <f t="shared" si="43"/>
        <v/>
      </c>
      <c r="F886" s="3" t="str">
        <f>IF(E886="","",IF(ISERROR(INDEX($A$11:$B$20,MATCH(E886,$A$11:$A$20,0),2)),0,INDEX($A$11:$B$20,MATCH(E886,$A$11:$A$20,0),2)))</f>
        <v/>
      </c>
      <c r="G886" s="47">
        <v>0.1</v>
      </c>
      <c r="H886" s="46">
        <f>IF($B$5="fixed",rate,G886)</f>
        <v>0.1</v>
      </c>
      <c r="I886" s="9" t="e">
        <f>IF(E886="",NA(),IF(PMT(H886/freq,(term*freq),-$B$2)&gt;(U885*(1+rate/freq)),IF((U885*(1+rate/freq))&lt;0,0,(U885*(1+rate/freq))),PMT(H886/freq,(term*freq),-$B$2)))</f>
        <v>#N/A</v>
      </c>
      <c r="J886" s="8" t="str">
        <f>IF(E886="","",IF(emi&gt;(U885*(1+rate/freq)),IF((U885*(1+rate/freq))&lt;0,0,(U885*(1+rate/freq))),emi))</f>
        <v/>
      </c>
      <c r="K886" s="9" t="e">
        <f>IF(E886="",NA(),IF(U885&lt;0,0,U885)*H886/freq)</f>
        <v>#N/A</v>
      </c>
      <c r="L886" s="8" t="str">
        <f t="shared" si="41"/>
        <v/>
      </c>
      <c r="M886" s="8" t="str">
        <f t="shared" si="42"/>
        <v/>
      </c>
      <c r="N886" s="8">
        <f>N883+3</f>
        <v>883</v>
      </c>
      <c r="O886" s="8">
        <f>O880+6</f>
        <v>883</v>
      </c>
      <c r="P886" s="8"/>
      <c r="Q886" s="8">
        <f>IF($B$23=$M$2,M886,IF($B$23=$N$2,N886,IF($B$23=$O$2,O886,IF($B$23=$P$2,P886,""))))</f>
        <v>883</v>
      </c>
      <c r="R886" s="3">
        <f>IF(Q886&lt;&gt;0,regpay,0)</f>
        <v>0</v>
      </c>
      <c r="S886" s="27"/>
      <c r="T886" s="3">
        <f>IF(U885=0,0,S886)</f>
        <v>0</v>
      </c>
      <c r="U886" s="8" t="str">
        <f>IF(E886="","",IF(U885&lt;=0,0,IF(U885+F886-L886-R886-T886&lt;0,0,U885+F886-L886-R886-T886)))</f>
        <v/>
      </c>
      <c r="W886" s="11"/>
      <c r="X886" s="11"/>
      <c r="Y886" s="11"/>
      <c r="Z886" s="11"/>
      <c r="AA886" s="11"/>
      <c r="AB886" s="11"/>
      <c r="AC886" s="11"/>
    </row>
    <row r="887" spans="4:29">
      <c r="D887" s="34">
        <f>IF(SUM($D$2:D886)&lt;&gt;0,0,IF(U886=L887,E887,0))</f>
        <v>0</v>
      </c>
      <c r="E887" s="3" t="str">
        <f t="shared" si="43"/>
        <v/>
      </c>
      <c r="F887" s="3" t="str">
        <f>IF(E887="","",IF(ISERROR(INDEX($A$11:$B$20,MATCH(E887,$A$11:$A$20,0),2)),0,INDEX($A$11:$B$20,MATCH(E887,$A$11:$A$20,0),2)))</f>
        <v/>
      </c>
      <c r="G887" s="47">
        <v>0.1</v>
      </c>
      <c r="H887" s="46">
        <f>IF($B$5="fixed",rate,G887)</f>
        <v>0.1</v>
      </c>
      <c r="I887" s="9" t="e">
        <f>IF(E887="",NA(),IF(PMT(H887/freq,(term*freq),-$B$2)&gt;(U886*(1+rate/freq)),IF((U886*(1+rate/freq))&lt;0,0,(U886*(1+rate/freq))),PMT(H887/freq,(term*freq),-$B$2)))</f>
        <v>#N/A</v>
      </c>
      <c r="J887" s="8" t="str">
        <f>IF(E887="","",IF(emi&gt;(U886*(1+rate/freq)),IF((U886*(1+rate/freq))&lt;0,0,(U886*(1+rate/freq))),emi))</f>
        <v/>
      </c>
      <c r="K887" s="9" t="e">
        <f>IF(E887="",NA(),IF(U886&lt;0,0,U886)*H887/freq)</f>
        <v>#N/A</v>
      </c>
      <c r="L887" s="8" t="str">
        <f t="shared" si="41"/>
        <v/>
      </c>
      <c r="M887" s="8" t="str">
        <f t="shared" si="42"/>
        <v/>
      </c>
      <c r="N887" s="8"/>
      <c r="O887" s="8"/>
      <c r="P887" s="8"/>
      <c r="Q887" s="8">
        <f>IF($B$23=$M$2,M887,IF($B$23=$N$2,N887,IF($B$23=$O$2,O887,IF($B$23=$P$2,P887,""))))</f>
        <v>0</v>
      </c>
      <c r="R887" s="3">
        <f>IF(Q887&lt;&gt;0,regpay,0)</f>
        <v>0</v>
      </c>
      <c r="S887" s="27"/>
      <c r="T887" s="3">
        <f>IF(U886=0,0,S887)</f>
        <v>0</v>
      </c>
      <c r="U887" s="8" t="str">
        <f>IF(E887="","",IF(U886&lt;=0,0,IF(U886+F887-L887-R887-T887&lt;0,0,U886+F887-L887-R887-T887)))</f>
        <v/>
      </c>
      <c r="W887" s="11"/>
      <c r="X887" s="11"/>
      <c r="Y887" s="11"/>
      <c r="Z887" s="11"/>
      <c r="AA887" s="11"/>
      <c r="AB887" s="11"/>
      <c r="AC887" s="11"/>
    </row>
    <row r="888" spans="4:29">
      <c r="D888" s="34">
        <f>IF(SUM($D$2:D887)&lt;&gt;0,0,IF(U887=L888,E888,0))</f>
        <v>0</v>
      </c>
      <c r="E888" s="3" t="str">
        <f t="shared" si="43"/>
        <v/>
      </c>
      <c r="F888" s="3" t="str">
        <f>IF(E888="","",IF(ISERROR(INDEX($A$11:$B$20,MATCH(E888,$A$11:$A$20,0),2)),0,INDEX($A$11:$B$20,MATCH(E888,$A$11:$A$20,0),2)))</f>
        <v/>
      </c>
      <c r="G888" s="47">
        <v>0.1</v>
      </c>
      <c r="H888" s="46">
        <f>IF($B$5="fixed",rate,G888)</f>
        <v>0.1</v>
      </c>
      <c r="I888" s="9" t="e">
        <f>IF(E888="",NA(),IF(PMT(H888/freq,(term*freq),-$B$2)&gt;(U887*(1+rate/freq)),IF((U887*(1+rate/freq))&lt;0,0,(U887*(1+rate/freq))),PMT(H888/freq,(term*freq),-$B$2)))</f>
        <v>#N/A</v>
      </c>
      <c r="J888" s="8" t="str">
        <f>IF(E888="","",IF(emi&gt;(U887*(1+rate/freq)),IF((U887*(1+rate/freq))&lt;0,0,(U887*(1+rate/freq))),emi))</f>
        <v/>
      </c>
      <c r="K888" s="9" t="e">
        <f>IF(E888="",NA(),IF(U887&lt;0,0,U887)*H888/freq)</f>
        <v>#N/A</v>
      </c>
      <c r="L888" s="8" t="str">
        <f t="shared" si="41"/>
        <v/>
      </c>
      <c r="M888" s="8" t="str">
        <f t="shared" si="42"/>
        <v/>
      </c>
      <c r="N888" s="8"/>
      <c r="O888" s="8"/>
      <c r="P888" s="8"/>
      <c r="Q888" s="8">
        <f>IF($B$23=$M$2,M888,IF($B$23=$N$2,N888,IF($B$23=$O$2,O888,IF($B$23=$P$2,P888,""))))</f>
        <v>0</v>
      </c>
      <c r="R888" s="3">
        <f>IF(Q888&lt;&gt;0,regpay,0)</f>
        <v>0</v>
      </c>
      <c r="S888" s="27"/>
      <c r="T888" s="3">
        <f>IF(U887=0,0,S888)</f>
        <v>0</v>
      </c>
      <c r="U888" s="8" t="str">
        <f>IF(E888="","",IF(U887&lt;=0,0,IF(U887+F888-L888-R888-T888&lt;0,0,U887+F888-L888-R888-T888)))</f>
        <v/>
      </c>
      <c r="W888" s="11"/>
      <c r="X888" s="11"/>
      <c r="Y888" s="11"/>
      <c r="Z888" s="11"/>
      <c r="AA888" s="11"/>
      <c r="AB888" s="11"/>
      <c r="AC888" s="11"/>
    </row>
    <row r="889" spans="4:29">
      <c r="D889" s="34">
        <f>IF(SUM($D$2:D888)&lt;&gt;0,0,IF(U888=L889,E889,0))</f>
        <v>0</v>
      </c>
      <c r="E889" s="3" t="str">
        <f t="shared" si="43"/>
        <v/>
      </c>
      <c r="F889" s="3" t="str">
        <f>IF(E889="","",IF(ISERROR(INDEX($A$11:$B$20,MATCH(E889,$A$11:$A$20,0),2)),0,INDEX($A$11:$B$20,MATCH(E889,$A$11:$A$20,0),2)))</f>
        <v/>
      </c>
      <c r="G889" s="47">
        <v>0.1</v>
      </c>
      <c r="H889" s="46">
        <f>IF($B$5="fixed",rate,G889)</f>
        <v>0.1</v>
      </c>
      <c r="I889" s="9" t="e">
        <f>IF(E889="",NA(),IF(PMT(H889/freq,(term*freq),-$B$2)&gt;(U888*(1+rate/freq)),IF((U888*(1+rate/freq))&lt;0,0,(U888*(1+rate/freq))),PMT(H889/freq,(term*freq),-$B$2)))</f>
        <v>#N/A</v>
      </c>
      <c r="J889" s="8" t="str">
        <f>IF(E889="","",IF(emi&gt;(U888*(1+rate/freq)),IF((U888*(1+rate/freq))&lt;0,0,(U888*(1+rate/freq))),emi))</f>
        <v/>
      </c>
      <c r="K889" s="9" t="e">
        <f>IF(E889="",NA(),IF(U888&lt;0,0,U888)*H889/freq)</f>
        <v>#N/A</v>
      </c>
      <c r="L889" s="8" t="str">
        <f t="shared" si="41"/>
        <v/>
      </c>
      <c r="M889" s="8" t="str">
        <f t="shared" si="42"/>
        <v/>
      </c>
      <c r="N889" s="8">
        <f>N886+3</f>
        <v>886</v>
      </c>
      <c r="O889" s="8"/>
      <c r="P889" s="8"/>
      <c r="Q889" s="8">
        <f>IF($B$23=$M$2,M889,IF($B$23=$N$2,N889,IF($B$23=$O$2,O889,IF($B$23=$P$2,P889,""))))</f>
        <v>886</v>
      </c>
      <c r="R889" s="3">
        <f>IF(Q889&lt;&gt;0,regpay,0)</f>
        <v>0</v>
      </c>
      <c r="S889" s="27"/>
      <c r="T889" s="3">
        <f>IF(U888=0,0,S889)</f>
        <v>0</v>
      </c>
      <c r="U889" s="8" t="str">
        <f>IF(E889="","",IF(U888&lt;=0,0,IF(U888+F889-L889-R889-T889&lt;0,0,U888+F889-L889-R889-T889)))</f>
        <v/>
      </c>
      <c r="W889" s="11"/>
      <c r="X889" s="11"/>
      <c r="Y889" s="11"/>
      <c r="Z889" s="11"/>
      <c r="AA889" s="11"/>
      <c r="AB889" s="11"/>
      <c r="AC889" s="11"/>
    </row>
    <row r="890" spans="4:29">
      <c r="D890" s="34">
        <f>IF(SUM($D$2:D889)&lt;&gt;0,0,IF(U889=L890,E890,0))</f>
        <v>0</v>
      </c>
      <c r="E890" s="3" t="str">
        <f t="shared" si="43"/>
        <v/>
      </c>
      <c r="F890" s="3" t="str">
        <f>IF(E890="","",IF(ISERROR(INDEX($A$11:$B$20,MATCH(E890,$A$11:$A$20,0),2)),0,INDEX($A$11:$B$20,MATCH(E890,$A$11:$A$20,0),2)))</f>
        <v/>
      </c>
      <c r="G890" s="47">
        <v>0.1</v>
      </c>
      <c r="H890" s="46">
        <f>IF($B$5="fixed",rate,G890)</f>
        <v>0.1</v>
      </c>
      <c r="I890" s="9" t="e">
        <f>IF(E890="",NA(),IF(PMT(H890/freq,(term*freq),-$B$2)&gt;(U889*(1+rate/freq)),IF((U889*(1+rate/freq))&lt;0,0,(U889*(1+rate/freq))),PMT(H890/freq,(term*freq),-$B$2)))</f>
        <v>#N/A</v>
      </c>
      <c r="J890" s="8" t="str">
        <f>IF(E890="","",IF(emi&gt;(U889*(1+rate/freq)),IF((U889*(1+rate/freq))&lt;0,0,(U889*(1+rate/freq))),emi))</f>
        <v/>
      </c>
      <c r="K890" s="9" t="e">
        <f>IF(E890="",NA(),IF(U889&lt;0,0,U889)*H890/freq)</f>
        <v>#N/A</v>
      </c>
      <c r="L890" s="8" t="str">
        <f t="shared" si="41"/>
        <v/>
      </c>
      <c r="M890" s="8" t="str">
        <f t="shared" si="42"/>
        <v/>
      </c>
      <c r="N890" s="8"/>
      <c r="O890" s="8"/>
      <c r="P890" s="8"/>
      <c r="Q890" s="8">
        <f>IF($B$23=$M$2,M890,IF($B$23=$N$2,N890,IF($B$23=$O$2,O890,IF($B$23=$P$2,P890,""))))</f>
        <v>0</v>
      </c>
      <c r="R890" s="3">
        <f>IF(Q890&lt;&gt;0,regpay,0)</f>
        <v>0</v>
      </c>
      <c r="S890" s="27"/>
      <c r="T890" s="3">
        <f>IF(U889=0,0,S890)</f>
        <v>0</v>
      </c>
      <c r="U890" s="8" t="str">
        <f>IF(E890="","",IF(U889&lt;=0,0,IF(U889+F890-L890-R890-T890&lt;0,0,U889+F890-L890-R890-T890)))</f>
        <v/>
      </c>
      <c r="W890" s="11"/>
      <c r="X890" s="11"/>
      <c r="Y890" s="11"/>
      <c r="Z890" s="11"/>
      <c r="AA890" s="11"/>
      <c r="AB890" s="11"/>
      <c r="AC890" s="11"/>
    </row>
    <row r="891" spans="4:29">
      <c r="D891" s="34">
        <f>IF(SUM($D$2:D890)&lt;&gt;0,0,IF(U890=L891,E891,0))</f>
        <v>0</v>
      </c>
      <c r="E891" s="3" t="str">
        <f t="shared" si="43"/>
        <v/>
      </c>
      <c r="F891" s="3" t="str">
        <f>IF(E891="","",IF(ISERROR(INDEX($A$11:$B$20,MATCH(E891,$A$11:$A$20,0),2)),0,INDEX($A$11:$B$20,MATCH(E891,$A$11:$A$20,0),2)))</f>
        <v/>
      </c>
      <c r="G891" s="47">
        <v>0.1</v>
      </c>
      <c r="H891" s="46">
        <f>IF($B$5="fixed",rate,G891)</f>
        <v>0.1</v>
      </c>
      <c r="I891" s="9" t="e">
        <f>IF(E891="",NA(),IF(PMT(H891/freq,(term*freq),-$B$2)&gt;(U890*(1+rate/freq)),IF((U890*(1+rate/freq))&lt;0,0,(U890*(1+rate/freq))),PMT(H891/freq,(term*freq),-$B$2)))</f>
        <v>#N/A</v>
      </c>
      <c r="J891" s="8" t="str">
        <f>IF(E891="","",IF(emi&gt;(U890*(1+rate/freq)),IF((U890*(1+rate/freq))&lt;0,0,(U890*(1+rate/freq))),emi))</f>
        <v/>
      </c>
      <c r="K891" s="9" t="e">
        <f>IF(E891="",NA(),IF(U890&lt;0,0,U890)*H891/freq)</f>
        <v>#N/A</v>
      </c>
      <c r="L891" s="8" t="str">
        <f t="shared" si="41"/>
        <v/>
      </c>
      <c r="M891" s="8" t="str">
        <f t="shared" si="42"/>
        <v/>
      </c>
      <c r="N891" s="8"/>
      <c r="O891" s="8"/>
      <c r="P891" s="8"/>
      <c r="Q891" s="8">
        <f>IF($B$23=$M$2,M891,IF($B$23=$N$2,N891,IF($B$23=$O$2,O891,IF($B$23=$P$2,P891,""))))</f>
        <v>0</v>
      </c>
      <c r="R891" s="3">
        <f>IF(Q891&lt;&gt;0,regpay,0)</f>
        <v>0</v>
      </c>
      <c r="S891" s="27"/>
      <c r="T891" s="3">
        <f>IF(U890=0,0,S891)</f>
        <v>0</v>
      </c>
      <c r="U891" s="8" t="str">
        <f>IF(E891="","",IF(U890&lt;=0,0,IF(U890+F891-L891-R891-T891&lt;0,0,U890+F891-L891-R891-T891)))</f>
        <v/>
      </c>
      <c r="W891" s="11"/>
      <c r="X891" s="11"/>
      <c r="Y891" s="11"/>
      <c r="Z891" s="11"/>
      <c r="AA891" s="11"/>
      <c r="AB891" s="11"/>
      <c r="AC891" s="11"/>
    </row>
    <row r="892" spans="4:29">
      <c r="D892" s="34">
        <f>IF(SUM($D$2:D891)&lt;&gt;0,0,IF(U891=L892,E892,0))</f>
        <v>0</v>
      </c>
      <c r="E892" s="3" t="str">
        <f t="shared" si="43"/>
        <v/>
      </c>
      <c r="F892" s="3" t="str">
        <f>IF(E892="","",IF(ISERROR(INDEX($A$11:$B$20,MATCH(E892,$A$11:$A$20,0),2)),0,INDEX($A$11:$B$20,MATCH(E892,$A$11:$A$20,0),2)))</f>
        <v/>
      </c>
      <c r="G892" s="47">
        <v>0.1</v>
      </c>
      <c r="H892" s="46">
        <f>IF($B$5="fixed",rate,G892)</f>
        <v>0.1</v>
      </c>
      <c r="I892" s="9" t="e">
        <f>IF(E892="",NA(),IF(PMT(H892/freq,(term*freq),-$B$2)&gt;(U891*(1+rate/freq)),IF((U891*(1+rate/freq))&lt;0,0,(U891*(1+rate/freq))),PMT(H892/freq,(term*freq),-$B$2)))</f>
        <v>#N/A</v>
      </c>
      <c r="J892" s="8" t="str">
        <f>IF(E892="","",IF(emi&gt;(U891*(1+rate/freq)),IF((U891*(1+rate/freq))&lt;0,0,(U891*(1+rate/freq))),emi))</f>
        <v/>
      </c>
      <c r="K892" s="9" t="e">
        <f>IF(E892="",NA(),IF(U891&lt;0,0,U891)*H892/freq)</f>
        <v>#N/A</v>
      </c>
      <c r="L892" s="8" t="str">
        <f t="shared" si="41"/>
        <v/>
      </c>
      <c r="M892" s="8" t="str">
        <f t="shared" si="42"/>
        <v/>
      </c>
      <c r="N892" s="8">
        <f>N889+3</f>
        <v>889</v>
      </c>
      <c r="O892" s="8">
        <f>O886+6</f>
        <v>889</v>
      </c>
      <c r="P892" s="8">
        <f>P880+12</f>
        <v>889</v>
      </c>
      <c r="Q892" s="8">
        <f>IF($B$23=$M$2,M892,IF($B$23=$N$2,N892,IF($B$23=$O$2,O892,IF($B$23=$P$2,P892,""))))</f>
        <v>889</v>
      </c>
      <c r="R892" s="3">
        <f>IF(Q892&lt;&gt;0,regpay,0)</f>
        <v>0</v>
      </c>
      <c r="S892" s="27"/>
      <c r="T892" s="3">
        <f>IF(U891=0,0,S892)</f>
        <v>0</v>
      </c>
      <c r="U892" s="8" t="str">
        <f>IF(E892="","",IF(U891&lt;=0,0,IF(U891+F892-L892-R892-T892&lt;0,0,U891+F892-L892-R892-T892)))</f>
        <v/>
      </c>
      <c r="W892" s="11"/>
      <c r="X892" s="11"/>
      <c r="Y892" s="11"/>
      <c r="Z892" s="11"/>
      <c r="AA892" s="11"/>
      <c r="AB892" s="11"/>
      <c r="AC892" s="11"/>
    </row>
    <row r="893" spans="4:29">
      <c r="D893" s="34">
        <f>IF(SUM($D$2:D892)&lt;&gt;0,0,IF(U892=L893,E893,0))</f>
        <v>0</v>
      </c>
      <c r="E893" s="3" t="str">
        <f t="shared" si="43"/>
        <v/>
      </c>
      <c r="F893" s="3" t="str">
        <f>IF(E893="","",IF(ISERROR(INDEX($A$11:$B$20,MATCH(E893,$A$11:$A$20,0),2)),0,INDEX($A$11:$B$20,MATCH(E893,$A$11:$A$20,0),2)))</f>
        <v/>
      </c>
      <c r="G893" s="47">
        <v>0.1</v>
      </c>
      <c r="H893" s="46">
        <f>IF($B$5="fixed",rate,G893)</f>
        <v>0.1</v>
      </c>
      <c r="I893" s="9" t="e">
        <f>IF(E893="",NA(),IF(PMT(H893/freq,(term*freq),-$B$2)&gt;(U892*(1+rate/freq)),IF((U892*(1+rate/freq))&lt;0,0,(U892*(1+rate/freq))),PMT(H893/freq,(term*freq),-$B$2)))</f>
        <v>#N/A</v>
      </c>
      <c r="J893" s="8" t="str">
        <f>IF(E893="","",IF(emi&gt;(U892*(1+rate/freq)),IF((U892*(1+rate/freq))&lt;0,0,(U892*(1+rate/freq))),emi))</f>
        <v/>
      </c>
      <c r="K893" s="9" t="e">
        <f>IF(E893="",NA(),IF(U892&lt;0,0,U892)*H893/freq)</f>
        <v>#N/A</v>
      </c>
      <c r="L893" s="8" t="str">
        <f t="shared" si="41"/>
        <v/>
      </c>
      <c r="M893" s="8" t="str">
        <f t="shared" si="42"/>
        <v/>
      </c>
      <c r="N893" s="8"/>
      <c r="O893" s="8"/>
      <c r="P893" s="8"/>
      <c r="Q893" s="8">
        <f>IF($B$23=$M$2,M893,IF($B$23=$N$2,N893,IF($B$23=$O$2,O893,IF($B$23=$P$2,P893,""))))</f>
        <v>0</v>
      </c>
      <c r="R893" s="3">
        <f>IF(Q893&lt;&gt;0,regpay,0)</f>
        <v>0</v>
      </c>
      <c r="S893" s="27"/>
      <c r="T893" s="3">
        <f>IF(U892=0,0,S893)</f>
        <v>0</v>
      </c>
      <c r="U893" s="8" t="str">
        <f>IF(E893="","",IF(U892&lt;=0,0,IF(U892+F893-L893-R893-T893&lt;0,0,U892+F893-L893-R893-T893)))</f>
        <v/>
      </c>
      <c r="W893" s="11"/>
      <c r="X893" s="11"/>
      <c r="Y893" s="11"/>
      <c r="Z893" s="11"/>
      <c r="AA893" s="11"/>
      <c r="AB893" s="11"/>
      <c r="AC893" s="11"/>
    </row>
    <row r="894" spans="4:29">
      <c r="D894" s="34">
        <f>IF(SUM($D$2:D893)&lt;&gt;0,0,IF(U893=L894,E894,0))</f>
        <v>0</v>
      </c>
      <c r="E894" s="3" t="str">
        <f t="shared" si="43"/>
        <v/>
      </c>
      <c r="F894" s="3" t="str">
        <f>IF(E894="","",IF(ISERROR(INDEX($A$11:$B$20,MATCH(E894,$A$11:$A$20,0),2)),0,INDEX($A$11:$B$20,MATCH(E894,$A$11:$A$20,0),2)))</f>
        <v/>
      </c>
      <c r="G894" s="47">
        <v>0.1</v>
      </c>
      <c r="H894" s="46">
        <f>IF($B$5="fixed",rate,G894)</f>
        <v>0.1</v>
      </c>
      <c r="I894" s="9" t="e">
        <f>IF(E894="",NA(),IF(PMT(H894/freq,(term*freq),-$B$2)&gt;(U893*(1+rate/freq)),IF((U893*(1+rate/freq))&lt;0,0,(U893*(1+rate/freq))),PMT(H894/freq,(term*freq),-$B$2)))</f>
        <v>#N/A</v>
      </c>
      <c r="J894" s="8" t="str">
        <f>IF(E894="","",IF(emi&gt;(U893*(1+rate/freq)),IF((U893*(1+rate/freq))&lt;0,0,(U893*(1+rate/freq))),emi))</f>
        <v/>
      </c>
      <c r="K894" s="9" t="e">
        <f>IF(E894="",NA(),IF(U893&lt;0,0,U893)*H894/freq)</f>
        <v>#N/A</v>
      </c>
      <c r="L894" s="8" t="str">
        <f t="shared" si="41"/>
        <v/>
      </c>
      <c r="M894" s="8" t="str">
        <f t="shared" si="42"/>
        <v/>
      </c>
      <c r="N894" s="8"/>
      <c r="O894" s="8"/>
      <c r="P894" s="8"/>
      <c r="Q894" s="8">
        <f>IF($B$23=$M$2,M894,IF($B$23=$N$2,N894,IF($B$23=$O$2,O894,IF($B$23=$P$2,P894,""))))</f>
        <v>0</v>
      </c>
      <c r="R894" s="3">
        <f>IF(Q894&lt;&gt;0,regpay,0)</f>
        <v>0</v>
      </c>
      <c r="S894" s="27"/>
      <c r="T894" s="3">
        <f>IF(U893=0,0,S894)</f>
        <v>0</v>
      </c>
      <c r="U894" s="8" t="str">
        <f>IF(E894="","",IF(U893&lt;=0,0,IF(U893+F894-L894-R894-T894&lt;0,0,U893+F894-L894-R894-T894)))</f>
        <v/>
      </c>
      <c r="W894" s="11"/>
      <c r="X894" s="11"/>
      <c r="Y894" s="11"/>
      <c r="Z894" s="11"/>
      <c r="AA894" s="11"/>
      <c r="AB894" s="11"/>
      <c r="AC894" s="11"/>
    </row>
    <row r="895" spans="4:29">
      <c r="D895" s="34">
        <f>IF(SUM($D$2:D894)&lt;&gt;0,0,IF(U894=L895,E895,0))</f>
        <v>0</v>
      </c>
      <c r="E895" s="3" t="str">
        <f t="shared" si="43"/>
        <v/>
      </c>
      <c r="F895" s="3" t="str">
        <f>IF(E895="","",IF(ISERROR(INDEX($A$11:$B$20,MATCH(E895,$A$11:$A$20,0),2)),0,INDEX($A$11:$B$20,MATCH(E895,$A$11:$A$20,0),2)))</f>
        <v/>
      </c>
      <c r="G895" s="47">
        <v>0.1</v>
      </c>
      <c r="H895" s="46">
        <f>IF($B$5="fixed",rate,G895)</f>
        <v>0.1</v>
      </c>
      <c r="I895" s="9" t="e">
        <f>IF(E895="",NA(),IF(PMT(H895/freq,(term*freq),-$B$2)&gt;(U894*(1+rate/freq)),IF((U894*(1+rate/freq))&lt;0,0,(U894*(1+rate/freq))),PMT(H895/freq,(term*freq),-$B$2)))</f>
        <v>#N/A</v>
      </c>
      <c r="J895" s="8" t="str">
        <f>IF(E895="","",IF(emi&gt;(U894*(1+rate/freq)),IF((U894*(1+rate/freq))&lt;0,0,(U894*(1+rate/freq))),emi))</f>
        <v/>
      </c>
      <c r="K895" s="9" t="e">
        <f>IF(E895="",NA(),IF(U894&lt;0,0,U894)*H895/freq)</f>
        <v>#N/A</v>
      </c>
      <c r="L895" s="8" t="str">
        <f t="shared" si="41"/>
        <v/>
      </c>
      <c r="M895" s="8" t="str">
        <f t="shared" si="42"/>
        <v/>
      </c>
      <c r="N895" s="8">
        <f>N892+3</f>
        <v>892</v>
      </c>
      <c r="O895" s="8"/>
      <c r="P895" s="8"/>
      <c r="Q895" s="8">
        <f>IF($B$23=$M$2,M895,IF($B$23=$N$2,N895,IF($B$23=$O$2,O895,IF($B$23=$P$2,P895,""))))</f>
        <v>892</v>
      </c>
      <c r="R895" s="3">
        <f>IF(Q895&lt;&gt;0,regpay,0)</f>
        <v>0</v>
      </c>
      <c r="S895" s="27"/>
      <c r="T895" s="3">
        <f>IF(U894=0,0,S895)</f>
        <v>0</v>
      </c>
      <c r="U895" s="8" t="str">
        <f>IF(E895="","",IF(U894&lt;=0,0,IF(U894+F895-L895-R895-T895&lt;0,0,U894+F895-L895-R895-T895)))</f>
        <v/>
      </c>
      <c r="W895" s="11"/>
      <c r="X895" s="11"/>
      <c r="Y895" s="11"/>
      <c r="Z895" s="11"/>
      <c r="AA895" s="11"/>
      <c r="AB895" s="11"/>
      <c r="AC895" s="11"/>
    </row>
    <row r="896" spans="4:29">
      <c r="D896" s="34">
        <f>IF(SUM($D$2:D895)&lt;&gt;0,0,IF(U895=L896,E896,0))</f>
        <v>0</v>
      </c>
      <c r="E896" s="3" t="str">
        <f t="shared" si="43"/>
        <v/>
      </c>
      <c r="F896" s="3" t="str">
        <f>IF(E896="","",IF(ISERROR(INDEX($A$11:$B$20,MATCH(E896,$A$11:$A$20,0),2)),0,INDEX($A$11:$B$20,MATCH(E896,$A$11:$A$20,0),2)))</f>
        <v/>
      </c>
      <c r="G896" s="47">
        <v>0.1</v>
      </c>
      <c r="H896" s="46">
        <f>IF($B$5="fixed",rate,G896)</f>
        <v>0.1</v>
      </c>
      <c r="I896" s="9" t="e">
        <f>IF(E896="",NA(),IF(PMT(H896/freq,(term*freq),-$B$2)&gt;(U895*(1+rate/freq)),IF((U895*(1+rate/freq))&lt;0,0,(U895*(1+rate/freq))),PMT(H896/freq,(term*freq),-$B$2)))</f>
        <v>#N/A</v>
      </c>
      <c r="J896" s="8" t="str">
        <f>IF(E896="","",IF(emi&gt;(U895*(1+rate/freq)),IF((U895*(1+rate/freq))&lt;0,0,(U895*(1+rate/freq))),emi))</f>
        <v/>
      </c>
      <c r="K896" s="9" t="e">
        <f>IF(E896="",NA(),IF(U895&lt;0,0,U895)*H896/freq)</f>
        <v>#N/A</v>
      </c>
      <c r="L896" s="8" t="str">
        <f t="shared" si="41"/>
        <v/>
      </c>
      <c r="M896" s="8" t="str">
        <f t="shared" si="42"/>
        <v/>
      </c>
      <c r="N896" s="8"/>
      <c r="O896" s="8"/>
      <c r="P896" s="8"/>
      <c r="Q896" s="8">
        <f>IF($B$23=$M$2,M896,IF($B$23=$N$2,N896,IF($B$23=$O$2,O896,IF($B$23=$P$2,P896,""))))</f>
        <v>0</v>
      </c>
      <c r="R896" s="3">
        <f>IF(Q896&lt;&gt;0,regpay,0)</f>
        <v>0</v>
      </c>
      <c r="S896" s="27"/>
      <c r="T896" s="3">
        <f>IF(U895=0,0,S896)</f>
        <v>0</v>
      </c>
      <c r="U896" s="8" t="str">
        <f>IF(E896="","",IF(U895&lt;=0,0,IF(U895+F896-L896-R896-T896&lt;0,0,U895+F896-L896-R896-T896)))</f>
        <v/>
      </c>
      <c r="W896" s="11"/>
      <c r="X896" s="11"/>
      <c r="Y896" s="11"/>
      <c r="Z896" s="11"/>
      <c r="AA896" s="11"/>
      <c r="AB896" s="11"/>
      <c r="AC896" s="11"/>
    </row>
    <row r="897" spans="4:29">
      <c r="D897" s="34">
        <f>IF(SUM($D$2:D896)&lt;&gt;0,0,IF(U896=L897,E897,0))</f>
        <v>0</v>
      </c>
      <c r="E897" s="3" t="str">
        <f t="shared" si="43"/>
        <v/>
      </c>
      <c r="F897" s="3" t="str">
        <f>IF(E897="","",IF(ISERROR(INDEX($A$11:$B$20,MATCH(E897,$A$11:$A$20,0),2)),0,INDEX($A$11:$B$20,MATCH(E897,$A$11:$A$20,0),2)))</f>
        <v/>
      </c>
      <c r="G897" s="47">
        <v>0.1</v>
      </c>
      <c r="H897" s="46">
        <f>IF($B$5="fixed",rate,G897)</f>
        <v>0.1</v>
      </c>
      <c r="I897" s="9" t="e">
        <f>IF(E897="",NA(),IF(PMT(H897/freq,(term*freq),-$B$2)&gt;(U896*(1+rate/freq)),IF((U896*(1+rate/freq))&lt;0,0,(U896*(1+rate/freq))),PMT(H897/freq,(term*freq),-$B$2)))</f>
        <v>#N/A</v>
      </c>
      <c r="J897" s="8" t="str">
        <f>IF(E897="","",IF(emi&gt;(U896*(1+rate/freq)),IF((U896*(1+rate/freq))&lt;0,0,(U896*(1+rate/freq))),emi))</f>
        <v/>
      </c>
      <c r="K897" s="9" t="e">
        <f>IF(E897="",NA(),IF(U896&lt;0,0,U896)*H897/freq)</f>
        <v>#N/A</v>
      </c>
      <c r="L897" s="8" t="str">
        <f t="shared" si="41"/>
        <v/>
      </c>
      <c r="M897" s="8" t="str">
        <f t="shared" si="42"/>
        <v/>
      </c>
      <c r="N897" s="8"/>
      <c r="O897" s="8"/>
      <c r="P897" s="8"/>
      <c r="Q897" s="8">
        <f>IF($B$23=$M$2,M897,IF($B$23=$N$2,N897,IF($B$23=$O$2,O897,IF($B$23=$P$2,P897,""))))</f>
        <v>0</v>
      </c>
      <c r="R897" s="3">
        <f>IF(Q897&lt;&gt;0,regpay,0)</f>
        <v>0</v>
      </c>
      <c r="S897" s="27"/>
      <c r="T897" s="3">
        <f>IF(U896=0,0,S897)</f>
        <v>0</v>
      </c>
      <c r="U897" s="8" t="str">
        <f>IF(E897="","",IF(U896&lt;=0,0,IF(U896+F897-L897-R897-T897&lt;0,0,U896+F897-L897-R897-T897)))</f>
        <v/>
      </c>
      <c r="W897" s="11"/>
      <c r="X897" s="11"/>
      <c r="Y897" s="11"/>
      <c r="Z897" s="11"/>
      <c r="AA897" s="11"/>
      <c r="AB897" s="11"/>
      <c r="AC897" s="11"/>
    </row>
    <row r="898" spans="4:29">
      <c r="D898" s="34">
        <f>IF(SUM($D$2:D897)&lt;&gt;0,0,IF(U897=L898,E898,0))</f>
        <v>0</v>
      </c>
      <c r="E898" s="3" t="str">
        <f t="shared" si="43"/>
        <v/>
      </c>
      <c r="F898" s="3" t="str">
        <f>IF(E898="","",IF(ISERROR(INDEX($A$11:$B$20,MATCH(E898,$A$11:$A$20,0),2)),0,INDEX($A$11:$B$20,MATCH(E898,$A$11:$A$20,0),2)))</f>
        <v/>
      </c>
      <c r="G898" s="47">
        <v>0.1</v>
      </c>
      <c r="H898" s="46">
        <f>IF($B$5="fixed",rate,G898)</f>
        <v>0.1</v>
      </c>
      <c r="I898" s="9" t="e">
        <f>IF(E898="",NA(),IF(PMT(H898/freq,(term*freq),-$B$2)&gt;(U897*(1+rate/freq)),IF((U897*(1+rate/freq))&lt;0,0,(U897*(1+rate/freq))),PMT(H898/freq,(term*freq),-$B$2)))</f>
        <v>#N/A</v>
      </c>
      <c r="J898" s="8" t="str">
        <f>IF(E898="","",IF(emi&gt;(U897*(1+rate/freq)),IF((U897*(1+rate/freq))&lt;0,0,(U897*(1+rate/freq))),emi))</f>
        <v/>
      </c>
      <c r="K898" s="9" t="e">
        <f>IF(E898="",NA(),IF(U897&lt;0,0,U897)*H898/freq)</f>
        <v>#N/A</v>
      </c>
      <c r="L898" s="8" t="str">
        <f t="shared" si="41"/>
        <v/>
      </c>
      <c r="M898" s="8" t="str">
        <f t="shared" si="42"/>
        <v/>
      </c>
      <c r="N898" s="8">
        <f>N895+3</f>
        <v>895</v>
      </c>
      <c r="O898" s="8">
        <f>O892+6</f>
        <v>895</v>
      </c>
      <c r="P898" s="8"/>
      <c r="Q898" s="8">
        <f>IF($B$23=$M$2,M898,IF($B$23=$N$2,N898,IF($B$23=$O$2,O898,IF($B$23=$P$2,P898,""))))</f>
        <v>895</v>
      </c>
      <c r="R898" s="3">
        <f>IF(Q898&lt;&gt;0,regpay,0)</f>
        <v>0</v>
      </c>
      <c r="S898" s="27"/>
      <c r="T898" s="3">
        <f>IF(U897=0,0,S898)</f>
        <v>0</v>
      </c>
      <c r="U898" s="8" t="str">
        <f>IF(E898="","",IF(U897&lt;=0,0,IF(U897+F898-L898-R898-T898&lt;0,0,U897+F898-L898-R898-T898)))</f>
        <v/>
      </c>
      <c r="W898" s="11"/>
      <c r="X898" s="11"/>
      <c r="Y898" s="11"/>
      <c r="Z898" s="11"/>
      <c r="AA898" s="11"/>
      <c r="AB898" s="11"/>
      <c r="AC898" s="11"/>
    </row>
    <row r="899" spans="4:29">
      <c r="D899" s="34">
        <f>IF(SUM($D$2:D898)&lt;&gt;0,0,IF(U898=L899,E899,0))</f>
        <v>0</v>
      </c>
      <c r="E899" s="3" t="str">
        <f t="shared" si="43"/>
        <v/>
      </c>
      <c r="F899" s="3" t="str">
        <f>IF(E899="","",IF(ISERROR(INDEX($A$11:$B$20,MATCH(E899,$A$11:$A$20,0),2)),0,INDEX($A$11:$B$20,MATCH(E899,$A$11:$A$20,0),2)))</f>
        <v/>
      </c>
      <c r="G899" s="47">
        <v>0.1</v>
      </c>
      <c r="H899" s="46">
        <f>IF($B$5="fixed",rate,G899)</f>
        <v>0.1</v>
      </c>
      <c r="I899" s="9" t="e">
        <f>IF(E899="",NA(),IF(PMT(H899/freq,(term*freq),-$B$2)&gt;(U898*(1+rate/freq)),IF((U898*(1+rate/freq))&lt;0,0,(U898*(1+rate/freq))),PMT(H899/freq,(term*freq),-$B$2)))</f>
        <v>#N/A</v>
      </c>
      <c r="J899" s="8" t="str">
        <f>IF(E899="","",IF(emi&gt;(U898*(1+rate/freq)),IF((U898*(1+rate/freq))&lt;0,0,(U898*(1+rate/freq))),emi))</f>
        <v/>
      </c>
      <c r="K899" s="9" t="e">
        <f>IF(E899="",NA(),IF(U898&lt;0,0,U898)*H899/freq)</f>
        <v>#N/A</v>
      </c>
      <c r="L899" s="8" t="str">
        <f t="shared" si="41"/>
        <v/>
      </c>
      <c r="M899" s="8" t="str">
        <f t="shared" si="42"/>
        <v/>
      </c>
      <c r="N899" s="8"/>
      <c r="O899" s="8"/>
      <c r="P899" s="8"/>
      <c r="Q899" s="8">
        <f>IF($B$23=$M$2,M899,IF($B$23=$N$2,N899,IF($B$23=$O$2,O899,IF($B$23=$P$2,P899,""))))</f>
        <v>0</v>
      </c>
      <c r="R899" s="3">
        <f>IF(Q899&lt;&gt;0,regpay,0)</f>
        <v>0</v>
      </c>
      <c r="S899" s="27"/>
      <c r="T899" s="3">
        <f>IF(U898=0,0,S899)</f>
        <v>0</v>
      </c>
      <c r="U899" s="8" t="str">
        <f>IF(E899="","",IF(U898&lt;=0,0,IF(U898+F899-L899-R899-T899&lt;0,0,U898+F899-L899-R899-T899)))</f>
        <v/>
      </c>
      <c r="W899" s="11"/>
      <c r="X899" s="11"/>
      <c r="Y899" s="11"/>
      <c r="Z899" s="11"/>
      <c r="AA899" s="11"/>
      <c r="AB899" s="11"/>
      <c r="AC899" s="11"/>
    </row>
    <row r="900" spans="4:29">
      <c r="D900" s="34">
        <f>IF(SUM($D$2:D899)&lt;&gt;0,0,IF(U899=L900,E900,0))</f>
        <v>0</v>
      </c>
      <c r="E900" s="3" t="str">
        <f t="shared" si="43"/>
        <v/>
      </c>
      <c r="F900" s="3" t="str">
        <f>IF(E900="","",IF(ISERROR(INDEX($A$11:$B$20,MATCH(E900,$A$11:$A$20,0),2)),0,INDEX($A$11:$B$20,MATCH(E900,$A$11:$A$20,0),2)))</f>
        <v/>
      </c>
      <c r="G900" s="47">
        <v>0.1</v>
      </c>
      <c r="H900" s="46">
        <f>IF($B$5="fixed",rate,G900)</f>
        <v>0.1</v>
      </c>
      <c r="I900" s="9" t="e">
        <f>IF(E900="",NA(),IF(PMT(H900/freq,(term*freq),-$B$2)&gt;(U899*(1+rate/freq)),IF((U899*(1+rate/freq))&lt;0,0,(U899*(1+rate/freq))),PMT(H900/freq,(term*freq),-$B$2)))</f>
        <v>#N/A</v>
      </c>
      <c r="J900" s="8" t="str">
        <f>IF(E900="","",IF(emi&gt;(U899*(1+rate/freq)),IF((U899*(1+rate/freq))&lt;0,0,(U899*(1+rate/freq))),emi))</f>
        <v/>
      </c>
      <c r="K900" s="9" t="e">
        <f>IF(E900="",NA(),IF(U899&lt;0,0,U899)*H900/freq)</f>
        <v>#N/A</v>
      </c>
      <c r="L900" s="8" t="str">
        <f t="shared" si="41"/>
        <v/>
      </c>
      <c r="M900" s="8" t="str">
        <f t="shared" si="42"/>
        <v/>
      </c>
      <c r="N900" s="8"/>
      <c r="O900" s="8"/>
      <c r="P900" s="8"/>
      <c r="Q900" s="8">
        <f>IF($B$23=$M$2,M900,IF($B$23=$N$2,N900,IF($B$23=$O$2,O900,IF($B$23=$P$2,P900,""))))</f>
        <v>0</v>
      </c>
      <c r="R900" s="3">
        <f>IF(Q900&lt;&gt;0,regpay,0)</f>
        <v>0</v>
      </c>
      <c r="S900" s="27"/>
      <c r="T900" s="3">
        <f>IF(U899=0,0,S900)</f>
        <v>0</v>
      </c>
      <c r="U900" s="8" t="str">
        <f>IF(E900="","",IF(U899&lt;=0,0,IF(U899+F900-L900-R900-T900&lt;0,0,U899+F900-L900-R900-T900)))</f>
        <v/>
      </c>
      <c r="W900" s="11"/>
      <c r="X900" s="11"/>
      <c r="Y900" s="11"/>
      <c r="Z900" s="11"/>
      <c r="AA900" s="11"/>
      <c r="AB900" s="11"/>
      <c r="AC900" s="11"/>
    </row>
    <row r="901" spans="4:29">
      <c r="D901" s="34">
        <f>IF(SUM($D$2:D900)&lt;&gt;0,0,IF(U900=L901,E901,0))</f>
        <v>0</v>
      </c>
      <c r="E901" s="3" t="str">
        <f t="shared" si="43"/>
        <v/>
      </c>
      <c r="F901" s="3" t="str">
        <f>IF(E901="","",IF(ISERROR(INDEX($A$11:$B$20,MATCH(E901,$A$11:$A$20,0),2)),0,INDEX($A$11:$B$20,MATCH(E901,$A$11:$A$20,0),2)))</f>
        <v/>
      </c>
      <c r="G901" s="47">
        <v>0.1</v>
      </c>
      <c r="H901" s="46">
        <f>IF($B$5="fixed",rate,G901)</f>
        <v>0.1</v>
      </c>
      <c r="I901" s="9" t="e">
        <f>IF(E901="",NA(),IF(PMT(H901/freq,(term*freq),-$B$2)&gt;(U900*(1+rate/freq)),IF((U900*(1+rate/freq))&lt;0,0,(U900*(1+rate/freq))),PMT(H901/freq,(term*freq),-$B$2)))</f>
        <v>#N/A</v>
      </c>
      <c r="J901" s="8" t="str">
        <f>IF(E901="","",IF(emi&gt;(U900*(1+rate/freq)),IF((U900*(1+rate/freq))&lt;0,0,(U900*(1+rate/freq))),emi))</f>
        <v/>
      </c>
      <c r="K901" s="9" t="e">
        <f>IF(E901="",NA(),IF(U900&lt;0,0,U900)*H901/freq)</f>
        <v>#N/A</v>
      </c>
      <c r="L901" s="8" t="str">
        <f t="shared" ref="L901:L964" si="44">IF(E901="","",I901-K901)</f>
        <v/>
      </c>
      <c r="M901" s="8" t="str">
        <f t="shared" ref="M901:M964" si="45">E901</f>
        <v/>
      </c>
      <c r="N901" s="8">
        <f>N898+3</f>
        <v>898</v>
      </c>
      <c r="O901" s="8"/>
      <c r="P901" s="8"/>
      <c r="Q901" s="8">
        <f>IF($B$23=$M$2,M901,IF($B$23=$N$2,N901,IF($B$23=$O$2,O901,IF($B$23=$P$2,P901,""))))</f>
        <v>898</v>
      </c>
      <c r="R901" s="3">
        <f>IF(Q901&lt;&gt;0,regpay,0)</f>
        <v>0</v>
      </c>
      <c r="S901" s="27"/>
      <c r="T901" s="3">
        <f>IF(U900=0,0,S901)</f>
        <v>0</v>
      </c>
      <c r="U901" s="8" t="str">
        <f>IF(E901="","",IF(U900&lt;=0,0,IF(U900+F901-L901-R901-T901&lt;0,0,U900+F901-L901-R901-T901)))</f>
        <v/>
      </c>
      <c r="W901" s="11"/>
      <c r="X901" s="11"/>
      <c r="Y901" s="11"/>
      <c r="Z901" s="11"/>
      <c r="AA901" s="11"/>
      <c r="AB901" s="11"/>
      <c r="AC901" s="11"/>
    </row>
    <row r="902" spans="4:29">
      <c r="D902" s="34">
        <f>IF(SUM($D$2:D901)&lt;&gt;0,0,IF(U901=L902,E902,0))</f>
        <v>0</v>
      </c>
      <c r="E902" s="3" t="str">
        <f t="shared" si="43"/>
        <v/>
      </c>
      <c r="F902" s="3" t="str">
        <f>IF(E902="","",IF(ISERROR(INDEX($A$11:$B$20,MATCH(E902,$A$11:$A$20,0),2)),0,INDEX($A$11:$B$20,MATCH(E902,$A$11:$A$20,0),2)))</f>
        <v/>
      </c>
      <c r="G902" s="47">
        <v>0.1</v>
      </c>
      <c r="H902" s="46">
        <f>IF($B$5="fixed",rate,G902)</f>
        <v>0.1</v>
      </c>
      <c r="I902" s="9" t="e">
        <f>IF(E902="",NA(),IF(PMT(H902/freq,(term*freq),-$B$2)&gt;(U901*(1+rate/freq)),IF((U901*(1+rate/freq))&lt;0,0,(U901*(1+rate/freq))),PMT(H902/freq,(term*freq),-$B$2)))</f>
        <v>#N/A</v>
      </c>
      <c r="J902" s="8" t="str">
        <f>IF(E902="","",IF(emi&gt;(U901*(1+rate/freq)),IF((U901*(1+rate/freq))&lt;0,0,(U901*(1+rate/freq))),emi))</f>
        <v/>
      </c>
      <c r="K902" s="9" t="e">
        <f>IF(E902="",NA(),IF(U901&lt;0,0,U901)*H902/freq)</f>
        <v>#N/A</v>
      </c>
      <c r="L902" s="8" t="str">
        <f t="shared" si="44"/>
        <v/>
      </c>
      <c r="M902" s="8" t="str">
        <f t="shared" si="45"/>
        <v/>
      </c>
      <c r="N902" s="8"/>
      <c r="O902" s="8"/>
      <c r="P902" s="8"/>
      <c r="Q902" s="8">
        <f>IF($B$23=$M$2,M902,IF($B$23=$N$2,N902,IF($B$23=$O$2,O902,IF($B$23=$P$2,P902,""))))</f>
        <v>0</v>
      </c>
      <c r="R902" s="3">
        <f>IF(Q902&lt;&gt;0,regpay,0)</f>
        <v>0</v>
      </c>
      <c r="S902" s="27"/>
      <c r="T902" s="3">
        <f>IF(U901=0,0,S902)</f>
        <v>0</v>
      </c>
      <c r="U902" s="8" t="str">
        <f>IF(E902="","",IF(U901&lt;=0,0,IF(U901+F902-L902-R902-T902&lt;0,0,U901+F902-L902-R902-T902)))</f>
        <v/>
      </c>
      <c r="W902" s="11"/>
      <c r="X902" s="11"/>
      <c r="Y902" s="11"/>
      <c r="Z902" s="11"/>
      <c r="AA902" s="11"/>
      <c r="AB902" s="11"/>
      <c r="AC902" s="11"/>
    </row>
    <row r="903" spans="4:29">
      <c r="D903" s="34">
        <f>IF(SUM($D$2:D902)&lt;&gt;0,0,IF(U902=L903,E903,0))</f>
        <v>0</v>
      </c>
      <c r="E903" s="3" t="str">
        <f t="shared" si="43"/>
        <v/>
      </c>
      <c r="F903" s="3" t="str">
        <f>IF(E903="","",IF(ISERROR(INDEX($A$11:$B$20,MATCH(E903,$A$11:$A$20,0),2)),0,INDEX($A$11:$B$20,MATCH(E903,$A$11:$A$20,0),2)))</f>
        <v/>
      </c>
      <c r="G903" s="47">
        <v>0.1</v>
      </c>
      <c r="H903" s="46">
        <f>IF($B$5="fixed",rate,G903)</f>
        <v>0.1</v>
      </c>
      <c r="I903" s="9" t="e">
        <f>IF(E903="",NA(),IF(PMT(H903/freq,(term*freq),-$B$2)&gt;(U902*(1+rate/freq)),IF((U902*(1+rate/freq))&lt;0,0,(U902*(1+rate/freq))),PMT(H903/freq,(term*freq),-$B$2)))</f>
        <v>#N/A</v>
      </c>
      <c r="J903" s="8" t="str">
        <f>IF(E903="","",IF(emi&gt;(U902*(1+rate/freq)),IF((U902*(1+rate/freq))&lt;0,0,(U902*(1+rate/freq))),emi))</f>
        <v/>
      </c>
      <c r="K903" s="9" t="e">
        <f>IF(E903="",NA(),IF(U902&lt;0,0,U902)*H903/freq)</f>
        <v>#N/A</v>
      </c>
      <c r="L903" s="8" t="str">
        <f t="shared" si="44"/>
        <v/>
      </c>
      <c r="M903" s="8" t="str">
        <f t="shared" si="45"/>
        <v/>
      </c>
      <c r="N903" s="8"/>
      <c r="O903" s="8"/>
      <c r="P903" s="8"/>
      <c r="Q903" s="8">
        <f>IF($B$23=$M$2,M903,IF($B$23=$N$2,N903,IF($B$23=$O$2,O903,IF($B$23=$P$2,P903,""))))</f>
        <v>0</v>
      </c>
      <c r="R903" s="3">
        <f>IF(Q903&lt;&gt;0,regpay,0)</f>
        <v>0</v>
      </c>
      <c r="S903" s="27"/>
      <c r="T903" s="3">
        <f>IF(U902=0,0,S903)</f>
        <v>0</v>
      </c>
      <c r="U903" s="8" t="str">
        <f>IF(E903="","",IF(U902&lt;=0,0,IF(U902+F903-L903-R903-T903&lt;0,0,U902+F903-L903-R903-T903)))</f>
        <v/>
      </c>
      <c r="W903" s="11"/>
      <c r="X903" s="11"/>
      <c r="Y903" s="11"/>
      <c r="Z903" s="11"/>
      <c r="AA903" s="11"/>
      <c r="AB903" s="11"/>
      <c r="AC903" s="11"/>
    </row>
    <row r="904" spans="4:29">
      <c r="D904" s="34">
        <f>IF(SUM($D$2:D903)&lt;&gt;0,0,IF(U903=L904,E904,0))</f>
        <v>0</v>
      </c>
      <c r="E904" s="3" t="str">
        <f t="shared" si="43"/>
        <v/>
      </c>
      <c r="F904" s="3" t="str">
        <f>IF(E904="","",IF(ISERROR(INDEX($A$11:$B$20,MATCH(E904,$A$11:$A$20,0),2)),0,INDEX($A$11:$B$20,MATCH(E904,$A$11:$A$20,0),2)))</f>
        <v/>
      </c>
      <c r="G904" s="47">
        <v>0.1</v>
      </c>
      <c r="H904" s="46">
        <f>IF($B$5="fixed",rate,G904)</f>
        <v>0.1</v>
      </c>
      <c r="I904" s="9" t="e">
        <f>IF(E904="",NA(),IF(PMT(H904/freq,(term*freq),-$B$2)&gt;(U903*(1+rate/freq)),IF((U903*(1+rate/freq))&lt;0,0,(U903*(1+rate/freq))),PMT(H904/freq,(term*freq),-$B$2)))</f>
        <v>#N/A</v>
      </c>
      <c r="J904" s="8" t="str">
        <f>IF(E904="","",IF(emi&gt;(U903*(1+rate/freq)),IF((U903*(1+rate/freq))&lt;0,0,(U903*(1+rate/freq))),emi))</f>
        <v/>
      </c>
      <c r="K904" s="9" t="e">
        <f>IF(E904="",NA(),IF(U903&lt;0,0,U903)*H904/freq)</f>
        <v>#N/A</v>
      </c>
      <c r="L904" s="8" t="str">
        <f t="shared" si="44"/>
        <v/>
      </c>
      <c r="M904" s="8" t="str">
        <f t="shared" si="45"/>
        <v/>
      </c>
      <c r="N904" s="8">
        <f>N901+3</f>
        <v>901</v>
      </c>
      <c r="O904" s="8">
        <f>O898+6</f>
        <v>901</v>
      </c>
      <c r="P904" s="8">
        <f>P892+12</f>
        <v>901</v>
      </c>
      <c r="Q904" s="8">
        <f>IF($B$23=$M$2,M904,IF($B$23=$N$2,N904,IF($B$23=$O$2,O904,IF($B$23=$P$2,P904,""))))</f>
        <v>901</v>
      </c>
      <c r="R904" s="3">
        <f>IF(Q904&lt;&gt;0,regpay,0)</f>
        <v>0</v>
      </c>
      <c r="S904" s="27"/>
      <c r="T904" s="3">
        <f>IF(U903=0,0,S904)</f>
        <v>0</v>
      </c>
      <c r="U904" s="8" t="str">
        <f>IF(E904="","",IF(U903&lt;=0,0,IF(U903+F904-L904-R904-T904&lt;0,0,U903+F904-L904-R904-T904)))</f>
        <v/>
      </c>
      <c r="W904" s="11"/>
      <c r="X904" s="11"/>
      <c r="Y904" s="11"/>
      <c r="Z904" s="11"/>
      <c r="AA904" s="11"/>
      <c r="AB904" s="11"/>
      <c r="AC904" s="11"/>
    </row>
    <row r="905" spans="4:29">
      <c r="D905" s="34">
        <f>IF(SUM($D$2:D904)&lt;&gt;0,0,IF(U904=L905,E905,0))</f>
        <v>0</v>
      </c>
      <c r="E905" s="3" t="str">
        <f t="shared" si="43"/>
        <v/>
      </c>
      <c r="F905" s="3" t="str">
        <f>IF(E905="","",IF(ISERROR(INDEX($A$11:$B$20,MATCH(E905,$A$11:$A$20,0),2)),0,INDEX($A$11:$B$20,MATCH(E905,$A$11:$A$20,0),2)))</f>
        <v/>
      </c>
      <c r="G905" s="47">
        <v>0.1</v>
      </c>
      <c r="H905" s="46">
        <f>IF($B$5="fixed",rate,G905)</f>
        <v>0.1</v>
      </c>
      <c r="I905" s="9" t="e">
        <f>IF(E905="",NA(),IF(PMT(H905/freq,(term*freq),-$B$2)&gt;(U904*(1+rate/freq)),IF((U904*(1+rate/freq))&lt;0,0,(U904*(1+rate/freq))),PMT(H905/freq,(term*freq),-$B$2)))</f>
        <v>#N/A</v>
      </c>
      <c r="J905" s="8" t="str">
        <f>IF(E905="","",IF(emi&gt;(U904*(1+rate/freq)),IF((U904*(1+rate/freq))&lt;0,0,(U904*(1+rate/freq))),emi))</f>
        <v/>
      </c>
      <c r="K905" s="9" t="e">
        <f>IF(E905="",NA(),IF(U904&lt;0,0,U904)*H905/freq)</f>
        <v>#N/A</v>
      </c>
      <c r="L905" s="8" t="str">
        <f t="shared" si="44"/>
        <v/>
      </c>
      <c r="M905" s="8" t="str">
        <f t="shared" si="45"/>
        <v/>
      </c>
      <c r="N905" s="8"/>
      <c r="O905" s="8"/>
      <c r="P905" s="8"/>
      <c r="Q905" s="8">
        <f>IF($B$23=$M$2,M905,IF($B$23=$N$2,N905,IF($B$23=$O$2,O905,IF($B$23=$P$2,P905,""))))</f>
        <v>0</v>
      </c>
      <c r="R905" s="3">
        <f>IF(Q905&lt;&gt;0,regpay,0)</f>
        <v>0</v>
      </c>
      <c r="S905" s="27"/>
      <c r="T905" s="3">
        <f>IF(U904=0,0,S905)</f>
        <v>0</v>
      </c>
      <c r="U905" s="8" t="str">
        <f>IF(E905="","",IF(U904&lt;=0,0,IF(U904+F905-L905-R905-T905&lt;0,0,U904+F905-L905-R905-T905)))</f>
        <v/>
      </c>
      <c r="W905" s="11"/>
      <c r="X905" s="11"/>
      <c r="Y905" s="11"/>
      <c r="Z905" s="11"/>
      <c r="AA905" s="11"/>
      <c r="AB905" s="11"/>
      <c r="AC905" s="11"/>
    </row>
    <row r="906" spans="4:29">
      <c r="D906" s="34">
        <f>IF(SUM($D$2:D905)&lt;&gt;0,0,IF(U905=L906,E906,0))</f>
        <v>0</v>
      </c>
      <c r="E906" s="3" t="str">
        <f t="shared" si="43"/>
        <v/>
      </c>
      <c r="F906" s="3" t="str">
        <f>IF(E906="","",IF(ISERROR(INDEX($A$11:$B$20,MATCH(E906,$A$11:$A$20,0),2)),0,INDEX($A$11:$B$20,MATCH(E906,$A$11:$A$20,0),2)))</f>
        <v/>
      </c>
      <c r="G906" s="47">
        <v>0.1</v>
      </c>
      <c r="H906" s="46">
        <f>IF($B$5="fixed",rate,G906)</f>
        <v>0.1</v>
      </c>
      <c r="I906" s="9" t="e">
        <f>IF(E906="",NA(),IF(PMT(H906/freq,(term*freq),-$B$2)&gt;(U905*(1+rate/freq)),IF((U905*(1+rate/freq))&lt;0,0,(U905*(1+rate/freq))),PMT(H906/freq,(term*freq),-$B$2)))</f>
        <v>#N/A</v>
      </c>
      <c r="J906" s="8" t="str">
        <f>IF(E906="","",IF(emi&gt;(U905*(1+rate/freq)),IF((U905*(1+rate/freq))&lt;0,0,(U905*(1+rate/freq))),emi))</f>
        <v/>
      </c>
      <c r="K906" s="9" t="e">
        <f>IF(E906="",NA(),IF(U905&lt;0,0,U905)*H906/freq)</f>
        <v>#N/A</v>
      </c>
      <c r="L906" s="8" t="str">
        <f t="shared" si="44"/>
        <v/>
      </c>
      <c r="M906" s="8" t="str">
        <f t="shared" si="45"/>
        <v/>
      </c>
      <c r="N906" s="8"/>
      <c r="O906" s="8"/>
      <c r="P906" s="8"/>
      <c r="Q906" s="8">
        <f>IF($B$23=$M$2,M906,IF($B$23=$N$2,N906,IF($B$23=$O$2,O906,IF($B$23=$P$2,P906,""))))</f>
        <v>0</v>
      </c>
      <c r="R906" s="3">
        <f>IF(Q906&lt;&gt;0,regpay,0)</f>
        <v>0</v>
      </c>
      <c r="S906" s="27"/>
      <c r="T906" s="3">
        <f>IF(U905=0,0,S906)</f>
        <v>0</v>
      </c>
      <c r="U906" s="8" t="str">
        <f>IF(E906="","",IF(U905&lt;=0,0,IF(U905+F906-L906-R906-T906&lt;0,0,U905+F906-L906-R906-T906)))</f>
        <v/>
      </c>
      <c r="W906" s="11"/>
      <c r="X906" s="11"/>
      <c r="Y906" s="11"/>
      <c r="Z906" s="11"/>
      <c r="AA906" s="11"/>
      <c r="AB906" s="11"/>
      <c r="AC906" s="11"/>
    </row>
    <row r="907" spans="4:29">
      <c r="D907" s="34">
        <f>IF(SUM($D$2:D906)&lt;&gt;0,0,IF(U906=L907,E907,0))</f>
        <v>0</v>
      </c>
      <c r="E907" s="3" t="str">
        <f t="shared" si="43"/>
        <v/>
      </c>
      <c r="F907" s="3" t="str">
        <f>IF(E907="","",IF(ISERROR(INDEX($A$11:$B$20,MATCH(E907,$A$11:$A$20,0),2)),0,INDEX($A$11:$B$20,MATCH(E907,$A$11:$A$20,0),2)))</f>
        <v/>
      </c>
      <c r="G907" s="47">
        <v>0.1</v>
      </c>
      <c r="H907" s="46">
        <f>IF($B$5="fixed",rate,G907)</f>
        <v>0.1</v>
      </c>
      <c r="I907" s="9" t="e">
        <f>IF(E907="",NA(),IF(PMT(H907/freq,(term*freq),-$B$2)&gt;(U906*(1+rate/freq)),IF((U906*(1+rate/freq))&lt;0,0,(U906*(1+rate/freq))),PMT(H907/freq,(term*freq),-$B$2)))</f>
        <v>#N/A</v>
      </c>
      <c r="J907" s="8" t="str">
        <f>IF(E907="","",IF(emi&gt;(U906*(1+rate/freq)),IF((U906*(1+rate/freq))&lt;0,0,(U906*(1+rate/freq))),emi))</f>
        <v/>
      </c>
      <c r="K907" s="9" t="e">
        <f>IF(E907="",NA(),IF(U906&lt;0,0,U906)*H907/freq)</f>
        <v>#N/A</v>
      </c>
      <c r="L907" s="8" t="str">
        <f t="shared" si="44"/>
        <v/>
      </c>
      <c r="M907" s="8" t="str">
        <f t="shared" si="45"/>
        <v/>
      </c>
      <c r="N907" s="8">
        <f>N904+3</f>
        <v>904</v>
      </c>
      <c r="O907" s="8"/>
      <c r="P907" s="8"/>
      <c r="Q907" s="8">
        <f>IF($B$23=$M$2,M907,IF($B$23=$N$2,N907,IF($B$23=$O$2,O907,IF($B$23=$P$2,P907,""))))</f>
        <v>904</v>
      </c>
      <c r="R907" s="3">
        <f>IF(Q907&lt;&gt;0,regpay,0)</f>
        <v>0</v>
      </c>
      <c r="S907" s="27"/>
      <c r="T907" s="3">
        <f>IF(U906=0,0,S907)</f>
        <v>0</v>
      </c>
      <c r="U907" s="8" t="str">
        <f>IF(E907="","",IF(U906&lt;=0,0,IF(U906+F907-L907-R907-T907&lt;0,0,U906+F907-L907-R907-T907)))</f>
        <v/>
      </c>
      <c r="W907" s="11"/>
      <c r="X907" s="11"/>
      <c r="Y907" s="11"/>
      <c r="Z907" s="11"/>
      <c r="AA907" s="11"/>
      <c r="AB907" s="11"/>
      <c r="AC907" s="11"/>
    </row>
    <row r="908" spans="4:29">
      <c r="D908" s="34">
        <f>IF(SUM($D$2:D907)&lt;&gt;0,0,IF(U907=L908,E908,0))</f>
        <v>0</v>
      </c>
      <c r="E908" s="3" t="str">
        <f t="shared" si="43"/>
        <v/>
      </c>
      <c r="F908" s="3" t="str">
        <f>IF(E908="","",IF(ISERROR(INDEX($A$11:$B$20,MATCH(E908,$A$11:$A$20,0),2)),0,INDEX($A$11:$B$20,MATCH(E908,$A$11:$A$20,0),2)))</f>
        <v/>
      </c>
      <c r="G908" s="47">
        <v>0.1</v>
      </c>
      <c r="H908" s="46">
        <f>IF($B$5="fixed",rate,G908)</f>
        <v>0.1</v>
      </c>
      <c r="I908" s="9" t="e">
        <f>IF(E908="",NA(),IF(PMT(H908/freq,(term*freq),-$B$2)&gt;(U907*(1+rate/freq)),IF((U907*(1+rate/freq))&lt;0,0,(U907*(1+rate/freq))),PMT(H908/freq,(term*freq),-$B$2)))</f>
        <v>#N/A</v>
      </c>
      <c r="J908" s="8" t="str">
        <f>IF(E908="","",IF(emi&gt;(U907*(1+rate/freq)),IF((U907*(1+rate/freq))&lt;0,0,(U907*(1+rate/freq))),emi))</f>
        <v/>
      </c>
      <c r="K908" s="9" t="e">
        <f>IF(E908="",NA(),IF(U907&lt;0,0,U907)*H908/freq)</f>
        <v>#N/A</v>
      </c>
      <c r="L908" s="8" t="str">
        <f t="shared" si="44"/>
        <v/>
      </c>
      <c r="M908" s="8" t="str">
        <f t="shared" si="45"/>
        <v/>
      </c>
      <c r="N908" s="8"/>
      <c r="O908" s="8"/>
      <c r="P908" s="8"/>
      <c r="Q908" s="8">
        <f>IF($B$23=$M$2,M908,IF($B$23=$N$2,N908,IF($B$23=$O$2,O908,IF($B$23=$P$2,P908,""))))</f>
        <v>0</v>
      </c>
      <c r="R908" s="3">
        <f>IF(Q908&lt;&gt;0,regpay,0)</f>
        <v>0</v>
      </c>
      <c r="S908" s="27"/>
      <c r="T908" s="3">
        <f>IF(U907=0,0,S908)</f>
        <v>0</v>
      </c>
      <c r="U908" s="8" t="str">
        <f>IF(E908="","",IF(U907&lt;=0,0,IF(U907+F908-L908-R908-T908&lt;0,0,U907+F908-L908-R908-T908)))</f>
        <v/>
      </c>
      <c r="W908" s="11"/>
      <c r="X908" s="11"/>
      <c r="Y908" s="11"/>
      <c r="Z908" s="11"/>
      <c r="AA908" s="11"/>
      <c r="AB908" s="11"/>
      <c r="AC908" s="11"/>
    </row>
    <row r="909" spans="4:29">
      <c r="D909" s="34">
        <f>IF(SUM($D$2:D908)&lt;&gt;0,0,IF(U908=L909,E909,0))</f>
        <v>0</v>
      </c>
      <c r="E909" s="3" t="str">
        <f t="shared" si="43"/>
        <v/>
      </c>
      <c r="F909" s="3" t="str">
        <f>IF(E909="","",IF(ISERROR(INDEX($A$11:$B$20,MATCH(E909,$A$11:$A$20,0),2)),0,INDEX($A$11:$B$20,MATCH(E909,$A$11:$A$20,0),2)))</f>
        <v/>
      </c>
      <c r="G909" s="47">
        <v>0.1</v>
      </c>
      <c r="H909" s="46">
        <f>IF($B$5="fixed",rate,G909)</f>
        <v>0.1</v>
      </c>
      <c r="I909" s="9" t="e">
        <f>IF(E909="",NA(),IF(PMT(H909/freq,(term*freq),-$B$2)&gt;(U908*(1+rate/freq)),IF((U908*(1+rate/freq))&lt;0,0,(U908*(1+rate/freq))),PMT(H909/freq,(term*freq),-$B$2)))</f>
        <v>#N/A</v>
      </c>
      <c r="J909" s="8" t="str">
        <f>IF(E909="","",IF(emi&gt;(U908*(1+rate/freq)),IF((U908*(1+rate/freq))&lt;0,0,(U908*(1+rate/freq))),emi))</f>
        <v/>
      </c>
      <c r="K909" s="9" t="e">
        <f>IF(E909="",NA(),IF(U908&lt;0,0,U908)*H909/freq)</f>
        <v>#N/A</v>
      </c>
      <c r="L909" s="8" t="str">
        <f t="shared" si="44"/>
        <v/>
      </c>
      <c r="M909" s="8" t="str">
        <f t="shared" si="45"/>
        <v/>
      </c>
      <c r="N909" s="8"/>
      <c r="O909" s="8"/>
      <c r="P909" s="8"/>
      <c r="Q909" s="8">
        <f>IF($B$23=$M$2,M909,IF($B$23=$N$2,N909,IF($B$23=$O$2,O909,IF($B$23=$P$2,P909,""))))</f>
        <v>0</v>
      </c>
      <c r="R909" s="3">
        <f>IF(Q909&lt;&gt;0,regpay,0)</f>
        <v>0</v>
      </c>
      <c r="S909" s="27"/>
      <c r="T909" s="3">
        <f>IF(U908=0,0,S909)</f>
        <v>0</v>
      </c>
      <c r="U909" s="8" t="str">
        <f>IF(E909="","",IF(U908&lt;=0,0,IF(U908+F909-L909-R909-T909&lt;0,0,U908+F909-L909-R909-T909)))</f>
        <v/>
      </c>
      <c r="W909" s="11"/>
      <c r="X909" s="11"/>
      <c r="Y909" s="11"/>
      <c r="Z909" s="11"/>
      <c r="AA909" s="11"/>
      <c r="AB909" s="11"/>
      <c r="AC909" s="11"/>
    </row>
    <row r="910" spans="4:29">
      <c r="D910" s="34">
        <f>IF(SUM($D$2:D909)&lt;&gt;0,0,IF(U909=L910,E910,0))</f>
        <v>0</v>
      </c>
      <c r="E910" s="3" t="str">
        <f t="shared" si="43"/>
        <v/>
      </c>
      <c r="F910" s="3" t="str">
        <f>IF(E910="","",IF(ISERROR(INDEX($A$11:$B$20,MATCH(E910,$A$11:$A$20,0),2)),0,INDEX($A$11:$B$20,MATCH(E910,$A$11:$A$20,0),2)))</f>
        <v/>
      </c>
      <c r="G910" s="47">
        <v>0.1</v>
      </c>
      <c r="H910" s="46">
        <f>IF($B$5="fixed",rate,G910)</f>
        <v>0.1</v>
      </c>
      <c r="I910" s="9" t="e">
        <f>IF(E910="",NA(),IF(PMT(H910/freq,(term*freq),-$B$2)&gt;(U909*(1+rate/freq)),IF((U909*(1+rate/freq))&lt;0,0,(U909*(1+rate/freq))),PMT(H910/freq,(term*freq),-$B$2)))</f>
        <v>#N/A</v>
      </c>
      <c r="J910" s="8" t="str">
        <f>IF(E910="","",IF(emi&gt;(U909*(1+rate/freq)),IF((U909*(1+rate/freq))&lt;0,0,(U909*(1+rate/freq))),emi))</f>
        <v/>
      </c>
      <c r="K910" s="9" t="e">
        <f>IF(E910="",NA(),IF(U909&lt;0,0,U909)*H910/freq)</f>
        <v>#N/A</v>
      </c>
      <c r="L910" s="8" t="str">
        <f t="shared" si="44"/>
        <v/>
      </c>
      <c r="M910" s="8" t="str">
        <f t="shared" si="45"/>
        <v/>
      </c>
      <c r="N910" s="8">
        <f>N907+3</f>
        <v>907</v>
      </c>
      <c r="O910" s="8">
        <f>O904+6</f>
        <v>907</v>
      </c>
      <c r="P910" s="8"/>
      <c r="Q910" s="8">
        <f>IF($B$23=$M$2,M910,IF($B$23=$N$2,N910,IF($B$23=$O$2,O910,IF($B$23=$P$2,P910,""))))</f>
        <v>907</v>
      </c>
      <c r="R910" s="3">
        <f>IF(Q910&lt;&gt;0,regpay,0)</f>
        <v>0</v>
      </c>
      <c r="S910" s="27"/>
      <c r="T910" s="3">
        <f>IF(U909=0,0,S910)</f>
        <v>0</v>
      </c>
      <c r="U910" s="8" t="str">
        <f>IF(E910="","",IF(U909&lt;=0,0,IF(U909+F910-L910-R910-T910&lt;0,0,U909+F910-L910-R910-T910)))</f>
        <v/>
      </c>
      <c r="W910" s="11"/>
      <c r="X910" s="11"/>
      <c r="Y910" s="11"/>
      <c r="Z910" s="11"/>
      <c r="AA910" s="11"/>
      <c r="AB910" s="11"/>
      <c r="AC910" s="11"/>
    </row>
    <row r="911" spans="4:29">
      <c r="D911" s="34">
        <f>IF(SUM($D$2:D910)&lt;&gt;0,0,IF(U910=L911,E911,0))</f>
        <v>0</v>
      </c>
      <c r="E911" s="3" t="str">
        <f t="shared" si="43"/>
        <v/>
      </c>
      <c r="F911" s="3" t="str">
        <f>IF(E911="","",IF(ISERROR(INDEX($A$11:$B$20,MATCH(E911,$A$11:$A$20,0),2)),0,INDEX($A$11:$B$20,MATCH(E911,$A$11:$A$20,0),2)))</f>
        <v/>
      </c>
      <c r="G911" s="47">
        <v>0.1</v>
      </c>
      <c r="H911" s="46">
        <f>IF($B$5="fixed",rate,G911)</f>
        <v>0.1</v>
      </c>
      <c r="I911" s="9" t="e">
        <f>IF(E911="",NA(),IF(PMT(H911/freq,(term*freq),-$B$2)&gt;(U910*(1+rate/freq)),IF((U910*(1+rate/freq))&lt;0,0,(U910*(1+rate/freq))),PMT(H911/freq,(term*freq),-$B$2)))</f>
        <v>#N/A</v>
      </c>
      <c r="J911" s="8" t="str">
        <f>IF(E911="","",IF(emi&gt;(U910*(1+rate/freq)),IF((U910*(1+rate/freq))&lt;0,0,(U910*(1+rate/freq))),emi))</f>
        <v/>
      </c>
      <c r="K911" s="9" t="e">
        <f>IF(E911="",NA(),IF(U910&lt;0,0,U910)*H911/freq)</f>
        <v>#N/A</v>
      </c>
      <c r="L911" s="8" t="str">
        <f t="shared" si="44"/>
        <v/>
      </c>
      <c r="M911" s="8" t="str">
        <f t="shared" si="45"/>
        <v/>
      </c>
      <c r="N911" s="8"/>
      <c r="O911" s="8"/>
      <c r="P911" s="8"/>
      <c r="Q911" s="8">
        <f>IF($B$23=$M$2,M911,IF($B$23=$N$2,N911,IF($B$23=$O$2,O911,IF($B$23=$P$2,P911,""))))</f>
        <v>0</v>
      </c>
      <c r="R911" s="3">
        <f>IF(Q911&lt;&gt;0,regpay,0)</f>
        <v>0</v>
      </c>
      <c r="S911" s="27"/>
      <c r="T911" s="3">
        <f>IF(U910=0,0,S911)</f>
        <v>0</v>
      </c>
      <c r="U911" s="8" t="str">
        <f>IF(E911="","",IF(U910&lt;=0,0,IF(U910+F911-L911-R911-T911&lt;0,0,U910+F911-L911-R911-T911)))</f>
        <v/>
      </c>
      <c r="W911" s="11"/>
      <c r="X911" s="11"/>
      <c r="Y911" s="11"/>
      <c r="Z911" s="11"/>
      <c r="AA911" s="11"/>
      <c r="AB911" s="11"/>
      <c r="AC911" s="11"/>
    </row>
    <row r="912" spans="4:29">
      <c r="D912" s="34">
        <f>IF(SUM($D$2:D911)&lt;&gt;0,0,IF(U911=L912,E912,0))</f>
        <v>0</v>
      </c>
      <c r="E912" s="3" t="str">
        <f t="shared" si="43"/>
        <v/>
      </c>
      <c r="F912" s="3" t="str">
        <f>IF(E912="","",IF(ISERROR(INDEX($A$11:$B$20,MATCH(E912,$A$11:$A$20,0),2)),0,INDEX($A$11:$B$20,MATCH(E912,$A$11:$A$20,0),2)))</f>
        <v/>
      </c>
      <c r="G912" s="47">
        <v>0.1</v>
      </c>
      <c r="H912" s="46">
        <f>IF($B$5="fixed",rate,G912)</f>
        <v>0.1</v>
      </c>
      <c r="I912" s="9" t="e">
        <f>IF(E912="",NA(),IF(PMT(H912/freq,(term*freq),-$B$2)&gt;(U911*(1+rate/freq)),IF((U911*(1+rate/freq))&lt;0,0,(U911*(1+rate/freq))),PMT(H912/freq,(term*freq),-$B$2)))</f>
        <v>#N/A</v>
      </c>
      <c r="J912" s="8" t="str">
        <f>IF(E912="","",IF(emi&gt;(U911*(1+rate/freq)),IF((U911*(1+rate/freq))&lt;0,0,(U911*(1+rate/freq))),emi))</f>
        <v/>
      </c>
      <c r="K912" s="9" t="e">
        <f>IF(E912="",NA(),IF(U911&lt;0,0,U911)*H912/freq)</f>
        <v>#N/A</v>
      </c>
      <c r="L912" s="8" t="str">
        <f t="shared" si="44"/>
        <v/>
      </c>
      <c r="M912" s="8" t="str">
        <f t="shared" si="45"/>
        <v/>
      </c>
      <c r="N912" s="8"/>
      <c r="O912" s="8"/>
      <c r="P912" s="8"/>
      <c r="Q912" s="8">
        <f>IF($B$23=$M$2,M912,IF($B$23=$N$2,N912,IF($B$23=$O$2,O912,IF($B$23=$P$2,P912,""))))</f>
        <v>0</v>
      </c>
      <c r="R912" s="3">
        <f>IF(Q912&lt;&gt;0,regpay,0)</f>
        <v>0</v>
      </c>
      <c r="S912" s="27"/>
      <c r="T912" s="3">
        <f>IF(U911=0,0,S912)</f>
        <v>0</v>
      </c>
      <c r="U912" s="8" t="str">
        <f>IF(E912="","",IF(U911&lt;=0,0,IF(U911+F912-L912-R912-T912&lt;0,0,U911+F912-L912-R912-T912)))</f>
        <v/>
      </c>
      <c r="W912" s="11"/>
      <c r="X912" s="11"/>
      <c r="Y912" s="11"/>
      <c r="Z912" s="11"/>
      <c r="AA912" s="11"/>
      <c r="AB912" s="11"/>
      <c r="AC912" s="11"/>
    </row>
    <row r="913" spans="4:29">
      <c r="D913" s="34">
        <f>IF(SUM($D$2:D912)&lt;&gt;0,0,IF(U912=L913,E913,0))</f>
        <v>0</v>
      </c>
      <c r="E913" s="3" t="str">
        <f t="shared" si="43"/>
        <v/>
      </c>
      <c r="F913" s="3" t="str">
        <f>IF(E913="","",IF(ISERROR(INDEX($A$11:$B$20,MATCH(E913,$A$11:$A$20,0),2)),0,INDEX($A$11:$B$20,MATCH(E913,$A$11:$A$20,0),2)))</f>
        <v/>
      </c>
      <c r="G913" s="47">
        <v>0.1</v>
      </c>
      <c r="H913" s="46">
        <f>IF($B$5="fixed",rate,G913)</f>
        <v>0.1</v>
      </c>
      <c r="I913" s="9" t="e">
        <f>IF(E913="",NA(),IF(PMT(H913/freq,(term*freq),-$B$2)&gt;(U912*(1+rate/freq)),IF((U912*(1+rate/freq))&lt;0,0,(U912*(1+rate/freq))),PMT(H913/freq,(term*freq),-$B$2)))</f>
        <v>#N/A</v>
      </c>
      <c r="J913" s="8" t="str">
        <f>IF(E913="","",IF(emi&gt;(U912*(1+rate/freq)),IF((U912*(1+rate/freq))&lt;0,0,(U912*(1+rate/freq))),emi))</f>
        <v/>
      </c>
      <c r="K913" s="9" t="e">
        <f>IF(E913="",NA(),IF(U912&lt;0,0,U912)*H913/freq)</f>
        <v>#N/A</v>
      </c>
      <c r="L913" s="8" t="str">
        <f t="shared" si="44"/>
        <v/>
      </c>
      <c r="M913" s="8" t="str">
        <f t="shared" si="45"/>
        <v/>
      </c>
      <c r="N913" s="8">
        <f>N910+3</f>
        <v>910</v>
      </c>
      <c r="O913" s="8"/>
      <c r="P913" s="8"/>
      <c r="Q913" s="8">
        <f>IF($B$23=$M$2,M913,IF($B$23=$N$2,N913,IF($B$23=$O$2,O913,IF($B$23=$P$2,P913,""))))</f>
        <v>910</v>
      </c>
      <c r="R913" s="3">
        <f>IF(Q913&lt;&gt;0,regpay,0)</f>
        <v>0</v>
      </c>
      <c r="S913" s="27"/>
      <c r="T913" s="3">
        <f>IF(U912=0,0,S913)</f>
        <v>0</v>
      </c>
      <c r="U913" s="8" t="str">
        <f>IF(E913="","",IF(U912&lt;=0,0,IF(U912+F913-L913-R913-T913&lt;0,0,U912+F913-L913-R913-T913)))</f>
        <v/>
      </c>
      <c r="W913" s="11"/>
      <c r="X913" s="11"/>
      <c r="Y913" s="11"/>
      <c r="Z913" s="11"/>
      <c r="AA913" s="11"/>
      <c r="AB913" s="11"/>
      <c r="AC913" s="11"/>
    </row>
    <row r="914" spans="4:29">
      <c r="D914" s="34">
        <f>IF(SUM($D$2:D913)&lt;&gt;0,0,IF(U913=L914,E914,0))</f>
        <v>0</v>
      </c>
      <c r="E914" s="3" t="str">
        <f t="shared" si="43"/>
        <v/>
      </c>
      <c r="F914" s="3" t="str">
        <f>IF(E914="","",IF(ISERROR(INDEX($A$11:$B$20,MATCH(E914,$A$11:$A$20,0),2)),0,INDEX($A$11:$B$20,MATCH(E914,$A$11:$A$20,0),2)))</f>
        <v/>
      </c>
      <c r="G914" s="47">
        <v>0.1</v>
      </c>
      <c r="H914" s="46">
        <f>IF($B$5="fixed",rate,G914)</f>
        <v>0.1</v>
      </c>
      <c r="I914" s="9" t="e">
        <f>IF(E914="",NA(),IF(PMT(H914/freq,(term*freq),-$B$2)&gt;(U913*(1+rate/freq)),IF((U913*(1+rate/freq))&lt;0,0,(U913*(1+rate/freq))),PMT(H914/freq,(term*freq),-$B$2)))</f>
        <v>#N/A</v>
      </c>
      <c r="J914" s="8" t="str">
        <f>IF(E914="","",IF(emi&gt;(U913*(1+rate/freq)),IF((U913*(1+rate/freq))&lt;0,0,(U913*(1+rate/freq))),emi))</f>
        <v/>
      </c>
      <c r="K914" s="9" t="e">
        <f>IF(E914="",NA(),IF(U913&lt;0,0,U913)*H914/freq)</f>
        <v>#N/A</v>
      </c>
      <c r="L914" s="8" t="str">
        <f t="shared" si="44"/>
        <v/>
      </c>
      <c r="M914" s="8" t="str">
        <f t="shared" si="45"/>
        <v/>
      </c>
      <c r="N914" s="8"/>
      <c r="O914" s="8"/>
      <c r="P914" s="8"/>
      <c r="Q914" s="8">
        <f>IF($B$23=$M$2,M914,IF($B$23=$N$2,N914,IF($B$23=$O$2,O914,IF($B$23=$P$2,P914,""))))</f>
        <v>0</v>
      </c>
      <c r="R914" s="3">
        <f>IF(Q914&lt;&gt;0,regpay,0)</f>
        <v>0</v>
      </c>
      <c r="S914" s="27"/>
      <c r="T914" s="3">
        <f>IF(U913=0,0,S914)</f>
        <v>0</v>
      </c>
      <c r="U914" s="8" t="str">
        <f>IF(E914="","",IF(U913&lt;=0,0,IF(U913+F914-L914-R914-T914&lt;0,0,U913+F914-L914-R914-T914)))</f>
        <v/>
      </c>
      <c r="W914" s="11"/>
      <c r="X914" s="11"/>
      <c r="Y914" s="11"/>
      <c r="Z914" s="11"/>
      <c r="AA914" s="11"/>
      <c r="AB914" s="11"/>
      <c r="AC914" s="11"/>
    </row>
    <row r="915" spans="4:29">
      <c r="D915" s="34">
        <f>IF(SUM($D$2:D914)&lt;&gt;0,0,IF(U914=L915,E915,0))</f>
        <v>0</v>
      </c>
      <c r="E915" s="3" t="str">
        <f t="shared" si="43"/>
        <v/>
      </c>
      <c r="F915" s="3" t="str">
        <f>IF(E915="","",IF(ISERROR(INDEX($A$11:$B$20,MATCH(E915,$A$11:$A$20,0),2)),0,INDEX($A$11:$B$20,MATCH(E915,$A$11:$A$20,0),2)))</f>
        <v/>
      </c>
      <c r="G915" s="47">
        <v>0.1</v>
      </c>
      <c r="H915" s="46">
        <f>IF($B$5="fixed",rate,G915)</f>
        <v>0.1</v>
      </c>
      <c r="I915" s="9" t="e">
        <f>IF(E915="",NA(),IF(PMT(H915/freq,(term*freq),-$B$2)&gt;(U914*(1+rate/freq)),IF((U914*(1+rate/freq))&lt;0,0,(U914*(1+rate/freq))),PMT(H915/freq,(term*freq),-$B$2)))</f>
        <v>#N/A</v>
      </c>
      <c r="J915" s="8" t="str">
        <f>IF(E915="","",IF(emi&gt;(U914*(1+rate/freq)),IF((U914*(1+rate/freq))&lt;0,0,(U914*(1+rate/freq))),emi))</f>
        <v/>
      </c>
      <c r="K915" s="9" t="e">
        <f>IF(E915="",NA(),IF(U914&lt;0,0,U914)*H915/freq)</f>
        <v>#N/A</v>
      </c>
      <c r="L915" s="8" t="str">
        <f t="shared" si="44"/>
        <v/>
      </c>
      <c r="M915" s="8" t="str">
        <f t="shared" si="45"/>
        <v/>
      </c>
      <c r="N915" s="8"/>
      <c r="O915" s="8"/>
      <c r="P915" s="8"/>
      <c r="Q915" s="8">
        <f>IF($B$23=$M$2,M915,IF($B$23=$N$2,N915,IF($B$23=$O$2,O915,IF($B$23=$P$2,P915,""))))</f>
        <v>0</v>
      </c>
      <c r="R915" s="3">
        <f>IF(Q915&lt;&gt;0,regpay,0)</f>
        <v>0</v>
      </c>
      <c r="S915" s="27"/>
      <c r="T915" s="3">
        <f>IF(U914=0,0,S915)</f>
        <v>0</v>
      </c>
      <c r="U915" s="8" t="str">
        <f>IF(E915="","",IF(U914&lt;=0,0,IF(U914+F915-L915-R915-T915&lt;0,0,U914+F915-L915-R915-T915)))</f>
        <v/>
      </c>
      <c r="W915" s="11"/>
      <c r="X915" s="11"/>
      <c r="Y915" s="11"/>
      <c r="Z915" s="11"/>
      <c r="AA915" s="11"/>
      <c r="AB915" s="11"/>
      <c r="AC915" s="11"/>
    </row>
    <row r="916" spans="4:29">
      <c r="D916" s="34">
        <f>IF(SUM($D$2:D915)&lt;&gt;0,0,IF(U915=L916,E916,0))</f>
        <v>0</v>
      </c>
      <c r="E916" s="3" t="str">
        <f t="shared" si="43"/>
        <v/>
      </c>
      <c r="F916" s="3" t="str">
        <f>IF(E916="","",IF(ISERROR(INDEX($A$11:$B$20,MATCH(E916,$A$11:$A$20,0),2)),0,INDEX($A$11:$B$20,MATCH(E916,$A$11:$A$20,0),2)))</f>
        <v/>
      </c>
      <c r="G916" s="47">
        <v>0.1</v>
      </c>
      <c r="H916" s="46">
        <f>IF($B$5="fixed",rate,G916)</f>
        <v>0.1</v>
      </c>
      <c r="I916" s="9" t="e">
        <f>IF(E916="",NA(),IF(PMT(H916/freq,(term*freq),-$B$2)&gt;(U915*(1+rate/freq)),IF((U915*(1+rate/freq))&lt;0,0,(U915*(1+rate/freq))),PMT(H916/freq,(term*freq),-$B$2)))</f>
        <v>#N/A</v>
      </c>
      <c r="J916" s="8" t="str">
        <f>IF(E916="","",IF(emi&gt;(U915*(1+rate/freq)),IF((U915*(1+rate/freq))&lt;0,0,(U915*(1+rate/freq))),emi))</f>
        <v/>
      </c>
      <c r="K916" s="9" t="e">
        <f>IF(E916="",NA(),IF(U915&lt;0,0,U915)*H916/freq)</f>
        <v>#N/A</v>
      </c>
      <c r="L916" s="8" t="str">
        <f t="shared" si="44"/>
        <v/>
      </c>
      <c r="M916" s="8" t="str">
        <f t="shared" si="45"/>
        <v/>
      </c>
      <c r="N916" s="8">
        <f>N913+3</f>
        <v>913</v>
      </c>
      <c r="O916" s="8">
        <f>O910+6</f>
        <v>913</v>
      </c>
      <c r="P916" s="8">
        <f>P904+12</f>
        <v>913</v>
      </c>
      <c r="Q916" s="8">
        <f>IF($B$23=$M$2,M916,IF($B$23=$N$2,N916,IF($B$23=$O$2,O916,IF($B$23=$P$2,P916,""))))</f>
        <v>913</v>
      </c>
      <c r="R916" s="3">
        <f>IF(Q916&lt;&gt;0,regpay,0)</f>
        <v>0</v>
      </c>
      <c r="S916" s="27"/>
      <c r="T916" s="3">
        <f>IF(U915=0,0,S916)</f>
        <v>0</v>
      </c>
      <c r="U916" s="8" t="str">
        <f>IF(E916="","",IF(U915&lt;=0,0,IF(U915+F916-L916-R916-T916&lt;0,0,U915+F916-L916-R916-T916)))</f>
        <v/>
      </c>
      <c r="W916" s="11"/>
      <c r="X916" s="11"/>
      <c r="Y916" s="11"/>
      <c r="Z916" s="11"/>
      <c r="AA916" s="11"/>
      <c r="AB916" s="11"/>
      <c r="AC916" s="11"/>
    </row>
    <row r="917" spans="4:29">
      <c r="D917" s="34">
        <f>IF(SUM($D$2:D916)&lt;&gt;0,0,IF(U916=L917,E917,0))</f>
        <v>0</v>
      </c>
      <c r="E917" s="3" t="str">
        <f t="shared" si="43"/>
        <v/>
      </c>
      <c r="F917" s="3" t="str">
        <f>IF(E917="","",IF(ISERROR(INDEX($A$11:$B$20,MATCH(E917,$A$11:$A$20,0),2)),0,INDEX($A$11:$B$20,MATCH(E917,$A$11:$A$20,0),2)))</f>
        <v/>
      </c>
      <c r="G917" s="47">
        <v>0.1</v>
      </c>
      <c r="H917" s="46">
        <f>IF($B$5="fixed",rate,G917)</f>
        <v>0.1</v>
      </c>
      <c r="I917" s="9" t="e">
        <f>IF(E917="",NA(),IF(PMT(H917/freq,(term*freq),-$B$2)&gt;(U916*(1+rate/freq)),IF((U916*(1+rate/freq))&lt;0,0,(U916*(1+rate/freq))),PMT(H917/freq,(term*freq),-$B$2)))</f>
        <v>#N/A</v>
      </c>
      <c r="J917" s="8" t="str">
        <f>IF(E917="","",IF(emi&gt;(U916*(1+rate/freq)),IF((U916*(1+rate/freq))&lt;0,0,(U916*(1+rate/freq))),emi))</f>
        <v/>
      </c>
      <c r="K917" s="9" t="e">
        <f>IF(E917="",NA(),IF(U916&lt;0,0,U916)*H917/freq)</f>
        <v>#N/A</v>
      </c>
      <c r="L917" s="8" t="str">
        <f t="shared" si="44"/>
        <v/>
      </c>
      <c r="M917" s="8" t="str">
        <f t="shared" si="45"/>
        <v/>
      </c>
      <c r="N917" s="8"/>
      <c r="O917" s="8"/>
      <c r="P917" s="8"/>
      <c r="Q917" s="8">
        <f>IF($B$23=$M$2,M917,IF($B$23=$N$2,N917,IF($B$23=$O$2,O917,IF($B$23=$P$2,P917,""))))</f>
        <v>0</v>
      </c>
      <c r="R917" s="3">
        <f>IF(Q917&lt;&gt;0,regpay,0)</f>
        <v>0</v>
      </c>
      <c r="S917" s="27"/>
      <c r="T917" s="3">
        <f>IF(U916=0,0,S917)</f>
        <v>0</v>
      </c>
      <c r="U917" s="8" t="str">
        <f>IF(E917="","",IF(U916&lt;=0,0,IF(U916+F917-L917-R917-T917&lt;0,0,U916+F917-L917-R917-T917)))</f>
        <v/>
      </c>
      <c r="W917" s="11"/>
      <c r="X917" s="11"/>
      <c r="Y917" s="11"/>
      <c r="Z917" s="11"/>
      <c r="AA917" s="11"/>
      <c r="AB917" s="11"/>
      <c r="AC917" s="11"/>
    </row>
    <row r="918" spans="4:29">
      <c r="D918" s="34">
        <f>IF(SUM($D$2:D917)&lt;&gt;0,0,IF(U917=L918,E918,0))</f>
        <v>0</v>
      </c>
      <c r="E918" s="3" t="str">
        <f t="shared" si="43"/>
        <v/>
      </c>
      <c r="F918" s="3" t="str">
        <f>IF(E918="","",IF(ISERROR(INDEX($A$11:$B$20,MATCH(E918,$A$11:$A$20,0),2)),0,INDEX($A$11:$B$20,MATCH(E918,$A$11:$A$20,0),2)))</f>
        <v/>
      </c>
      <c r="G918" s="47">
        <v>0.1</v>
      </c>
      <c r="H918" s="46">
        <f>IF($B$5="fixed",rate,G918)</f>
        <v>0.1</v>
      </c>
      <c r="I918" s="9" t="e">
        <f>IF(E918="",NA(),IF(PMT(H918/freq,(term*freq),-$B$2)&gt;(U917*(1+rate/freq)),IF((U917*(1+rate/freq))&lt;0,0,(U917*(1+rate/freq))),PMT(H918/freq,(term*freq),-$B$2)))</f>
        <v>#N/A</v>
      </c>
      <c r="J918" s="8" t="str">
        <f>IF(E918="","",IF(emi&gt;(U917*(1+rate/freq)),IF((U917*(1+rate/freq))&lt;0,0,(U917*(1+rate/freq))),emi))</f>
        <v/>
      </c>
      <c r="K918" s="9" t="e">
        <f>IF(E918="",NA(),IF(U917&lt;0,0,U917)*H918/freq)</f>
        <v>#N/A</v>
      </c>
      <c r="L918" s="8" t="str">
        <f t="shared" si="44"/>
        <v/>
      </c>
      <c r="M918" s="8" t="str">
        <f t="shared" si="45"/>
        <v/>
      </c>
      <c r="N918" s="8"/>
      <c r="O918" s="8"/>
      <c r="P918" s="8"/>
      <c r="Q918" s="8">
        <f>IF($B$23=$M$2,M918,IF($B$23=$N$2,N918,IF($B$23=$O$2,O918,IF($B$23=$P$2,P918,""))))</f>
        <v>0</v>
      </c>
      <c r="R918" s="3">
        <f>IF(Q918&lt;&gt;0,regpay,0)</f>
        <v>0</v>
      </c>
      <c r="S918" s="27"/>
      <c r="T918" s="3">
        <f>IF(U917=0,0,S918)</f>
        <v>0</v>
      </c>
      <c r="U918" s="8" t="str">
        <f>IF(E918="","",IF(U917&lt;=0,0,IF(U917+F918-L918-R918-T918&lt;0,0,U917+F918-L918-R918-T918)))</f>
        <v/>
      </c>
      <c r="W918" s="11"/>
      <c r="X918" s="11"/>
      <c r="Y918" s="11"/>
      <c r="Z918" s="11"/>
      <c r="AA918" s="11"/>
      <c r="AB918" s="11"/>
      <c r="AC918" s="11"/>
    </row>
    <row r="919" spans="4:29">
      <c r="D919" s="34">
        <f>IF(SUM($D$2:D918)&lt;&gt;0,0,IF(U918=L919,E919,0))</f>
        <v>0</v>
      </c>
      <c r="E919" s="3" t="str">
        <f t="shared" si="43"/>
        <v/>
      </c>
      <c r="F919" s="3" t="str">
        <f>IF(E919="","",IF(ISERROR(INDEX($A$11:$B$20,MATCH(E919,$A$11:$A$20,0),2)),0,INDEX($A$11:$B$20,MATCH(E919,$A$11:$A$20,0),2)))</f>
        <v/>
      </c>
      <c r="G919" s="47">
        <v>0.1</v>
      </c>
      <c r="H919" s="46">
        <f>IF($B$5="fixed",rate,G919)</f>
        <v>0.1</v>
      </c>
      <c r="I919" s="9" t="e">
        <f>IF(E919="",NA(),IF(PMT(H919/freq,(term*freq),-$B$2)&gt;(U918*(1+rate/freq)),IF((U918*(1+rate/freq))&lt;0,0,(U918*(1+rate/freq))),PMT(H919/freq,(term*freq),-$B$2)))</f>
        <v>#N/A</v>
      </c>
      <c r="J919" s="8" t="str">
        <f>IF(E919="","",IF(emi&gt;(U918*(1+rate/freq)),IF((U918*(1+rate/freq))&lt;0,0,(U918*(1+rate/freq))),emi))</f>
        <v/>
      </c>
      <c r="K919" s="9" t="e">
        <f>IF(E919="",NA(),IF(U918&lt;0,0,U918)*H919/freq)</f>
        <v>#N/A</v>
      </c>
      <c r="L919" s="8" t="str">
        <f t="shared" si="44"/>
        <v/>
      </c>
      <c r="M919" s="8" t="str">
        <f t="shared" si="45"/>
        <v/>
      </c>
      <c r="N919" s="8">
        <f>N916+3</f>
        <v>916</v>
      </c>
      <c r="O919" s="8"/>
      <c r="P919" s="8"/>
      <c r="Q919" s="8">
        <f>IF($B$23=$M$2,M919,IF($B$23=$N$2,N919,IF($B$23=$O$2,O919,IF($B$23=$P$2,P919,""))))</f>
        <v>916</v>
      </c>
      <c r="R919" s="3">
        <f>IF(Q919&lt;&gt;0,regpay,0)</f>
        <v>0</v>
      </c>
      <c r="S919" s="27"/>
      <c r="T919" s="3">
        <f>IF(U918=0,0,S919)</f>
        <v>0</v>
      </c>
      <c r="U919" s="8" t="str">
        <f>IF(E919="","",IF(U918&lt;=0,0,IF(U918+F919-L919-R919-T919&lt;0,0,U918+F919-L919-R919-T919)))</f>
        <v/>
      </c>
      <c r="W919" s="11"/>
      <c r="X919" s="11"/>
      <c r="Y919" s="11"/>
      <c r="Z919" s="11"/>
      <c r="AA919" s="11"/>
      <c r="AB919" s="11"/>
      <c r="AC919" s="11"/>
    </row>
    <row r="920" spans="4:29">
      <c r="D920" s="34">
        <f>IF(SUM($D$2:D919)&lt;&gt;0,0,IF(U919=L920,E920,0))</f>
        <v>0</v>
      </c>
      <c r="E920" s="3" t="str">
        <f t="shared" si="43"/>
        <v/>
      </c>
      <c r="F920" s="3" t="str">
        <f>IF(E920="","",IF(ISERROR(INDEX($A$11:$B$20,MATCH(E920,$A$11:$A$20,0),2)),0,INDEX($A$11:$B$20,MATCH(E920,$A$11:$A$20,0),2)))</f>
        <v/>
      </c>
      <c r="G920" s="47">
        <v>0.1</v>
      </c>
      <c r="H920" s="46">
        <f>IF($B$5="fixed",rate,G920)</f>
        <v>0.1</v>
      </c>
      <c r="I920" s="9" t="e">
        <f>IF(E920="",NA(),IF(PMT(H920/freq,(term*freq),-$B$2)&gt;(U919*(1+rate/freq)),IF((U919*(1+rate/freq))&lt;0,0,(U919*(1+rate/freq))),PMT(H920/freq,(term*freq),-$B$2)))</f>
        <v>#N/A</v>
      </c>
      <c r="J920" s="8" t="str">
        <f>IF(E920="","",IF(emi&gt;(U919*(1+rate/freq)),IF((U919*(1+rate/freq))&lt;0,0,(U919*(1+rate/freq))),emi))</f>
        <v/>
      </c>
      <c r="K920" s="9" t="e">
        <f>IF(E920="",NA(),IF(U919&lt;0,0,U919)*H920/freq)</f>
        <v>#N/A</v>
      </c>
      <c r="L920" s="8" t="str">
        <f t="shared" si="44"/>
        <v/>
      </c>
      <c r="M920" s="8" t="str">
        <f t="shared" si="45"/>
        <v/>
      </c>
      <c r="N920" s="8"/>
      <c r="O920" s="8"/>
      <c r="P920" s="8"/>
      <c r="Q920" s="8">
        <f>IF($B$23=$M$2,M920,IF($B$23=$N$2,N920,IF($B$23=$O$2,O920,IF($B$23=$P$2,P920,""))))</f>
        <v>0</v>
      </c>
      <c r="R920" s="3">
        <f>IF(Q920&lt;&gt;0,regpay,0)</f>
        <v>0</v>
      </c>
      <c r="S920" s="27"/>
      <c r="T920" s="3">
        <f>IF(U919=0,0,S920)</f>
        <v>0</v>
      </c>
      <c r="U920" s="8" t="str">
        <f>IF(E920="","",IF(U919&lt;=0,0,IF(U919+F920-L920-R920-T920&lt;0,0,U919+F920-L920-R920-T920)))</f>
        <v/>
      </c>
      <c r="W920" s="11"/>
      <c r="X920" s="11"/>
      <c r="Y920" s="11"/>
      <c r="Z920" s="11"/>
      <c r="AA920" s="11"/>
      <c r="AB920" s="11"/>
      <c r="AC920" s="11"/>
    </row>
    <row r="921" spans="4:29">
      <c r="D921" s="34">
        <f>IF(SUM($D$2:D920)&lt;&gt;0,0,IF(U920=L921,E921,0))</f>
        <v>0</v>
      </c>
      <c r="E921" s="3" t="str">
        <f t="shared" si="43"/>
        <v/>
      </c>
      <c r="F921" s="3" t="str">
        <f>IF(E921="","",IF(ISERROR(INDEX($A$11:$B$20,MATCH(E921,$A$11:$A$20,0),2)),0,INDEX($A$11:$B$20,MATCH(E921,$A$11:$A$20,0),2)))</f>
        <v/>
      </c>
      <c r="G921" s="47">
        <v>0.1</v>
      </c>
      <c r="H921" s="46">
        <f>IF($B$5="fixed",rate,G921)</f>
        <v>0.1</v>
      </c>
      <c r="I921" s="9" t="e">
        <f>IF(E921="",NA(),IF(PMT(H921/freq,(term*freq),-$B$2)&gt;(U920*(1+rate/freq)),IF((U920*(1+rate/freq))&lt;0,0,(U920*(1+rate/freq))),PMT(H921/freq,(term*freq),-$B$2)))</f>
        <v>#N/A</v>
      </c>
      <c r="J921" s="8" t="str">
        <f>IF(E921="","",IF(emi&gt;(U920*(1+rate/freq)),IF((U920*(1+rate/freq))&lt;0,0,(U920*(1+rate/freq))),emi))</f>
        <v/>
      </c>
      <c r="K921" s="9" t="e">
        <f>IF(E921="",NA(),IF(U920&lt;0,0,U920)*H921/freq)</f>
        <v>#N/A</v>
      </c>
      <c r="L921" s="8" t="str">
        <f t="shared" si="44"/>
        <v/>
      </c>
      <c r="M921" s="8" t="str">
        <f t="shared" si="45"/>
        <v/>
      </c>
      <c r="N921" s="8"/>
      <c r="O921" s="8"/>
      <c r="P921" s="8"/>
      <c r="Q921" s="8">
        <f>IF($B$23=$M$2,M921,IF($B$23=$N$2,N921,IF($B$23=$O$2,O921,IF($B$23=$P$2,P921,""))))</f>
        <v>0</v>
      </c>
      <c r="R921" s="3">
        <f>IF(Q921&lt;&gt;0,regpay,0)</f>
        <v>0</v>
      </c>
      <c r="S921" s="27"/>
      <c r="T921" s="3">
        <f>IF(U920=0,0,S921)</f>
        <v>0</v>
      </c>
      <c r="U921" s="8" t="str">
        <f>IF(E921="","",IF(U920&lt;=0,0,IF(U920+F921-L921-R921-T921&lt;0,0,U920+F921-L921-R921-T921)))</f>
        <v/>
      </c>
      <c r="W921" s="11"/>
      <c r="X921" s="11"/>
      <c r="Y921" s="11"/>
      <c r="Z921" s="11"/>
      <c r="AA921" s="11"/>
      <c r="AB921" s="11"/>
      <c r="AC921" s="11"/>
    </row>
    <row r="922" spans="4:29">
      <c r="D922" s="34">
        <f>IF(SUM($D$2:D921)&lt;&gt;0,0,IF(U921=L922,E922,0))</f>
        <v>0</v>
      </c>
      <c r="E922" s="3" t="str">
        <f t="shared" si="43"/>
        <v/>
      </c>
      <c r="F922" s="3" t="str">
        <f>IF(E922="","",IF(ISERROR(INDEX($A$11:$B$20,MATCH(E922,$A$11:$A$20,0),2)),0,INDEX($A$11:$B$20,MATCH(E922,$A$11:$A$20,0),2)))</f>
        <v/>
      </c>
      <c r="G922" s="47">
        <v>0.1</v>
      </c>
      <c r="H922" s="46">
        <f>IF($B$5="fixed",rate,G922)</f>
        <v>0.1</v>
      </c>
      <c r="I922" s="9" t="e">
        <f>IF(E922="",NA(),IF(PMT(H922/freq,(term*freq),-$B$2)&gt;(U921*(1+rate/freq)),IF((U921*(1+rate/freq))&lt;0,0,(U921*(1+rate/freq))),PMT(H922/freq,(term*freq),-$B$2)))</f>
        <v>#N/A</v>
      </c>
      <c r="J922" s="8" t="str">
        <f>IF(E922="","",IF(emi&gt;(U921*(1+rate/freq)),IF((U921*(1+rate/freq))&lt;0,0,(U921*(1+rate/freq))),emi))</f>
        <v/>
      </c>
      <c r="K922" s="9" t="e">
        <f>IF(E922="",NA(),IF(U921&lt;0,0,U921)*H922/freq)</f>
        <v>#N/A</v>
      </c>
      <c r="L922" s="8" t="str">
        <f t="shared" si="44"/>
        <v/>
      </c>
      <c r="M922" s="8" t="str">
        <f t="shared" si="45"/>
        <v/>
      </c>
      <c r="N922" s="8">
        <f>N919+3</f>
        <v>919</v>
      </c>
      <c r="O922" s="8">
        <f>O916+6</f>
        <v>919</v>
      </c>
      <c r="P922" s="8"/>
      <c r="Q922" s="8">
        <f>IF($B$23=$M$2,M922,IF($B$23=$N$2,N922,IF($B$23=$O$2,O922,IF($B$23=$P$2,P922,""))))</f>
        <v>919</v>
      </c>
      <c r="R922" s="3">
        <f>IF(Q922&lt;&gt;0,regpay,0)</f>
        <v>0</v>
      </c>
      <c r="S922" s="27"/>
      <c r="T922" s="3">
        <f>IF(U921=0,0,S922)</f>
        <v>0</v>
      </c>
      <c r="U922" s="8" t="str">
        <f>IF(E922="","",IF(U921&lt;=0,0,IF(U921+F922-L922-R922-T922&lt;0,0,U921+F922-L922-R922-T922)))</f>
        <v/>
      </c>
      <c r="W922" s="11"/>
      <c r="X922" s="11"/>
      <c r="Y922" s="11"/>
      <c r="Z922" s="11"/>
      <c r="AA922" s="11"/>
      <c r="AB922" s="11"/>
      <c r="AC922" s="11"/>
    </row>
    <row r="923" spans="4:29">
      <c r="D923" s="34">
        <f>IF(SUM($D$2:D922)&lt;&gt;0,0,IF(U922=L923,E923,0))</f>
        <v>0</v>
      </c>
      <c r="E923" s="3" t="str">
        <f t="shared" si="43"/>
        <v/>
      </c>
      <c r="F923" s="3" t="str">
        <f>IF(E923="","",IF(ISERROR(INDEX($A$11:$B$20,MATCH(E923,$A$11:$A$20,0),2)),0,INDEX($A$11:$B$20,MATCH(E923,$A$11:$A$20,0),2)))</f>
        <v/>
      </c>
      <c r="G923" s="47">
        <v>0.1</v>
      </c>
      <c r="H923" s="46">
        <f>IF($B$5="fixed",rate,G923)</f>
        <v>0.1</v>
      </c>
      <c r="I923" s="9" t="e">
        <f>IF(E923="",NA(),IF(PMT(H923/freq,(term*freq),-$B$2)&gt;(U922*(1+rate/freq)),IF((U922*(1+rate/freq))&lt;0,0,(U922*(1+rate/freq))),PMT(H923/freq,(term*freq),-$B$2)))</f>
        <v>#N/A</v>
      </c>
      <c r="J923" s="8" t="str">
        <f>IF(E923="","",IF(emi&gt;(U922*(1+rate/freq)),IF((U922*(1+rate/freq))&lt;0,0,(U922*(1+rate/freq))),emi))</f>
        <v/>
      </c>
      <c r="K923" s="9" t="e">
        <f>IF(E923="",NA(),IF(U922&lt;0,0,U922)*H923/freq)</f>
        <v>#N/A</v>
      </c>
      <c r="L923" s="8" t="str">
        <f t="shared" si="44"/>
        <v/>
      </c>
      <c r="M923" s="8" t="str">
        <f t="shared" si="45"/>
        <v/>
      </c>
      <c r="N923" s="8"/>
      <c r="O923" s="8"/>
      <c r="P923" s="8"/>
      <c r="Q923" s="8">
        <f>IF($B$23=$M$2,M923,IF($B$23=$N$2,N923,IF($B$23=$O$2,O923,IF($B$23=$P$2,P923,""))))</f>
        <v>0</v>
      </c>
      <c r="R923" s="3">
        <f>IF(Q923&lt;&gt;0,regpay,0)</f>
        <v>0</v>
      </c>
      <c r="S923" s="27"/>
      <c r="T923" s="3">
        <f>IF(U922=0,0,S923)</f>
        <v>0</v>
      </c>
      <c r="U923" s="8" t="str">
        <f>IF(E923="","",IF(U922&lt;=0,0,IF(U922+F923-L923-R923-T923&lt;0,0,U922+F923-L923-R923-T923)))</f>
        <v/>
      </c>
      <c r="W923" s="11"/>
      <c r="X923" s="11"/>
      <c r="Y923" s="11"/>
      <c r="Z923" s="11"/>
      <c r="AA923" s="11"/>
      <c r="AB923" s="11"/>
      <c r="AC923" s="11"/>
    </row>
    <row r="924" spans="4:29">
      <c r="D924" s="34">
        <f>IF(SUM($D$2:D923)&lt;&gt;0,0,IF(U923=L924,E924,0))</f>
        <v>0</v>
      </c>
      <c r="E924" s="3" t="str">
        <f t="shared" si="43"/>
        <v/>
      </c>
      <c r="F924" s="3" t="str">
        <f>IF(E924="","",IF(ISERROR(INDEX($A$11:$B$20,MATCH(E924,$A$11:$A$20,0),2)),0,INDEX($A$11:$B$20,MATCH(E924,$A$11:$A$20,0),2)))</f>
        <v/>
      </c>
      <c r="G924" s="47">
        <v>0.1</v>
      </c>
      <c r="H924" s="46">
        <f>IF($B$5="fixed",rate,G924)</f>
        <v>0.1</v>
      </c>
      <c r="I924" s="9" t="e">
        <f>IF(E924="",NA(),IF(PMT(H924/freq,(term*freq),-$B$2)&gt;(U923*(1+rate/freq)),IF((U923*(1+rate/freq))&lt;0,0,(U923*(1+rate/freq))),PMT(H924/freq,(term*freq),-$B$2)))</f>
        <v>#N/A</v>
      </c>
      <c r="J924" s="8" t="str">
        <f>IF(E924="","",IF(emi&gt;(U923*(1+rate/freq)),IF((U923*(1+rate/freq))&lt;0,0,(U923*(1+rate/freq))),emi))</f>
        <v/>
      </c>
      <c r="K924" s="9" t="e">
        <f>IF(E924="",NA(),IF(U923&lt;0,0,U923)*H924/freq)</f>
        <v>#N/A</v>
      </c>
      <c r="L924" s="8" t="str">
        <f t="shared" si="44"/>
        <v/>
      </c>
      <c r="M924" s="8" t="str">
        <f t="shared" si="45"/>
        <v/>
      </c>
      <c r="N924" s="8"/>
      <c r="O924" s="8"/>
      <c r="P924" s="8"/>
      <c r="Q924" s="8">
        <f>IF($B$23=$M$2,M924,IF($B$23=$N$2,N924,IF($B$23=$O$2,O924,IF($B$23=$P$2,P924,""))))</f>
        <v>0</v>
      </c>
      <c r="R924" s="3">
        <f>IF(Q924&lt;&gt;0,regpay,0)</f>
        <v>0</v>
      </c>
      <c r="S924" s="27"/>
      <c r="T924" s="3">
        <f>IF(U923=0,0,S924)</f>
        <v>0</v>
      </c>
      <c r="U924" s="8" t="str">
        <f>IF(E924="","",IF(U923&lt;=0,0,IF(U923+F924-L924-R924-T924&lt;0,0,U923+F924-L924-R924-T924)))</f>
        <v/>
      </c>
      <c r="W924" s="11"/>
      <c r="X924" s="11"/>
      <c r="Y924" s="11"/>
      <c r="Z924" s="11"/>
      <c r="AA924" s="11"/>
      <c r="AB924" s="11"/>
      <c r="AC924" s="11"/>
    </row>
    <row r="925" spans="4:29">
      <c r="D925" s="34">
        <f>IF(SUM($D$2:D924)&lt;&gt;0,0,IF(U924=L925,E925,0))</f>
        <v>0</v>
      </c>
      <c r="E925" s="3" t="str">
        <f t="shared" si="43"/>
        <v/>
      </c>
      <c r="F925" s="3" t="str">
        <f>IF(E925="","",IF(ISERROR(INDEX($A$11:$B$20,MATCH(E925,$A$11:$A$20,0),2)),0,INDEX($A$11:$B$20,MATCH(E925,$A$11:$A$20,0),2)))</f>
        <v/>
      </c>
      <c r="G925" s="47">
        <v>0.1</v>
      </c>
      <c r="H925" s="46">
        <f>IF($B$5="fixed",rate,G925)</f>
        <v>0.1</v>
      </c>
      <c r="I925" s="9" t="e">
        <f>IF(E925="",NA(),IF(PMT(H925/freq,(term*freq),-$B$2)&gt;(U924*(1+rate/freq)),IF((U924*(1+rate/freq))&lt;0,0,(U924*(1+rate/freq))),PMT(H925/freq,(term*freq),-$B$2)))</f>
        <v>#N/A</v>
      </c>
      <c r="J925" s="8" t="str">
        <f>IF(E925="","",IF(emi&gt;(U924*(1+rate/freq)),IF((U924*(1+rate/freq))&lt;0,0,(U924*(1+rate/freq))),emi))</f>
        <v/>
      </c>
      <c r="K925" s="9" t="e">
        <f>IF(E925="",NA(),IF(U924&lt;0,0,U924)*H925/freq)</f>
        <v>#N/A</v>
      </c>
      <c r="L925" s="8" t="str">
        <f t="shared" si="44"/>
        <v/>
      </c>
      <c r="M925" s="8" t="str">
        <f t="shared" si="45"/>
        <v/>
      </c>
      <c r="N925" s="8">
        <f>N922+3</f>
        <v>922</v>
      </c>
      <c r="O925" s="8"/>
      <c r="P925" s="8"/>
      <c r="Q925" s="8">
        <f>IF($B$23=$M$2,M925,IF($B$23=$N$2,N925,IF($B$23=$O$2,O925,IF($B$23=$P$2,P925,""))))</f>
        <v>922</v>
      </c>
      <c r="R925" s="3">
        <f>IF(Q925&lt;&gt;0,regpay,0)</f>
        <v>0</v>
      </c>
      <c r="S925" s="27"/>
      <c r="T925" s="3">
        <f>IF(U924=0,0,S925)</f>
        <v>0</v>
      </c>
      <c r="U925" s="8" t="str">
        <f>IF(E925="","",IF(U924&lt;=0,0,IF(U924+F925-L925-R925-T925&lt;0,0,U924+F925-L925-R925-T925)))</f>
        <v/>
      </c>
      <c r="W925" s="11"/>
      <c r="X925" s="11"/>
      <c r="Y925" s="11"/>
      <c r="Z925" s="11"/>
      <c r="AA925" s="11"/>
      <c r="AB925" s="11"/>
      <c r="AC925" s="11"/>
    </row>
    <row r="926" spans="4:29">
      <c r="D926" s="34">
        <f>IF(SUM($D$2:D925)&lt;&gt;0,0,IF(U925=L926,E926,0))</f>
        <v>0</v>
      </c>
      <c r="E926" s="3" t="str">
        <f t="shared" si="43"/>
        <v/>
      </c>
      <c r="F926" s="3" t="str">
        <f>IF(E926="","",IF(ISERROR(INDEX($A$11:$B$20,MATCH(E926,$A$11:$A$20,0),2)),0,INDEX($A$11:$B$20,MATCH(E926,$A$11:$A$20,0),2)))</f>
        <v/>
      </c>
      <c r="G926" s="47">
        <v>0.1</v>
      </c>
      <c r="H926" s="46">
        <f>IF($B$5="fixed",rate,G926)</f>
        <v>0.1</v>
      </c>
      <c r="I926" s="9" t="e">
        <f>IF(E926="",NA(),IF(PMT(H926/freq,(term*freq),-$B$2)&gt;(U925*(1+rate/freq)),IF((U925*(1+rate/freq))&lt;0,0,(U925*(1+rate/freq))),PMT(H926/freq,(term*freq),-$B$2)))</f>
        <v>#N/A</v>
      </c>
      <c r="J926" s="8" t="str">
        <f>IF(E926="","",IF(emi&gt;(U925*(1+rate/freq)),IF((U925*(1+rate/freq))&lt;0,0,(U925*(1+rate/freq))),emi))</f>
        <v/>
      </c>
      <c r="K926" s="9" t="e">
        <f>IF(E926="",NA(),IF(U925&lt;0,0,U925)*H926/freq)</f>
        <v>#N/A</v>
      </c>
      <c r="L926" s="8" t="str">
        <f t="shared" si="44"/>
        <v/>
      </c>
      <c r="M926" s="8" t="str">
        <f t="shared" si="45"/>
        <v/>
      </c>
      <c r="N926" s="8"/>
      <c r="O926" s="8"/>
      <c r="P926" s="8"/>
      <c r="Q926" s="8">
        <f>IF($B$23=$M$2,M926,IF($B$23=$N$2,N926,IF($B$23=$O$2,O926,IF($B$23=$P$2,P926,""))))</f>
        <v>0</v>
      </c>
      <c r="R926" s="3">
        <f>IF(Q926&lt;&gt;0,regpay,0)</f>
        <v>0</v>
      </c>
      <c r="S926" s="27"/>
      <c r="T926" s="3">
        <f>IF(U925=0,0,S926)</f>
        <v>0</v>
      </c>
      <c r="U926" s="8" t="str">
        <f>IF(E926="","",IF(U925&lt;=0,0,IF(U925+F926-L926-R926-T926&lt;0,0,U925+F926-L926-R926-T926)))</f>
        <v/>
      </c>
      <c r="W926" s="11"/>
      <c r="X926" s="11"/>
      <c r="Y926" s="11"/>
      <c r="Z926" s="11"/>
      <c r="AA926" s="11"/>
      <c r="AB926" s="11"/>
      <c r="AC926" s="11"/>
    </row>
    <row r="927" spans="4:29">
      <c r="D927" s="34">
        <f>IF(SUM($D$2:D926)&lt;&gt;0,0,IF(U926=L927,E927,0))</f>
        <v>0</v>
      </c>
      <c r="E927" s="3" t="str">
        <f t="shared" si="43"/>
        <v/>
      </c>
      <c r="F927" s="3" t="str">
        <f>IF(E927="","",IF(ISERROR(INDEX($A$11:$B$20,MATCH(E927,$A$11:$A$20,0),2)),0,INDEX($A$11:$B$20,MATCH(E927,$A$11:$A$20,0),2)))</f>
        <v/>
      </c>
      <c r="G927" s="47">
        <v>0.1</v>
      </c>
      <c r="H927" s="46">
        <f>IF($B$5="fixed",rate,G927)</f>
        <v>0.1</v>
      </c>
      <c r="I927" s="9" t="e">
        <f>IF(E927="",NA(),IF(PMT(H927/freq,(term*freq),-$B$2)&gt;(U926*(1+rate/freq)),IF((U926*(1+rate/freq))&lt;0,0,(U926*(1+rate/freq))),PMT(H927/freq,(term*freq),-$B$2)))</f>
        <v>#N/A</v>
      </c>
      <c r="J927" s="8" t="str">
        <f>IF(E927="","",IF(emi&gt;(U926*(1+rate/freq)),IF((U926*(1+rate/freq))&lt;0,0,(U926*(1+rate/freq))),emi))</f>
        <v/>
      </c>
      <c r="K927" s="9" t="e">
        <f>IF(E927="",NA(),IF(U926&lt;0,0,U926)*H927/freq)</f>
        <v>#N/A</v>
      </c>
      <c r="L927" s="8" t="str">
        <f t="shared" si="44"/>
        <v/>
      </c>
      <c r="M927" s="8" t="str">
        <f t="shared" si="45"/>
        <v/>
      </c>
      <c r="N927" s="8"/>
      <c r="O927" s="8"/>
      <c r="P927" s="8"/>
      <c r="Q927" s="8">
        <f>IF($B$23=$M$2,M927,IF($B$23=$N$2,N927,IF($B$23=$O$2,O927,IF($B$23=$P$2,P927,""))))</f>
        <v>0</v>
      </c>
      <c r="R927" s="3">
        <f>IF(Q927&lt;&gt;0,regpay,0)</f>
        <v>0</v>
      </c>
      <c r="S927" s="27"/>
      <c r="T927" s="3">
        <f>IF(U926=0,0,S927)</f>
        <v>0</v>
      </c>
      <c r="U927" s="8" t="str">
        <f>IF(E927="","",IF(U926&lt;=0,0,IF(U926+F927-L927-R927-T927&lt;0,0,U926+F927-L927-R927-T927)))</f>
        <v/>
      </c>
      <c r="W927" s="11"/>
      <c r="X927" s="11"/>
      <c r="Y927" s="11"/>
      <c r="Z927" s="11"/>
      <c r="AA927" s="11"/>
      <c r="AB927" s="11"/>
      <c r="AC927" s="11"/>
    </row>
    <row r="928" spans="4:29">
      <c r="D928" s="34">
        <f>IF(SUM($D$2:D927)&lt;&gt;0,0,IF(U927=L928,E928,0))</f>
        <v>0</v>
      </c>
      <c r="E928" s="3" t="str">
        <f t="shared" si="43"/>
        <v/>
      </c>
      <c r="F928" s="3" t="str">
        <f>IF(E928="","",IF(ISERROR(INDEX($A$11:$B$20,MATCH(E928,$A$11:$A$20,0),2)),0,INDEX($A$11:$B$20,MATCH(E928,$A$11:$A$20,0),2)))</f>
        <v/>
      </c>
      <c r="G928" s="47">
        <v>0.1</v>
      </c>
      <c r="H928" s="46">
        <f>IF($B$5="fixed",rate,G928)</f>
        <v>0.1</v>
      </c>
      <c r="I928" s="9" t="e">
        <f>IF(E928="",NA(),IF(PMT(H928/freq,(term*freq),-$B$2)&gt;(U927*(1+rate/freq)),IF((U927*(1+rate/freq))&lt;0,0,(U927*(1+rate/freq))),PMT(H928/freq,(term*freq),-$B$2)))</f>
        <v>#N/A</v>
      </c>
      <c r="J928" s="8" t="str">
        <f>IF(E928="","",IF(emi&gt;(U927*(1+rate/freq)),IF((U927*(1+rate/freq))&lt;0,0,(U927*(1+rate/freq))),emi))</f>
        <v/>
      </c>
      <c r="K928" s="9" t="e">
        <f>IF(E928="",NA(),IF(U927&lt;0,0,U927)*H928/freq)</f>
        <v>#N/A</v>
      </c>
      <c r="L928" s="8" t="str">
        <f t="shared" si="44"/>
        <v/>
      </c>
      <c r="M928" s="8" t="str">
        <f t="shared" si="45"/>
        <v/>
      </c>
      <c r="N928" s="8">
        <f>N925+3</f>
        <v>925</v>
      </c>
      <c r="O928" s="8">
        <f>O922+6</f>
        <v>925</v>
      </c>
      <c r="P928" s="8">
        <f>P916+12</f>
        <v>925</v>
      </c>
      <c r="Q928" s="8">
        <f>IF($B$23=$M$2,M928,IF($B$23=$N$2,N928,IF($B$23=$O$2,O928,IF($B$23=$P$2,P928,""))))</f>
        <v>925</v>
      </c>
      <c r="R928" s="3">
        <f>IF(Q928&lt;&gt;0,regpay,0)</f>
        <v>0</v>
      </c>
      <c r="S928" s="27"/>
      <c r="T928" s="3">
        <f>IF(U927=0,0,S928)</f>
        <v>0</v>
      </c>
      <c r="U928" s="8" t="str">
        <f>IF(E928="","",IF(U927&lt;=0,0,IF(U927+F928-L928-R928-T928&lt;0,0,U927+F928-L928-R928-T928)))</f>
        <v/>
      </c>
      <c r="W928" s="11"/>
      <c r="X928" s="11"/>
      <c r="Y928" s="11"/>
      <c r="Z928" s="11"/>
      <c r="AA928" s="11"/>
      <c r="AB928" s="11"/>
      <c r="AC928" s="11"/>
    </row>
    <row r="929" spans="4:29">
      <c r="D929" s="34">
        <f>IF(SUM($D$2:D928)&lt;&gt;0,0,IF(U928=L929,E929,0))</f>
        <v>0</v>
      </c>
      <c r="E929" s="3" t="str">
        <f t="shared" si="43"/>
        <v/>
      </c>
      <c r="F929" s="3" t="str">
        <f>IF(E929="","",IF(ISERROR(INDEX($A$11:$B$20,MATCH(E929,$A$11:$A$20,0),2)),0,INDEX($A$11:$B$20,MATCH(E929,$A$11:$A$20,0),2)))</f>
        <v/>
      </c>
      <c r="G929" s="47">
        <v>0.1</v>
      </c>
      <c r="H929" s="46">
        <f>IF($B$5="fixed",rate,G929)</f>
        <v>0.1</v>
      </c>
      <c r="I929" s="9" t="e">
        <f>IF(E929="",NA(),IF(PMT(H929/freq,(term*freq),-$B$2)&gt;(U928*(1+rate/freq)),IF((U928*(1+rate/freq))&lt;0,0,(U928*(1+rate/freq))),PMT(H929/freq,(term*freq),-$B$2)))</f>
        <v>#N/A</v>
      </c>
      <c r="J929" s="8" t="str">
        <f>IF(E929="","",IF(emi&gt;(U928*(1+rate/freq)),IF((U928*(1+rate/freq))&lt;0,0,(U928*(1+rate/freq))),emi))</f>
        <v/>
      </c>
      <c r="K929" s="9" t="e">
        <f>IF(E929="",NA(),IF(U928&lt;0,0,U928)*H929/freq)</f>
        <v>#N/A</v>
      </c>
      <c r="L929" s="8" t="str">
        <f t="shared" si="44"/>
        <v/>
      </c>
      <c r="M929" s="8" t="str">
        <f t="shared" si="45"/>
        <v/>
      </c>
      <c r="N929" s="8"/>
      <c r="O929" s="8"/>
      <c r="P929" s="8"/>
      <c r="Q929" s="8">
        <f>IF($B$23=$M$2,M929,IF($B$23=$N$2,N929,IF($B$23=$O$2,O929,IF($B$23=$P$2,P929,""))))</f>
        <v>0</v>
      </c>
      <c r="R929" s="3">
        <f>IF(Q929&lt;&gt;0,regpay,0)</f>
        <v>0</v>
      </c>
      <c r="S929" s="27"/>
      <c r="T929" s="3">
        <f>IF(U928=0,0,S929)</f>
        <v>0</v>
      </c>
      <c r="U929" s="8" t="str">
        <f>IF(E929="","",IF(U928&lt;=0,0,IF(U928+F929-L929-R929-T929&lt;0,0,U928+F929-L929-R929-T929)))</f>
        <v/>
      </c>
      <c r="W929" s="11"/>
      <c r="X929" s="11"/>
      <c r="Y929" s="11"/>
      <c r="Z929" s="11"/>
      <c r="AA929" s="11"/>
      <c r="AB929" s="11"/>
      <c r="AC929" s="11"/>
    </row>
    <row r="930" spans="4:29">
      <c r="D930" s="34">
        <f>IF(SUM($D$2:D929)&lt;&gt;0,0,IF(U929=L930,E930,0))</f>
        <v>0</v>
      </c>
      <c r="E930" s="3" t="str">
        <f t="shared" si="43"/>
        <v/>
      </c>
      <c r="F930" s="3" t="str">
        <f>IF(E930="","",IF(ISERROR(INDEX($A$11:$B$20,MATCH(E930,$A$11:$A$20,0),2)),0,INDEX($A$11:$B$20,MATCH(E930,$A$11:$A$20,0),2)))</f>
        <v/>
      </c>
      <c r="G930" s="47">
        <v>0.1</v>
      </c>
      <c r="H930" s="46">
        <f>IF($B$5="fixed",rate,G930)</f>
        <v>0.1</v>
      </c>
      <c r="I930" s="9" t="e">
        <f>IF(E930="",NA(),IF(PMT(H930/freq,(term*freq),-$B$2)&gt;(U929*(1+rate/freq)),IF((U929*(1+rate/freq))&lt;0,0,(U929*(1+rate/freq))),PMT(H930/freq,(term*freq),-$B$2)))</f>
        <v>#N/A</v>
      </c>
      <c r="J930" s="8" t="str">
        <f>IF(E930="","",IF(emi&gt;(U929*(1+rate/freq)),IF((U929*(1+rate/freq))&lt;0,0,(U929*(1+rate/freq))),emi))</f>
        <v/>
      </c>
      <c r="K930" s="9" t="e">
        <f>IF(E930="",NA(),IF(U929&lt;0,0,U929)*H930/freq)</f>
        <v>#N/A</v>
      </c>
      <c r="L930" s="8" t="str">
        <f t="shared" si="44"/>
        <v/>
      </c>
      <c r="M930" s="8" t="str">
        <f t="shared" si="45"/>
        <v/>
      </c>
      <c r="N930" s="8"/>
      <c r="O930" s="8"/>
      <c r="P930" s="8"/>
      <c r="Q930" s="8">
        <f>IF($B$23=$M$2,M930,IF($B$23=$N$2,N930,IF($B$23=$O$2,O930,IF($B$23=$P$2,P930,""))))</f>
        <v>0</v>
      </c>
      <c r="R930" s="3">
        <f>IF(Q930&lt;&gt;0,regpay,0)</f>
        <v>0</v>
      </c>
      <c r="S930" s="27"/>
      <c r="T930" s="3">
        <f>IF(U929=0,0,S930)</f>
        <v>0</v>
      </c>
      <c r="U930" s="8" t="str">
        <f>IF(E930="","",IF(U929&lt;=0,0,IF(U929+F930-L930-R930-T930&lt;0,0,U929+F930-L930-R930-T930)))</f>
        <v/>
      </c>
      <c r="W930" s="11"/>
      <c r="X930" s="11"/>
      <c r="Y930" s="11"/>
      <c r="Z930" s="11"/>
      <c r="AA930" s="11"/>
      <c r="AB930" s="11"/>
      <c r="AC930" s="11"/>
    </row>
    <row r="931" spans="4:29">
      <c r="D931" s="34">
        <f>IF(SUM($D$2:D930)&lt;&gt;0,0,IF(U930=L931,E931,0))</f>
        <v>0</v>
      </c>
      <c r="E931" s="3" t="str">
        <f t="shared" si="43"/>
        <v/>
      </c>
      <c r="F931" s="3" t="str">
        <f>IF(E931="","",IF(ISERROR(INDEX($A$11:$B$20,MATCH(E931,$A$11:$A$20,0),2)),0,INDEX($A$11:$B$20,MATCH(E931,$A$11:$A$20,0),2)))</f>
        <v/>
      </c>
      <c r="G931" s="47">
        <v>0.1</v>
      </c>
      <c r="H931" s="46">
        <f>IF($B$5="fixed",rate,G931)</f>
        <v>0.1</v>
      </c>
      <c r="I931" s="9" t="e">
        <f>IF(E931="",NA(),IF(PMT(H931/freq,(term*freq),-$B$2)&gt;(U930*(1+rate/freq)),IF((U930*(1+rate/freq))&lt;0,0,(U930*(1+rate/freq))),PMT(H931/freq,(term*freq),-$B$2)))</f>
        <v>#N/A</v>
      </c>
      <c r="J931" s="8" t="str">
        <f>IF(E931="","",IF(emi&gt;(U930*(1+rate/freq)),IF((U930*(1+rate/freq))&lt;0,0,(U930*(1+rate/freq))),emi))</f>
        <v/>
      </c>
      <c r="K931" s="9" t="e">
        <f>IF(E931="",NA(),IF(U930&lt;0,0,U930)*H931/freq)</f>
        <v>#N/A</v>
      </c>
      <c r="L931" s="8" t="str">
        <f t="shared" si="44"/>
        <v/>
      </c>
      <c r="M931" s="8" t="str">
        <f t="shared" si="45"/>
        <v/>
      </c>
      <c r="N931" s="8">
        <f>N928+3</f>
        <v>928</v>
      </c>
      <c r="O931" s="8"/>
      <c r="P931" s="8"/>
      <c r="Q931" s="8">
        <f>IF($B$23=$M$2,M931,IF($B$23=$N$2,N931,IF($B$23=$O$2,O931,IF($B$23=$P$2,P931,""))))</f>
        <v>928</v>
      </c>
      <c r="R931" s="3">
        <f>IF(Q931&lt;&gt;0,regpay,0)</f>
        <v>0</v>
      </c>
      <c r="S931" s="27"/>
      <c r="T931" s="3">
        <f>IF(U930=0,0,S931)</f>
        <v>0</v>
      </c>
      <c r="U931" s="8" t="str">
        <f>IF(E931="","",IF(U930&lt;=0,0,IF(U930+F931-L931-R931-T931&lt;0,0,U930+F931-L931-R931-T931)))</f>
        <v/>
      </c>
      <c r="W931" s="11"/>
      <c r="X931" s="11"/>
      <c r="Y931" s="11"/>
      <c r="Z931" s="11"/>
      <c r="AA931" s="11"/>
      <c r="AB931" s="11"/>
      <c r="AC931" s="11"/>
    </row>
    <row r="932" spans="4:29">
      <c r="D932" s="34">
        <f>IF(SUM($D$2:D931)&lt;&gt;0,0,IF(U931=L932,E932,0))</f>
        <v>0</v>
      </c>
      <c r="E932" s="3" t="str">
        <f t="shared" si="43"/>
        <v/>
      </c>
      <c r="F932" s="3" t="str">
        <f>IF(E932="","",IF(ISERROR(INDEX($A$11:$B$20,MATCH(E932,$A$11:$A$20,0),2)),0,INDEX($A$11:$B$20,MATCH(E932,$A$11:$A$20,0),2)))</f>
        <v/>
      </c>
      <c r="G932" s="47">
        <v>0.1</v>
      </c>
      <c r="H932" s="46">
        <f>IF($B$5="fixed",rate,G932)</f>
        <v>0.1</v>
      </c>
      <c r="I932" s="9" t="e">
        <f>IF(E932="",NA(),IF(PMT(H932/freq,(term*freq),-$B$2)&gt;(U931*(1+rate/freq)),IF((U931*(1+rate/freq))&lt;0,0,(U931*(1+rate/freq))),PMT(H932/freq,(term*freq),-$B$2)))</f>
        <v>#N/A</v>
      </c>
      <c r="J932" s="8" t="str">
        <f>IF(E932="","",IF(emi&gt;(U931*(1+rate/freq)),IF((U931*(1+rate/freq))&lt;0,0,(U931*(1+rate/freq))),emi))</f>
        <v/>
      </c>
      <c r="K932" s="9" t="e">
        <f>IF(E932="",NA(),IF(U931&lt;0,0,U931)*H932/freq)</f>
        <v>#N/A</v>
      </c>
      <c r="L932" s="8" t="str">
        <f t="shared" si="44"/>
        <v/>
      </c>
      <c r="M932" s="8" t="str">
        <f t="shared" si="45"/>
        <v/>
      </c>
      <c r="N932" s="8"/>
      <c r="O932" s="8"/>
      <c r="P932" s="8"/>
      <c r="Q932" s="8">
        <f>IF($B$23=$M$2,M932,IF($B$23=$N$2,N932,IF($B$23=$O$2,O932,IF($B$23=$P$2,P932,""))))</f>
        <v>0</v>
      </c>
      <c r="R932" s="3">
        <f>IF(Q932&lt;&gt;0,regpay,0)</f>
        <v>0</v>
      </c>
      <c r="S932" s="27"/>
      <c r="T932" s="3">
        <f>IF(U931=0,0,S932)</f>
        <v>0</v>
      </c>
      <c r="U932" s="8" t="str">
        <f>IF(E932="","",IF(U931&lt;=0,0,IF(U931+F932-L932-R932-T932&lt;0,0,U931+F932-L932-R932-T932)))</f>
        <v/>
      </c>
      <c r="W932" s="11"/>
      <c r="X932" s="11"/>
      <c r="Y932" s="11"/>
      <c r="Z932" s="11"/>
      <c r="AA932" s="11"/>
      <c r="AB932" s="11"/>
      <c r="AC932" s="11"/>
    </row>
    <row r="933" spans="4:29">
      <c r="D933" s="34">
        <f>IF(SUM($D$2:D932)&lt;&gt;0,0,IF(U932=L933,E933,0))</f>
        <v>0</v>
      </c>
      <c r="E933" s="3" t="str">
        <f t="shared" ref="E933:E996" si="46">IF(E932&lt;term*freq,E932+1,"")</f>
        <v/>
      </c>
      <c r="F933" s="3" t="str">
        <f>IF(E933="","",IF(ISERROR(INDEX($A$11:$B$20,MATCH(E933,$A$11:$A$20,0),2)),0,INDEX($A$11:$B$20,MATCH(E933,$A$11:$A$20,0),2)))</f>
        <v/>
      </c>
      <c r="G933" s="47">
        <v>0.1</v>
      </c>
      <c r="H933" s="46">
        <f>IF($B$5="fixed",rate,G933)</f>
        <v>0.1</v>
      </c>
      <c r="I933" s="9" t="e">
        <f>IF(E933="",NA(),IF(PMT(H933/freq,(term*freq),-$B$2)&gt;(U932*(1+rate/freq)),IF((U932*(1+rate/freq))&lt;0,0,(U932*(1+rate/freq))),PMT(H933/freq,(term*freq),-$B$2)))</f>
        <v>#N/A</v>
      </c>
      <c r="J933" s="8" t="str">
        <f>IF(E933="","",IF(emi&gt;(U932*(1+rate/freq)),IF((U932*(1+rate/freq))&lt;0,0,(U932*(1+rate/freq))),emi))</f>
        <v/>
      </c>
      <c r="K933" s="9" t="e">
        <f>IF(E933="",NA(),IF(U932&lt;0,0,U932)*H933/freq)</f>
        <v>#N/A</v>
      </c>
      <c r="L933" s="8" t="str">
        <f t="shared" si="44"/>
        <v/>
      </c>
      <c r="M933" s="8" t="str">
        <f t="shared" si="45"/>
        <v/>
      </c>
      <c r="N933" s="8"/>
      <c r="O933" s="8"/>
      <c r="P933" s="8"/>
      <c r="Q933" s="8">
        <f>IF($B$23=$M$2,M933,IF($B$23=$N$2,N933,IF($B$23=$O$2,O933,IF($B$23=$P$2,P933,""))))</f>
        <v>0</v>
      </c>
      <c r="R933" s="3">
        <f>IF(Q933&lt;&gt;0,regpay,0)</f>
        <v>0</v>
      </c>
      <c r="S933" s="27"/>
      <c r="T933" s="3">
        <f>IF(U932=0,0,S933)</f>
        <v>0</v>
      </c>
      <c r="U933" s="8" t="str">
        <f>IF(E933="","",IF(U932&lt;=0,0,IF(U932+F933-L933-R933-T933&lt;0,0,U932+F933-L933-R933-T933)))</f>
        <v/>
      </c>
      <c r="W933" s="11"/>
      <c r="X933" s="11"/>
      <c r="Y933" s="11"/>
      <c r="Z933" s="11"/>
      <c r="AA933" s="11"/>
      <c r="AB933" s="11"/>
      <c r="AC933" s="11"/>
    </row>
    <row r="934" spans="4:29">
      <c r="D934" s="34">
        <f>IF(SUM($D$2:D933)&lt;&gt;0,0,IF(U933=L934,E934,0))</f>
        <v>0</v>
      </c>
      <c r="E934" s="3" t="str">
        <f t="shared" si="46"/>
        <v/>
      </c>
      <c r="F934" s="3" t="str">
        <f>IF(E934="","",IF(ISERROR(INDEX($A$11:$B$20,MATCH(E934,$A$11:$A$20,0),2)),0,INDEX($A$11:$B$20,MATCH(E934,$A$11:$A$20,0),2)))</f>
        <v/>
      </c>
      <c r="G934" s="47">
        <v>0.1</v>
      </c>
      <c r="H934" s="46">
        <f>IF($B$5="fixed",rate,G934)</f>
        <v>0.1</v>
      </c>
      <c r="I934" s="9" t="e">
        <f>IF(E934="",NA(),IF(PMT(H934/freq,(term*freq),-$B$2)&gt;(U933*(1+rate/freq)),IF((U933*(1+rate/freq))&lt;0,0,(U933*(1+rate/freq))),PMT(H934/freq,(term*freq),-$B$2)))</f>
        <v>#N/A</v>
      </c>
      <c r="J934" s="8" t="str">
        <f>IF(E934="","",IF(emi&gt;(U933*(1+rate/freq)),IF((U933*(1+rate/freq))&lt;0,0,(U933*(1+rate/freq))),emi))</f>
        <v/>
      </c>
      <c r="K934" s="9" t="e">
        <f>IF(E934="",NA(),IF(U933&lt;0,0,U933)*H934/freq)</f>
        <v>#N/A</v>
      </c>
      <c r="L934" s="8" t="str">
        <f t="shared" si="44"/>
        <v/>
      </c>
      <c r="M934" s="8" t="str">
        <f t="shared" si="45"/>
        <v/>
      </c>
      <c r="N934" s="8">
        <f>N931+3</f>
        <v>931</v>
      </c>
      <c r="O934" s="8">
        <f>O928+6</f>
        <v>931</v>
      </c>
      <c r="P934" s="8"/>
      <c r="Q934" s="8">
        <f>IF($B$23=$M$2,M934,IF($B$23=$N$2,N934,IF($B$23=$O$2,O934,IF($B$23=$P$2,P934,""))))</f>
        <v>931</v>
      </c>
      <c r="R934" s="3">
        <f>IF(Q934&lt;&gt;0,regpay,0)</f>
        <v>0</v>
      </c>
      <c r="S934" s="27"/>
      <c r="T934" s="3">
        <f>IF(U933=0,0,S934)</f>
        <v>0</v>
      </c>
      <c r="U934" s="8" t="str">
        <f>IF(E934="","",IF(U933&lt;=0,0,IF(U933+F934-L934-R934-T934&lt;0,0,U933+F934-L934-R934-T934)))</f>
        <v/>
      </c>
      <c r="W934" s="11"/>
      <c r="X934" s="11"/>
      <c r="Y934" s="11"/>
      <c r="Z934" s="11"/>
      <c r="AA934" s="11"/>
      <c r="AB934" s="11"/>
      <c r="AC934" s="11"/>
    </row>
    <row r="935" spans="4:29">
      <c r="D935" s="34">
        <f>IF(SUM($D$2:D934)&lt;&gt;0,0,IF(U934=L935,E935,0))</f>
        <v>0</v>
      </c>
      <c r="E935" s="3" t="str">
        <f t="shared" si="46"/>
        <v/>
      </c>
      <c r="F935" s="3" t="str">
        <f>IF(E935="","",IF(ISERROR(INDEX($A$11:$B$20,MATCH(E935,$A$11:$A$20,0),2)),0,INDEX($A$11:$B$20,MATCH(E935,$A$11:$A$20,0),2)))</f>
        <v/>
      </c>
      <c r="G935" s="47">
        <v>0.1</v>
      </c>
      <c r="H935" s="46">
        <f>IF($B$5="fixed",rate,G935)</f>
        <v>0.1</v>
      </c>
      <c r="I935" s="9" t="e">
        <f>IF(E935="",NA(),IF(PMT(H935/freq,(term*freq),-$B$2)&gt;(U934*(1+rate/freq)),IF((U934*(1+rate/freq))&lt;0,0,(U934*(1+rate/freq))),PMT(H935/freq,(term*freq),-$B$2)))</f>
        <v>#N/A</v>
      </c>
      <c r="J935" s="8" t="str">
        <f>IF(E935="","",IF(emi&gt;(U934*(1+rate/freq)),IF((U934*(1+rate/freq))&lt;0,0,(U934*(1+rate/freq))),emi))</f>
        <v/>
      </c>
      <c r="K935" s="9" t="e">
        <f>IF(E935="",NA(),IF(U934&lt;0,0,U934)*H935/freq)</f>
        <v>#N/A</v>
      </c>
      <c r="L935" s="8" t="str">
        <f t="shared" si="44"/>
        <v/>
      </c>
      <c r="M935" s="8" t="str">
        <f t="shared" si="45"/>
        <v/>
      </c>
      <c r="N935" s="8"/>
      <c r="O935" s="8"/>
      <c r="P935" s="8"/>
      <c r="Q935" s="8">
        <f>IF($B$23=$M$2,M935,IF($B$23=$N$2,N935,IF($B$23=$O$2,O935,IF($B$23=$P$2,P935,""))))</f>
        <v>0</v>
      </c>
      <c r="R935" s="3">
        <f>IF(Q935&lt;&gt;0,regpay,0)</f>
        <v>0</v>
      </c>
      <c r="S935" s="27"/>
      <c r="T935" s="3">
        <f>IF(U934=0,0,S935)</f>
        <v>0</v>
      </c>
      <c r="U935" s="8" t="str">
        <f>IF(E935="","",IF(U934&lt;=0,0,IF(U934+F935-L935-R935-T935&lt;0,0,U934+F935-L935-R935-T935)))</f>
        <v/>
      </c>
      <c r="W935" s="11"/>
      <c r="X935" s="11"/>
      <c r="Y935" s="11"/>
      <c r="Z935" s="11"/>
      <c r="AA935" s="11"/>
      <c r="AB935" s="11"/>
      <c r="AC935" s="11"/>
    </row>
    <row r="936" spans="4:29">
      <c r="D936" s="34">
        <f>IF(SUM($D$2:D935)&lt;&gt;0,0,IF(U935=L936,E936,0))</f>
        <v>0</v>
      </c>
      <c r="E936" s="3" t="str">
        <f t="shared" si="46"/>
        <v/>
      </c>
      <c r="F936" s="3" t="str">
        <f>IF(E936="","",IF(ISERROR(INDEX($A$11:$B$20,MATCH(E936,$A$11:$A$20,0),2)),0,INDEX($A$11:$B$20,MATCH(E936,$A$11:$A$20,0),2)))</f>
        <v/>
      </c>
      <c r="G936" s="47">
        <v>0.1</v>
      </c>
      <c r="H936" s="46">
        <f>IF($B$5="fixed",rate,G936)</f>
        <v>0.1</v>
      </c>
      <c r="I936" s="9" t="e">
        <f>IF(E936="",NA(),IF(PMT(H936/freq,(term*freq),-$B$2)&gt;(U935*(1+rate/freq)),IF((U935*(1+rate/freq))&lt;0,0,(U935*(1+rate/freq))),PMT(H936/freq,(term*freq),-$B$2)))</f>
        <v>#N/A</v>
      </c>
      <c r="J936" s="8" t="str">
        <f>IF(E936="","",IF(emi&gt;(U935*(1+rate/freq)),IF((U935*(1+rate/freq))&lt;0,0,(U935*(1+rate/freq))),emi))</f>
        <v/>
      </c>
      <c r="K936" s="9" t="e">
        <f>IF(E936="",NA(),IF(U935&lt;0,0,U935)*H936/freq)</f>
        <v>#N/A</v>
      </c>
      <c r="L936" s="8" t="str">
        <f t="shared" si="44"/>
        <v/>
      </c>
      <c r="M936" s="8" t="str">
        <f t="shared" si="45"/>
        <v/>
      </c>
      <c r="N936" s="8"/>
      <c r="O936" s="8"/>
      <c r="P936" s="8"/>
      <c r="Q936" s="8">
        <f>IF($B$23=$M$2,M936,IF($B$23=$N$2,N936,IF($B$23=$O$2,O936,IF($B$23=$P$2,P936,""))))</f>
        <v>0</v>
      </c>
      <c r="R936" s="3">
        <f>IF(Q936&lt;&gt;0,regpay,0)</f>
        <v>0</v>
      </c>
      <c r="S936" s="27"/>
      <c r="T936" s="3">
        <f>IF(U935=0,0,S936)</f>
        <v>0</v>
      </c>
      <c r="U936" s="8" t="str">
        <f>IF(E936="","",IF(U935&lt;=0,0,IF(U935+F936-L936-R936-T936&lt;0,0,U935+F936-L936-R936-T936)))</f>
        <v/>
      </c>
      <c r="W936" s="11"/>
      <c r="X936" s="11"/>
      <c r="Y936" s="11"/>
      <c r="Z936" s="11"/>
      <c r="AA936" s="11"/>
      <c r="AB936" s="11"/>
      <c r="AC936" s="11"/>
    </row>
    <row r="937" spans="4:29">
      <c r="D937" s="34">
        <f>IF(SUM($D$2:D936)&lt;&gt;0,0,IF(U936=L937,E937,0))</f>
        <v>0</v>
      </c>
      <c r="E937" s="3" t="str">
        <f t="shared" si="46"/>
        <v/>
      </c>
      <c r="F937" s="3" t="str">
        <f>IF(E937="","",IF(ISERROR(INDEX($A$11:$B$20,MATCH(E937,$A$11:$A$20,0),2)),0,INDEX($A$11:$B$20,MATCH(E937,$A$11:$A$20,0),2)))</f>
        <v/>
      </c>
      <c r="G937" s="47">
        <v>0.1</v>
      </c>
      <c r="H937" s="46">
        <f>IF($B$5="fixed",rate,G937)</f>
        <v>0.1</v>
      </c>
      <c r="I937" s="9" t="e">
        <f>IF(E937="",NA(),IF(PMT(H937/freq,(term*freq),-$B$2)&gt;(U936*(1+rate/freq)),IF((U936*(1+rate/freq))&lt;0,0,(U936*(1+rate/freq))),PMT(H937/freq,(term*freq),-$B$2)))</f>
        <v>#N/A</v>
      </c>
      <c r="J937" s="8" t="str">
        <f>IF(E937="","",IF(emi&gt;(U936*(1+rate/freq)),IF((U936*(1+rate/freq))&lt;0,0,(U936*(1+rate/freq))),emi))</f>
        <v/>
      </c>
      <c r="K937" s="9" t="e">
        <f>IF(E937="",NA(),IF(U936&lt;0,0,U936)*H937/freq)</f>
        <v>#N/A</v>
      </c>
      <c r="L937" s="8" t="str">
        <f t="shared" si="44"/>
        <v/>
      </c>
      <c r="M937" s="8" t="str">
        <f t="shared" si="45"/>
        <v/>
      </c>
      <c r="N937" s="8">
        <f>N934+3</f>
        <v>934</v>
      </c>
      <c r="O937" s="8"/>
      <c r="P937" s="8"/>
      <c r="Q937" s="8">
        <f>IF($B$23=$M$2,M937,IF($B$23=$N$2,N937,IF($B$23=$O$2,O937,IF($B$23=$P$2,P937,""))))</f>
        <v>934</v>
      </c>
      <c r="R937" s="3">
        <f>IF(Q937&lt;&gt;0,regpay,0)</f>
        <v>0</v>
      </c>
      <c r="S937" s="27"/>
      <c r="T937" s="3">
        <f>IF(U936=0,0,S937)</f>
        <v>0</v>
      </c>
      <c r="U937" s="8" t="str">
        <f>IF(E937="","",IF(U936&lt;=0,0,IF(U936+F937-L937-R937-T937&lt;0,0,U936+F937-L937-R937-T937)))</f>
        <v/>
      </c>
      <c r="W937" s="11"/>
      <c r="X937" s="11"/>
      <c r="Y937" s="11"/>
      <c r="Z937" s="11"/>
      <c r="AA937" s="11"/>
      <c r="AB937" s="11"/>
      <c r="AC937" s="11"/>
    </row>
    <row r="938" spans="4:29">
      <c r="D938" s="34">
        <f>IF(SUM($D$2:D937)&lt;&gt;0,0,IF(U937=L938,E938,0))</f>
        <v>0</v>
      </c>
      <c r="E938" s="3" t="str">
        <f t="shared" si="46"/>
        <v/>
      </c>
      <c r="F938" s="3" t="str">
        <f>IF(E938="","",IF(ISERROR(INDEX($A$11:$B$20,MATCH(E938,$A$11:$A$20,0),2)),0,INDEX($A$11:$B$20,MATCH(E938,$A$11:$A$20,0),2)))</f>
        <v/>
      </c>
      <c r="G938" s="47">
        <v>0.1</v>
      </c>
      <c r="H938" s="46">
        <f>IF($B$5="fixed",rate,G938)</f>
        <v>0.1</v>
      </c>
      <c r="I938" s="9" t="e">
        <f>IF(E938="",NA(),IF(PMT(H938/freq,(term*freq),-$B$2)&gt;(U937*(1+rate/freq)),IF((U937*(1+rate/freq))&lt;0,0,(U937*(1+rate/freq))),PMT(H938/freq,(term*freq),-$B$2)))</f>
        <v>#N/A</v>
      </c>
      <c r="J938" s="8" t="str">
        <f>IF(E938="","",IF(emi&gt;(U937*(1+rate/freq)),IF((U937*(1+rate/freq))&lt;0,0,(U937*(1+rate/freq))),emi))</f>
        <v/>
      </c>
      <c r="K938" s="9" t="e">
        <f>IF(E938="",NA(),IF(U937&lt;0,0,U937)*H938/freq)</f>
        <v>#N/A</v>
      </c>
      <c r="L938" s="8" t="str">
        <f t="shared" si="44"/>
        <v/>
      </c>
      <c r="M938" s="8" t="str">
        <f t="shared" si="45"/>
        <v/>
      </c>
      <c r="N938" s="8"/>
      <c r="O938" s="8"/>
      <c r="P938" s="8"/>
      <c r="Q938" s="8">
        <f>IF($B$23=$M$2,M938,IF($B$23=$N$2,N938,IF($B$23=$O$2,O938,IF($B$23=$P$2,P938,""))))</f>
        <v>0</v>
      </c>
      <c r="R938" s="3">
        <f>IF(Q938&lt;&gt;0,regpay,0)</f>
        <v>0</v>
      </c>
      <c r="S938" s="27"/>
      <c r="T938" s="3">
        <f>IF(U937=0,0,S938)</f>
        <v>0</v>
      </c>
      <c r="U938" s="8" t="str">
        <f>IF(E938="","",IF(U937&lt;=0,0,IF(U937+F938-L938-R938-T938&lt;0,0,U937+F938-L938-R938-T938)))</f>
        <v/>
      </c>
      <c r="W938" s="11"/>
      <c r="X938" s="11"/>
      <c r="Y938" s="11"/>
      <c r="Z938" s="11"/>
      <c r="AA938" s="11"/>
      <c r="AB938" s="11"/>
      <c r="AC938" s="11"/>
    </row>
    <row r="939" spans="4:29">
      <c r="D939" s="34">
        <f>IF(SUM($D$2:D938)&lt;&gt;0,0,IF(U938=L939,E939,0))</f>
        <v>0</v>
      </c>
      <c r="E939" s="3" t="str">
        <f t="shared" si="46"/>
        <v/>
      </c>
      <c r="F939" s="3" t="str">
        <f>IF(E939="","",IF(ISERROR(INDEX($A$11:$B$20,MATCH(E939,$A$11:$A$20,0),2)),0,INDEX($A$11:$B$20,MATCH(E939,$A$11:$A$20,0),2)))</f>
        <v/>
      </c>
      <c r="G939" s="47">
        <v>0.1</v>
      </c>
      <c r="H939" s="46">
        <f>IF($B$5="fixed",rate,G939)</f>
        <v>0.1</v>
      </c>
      <c r="I939" s="9" t="e">
        <f>IF(E939="",NA(),IF(PMT(H939/freq,(term*freq),-$B$2)&gt;(U938*(1+rate/freq)),IF((U938*(1+rate/freq))&lt;0,0,(U938*(1+rate/freq))),PMT(H939/freq,(term*freq),-$B$2)))</f>
        <v>#N/A</v>
      </c>
      <c r="J939" s="8" t="str">
        <f>IF(E939="","",IF(emi&gt;(U938*(1+rate/freq)),IF((U938*(1+rate/freq))&lt;0,0,(U938*(1+rate/freq))),emi))</f>
        <v/>
      </c>
      <c r="K939" s="9" t="e">
        <f>IF(E939="",NA(),IF(U938&lt;0,0,U938)*H939/freq)</f>
        <v>#N/A</v>
      </c>
      <c r="L939" s="8" t="str">
        <f t="shared" si="44"/>
        <v/>
      </c>
      <c r="M939" s="8" t="str">
        <f t="shared" si="45"/>
        <v/>
      </c>
      <c r="N939" s="8"/>
      <c r="O939" s="8"/>
      <c r="P939" s="8"/>
      <c r="Q939" s="8">
        <f>IF($B$23=$M$2,M939,IF($B$23=$N$2,N939,IF($B$23=$O$2,O939,IF($B$23=$P$2,P939,""))))</f>
        <v>0</v>
      </c>
      <c r="R939" s="3">
        <f>IF(Q939&lt;&gt;0,regpay,0)</f>
        <v>0</v>
      </c>
      <c r="S939" s="27"/>
      <c r="T939" s="3">
        <f>IF(U938=0,0,S939)</f>
        <v>0</v>
      </c>
      <c r="U939" s="8" t="str">
        <f>IF(E939="","",IF(U938&lt;=0,0,IF(U938+F939-L939-R939-T939&lt;0,0,U938+F939-L939-R939-T939)))</f>
        <v/>
      </c>
      <c r="W939" s="11"/>
      <c r="X939" s="11"/>
      <c r="Y939" s="11"/>
      <c r="Z939" s="11"/>
      <c r="AA939" s="11"/>
      <c r="AB939" s="11"/>
      <c r="AC939" s="11"/>
    </row>
    <row r="940" spans="4:29">
      <c r="D940" s="34">
        <f>IF(SUM($D$2:D939)&lt;&gt;0,0,IF(U939=L940,E940,0))</f>
        <v>0</v>
      </c>
      <c r="E940" s="3" t="str">
        <f t="shared" si="46"/>
        <v/>
      </c>
      <c r="F940" s="3" t="str">
        <f>IF(E940="","",IF(ISERROR(INDEX($A$11:$B$20,MATCH(E940,$A$11:$A$20,0),2)),0,INDEX($A$11:$B$20,MATCH(E940,$A$11:$A$20,0),2)))</f>
        <v/>
      </c>
      <c r="G940" s="47">
        <v>0.1</v>
      </c>
      <c r="H940" s="46">
        <f>IF($B$5="fixed",rate,G940)</f>
        <v>0.1</v>
      </c>
      <c r="I940" s="9" t="e">
        <f>IF(E940="",NA(),IF(PMT(H940/freq,(term*freq),-$B$2)&gt;(U939*(1+rate/freq)),IF((U939*(1+rate/freq))&lt;0,0,(U939*(1+rate/freq))),PMT(H940/freq,(term*freq),-$B$2)))</f>
        <v>#N/A</v>
      </c>
      <c r="J940" s="8" t="str">
        <f>IF(E940="","",IF(emi&gt;(U939*(1+rate/freq)),IF((U939*(1+rate/freq))&lt;0,0,(U939*(1+rate/freq))),emi))</f>
        <v/>
      </c>
      <c r="K940" s="9" t="e">
        <f>IF(E940="",NA(),IF(U939&lt;0,0,U939)*H940/freq)</f>
        <v>#N/A</v>
      </c>
      <c r="L940" s="8" t="str">
        <f t="shared" si="44"/>
        <v/>
      </c>
      <c r="M940" s="8" t="str">
        <f t="shared" si="45"/>
        <v/>
      </c>
      <c r="N940" s="8">
        <f>N937+3</f>
        <v>937</v>
      </c>
      <c r="O940" s="8">
        <f>O934+6</f>
        <v>937</v>
      </c>
      <c r="P940" s="8">
        <f>P928+12</f>
        <v>937</v>
      </c>
      <c r="Q940" s="8">
        <f>IF($B$23=$M$2,M940,IF($B$23=$N$2,N940,IF($B$23=$O$2,O940,IF($B$23=$P$2,P940,""))))</f>
        <v>937</v>
      </c>
      <c r="R940" s="3">
        <f>IF(Q940&lt;&gt;0,regpay,0)</f>
        <v>0</v>
      </c>
      <c r="S940" s="27"/>
      <c r="T940" s="3">
        <f>IF(U939=0,0,S940)</f>
        <v>0</v>
      </c>
      <c r="U940" s="8" t="str">
        <f>IF(E940="","",IF(U939&lt;=0,0,IF(U939+F940-L940-R940-T940&lt;0,0,U939+F940-L940-R940-T940)))</f>
        <v/>
      </c>
      <c r="W940" s="11"/>
      <c r="X940" s="11"/>
      <c r="Y940" s="11"/>
      <c r="Z940" s="11"/>
      <c r="AA940" s="11"/>
      <c r="AB940" s="11"/>
      <c r="AC940" s="11"/>
    </row>
    <row r="941" spans="4:29">
      <c r="D941" s="34">
        <f>IF(SUM($D$2:D940)&lt;&gt;0,0,IF(U940=L941,E941,0))</f>
        <v>0</v>
      </c>
      <c r="E941" s="3" t="str">
        <f t="shared" si="46"/>
        <v/>
      </c>
      <c r="F941" s="3" t="str">
        <f>IF(E941="","",IF(ISERROR(INDEX($A$11:$B$20,MATCH(E941,$A$11:$A$20,0),2)),0,INDEX($A$11:$B$20,MATCH(E941,$A$11:$A$20,0),2)))</f>
        <v/>
      </c>
      <c r="G941" s="47">
        <v>0.1</v>
      </c>
      <c r="H941" s="46">
        <f>IF($B$5="fixed",rate,G941)</f>
        <v>0.1</v>
      </c>
      <c r="I941" s="9" t="e">
        <f>IF(E941="",NA(),IF(PMT(H941/freq,(term*freq),-$B$2)&gt;(U940*(1+rate/freq)),IF((U940*(1+rate/freq))&lt;0,0,(U940*(1+rate/freq))),PMT(H941/freq,(term*freq),-$B$2)))</f>
        <v>#N/A</v>
      </c>
      <c r="J941" s="8" t="str">
        <f>IF(E941="","",IF(emi&gt;(U940*(1+rate/freq)),IF((U940*(1+rate/freq))&lt;0,0,(U940*(1+rate/freq))),emi))</f>
        <v/>
      </c>
      <c r="K941" s="9" t="e">
        <f>IF(E941="",NA(),IF(U940&lt;0,0,U940)*H941/freq)</f>
        <v>#N/A</v>
      </c>
      <c r="L941" s="8" t="str">
        <f t="shared" si="44"/>
        <v/>
      </c>
      <c r="M941" s="8" t="str">
        <f t="shared" si="45"/>
        <v/>
      </c>
      <c r="N941" s="8"/>
      <c r="O941" s="8"/>
      <c r="P941" s="8"/>
      <c r="Q941" s="8">
        <f>IF($B$23=$M$2,M941,IF($B$23=$N$2,N941,IF($B$23=$O$2,O941,IF($B$23=$P$2,P941,""))))</f>
        <v>0</v>
      </c>
      <c r="R941" s="3">
        <f>IF(Q941&lt;&gt;0,regpay,0)</f>
        <v>0</v>
      </c>
      <c r="S941" s="27"/>
      <c r="T941" s="3">
        <f>IF(U940=0,0,S941)</f>
        <v>0</v>
      </c>
      <c r="U941" s="8" t="str">
        <f>IF(E941="","",IF(U940&lt;=0,0,IF(U940+F941-L941-R941-T941&lt;0,0,U940+F941-L941-R941-T941)))</f>
        <v/>
      </c>
      <c r="W941" s="11"/>
      <c r="X941" s="11"/>
      <c r="Y941" s="11"/>
      <c r="Z941" s="11"/>
      <c r="AA941" s="11"/>
      <c r="AB941" s="11"/>
      <c r="AC941" s="11"/>
    </row>
    <row r="942" spans="4:29">
      <c r="D942" s="34">
        <f>IF(SUM($D$2:D941)&lt;&gt;0,0,IF(U941=L942,E942,0))</f>
        <v>0</v>
      </c>
      <c r="E942" s="3" t="str">
        <f t="shared" si="46"/>
        <v/>
      </c>
      <c r="F942" s="3" t="str">
        <f>IF(E942="","",IF(ISERROR(INDEX($A$11:$B$20,MATCH(E942,$A$11:$A$20,0),2)),0,INDEX($A$11:$B$20,MATCH(E942,$A$11:$A$20,0),2)))</f>
        <v/>
      </c>
      <c r="G942" s="47">
        <v>0.1</v>
      </c>
      <c r="H942" s="46">
        <f>IF($B$5="fixed",rate,G942)</f>
        <v>0.1</v>
      </c>
      <c r="I942" s="9" t="e">
        <f>IF(E942="",NA(),IF(PMT(H942/freq,(term*freq),-$B$2)&gt;(U941*(1+rate/freq)),IF((U941*(1+rate/freq))&lt;0,0,(U941*(1+rate/freq))),PMT(H942/freq,(term*freq),-$B$2)))</f>
        <v>#N/A</v>
      </c>
      <c r="J942" s="8" t="str">
        <f>IF(E942="","",IF(emi&gt;(U941*(1+rate/freq)),IF((U941*(1+rate/freq))&lt;0,0,(U941*(1+rate/freq))),emi))</f>
        <v/>
      </c>
      <c r="K942" s="9" t="e">
        <f>IF(E942="",NA(),IF(U941&lt;0,0,U941)*H942/freq)</f>
        <v>#N/A</v>
      </c>
      <c r="L942" s="8" t="str">
        <f t="shared" si="44"/>
        <v/>
      </c>
      <c r="M942" s="8" t="str">
        <f t="shared" si="45"/>
        <v/>
      </c>
      <c r="N942" s="8"/>
      <c r="O942" s="8"/>
      <c r="P942" s="8"/>
      <c r="Q942" s="8">
        <f>IF($B$23=$M$2,M942,IF($B$23=$N$2,N942,IF($B$23=$O$2,O942,IF($B$23=$P$2,P942,""))))</f>
        <v>0</v>
      </c>
      <c r="R942" s="3">
        <f>IF(Q942&lt;&gt;0,regpay,0)</f>
        <v>0</v>
      </c>
      <c r="S942" s="27"/>
      <c r="T942" s="3">
        <f>IF(U941=0,0,S942)</f>
        <v>0</v>
      </c>
      <c r="U942" s="8" t="str">
        <f>IF(E942="","",IF(U941&lt;=0,0,IF(U941+F942-L942-R942-T942&lt;0,0,U941+F942-L942-R942-T942)))</f>
        <v/>
      </c>
      <c r="W942" s="11"/>
      <c r="X942" s="11"/>
      <c r="Y942" s="11"/>
      <c r="Z942" s="11"/>
      <c r="AA942" s="11"/>
      <c r="AB942" s="11"/>
      <c r="AC942" s="11"/>
    </row>
    <row r="943" spans="4:29">
      <c r="D943" s="34">
        <f>IF(SUM($D$2:D942)&lt;&gt;0,0,IF(U942=L943,E943,0))</f>
        <v>0</v>
      </c>
      <c r="E943" s="3" t="str">
        <f t="shared" si="46"/>
        <v/>
      </c>
      <c r="F943" s="3" t="str">
        <f>IF(E943="","",IF(ISERROR(INDEX($A$11:$B$20,MATCH(E943,$A$11:$A$20,0),2)),0,INDEX($A$11:$B$20,MATCH(E943,$A$11:$A$20,0),2)))</f>
        <v/>
      </c>
      <c r="G943" s="47">
        <v>0.1</v>
      </c>
      <c r="H943" s="46">
        <f>IF($B$5="fixed",rate,G943)</f>
        <v>0.1</v>
      </c>
      <c r="I943" s="9" t="e">
        <f>IF(E943="",NA(),IF(PMT(H943/freq,(term*freq),-$B$2)&gt;(U942*(1+rate/freq)),IF((U942*(1+rate/freq))&lt;0,0,(U942*(1+rate/freq))),PMT(H943/freq,(term*freq),-$B$2)))</f>
        <v>#N/A</v>
      </c>
      <c r="J943" s="8" t="str">
        <f>IF(E943="","",IF(emi&gt;(U942*(1+rate/freq)),IF((U942*(1+rate/freq))&lt;0,0,(U942*(1+rate/freq))),emi))</f>
        <v/>
      </c>
      <c r="K943" s="9" t="e">
        <f>IF(E943="",NA(),IF(U942&lt;0,0,U942)*H943/freq)</f>
        <v>#N/A</v>
      </c>
      <c r="L943" s="8" t="str">
        <f t="shared" si="44"/>
        <v/>
      </c>
      <c r="M943" s="8" t="str">
        <f t="shared" si="45"/>
        <v/>
      </c>
      <c r="N943" s="8">
        <f>N940+3</f>
        <v>940</v>
      </c>
      <c r="O943" s="8"/>
      <c r="P943" s="8"/>
      <c r="Q943" s="8">
        <f>IF($B$23=$M$2,M943,IF($B$23=$N$2,N943,IF($B$23=$O$2,O943,IF($B$23=$P$2,P943,""))))</f>
        <v>940</v>
      </c>
      <c r="R943" s="3">
        <f>IF(Q943&lt;&gt;0,regpay,0)</f>
        <v>0</v>
      </c>
      <c r="S943" s="27"/>
      <c r="T943" s="3">
        <f>IF(U942=0,0,S943)</f>
        <v>0</v>
      </c>
      <c r="U943" s="8" t="str">
        <f>IF(E943="","",IF(U942&lt;=0,0,IF(U942+F943-L943-R943-T943&lt;0,0,U942+F943-L943-R943-T943)))</f>
        <v/>
      </c>
      <c r="W943" s="11"/>
      <c r="X943" s="11"/>
      <c r="Y943" s="11"/>
      <c r="Z943" s="11"/>
      <c r="AA943" s="11"/>
      <c r="AB943" s="11"/>
      <c r="AC943" s="11"/>
    </row>
    <row r="944" spans="4:29">
      <c r="D944" s="34">
        <f>IF(SUM($D$2:D943)&lt;&gt;0,0,IF(U943=L944,E944,0))</f>
        <v>0</v>
      </c>
      <c r="E944" s="3" t="str">
        <f t="shared" si="46"/>
        <v/>
      </c>
      <c r="F944" s="3" t="str">
        <f>IF(E944="","",IF(ISERROR(INDEX($A$11:$B$20,MATCH(E944,$A$11:$A$20,0),2)),0,INDEX($A$11:$B$20,MATCH(E944,$A$11:$A$20,0),2)))</f>
        <v/>
      </c>
      <c r="G944" s="47">
        <v>0.1</v>
      </c>
      <c r="H944" s="46">
        <f>IF($B$5="fixed",rate,G944)</f>
        <v>0.1</v>
      </c>
      <c r="I944" s="9" t="e">
        <f>IF(E944="",NA(),IF(PMT(H944/freq,(term*freq),-$B$2)&gt;(U943*(1+rate/freq)),IF((U943*(1+rate/freq))&lt;0,0,(U943*(1+rate/freq))),PMT(H944/freq,(term*freq),-$B$2)))</f>
        <v>#N/A</v>
      </c>
      <c r="J944" s="8" t="str">
        <f>IF(E944="","",IF(emi&gt;(U943*(1+rate/freq)),IF((U943*(1+rate/freq))&lt;0,0,(U943*(1+rate/freq))),emi))</f>
        <v/>
      </c>
      <c r="K944" s="9" t="e">
        <f>IF(E944="",NA(),IF(U943&lt;0,0,U943)*H944/freq)</f>
        <v>#N/A</v>
      </c>
      <c r="L944" s="8" t="str">
        <f t="shared" si="44"/>
        <v/>
      </c>
      <c r="M944" s="8" t="str">
        <f t="shared" si="45"/>
        <v/>
      </c>
      <c r="N944" s="8"/>
      <c r="O944" s="8"/>
      <c r="P944" s="8"/>
      <c r="Q944" s="8">
        <f>IF($B$23=$M$2,M944,IF($B$23=$N$2,N944,IF($B$23=$O$2,O944,IF($B$23=$P$2,P944,""))))</f>
        <v>0</v>
      </c>
      <c r="R944" s="3">
        <f>IF(Q944&lt;&gt;0,regpay,0)</f>
        <v>0</v>
      </c>
      <c r="S944" s="27"/>
      <c r="T944" s="3">
        <f>IF(U943=0,0,S944)</f>
        <v>0</v>
      </c>
      <c r="U944" s="8" t="str">
        <f>IF(E944="","",IF(U943&lt;=0,0,IF(U943+F944-L944-R944-T944&lt;0,0,U943+F944-L944-R944-T944)))</f>
        <v/>
      </c>
      <c r="W944" s="11"/>
      <c r="X944" s="11"/>
      <c r="Y944" s="11"/>
      <c r="Z944" s="11"/>
      <c r="AA944" s="11"/>
      <c r="AB944" s="11"/>
      <c r="AC944" s="11"/>
    </row>
    <row r="945" spans="4:29">
      <c r="D945" s="34">
        <f>IF(SUM($D$2:D944)&lt;&gt;0,0,IF(U944=L945,E945,0))</f>
        <v>0</v>
      </c>
      <c r="E945" s="3" t="str">
        <f t="shared" si="46"/>
        <v/>
      </c>
      <c r="F945" s="3" t="str">
        <f>IF(E945="","",IF(ISERROR(INDEX($A$11:$B$20,MATCH(E945,$A$11:$A$20,0),2)),0,INDEX($A$11:$B$20,MATCH(E945,$A$11:$A$20,0),2)))</f>
        <v/>
      </c>
      <c r="G945" s="47">
        <v>0.1</v>
      </c>
      <c r="H945" s="46">
        <f>IF($B$5="fixed",rate,G945)</f>
        <v>0.1</v>
      </c>
      <c r="I945" s="9" t="e">
        <f>IF(E945="",NA(),IF(PMT(H945/freq,(term*freq),-$B$2)&gt;(U944*(1+rate/freq)),IF((U944*(1+rate/freq))&lt;0,0,(U944*(1+rate/freq))),PMT(H945/freq,(term*freq),-$B$2)))</f>
        <v>#N/A</v>
      </c>
      <c r="J945" s="8" t="str">
        <f>IF(E945="","",IF(emi&gt;(U944*(1+rate/freq)),IF((U944*(1+rate/freq))&lt;0,0,(U944*(1+rate/freq))),emi))</f>
        <v/>
      </c>
      <c r="K945" s="9" t="e">
        <f>IF(E945="",NA(),IF(U944&lt;0,0,U944)*H945/freq)</f>
        <v>#N/A</v>
      </c>
      <c r="L945" s="8" t="str">
        <f t="shared" si="44"/>
        <v/>
      </c>
      <c r="M945" s="8" t="str">
        <f t="shared" si="45"/>
        <v/>
      </c>
      <c r="N945" s="8"/>
      <c r="O945" s="8"/>
      <c r="P945" s="8"/>
      <c r="Q945" s="8">
        <f>IF($B$23=$M$2,M945,IF($B$23=$N$2,N945,IF($B$23=$O$2,O945,IF($B$23=$P$2,P945,""))))</f>
        <v>0</v>
      </c>
      <c r="R945" s="3">
        <f>IF(Q945&lt;&gt;0,regpay,0)</f>
        <v>0</v>
      </c>
      <c r="S945" s="27"/>
      <c r="T945" s="3">
        <f>IF(U944=0,0,S945)</f>
        <v>0</v>
      </c>
      <c r="U945" s="8" t="str">
        <f>IF(E945="","",IF(U944&lt;=0,0,IF(U944+F945-L945-R945-T945&lt;0,0,U944+F945-L945-R945-T945)))</f>
        <v/>
      </c>
      <c r="W945" s="11"/>
      <c r="X945" s="11"/>
      <c r="Y945" s="11"/>
      <c r="Z945" s="11"/>
      <c r="AA945" s="11"/>
      <c r="AB945" s="11"/>
      <c r="AC945" s="11"/>
    </row>
    <row r="946" spans="4:29">
      <c r="D946" s="34">
        <f>IF(SUM($D$2:D945)&lt;&gt;0,0,IF(U945=L946,E946,0))</f>
        <v>0</v>
      </c>
      <c r="E946" s="3" t="str">
        <f t="shared" si="46"/>
        <v/>
      </c>
      <c r="F946" s="3" t="str">
        <f>IF(E946="","",IF(ISERROR(INDEX($A$11:$B$20,MATCH(E946,$A$11:$A$20,0),2)),0,INDEX($A$11:$B$20,MATCH(E946,$A$11:$A$20,0),2)))</f>
        <v/>
      </c>
      <c r="G946" s="47">
        <v>0.1</v>
      </c>
      <c r="H946" s="46">
        <f>IF($B$5="fixed",rate,G946)</f>
        <v>0.1</v>
      </c>
      <c r="I946" s="9" t="e">
        <f>IF(E946="",NA(),IF(PMT(H946/freq,(term*freq),-$B$2)&gt;(U945*(1+rate/freq)),IF((U945*(1+rate/freq))&lt;0,0,(U945*(1+rate/freq))),PMT(H946/freq,(term*freq),-$B$2)))</f>
        <v>#N/A</v>
      </c>
      <c r="J946" s="8" t="str">
        <f>IF(E946="","",IF(emi&gt;(U945*(1+rate/freq)),IF((U945*(1+rate/freq))&lt;0,0,(U945*(1+rate/freq))),emi))</f>
        <v/>
      </c>
      <c r="K946" s="9" t="e">
        <f>IF(E946="",NA(),IF(U945&lt;0,0,U945)*H946/freq)</f>
        <v>#N/A</v>
      </c>
      <c r="L946" s="8" t="str">
        <f t="shared" si="44"/>
        <v/>
      </c>
      <c r="M946" s="8" t="str">
        <f t="shared" si="45"/>
        <v/>
      </c>
      <c r="N946" s="8">
        <f>N943+3</f>
        <v>943</v>
      </c>
      <c r="O946" s="8">
        <f>O940+6</f>
        <v>943</v>
      </c>
      <c r="P946" s="8"/>
      <c r="Q946" s="8">
        <f>IF($B$23=$M$2,M946,IF($B$23=$N$2,N946,IF($B$23=$O$2,O946,IF($B$23=$P$2,P946,""))))</f>
        <v>943</v>
      </c>
      <c r="R946" s="3">
        <f>IF(Q946&lt;&gt;0,regpay,0)</f>
        <v>0</v>
      </c>
      <c r="S946" s="27"/>
      <c r="T946" s="3">
        <f>IF(U945=0,0,S946)</f>
        <v>0</v>
      </c>
      <c r="U946" s="8" t="str">
        <f>IF(E946="","",IF(U945&lt;=0,0,IF(U945+F946-L946-R946-T946&lt;0,0,U945+F946-L946-R946-T946)))</f>
        <v/>
      </c>
      <c r="W946" s="11"/>
      <c r="X946" s="11"/>
      <c r="Y946" s="11"/>
      <c r="Z946" s="11"/>
      <c r="AA946" s="11"/>
      <c r="AB946" s="11"/>
      <c r="AC946" s="11"/>
    </row>
    <row r="947" spans="4:29">
      <c r="D947" s="34">
        <f>IF(SUM($D$2:D946)&lt;&gt;0,0,IF(U946=L947,E947,0))</f>
        <v>0</v>
      </c>
      <c r="E947" s="3" t="str">
        <f t="shared" si="46"/>
        <v/>
      </c>
      <c r="F947" s="3" t="str">
        <f>IF(E947="","",IF(ISERROR(INDEX($A$11:$B$20,MATCH(E947,$A$11:$A$20,0),2)),0,INDEX($A$11:$B$20,MATCH(E947,$A$11:$A$20,0),2)))</f>
        <v/>
      </c>
      <c r="G947" s="47">
        <v>0.1</v>
      </c>
      <c r="H947" s="46">
        <f>IF($B$5="fixed",rate,G947)</f>
        <v>0.1</v>
      </c>
      <c r="I947" s="9" t="e">
        <f>IF(E947="",NA(),IF(PMT(H947/freq,(term*freq),-$B$2)&gt;(U946*(1+rate/freq)),IF((U946*(1+rate/freq))&lt;0,0,(U946*(1+rate/freq))),PMT(H947/freq,(term*freq),-$B$2)))</f>
        <v>#N/A</v>
      </c>
      <c r="J947" s="8" t="str">
        <f>IF(E947="","",IF(emi&gt;(U946*(1+rate/freq)),IF((U946*(1+rate/freq))&lt;0,0,(U946*(1+rate/freq))),emi))</f>
        <v/>
      </c>
      <c r="K947" s="9" t="e">
        <f>IF(E947="",NA(),IF(U946&lt;0,0,U946)*H947/freq)</f>
        <v>#N/A</v>
      </c>
      <c r="L947" s="8" t="str">
        <f t="shared" si="44"/>
        <v/>
      </c>
      <c r="M947" s="8" t="str">
        <f t="shared" si="45"/>
        <v/>
      </c>
      <c r="N947" s="8"/>
      <c r="O947" s="8"/>
      <c r="P947" s="8"/>
      <c r="Q947" s="8">
        <f>IF($B$23=$M$2,M947,IF($B$23=$N$2,N947,IF($B$23=$O$2,O947,IF($B$23=$P$2,P947,""))))</f>
        <v>0</v>
      </c>
      <c r="R947" s="3">
        <f>IF(Q947&lt;&gt;0,regpay,0)</f>
        <v>0</v>
      </c>
      <c r="S947" s="27"/>
      <c r="T947" s="3">
        <f>IF(U946=0,0,S947)</f>
        <v>0</v>
      </c>
      <c r="U947" s="8" t="str">
        <f>IF(E947="","",IF(U946&lt;=0,0,IF(U946+F947-L947-R947-T947&lt;0,0,U946+F947-L947-R947-T947)))</f>
        <v/>
      </c>
      <c r="W947" s="11"/>
      <c r="X947" s="11"/>
      <c r="Y947" s="11"/>
      <c r="Z947" s="11"/>
      <c r="AA947" s="11"/>
      <c r="AB947" s="11"/>
      <c r="AC947" s="11"/>
    </row>
    <row r="948" spans="4:29">
      <c r="D948" s="34">
        <f>IF(SUM($D$2:D947)&lt;&gt;0,0,IF(U947=L948,E948,0))</f>
        <v>0</v>
      </c>
      <c r="E948" s="3" t="str">
        <f t="shared" si="46"/>
        <v/>
      </c>
      <c r="F948" s="3" t="str">
        <f>IF(E948="","",IF(ISERROR(INDEX($A$11:$B$20,MATCH(E948,$A$11:$A$20,0),2)),0,INDEX($A$11:$B$20,MATCH(E948,$A$11:$A$20,0),2)))</f>
        <v/>
      </c>
      <c r="G948" s="47">
        <v>0.1</v>
      </c>
      <c r="H948" s="46">
        <f>IF($B$5="fixed",rate,G948)</f>
        <v>0.1</v>
      </c>
      <c r="I948" s="9" t="e">
        <f>IF(E948="",NA(),IF(PMT(H948/freq,(term*freq),-$B$2)&gt;(U947*(1+rate/freq)),IF((U947*(1+rate/freq))&lt;0,0,(U947*(1+rate/freq))),PMT(H948/freq,(term*freq),-$B$2)))</f>
        <v>#N/A</v>
      </c>
      <c r="J948" s="8" t="str">
        <f>IF(E948="","",IF(emi&gt;(U947*(1+rate/freq)),IF((U947*(1+rate/freq))&lt;0,0,(U947*(1+rate/freq))),emi))</f>
        <v/>
      </c>
      <c r="K948" s="9" t="e">
        <f>IF(E948="",NA(),IF(U947&lt;0,0,U947)*H948/freq)</f>
        <v>#N/A</v>
      </c>
      <c r="L948" s="8" t="str">
        <f t="shared" si="44"/>
        <v/>
      </c>
      <c r="M948" s="8" t="str">
        <f t="shared" si="45"/>
        <v/>
      </c>
      <c r="N948" s="8"/>
      <c r="O948" s="8"/>
      <c r="P948" s="8"/>
      <c r="Q948" s="8">
        <f>IF($B$23=$M$2,M948,IF($B$23=$N$2,N948,IF($B$23=$O$2,O948,IF($B$23=$P$2,P948,""))))</f>
        <v>0</v>
      </c>
      <c r="R948" s="3">
        <f>IF(Q948&lt;&gt;0,regpay,0)</f>
        <v>0</v>
      </c>
      <c r="S948" s="27"/>
      <c r="T948" s="3">
        <f>IF(U947=0,0,S948)</f>
        <v>0</v>
      </c>
      <c r="U948" s="8" t="str">
        <f>IF(E948="","",IF(U947&lt;=0,0,IF(U947+F948-L948-R948-T948&lt;0,0,U947+F948-L948-R948-T948)))</f>
        <v/>
      </c>
      <c r="W948" s="11"/>
      <c r="X948" s="11"/>
      <c r="Y948" s="11"/>
      <c r="Z948" s="11"/>
      <c r="AA948" s="11"/>
      <c r="AB948" s="11"/>
      <c r="AC948" s="11"/>
    </row>
    <row r="949" spans="4:29">
      <c r="D949" s="34">
        <f>IF(SUM($D$2:D948)&lt;&gt;0,0,IF(U948=L949,E949,0))</f>
        <v>0</v>
      </c>
      <c r="E949" s="3" t="str">
        <f t="shared" si="46"/>
        <v/>
      </c>
      <c r="F949" s="3" t="str">
        <f>IF(E949="","",IF(ISERROR(INDEX($A$11:$B$20,MATCH(E949,$A$11:$A$20,0),2)),0,INDEX($A$11:$B$20,MATCH(E949,$A$11:$A$20,0),2)))</f>
        <v/>
      </c>
      <c r="G949" s="47">
        <v>0.1</v>
      </c>
      <c r="H949" s="46">
        <f>IF($B$5="fixed",rate,G949)</f>
        <v>0.1</v>
      </c>
      <c r="I949" s="9" t="e">
        <f>IF(E949="",NA(),IF(PMT(H949/freq,(term*freq),-$B$2)&gt;(U948*(1+rate/freq)),IF((U948*(1+rate/freq))&lt;0,0,(U948*(1+rate/freq))),PMT(H949/freq,(term*freq),-$B$2)))</f>
        <v>#N/A</v>
      </c>
      <c r="J949" s="8" t="str">
        <f>IF(E949="","",IF(emi&gt;(U948*(1+rate/freq)),IF((U948*(1+rate/freq))&lt;0,0,(U948*(1+rate/freq))),emi))</f>
        <v/>
      </c>
      <c r="K949" s="9" t="e">
        <f>IF(E949="",NA(),IF(U948&lt;0,0,U948)*H949/freq)</f>
        <v>#N/A</v>
      </c>
      <c r="L949" s="8" t="str">
        <f t="shared" si="44"/>
        <v/>
      </c>
      <c r="M949" s="8" t="str">
        <f t="shared" si="45"/>
        <v/>
      </c>
      <c r="N949" s="8">
        <f>N946+3</f>
        <v>946</v>
      </c>
      <c r="O949" s="8"/>
      <c r="P949" s="8"/>
      <c r="Q949" s="8">
        <f>IF($B$23=$M$2,M949,IF($B$23=$N$2,N949,IF($B$23=$O$2,O949,IF($B$23=$P$2,P949,""))))</f>
        <v>946</v>
      </c>
      <c r="R949" s="3">
        <f>IF(Q949&lt;&gt;0,regpay,0)</f>
        <v>0</v>
      </c>
      <c r="S949" s="27"/>
      <c r="T949" s="3">
        <f>IF(U948=0,0,S949)</f>
        <v>0</v>
      </c>
      <c r="U949" s="8" t="str">
        <f>IF(E949="","",IF(U948&lt;=0,0,IF(U948+F949-L949-R949-T949&lt;0,0,U948+F949-L949-R949-T949)))</f>
        <v/>
      </c>
      <c r="W949" s="11"/>
      <c r="X949" s="11"/>
      <c r="Y949" s="11"/>
      <c r="Z949" s="11"/>
      <c r="AA949" s="11"/>
      <c r="AB949" s="11"/>
      <c r="AC949" s="11"/>
    </row>
    <row r="950" spans="4:29">
      <c r="D950" s="34">
        <f>IF(SUM($D$2:D949)&lt;&gt;0,0,IF(U949=L950,E950,0))</f>
        <v>0</v>
      </c>
      <c r="E950" s="3" t="str">
        <f t="shared" si="46"/>
        <v/>
      </c>
      <c r="F950" s="3" t="str">
        <f>IF(E950="","",IF(ISERROR(INDEX($A$11:$B$20,MATCH(E950,$A$11:$A$20,0),2)),0,INDEX($A$11:$B$20,MATCH(E950,$A$11:$A$20,0),2)))</f>
        <v/>
      </c>
      <c r="G950" s="47">
        <v>0.1</v>
      </c>
      <c r="H950" s="46">
        <f>IF($B$5="fixed",rate,G950)</f>
        <v>0.1</v>
      </c>
      <c r="I950" s="9" t="e">
        <f>IF(E950="",NA(),IF(PMT(H950/freq,(term*freq),-$B$2)&gt;(U949*(1+rate/freq)),IF((U949*(1+rate/freq))&lt;0,0,(U949*(1+rate/freq))),PMT(H950/freq,(term*freq),-$B$2)))</f>
        <v>#N/A</v>
      </c>
      <c r="J950" s="8" t="str">
        <f>IF(E950="","",IF(emi&gt;(U949*(1+rate/freq)),IF((U949*(1+rate/freq))&lt;0,0,(U949*(1+rate/freq))),emi))</f>
        <v/>
      </c>
      <c r="K950" s="9" t="e">
        <f>IF(E950="",NA(),IF(U949&lt;0,0,U949)*H950/freq)</f>
        <v>#N/A</v>
      </c>
      <c r="L950" s="8" t="str">
        <f t="shared" si="44"/>
        <v/>
      </c>
      <c r="M950" s="8" t="str">
        <f t="shared" si="45"/>
        <v/>
      </c>
      <c r="N950" s="8"/>
      <c r="O950" s="8"/>
      <c r="P950" s="8"/>
      <c r="Q950" s="8">
        <f>IF($B$23=$M$2,M950,IF($B$23=$N$2,N950,IF($B$23=$O$2,O950,IF($B$23=$P$2,P950,""))))</f>
        <v>0</v>
      </c>
      <c r="R950" s="3">
        <f>IF(Q950&lt;&gt;0,regpay,0)</f>
        <v>0</v>
      </c>
      <c r="S950" s="27"/>
      <c r="T950" s="3">
        <f>IF(U949=0,0,S950)</f>
        <v>0</v>
      </c>
      <c r="U950" s="8" t="str">
        <f>IF(E950="","",IF(U949&lt;=0,0,IF(U949+F950-L950-R950-T950&lt;0,0,U949+F950-L950-R950-T950)))</f>
        <v/>
      </c>
      <c r="W950" s="11"/>
      <c r="X950" s="11"/>
      <c r="Y950" s="11"/>
      <c r="Z950" s="11"/>
      <c r="AA950" s="11"/>
      <c r="AB950" s="11"/>
      <c r="AC950" s="11"/>
    </row>
    <row r="951" spans="4:29">
      <c r="D951" s="34">
        <f>IF(SUM($D$2:D950)&lt;&gt;0,0,IF(U950=L951,E951,0))</f>
        <v>0</v>
      </c>
      <c r="E951" s="3" t="str">
        <f t="shared" si="46"/>
        <v/>
      </c>
      <c r="F951" s="3" t="str">
        <f>IF(E951="","",IF(ISERROR(INDEX($A$11:$B$20,MATCH(E951,$A$11:$A$20,0),2)),0,INDEX($A$11:$B$20,MATCH(E951,$A$11:$A$20,0),2)))</f>
        <v/>
      </c>
      <c r="G951" s="47">
        <v>0.1</v>
      </c>
      <c r="H951" s="46">
        <f>IF($B$5="fixed",rate,G951)</f>
        <v>0.1</v>
      </c>
      <c r="I951" s="9" t="e">
        <f>IF(E951="",NA(),IF(PMT(H951/freq,(term*freq),-$B$2)&gt;(U950*(1+rate/freq)),IF((U950*(1+rate/freq))&lt;0,0,(U950*(1+rate/freq))),PMT(H951/freq,(term*freq),-$B$2)))</f>
        <v>#N/A</v>
      </c>
      <c r="J951" s="8" t="str">
        <f>IF(E951="","",IF(emi&gt;(U950*(1+rate/freq)),IF((U950*(1+rate/freq))&lt;0,0,(U950*(1+rate/freq))),emi))</f>
        <v/>
      </c>
      <c r="K951" s="9" t="e">
        <f>IF(E951="",NA(),IF(U950&lt;0,0,U950)*H951/freq)</f>
        <v>#N/A</v>
      </c>
      <c r="L951" s="8" t="str">
        <f t="shared" si="44"/>
        <v/>
      </c>
      <c r="M951" s="8" t="str">
        <f t="shared" si="45"/>
        <v/>
      </c>
      <c r="N951" s="8"/>
      <c r="O951" s="8"/>
      <c r="P951" s="8"/>
      <c r="Q951" s="8">
        <f>IF($B$23=$M$2,M951,IF($B$23=$N$2,N951,IF($B$23=$O$2,O951,IF($B$23=$P$2,P951,""))))</f>
        <v>0</v>
      </c>
      <c r="R951" s="3">
        <f>IF(Q951&lt;&gt;0,regpay,0)</f>
        <v>0</v>
      </c>
      <c r="S951" s="27"/>
      <c r="T951" s="3">
        <f>IF(U950=0,0,S951)</f>
        <v>0</v>
      </c>
      <c r="U951" s="8" t="str">
        <f>IF(E951="","",IF(U950&lt;=0,0,IF(U950+F951-L951-R951-T951&lt;0,0,U950+F951-L951-R951-T951)))</f>
        <v/>
      </c>
      <c r="W951" s="11"/>
      <c r="X951" s="11"/>
      <c r="Y951" s="11"/>
      <c r="Z951" s="11"/>
      <c r="AA951" s="11"/>
      <c r="AB951" s="11"/>
      <c r="AC951" s="11"/>
    </row>
    <row r="952" spans="4:29">
      <c r="D952" s="34">
        <f>IF(SUM($D$2:D951)&lt;&gt;0,0,IF(U951=L952,E952,0))</f>
        <v>0</v>
      </c>
      <c r="E952" s="3" t="str">
        <f t="shared" si="46"/>
        <v/>
      </c>
      <c r="F952" s="3" t="str">
        <f>IF(E952="","",IF(ISERROR(INDEX($A$11:$B$20,MATCH(E952,$A$11:$A$20,0),2)),0,INDEX($A$11:$B$20,MATCH(E952,$A$11:$A$20,0),2)))</f>
        <v/>
      </c>
      <c r="G952" s="47">
        <v>0.1</v>
      </c>
      <c r="H952" s="46">
        <f>IF($B$5="fixed",rate,G952)</f>
        <v>0.1</v>
      </c>
      <c r="I952" s="9" t="e">
        <f>IF(E952="",NA(),IF(PMT(H952/freq,(term*freq),-$B$2)&gt;(U951*(1+rate/freq)),IF((U951*(1+rate/freq))&lt;0,0,(U951*(1+rate/freq))),PMT(H952/freq,(term*freq),-$B$2)))</f>
        <v>#N/A</v>
      </c>
      <c r="J952" s="8" t="str">
        <f>IF(E952="","",IF(emi&gt;(U951*(1+rate/freq)),IF((U951*(1+rate/freq))&lt;0,0,(U951*(1+rate/freq))),emi))</f>
        <v/>
      </c>
      <c r="K952" s="9" t="e">
        <f>IF(E952="",NA(),IF(U951&lt;0,0,U951)*H952/freq)</f>
        <v>#N/A</v>
      </c>
      <c r="L952" s="8" t="str">
        <f t="shared" si="44"/>
        <v/>
      </c>
      <c r="M952" s="8" t="str">
        <f t="shared" si="45"/>
        <v/>
      </c>
      <c r="N952" s="8">
        <f>N949+3</f>
        <v>949</v>
      </c>
      <c r="O952" s="8">
        <f>O946+6</f>
        <v>949</v>
      </c>
      <c r="P952" s="8">
        <f>P940+12</f>
        <v>949</v>
      </c>
      <c r="Q952" s="8">
        <f>IF($B$23=$M$2,M952,IF($B$23=$N$2,N952,IF($B$23=$O$2,O952,IF($B$23=$P$2,P952,""))))</f>
        <v>949</v>
      </c>
      <c r="R952" s="3">
        <f>IF(Q952&lt;&gt;0,regpay,0)</f>
        <v>0</v>
      </c>
      <c r="S952" s="27"/>
      <c r="T952" s="3">
        <f>IF(U951=0,0,S952)</f>
        <v>0</v>
      </c>
      <c r="U952" s="8" t="str">
        <f>IF(E952="","",IF(U951&lt;=0,0,IF(U951+F952-L952-R952-T952&lt;0,0,U951+F952-L952-R952-T952)))</f>
        <v/>
      </c>
      <c r="W952" s="11"/>
      <c r="X952" s="11"/>
      <c r="Y952" s="11"/>
      <c r="Z952" s="11"/>
      <c r="AA952" s="11"/>
      <c r="AB952" s="11"/>
      <c r="AC952" s="11"/>
    </row>
    <row r="953" spans="4:29">
      <c r="D953" s="34">
        <f>IF(SUM($D$2:D952)&lt;&gt;0,0,IF(U952=L953,E953,0))</f>
        <v>0</v>
      </c>
      <c r="E953" s="3" t="str">
        <f t="shared" si="46"/>
        <v/>
      </c>
      <c r="F953" s="3" t="str">
        <f>IF(E953="","",IF(ISERROR(INDEX($A$11:$B$20,MATCH(E953,$A$11:$A$20,0),2)),0,INDEX($A$11:$B$20,MATCH(E953,$A$11:$A$20,0),2)))</f>
        <v/>
      </c>
      <c r="G953" s="47">
        <v>0.1</v>
      </c>
      <c r="H953" s="46">
        <f>IF($B$5="fixed",rate,G953)</f>
        <v>0.1</v>
      </c>
      <c r="I953" s="9" t="e">
        <f>IF(E953="",NA(),IF(PMT(H953/freq,(term*freq),-$B$2)&gt;(U952*(1+rate/freq)),IF((U952*(1+rate/freq))&lt;0,0,(U952*(1+rate/freq))),PMT(H953/freq,(term*freq),-$B$2)))</f>
        <v>#N/A</v>
      </c>
      <c r="J953" s="8" t="str">
        <f>IF(E953="","",IF(emi&gt;(U952*(1+rate/freq)),IF((U952*(1+rate/freq))&lt;0,0,(U952*(1+rate/freq))),emi))</f>
        <v/>
      </c>
      <c r="K953" s="9" t="e">
        <f>IF(E953="",NA(),IF(U952&lt;0,0,U952)*H953/freq)</f>
        <v>#N/A</v>
      </c>
      <c r="L953" s="8" t="str">
        <f t="shared" si="44"/>
        <v/>
      </c>
      <c r="M953" s="8" t="str">
        <f t="shared" si="45"/>
        <v/>
      </c>
      <c r="N953" s="8"/>
      <c r="O953" s="8"/>
      <c r="P953" s="8"/>
      <c r="Q953" s="8">
        <f>IF($B$23=$M$2,M953,IF($B$23=$N$2,N953,IF($B$23=$O$2,O953,IF($B$23=$P$2,P953,""))))</f>
        <v>0</v>
      </c>
      <c r="R953" s="3">
        <f>IF(Q953&lt;&gt;0,regpay,0)</f>
        <v>0</v>
      </c>
      <c r="S953" s="27"/>
      <c r="T953" s="3">
        <f>IF(U952=0,0,S953)</f>
        <v>0</v>
      </c>
      <c r="U953" s="8" t="str">
        <f>IF(E953="","",IF(U952&lt;=0,0,IF(U952+F953-L953-R953-T953&lt;0,0,U952+F953-L953-R953-T953)))</f>
        <v/>
      </c>
      <c r="W953" s="11"/>
      <c r="X953" s="11"/>
      <c r="Y953" s="11"/>
      <c r="Z953" s="11"/>
      <c r="AA953" s="11"/>
      <c r="AB953" s="11"/>
      <c r="AC953" s="11"/>
    </row>
    <row r="954" spans="4:29">
      <c r="D954" s="34">
        <f>IF(SUM($D$2:D953)&lt;&gt;0,0,IF(U953=L954,E954,0))</f>
        <v>0</v>
      </c>
      <c r="E954" s="3" t="str">
        <f t="shared" si="46"/>
        <v/>
      </c>
      <c r="F954" s="3" t="str">
        <f>IF(E954="","",IF(ISERROR(INDEX($A$11:$B$20,MATCH(E954,$A$11:$A$20,0),2)),0,INDEX($A$11:$B$20,MATCH(E954,$A$11:$A$20,0),2)))</f>
        <v/>
      </c>
      <c r="G954" s="47">
        <v>0.1</v>
      </c>
      <c r="H954" s="46">
        <f>IF($B$5="fixed",rate,G954)</f>
        <v>0.1</v>
      </c>
      <c r="I954" s="9" t="e">
        <f>IF(E954="",NA(),IF(PMT(H954/freq,(term*freq),-$B$2)&gt;(U953*(1+rate/freq)),IF((U953*(1+rate/freq))&lt;0,0,(U953*(1+rate/freq))),PMT(H954/freq,(term*freq),-$B$2)))</f>
        <v>#N/A</v>
      </c>
      <c r="J954" s="8" t="str">
        <f>IF(E954="","",IF(emi&gt;(U953*(1+rate/freq)),IF((U953*(1+rate/freq))&lt;0,0,(U953*(1+rate/freq))),emi))</f>
        <v/>
      </c>
      <c r="K954" s="9" t="e">
        <f>IF(E954="",NA(),IF(U953&lt;0,0,U953)*H954/freq)</f>
        <v>#N/A</v>
      </c>
      <c r="L954" s="8" t="str">
        <f t="shared" si="44"/>
        <v/>
      </c>
      <c r="M954" s="8" t="str">
        <f t="shared" si="45"/>
        <v/>
      </c>
      <c r="N954" s="8"/>
      <c r="O954" s="8"/>
      <c r="P954" s="8"/>
      <c r="Q954" s="8">
        <f>IF($B$23=$M$2,M954,IF($B$23=$N$2,N954,IF($B$23=$O$2,O954,IF($B$23=$P$2,P954,""))))</f>
        <v>0</v>
      </c>
      <c r="R954" s="3">
        <f>IF(Q954&lt;&gt;0,regpay,0)</f>
        <v>0</v>
      </c>
      <c r="S954" s="27"/>
      <c r="T954" s="3">
        <f>IF(U953=0,0,S954)</f>
        <v>0</v>
      </c>
      <c r="U954" s="8" t="str">
        <f>IF(E954="","",IF(U953&lt;=0,0,IF(U953+F954-L954-R954-T954&lt;0,0,U953+F954-L954-R954-T954)))</f>
        <v/>
      </c>
      <c r="W954" s="11"/>
      <c r="X954" s="11"/>
      <c r="Y954" s="11"/>
      <c r="Z954" s="11"/>
      <c r="AA954" s="11"/>
      <c r="AB954" s="11"/>
      <c r="AC954" s="11"/>
    </row>
    <row r="955" spans="4:29">
      <c r="D955" s="34">
        <f>IF(SUM($D$2:D954)&lt;&gt;0,0,IF(U954=L955,E955,0))</f>
        <v>0</v>
      </c>
      <c r="E955" s="3" t="str">
        <f t="shared" si="46"/>
        <v/>
      </c>
      <c r="F955" s="3" t="str">
        <f>IF(E955="","",IF(ISERROR(INDEX($A$11:$B$20,MATCH(E955,$A$11:$A$20,0),2)),0,INDEX($A$11:$B$20,MATCH(E955,$A$11:$A$20,0),2)))</f>
        <v/>
      </c>
      <c r="G955" s="47">
        <v>0.1</v>
      </c>
      <c r="H955" s="46">
        <f>IF($B$5="fixed",rate,G955)</f>
        <v>0.1</v>
      </c>
      <c r="I955" s="9" t="e">
        <f>IF(E955="",NA(),IF(PMT(H955/freq,(term*freq),-$B$2)&gt;(U954*(1+rate/freq)),IF((U954*(1+rate/freq))&lt;0,0,(U954*(1+rate/freq))),PMT(H955/freq,(term*freq),-$B$2)))</f>
        <v>#N/A</v>
      </c>
      <c r="J955" s="8" t="str">
        <f>IF(E955="","",IF(emi&gt;(U954*(1+rate/freq)),IF((U954*(1+rate/freq))&lt;0,0,(U954*(1+rate/freq))),emi))</f>
        <v/>
      </c>
      <c r="K955" s="9" t="e">
        <f>IF(E955="",NA(),IF(U954&lt;0,0,U954)*H955/freq)</f>
        <v>#N/A</v>
      </c>
      <c r="L955" s="8" t="str">
        <f t="shared" si="44"/>
        <v/>
      </c>
      <c r="M955" s="8" t="str">
        <f t="shared" si="45"/>
        <v/>
      </c>
      <c r="N955" s="8">
        <f>N952+3</f>
        <v>952</v>
      </c>
      <c r="O955" s="8"/>
      <c r="P955" s="8"/>
      <c r="Q955" s="8">
        <f>IF($B$23=$M$2,M955,IF($B$23=$N$2,N955,IF($B$23=$O$2,O955,IF($B$23=$P$2,P955,""))))</f>
        <v>952</v>
      </c>
      <c r="R955" s="3">
        <f>IF(Q955&lt;&gt;0,regpay,0)</f>
        <v>0</v>
      </c>
      <c r="S955" s="27"/>
      <c r="T955" s="3">
        <f>IF(U954=0,0,S955)</f>
        <v>0</v>
      </c>
      <c r="U955" s="8" t="str">
        <f>IF(E955="","",IF(U954&lt;=0,0,IF(U954+F955-L955-R955-T955&lt;0,0,U954+F955-L955-R955-T955)))</f>
        <v/>
      </c>
      <c r="W955" s="11"/>
      <c r="X955" s="11"/>
      <c r="Y955" s="11"/>
      <c r="Z955" s="11"/>
      <c r="AA955" s="11"/>
      <c r="AB955" s="11"/>
      <c r="AC955" s="11"/>
    </row>
    <row r="956" spans="4:29">
      <c r="D956" s="34">
        <f>IF(SUM($D$2:D955)&lt;&gt;0,0,IF(U955=L956,E956,0))</f>
        <v>0</v>
      </c>
      <c r="E956" s="3" t="str">
        <f t="shared" si="46"/>
        <v/>
      </c>
      <c r="F956" s="3" t="str">
        <f>IF(E956="","",IF(ISERROR(INDEX($A$11:$B$20,MATCH(E956,$A$11:$A$20,0),2)),0,INDEX($A$11:$B$20,MATCH(E956,$A$11:$A$20,0),2)))</f>
        <v/>
      </c>
      <c r="G956" s="47">
        <v>0.1</v>
      </c>
      <c r="H956" s="46">
        <f>IF($B$5="fixed",rate,G956)</f>
        <v>0.1</v>
      </c>
      <c r="I956" s="9" t="e">
        <f>IF(E956="",NA(),IF(PMT(H956/freq,(term*freq),-$B$2)&gt;(U955*(1+rate/freq)),IF((U955*(1+rate/freq))&lt;0,0,(U955*(1+rate/freq))),PMT(H956/freq,(term*freq),-$B$2)))</f>
        <v>#N/A</v>
      </c>
      <c r="J956" s="8" t="str">
        <f>IF(E956="","",IF(emi&gt;(U955*(1+rate/freq)),IF((U955*(1+rate/freq))&lt;0,0,(U955*(1+rate/freq))),emi))</f>
        <v/>
      </c>
      <c r="K956" s="9" t="e">
        <f>IF(E956="",NA(),IF(U955&lt;0,0,U955)*H956/freq)</f>
        <v>#N/A</v>
      </c>
      <c r="L956" s="8" t="str">
        <f t="shared" si="44"/>
        <v/>
      </c>
      <c r="M956" s="8" t="str">
        <f t="shared" si="45"/>
        <v/>
      </c>
      <c r="N956" s="8"/>
      <c r="O956" s="8"/>
      <c r="P956" s="8"/>
      <c r="Q956" s="8">
        <f>IF($B$23=$M$2,M956,IF($B$23=$N$2,N956,IF($B$23=$O$2,O956,IF($B$23=$P$2,P956,""))))</f>
        <v>0</v>
      </c>
      <c r="R956" s="3">
        <f>IF(Q956&lt;&gt;0,regpay,0)</f>
        <v>0</v>
      </c>
      <c r="S956" s="27"/>
      <c r="T956" s="3">
        <f>IF(U955=0,0,S956)</f>
        <v>0</v>
      </c>
      <c r="U956" s="8" t="str">
        <f>IF(E956="","",IF(U955&lt;=0,0,IF(U955+F956-L956-R956-T956&lt;0,0,U955+F956-L956-R956-T956)))</f>
        <v/>
      </c>
      <c r="W956" s="11"/>
      <c r="X956" s="11"/>
      <c r="Y956" s="11"/>
      <c r="Z956" s="11"/>
      <c r="AA956" s="11"/>
      <c r="AB956" s="11"/>
      <c r="AC956" s="11"/>
    </row>
    <row r="957" spans="4:29">
      <c r="D957" s="34">
        <f>IF(SUM($D$2:D956)&lt;&gt;0,0,IF(U956=L957,E957,0))</f>
        <v>0</v>
      </c>
      <c r="E957" s="3" t="str">
        <f t="shared" si="46"/>
        <v/>
      </c>
      <c r="F957" s="3" t="str">
        <f>IF(E957="","",IF(ISERROR(INDEX($A$11:$B$20,MATCH(E957,$A$11:$A$20,0),2)),0,INDEX($A$11:$B$20,MATCH(E957,$A$11:$A$20,0),2)))</f>
        <v/>
      </c>
      <c r="G957" s="47">
        <v>0.1</v>
      </c>
      <c r="H957" s="46">
        <f>IF($B$5="fixed",rate,G957)</f>
        <v>0.1</v>
      </c>
      <c r="I957" s="9" t="e">
        <f>IF(E957="",NA(),IF(PMT(H957/freq,(term*freq),-$B$2)&gt;(U956*(1+rate/freq)),IF((U956*(1+rate/freq))&lt;0,0,(U956*(1+rate/freq))),PMT(H957/freq,(term*freq),-$B$2)))</f>
        <v>#N/A</v>
      </c>
      <c r="J957" s="8" t="str">
        <f>IF(E957="","",IF(emi&gt;(U956*(1+rate/freq)),IF((U956*(1+rate/freq))&lt;0,0,(U956*(1+rate/freq))),emi))</f>
        <v/>
      </c>
      <c r="K957" s="9" t="e">
        <f>IF(E957="",NA(),IF(U956&lt;0,0,U956)*H957/freq)</f>
        <v>#N/A</v>
      </c>
      <c r="L957" s="8" t="str">
        <f t="shared" si="44"/>
        <v/>
      </c>
      <c r="M957" s="8" t="str">
        <f t="shared" si="45"/>
        <v/>
      </c>
      <c r="N957" s="8"/>
      <c r="O957" s="8"/>
      <c r="P957" s="8"/>
      <c r="Q957" s="8">
        <f>IF($B$23=$M$2,M957,IF($B$23=$N$2,N957,IF($B$23=$O$2,O957,IF($B$23=$P$2,P957,""))))</f>
        <v>0</v>
      </c>
      <c r="R957" s="3">
        <f>IF(Q957&lt;&gt;0,regpay,0)</f>
        <v>0</v>
      </c>
      <c r="S957" s="27"/>
      <c r="T957" s="3">
        <f>IF(U956=0,0,S957)</f>
        <v>0</v>
      </c>
      <c r="U957" s="8" t="str">
        <f>IF(E957="","",IF(U956&lt;=0,0,IF(U956+F957-L957-R957-T957&lt;0,0,U956+F957-L957-R957-T957)))</f>
        <v/>
      </c>
      <c r="W957" s="11"/>
      <c r="X957" s="11"/>
      <c r="Y957" s="11"/>
      <c r="Z957" s="11"/>
      <c r="AA957" s="11"/>
      <c r="AB957" s="11"/>
      <c r="AC957" s="11"/>
    </row>
    <row r="958" spans="4:29">
      <c r="D958" s="34">
        <f>IF(SUM($D$2:D957)&lt;&gt;0,0,IF(U957=L958,E958,0))</f>
        <v>0</v>
      </c>
      <c r="E958" s="3" t="str">
        <f t="shared" si="46"/>
        <v/>
      </c>
      <c r="F958" s="3" t="str">
        <f>IF(E958="","",IF(ISERROR(INDEX($A$11:$B$20,MATCH(E958,$A$11:$A$20,0),2)),0,INDEX($A$11:$B$20,MATCH(E958,$A$11:$A$20,0),2)))</f>
        <v/>
      </c>
      <c r="G958" s="47">
        <v>0.1</v>
      </c>
      <c r="H958" s="46">
        <f>IF($B$5="fixed",rate,G958)</f>
        <v>0.1</v>
      </c>
      <c r="I958" s="9" t="e">
        <f>IF(E958="",NA(),IF(PMT(H958/freq,(term*freq),-$B$2)&gt;(U957*(1+rate/freq)),IF((U957*(1+rate/freq))&lt;0,0,(U957*(1+rate/freq))),PMT(H958/freq,(term*freq),-$B$2)))</f>
        <v>#N/A</v>
      </c>
      <c r="J958" s="8" t="str">
        <f>IF(E958="","",IF(emi&gt;(U957*(1+rate/freq)),IF((U957*(1+rate/freq))&lt;0,0,(U957*(1+rate/freq))),emi))</f>
        <v/>
      </c>
      <c r="K958" s="9" t="e">
        <f>IF(E958="",NA(),IF(U957&lt;0,0,U957)*H958/freq)</f>
        <v>#N/A</v>
      </c>
      <c r="L958" s="8" t="str">
        <f t="shared" si="44"/>
        <v/>
      </c>
      <c r="M958" s="8" t="str">
        <f t="shared" si="45"/>
        <v/>
      </c>
      <c r="N958" s="8">
        <f>N955+3</f>
        <v>955</v>
      </c>
      <c r="O958" s="8">
        <f>O952+6</f>
        <v>955</v>
      </c>
      <c r="P958" s="8"/>
      <c r="Q958" s="8">
        <f>IF($B$23=$M$2,M958,IF($B$23=$N$2,N958,IF($B$23=$O$2,O958,IF($B$23=$P$2,P958,""))))</f>
        <v>955</v>
      </c>
      <c r="R958" s="3">
        <f>IF(Q958&lt;&gt;0,regpay,0)</f>
        <v>0</v>
      </c>
      <c r="S958" s="27"/>
      <c r="T958" s="3">
        <f>IF(U957=0,0,S958)</f>
        <v>0</v>
      </c>
      <c r="U958" s="8" t="str">
        <f>IF(E958="","",IF(U957&lt;=0,0,IF(U957+F958-L958-R958-T958&lt;0,0,U957+F958-L958-R958-T958)))</f>
        <v/>
      </c>
      <c r="W958" s="11"/>
      <c r="X958" s="11"/>
      <c r="Y958" s="11"/>
      <c r="Z958" s="11"/>
      <c r="AA958" s="11"/>
      <c r="AB958" s="11"/>
      <c r="AC958" s="11"/>
    </row>
    <row r="959" spans="4:29">
      <c r="D959" s="34">
        <f>IF(SUM($D$2:D958)&lt;&gt;0,0,IF(U958=L959,E959,0))</f>
        <v>0</v>
      </c>
      <c r="E959" s="3" t="str">
        <f t="shared" si="46"/>
        <v/>
      </c>
      <c r="F959" s="3" t="str">
        <f>IF(E959="","",IF(ISERROR(INDEX($A$11:$B$20,MATCH(E959,$A$11:$A$20,0),2)),0,INDEX($A$11:$B$20,MATCH(E959,$A$11:$A$20,0),2)))</f>
        <v/>
      </c>
      <c r="G959" s="47">
        <v>0.1</v>
      </c>
      <c r="H959" s="46">
        <f>IF($B$5="fixed",rate,G959)</f>
        <v>0.1</v>
      </c>
      <c r="I959" s="9" t="e">
        <f>IF(E959="",NA(),IF(PMT(H959/freq,(term*freq),-$B$2)&gt;(U958*(1+rate/freq)),IF((U958*(1+rate/freq))&lt;0,0,(U958*(1+rate/freq))),PMT(H959/freq,(term*freq),-$B$2)))</f>
        <v>#N/A</v>
      </c>
      <c r="J959" s="8" t="str">
        <f>IF(E959="","",IF(emi&gt;(U958*(1+rate/freq)),IF((U958*(1+rate/freq))&lt;0,0,(U958*(1+rate/freq))),emi))</f>
        <v/>
      </c>
      <c r="K959" s="9" t="e">
        <f>IF(E959="",NA(),IF(U958&lt;0,0,U958)*H959/freq)</f>
        <v>#N/A</v>
      </c>
      <c r="L959" s="8" t="str">
        <f t="shared" si="44"/>
        <v/>
      </c>
      <c r="M959" s="8" t="str">
        <f t="shared" si="45"/>
        <v/>
      </c>
      <c r="N959" s="8"/>
      <c r="O959" s="8"/>
      <c r="P959" s="8"/>
      <c r="Q959" s="8">
        <f>IF($B$23=$M$2,M959,IF($B$23=$N$2,N959,IF($B$23=$O$2,O959,IF($B$23=$P$2,P959,""))))</f>
        <v>0</v>
      </c>
      <c r="R959" s="3">
        <f>IF(Q959&lt;&gt;0,regpay,0)</f>
        <v>0</v>
      </c>
      <c r="S959" s="27"/>
      <c r="T959" s="3">
        <f>IF(U958=0,0,S959)</f>
        <v>0</v>
      </c>
      <c r="U959" s="8" t="str">
        <f>IF(E959="","",IF(U958&lt;=0,0,IF(U958+F959-L959-R959-T959&lt;0,0,U958+F959-L959-R959-T959)))</f>
        <v/>
      </c>
      <c r="W959" s="11"/>
      <c r="X959" s="11"/>
      <c r="Y959" s="11"/>
      <c r="Z959" s="11"/>
      <c r="AA959" s="11"/>
      <c r="AB959" s="11"/>
      <c r="AC959" s="11"/>
    </row>
    <row r="960" spans="4:29">
      <c r="D960" s="34">
        <f>IF(SUM($D$2:D959)&lt;&gt;0,0,IF(U959=L960,E960,0))</f>
        <v>0</v>
      </c>
      <c r="E960" s="3" t="str">
        <f t="shared" si="46"/>
        <v/>
      </c>
      <c r="F960" s="3" t="str">
        <f>IF(E960="","",IF(ISERROR(INDEX($A$11:$B$20,MATCH(E960,$A$11:$A$20,0),2)),0,INDEX($A$11:$B$20,MATCH(E960,$A$11:$A$20,0),2)))</f>
        <v/>
      </c>
      <c r="G960" s="47">
        <v>0.1</v>
      </c>
      <c r="H960" s="46">
        <f>IF($B$5="fixed",rate,G960)</f>
        <v>0.1</v>
      </c>
      <c r="I960" s="9" t="e">
        <f>IF(E960="",NA(),IF(PMT(H960/freq,(term*freq),-$B$2)&gt;(U959*(1+rate/freq)),IF((U959*(1+rate/freq))&lt;0,0,(U959*(1+rate/freq))),PMT(H960/freq,(term*freq),-$B$2)))</f>
        <v>#N/A</v>
      </c>
      <c r="J960" s="8" t="str">
        <f>IF(E960="","",IF(emi&gt;(U959*(1+rate/freq)),IF((U959*(1+rate/freq))&lt;0,0,(U959*(1+rate/freq))),emi))</f>
        <v/>
      </c>
      <c r="K960" s="9" t="e">
        <f>IF(E960="",NA(),IF(U959&lt;0,0,U959)*H960/freq)</f>
        <v>#N/A</v>
      </c>
      <c r="L960" s="8" t="str">
        <f t="shared" si="44"/>
        <v/>
      </c>
      <c r="M960" s="8" t="str">
        <f t="shared" si="45"/>
        <v/>
      </c>
      <c r="N960" s="8"/>
      <c r="O960" s="8"/>
      <c r="P960" s="8"/>
      <c r="Q960" s="8">
        <f>IF($B$23=$M$2,M960,IF($B$23=$N$2,N960,IF($B$23=$O$2,O960,IF($B$23=$P$2,P960,""))))</f>
        <v>0</v>
      </c>
      <c r="R960" s="3">
        <f>IF(Q960&lt;&gt;0,regpay,0)</f>
        <v>0</v>
      </c>
      <c r="S960" s="27"/>
      <c r="T960" s="3">
        <f>IF(U959=0,0,S960)</f>
        <v>0</v>
      </c>
      <c r="U960" s="8" t="str">
        <f>IF(E960="","",IF(U959&lt;=0,0,IF(U959+F960-L960-R960-T960&lt;0,0,U959+F960-L960-R960-T960)))</f>
        <v/>
      </c>
      <c r="W960" s="11"/>
      <c r="X960" s="11"/>
      <c r="Y960" s="11"/>
      <c r="Z960" s="11"/>
      <c r="AA960" s="11"/>
      <c r="AB960" s="11"/>
      <c r="AC960" s="11"/>
    </row>
    <row r="961" spans="4:29">
      <c r="D961" s="34">
        <f>IF(SUM($D$2:D960)&lt;&gt;0,0,IF(U960=L961,E961,0))</f>
        <v>0</v>
      </c>
      <c r="E961" s="3" t="str">
        <f t="shared" si="46"/>
        <v/>
      </c>
      <c r="F961" s="3" t="str">
        <f>IF(E961="","",IF(ISERROR(INDEX($A$11:$B$20,MATCH(E961,$A$11:$A$20,0),2)),0,INDEX($A$11:$B$20,MATCH(E961,$A$11:$A$20,0),2)))</f>
        <v/>
      </c>
      <c r="G961" s="47">
        <v>0.1</v>
      </c>
      <c r="H961" s="46">
        <f>IF($B$5="fixed",rate,G961)</f>
        <v>0.1</v>
      </c>
      <c r="I961" s="9" t="e">
        <f>IF(E961="",NA(),IF(PMT(H961/freq,(term*freq),-$B$2)&gt;(U960*(1+rate/freq)),IF((U960*(1+rate/freq))&lt;0,0,(U960*(1+rate/freq))),PMT(H961/freq,(term*freq),-$B$2)))</f>
        <v>#N/A</v>
      </c>
      <c r="J961" s="8" t="str">
        <f>IF(E961="","",IF(emi&gt;(U960*(1+rate/freq)),IF((U960*(1+rate/freq))&lt;0,0,(U960*(1+rate/freq))),emi))</f>
        <v/>
      </c>
      <c r="K961" s="9" t="e">
        <f>IF(E961="",NA(),IF(U960&lt;0,0,U960)*H961/freq)</f>
        <v>#N/A</v>
      </c>
      <c r="L961" s="8" t="str">
        <f t="shared" si="44"/>
        <v/>
      </c>
      <c r="M961" s="8" t="str">
        <f t="shared" si="45"/>
        <v/>
      </c>
      <c r="N961" s="8">
        <f>N958+3</f>
        <v>958</v>
      </c>
      <c r="O961" s="8"/>
      <c r="P961" s="8"/>
      <c r="Q961" s="8">
        <f>IF($B$23=$M$2,M961,IF($B$23=$N$2,N961,IF($B$23=$O$2,O961,IF($B$23=$P$2,P961,""))))</f>
        <v>958</v>
      </c>
      <c r="R961" s="3">
        <f>IF(Q961&lt;&gt;0,regpay,0)</f>
        <v>0</v>
      </c>
      <c r="S961" s="27"/>
      <c r="T961" s="3">
        <f>IF(U960=0,0,S961)</f>
        <v>0</v>
      </c>
      <c r="U961" s="8" t="str">
        <f>IF(E961="","",IF(U960&lt;=0,0,IF(U960+F961-L961-R961-T961&lt;0,0,U960+F961-L961-R961-T961)))</f>
        <v/>
      </c>
      <c r="W961" s="11"/>
      <c r="X961" s="11"/>
      <c r="Y961" s="11"/>
      <c r="Z961" s="11"/>
      <c r="AA961" s="11"/>
      <c r="AB961" s="11"/>
      <c r="AC961" s="11"/>
    </row>
    <row r="962" spans="4:29">
      <c r="D962" s="34">
        <f>IF(SUM($D$2:D961)&lt;&gt;0,0,IF(U961=L962,E962,0))</f>
        <v>0</v>
      </c>
      <c r="E962" s="3" t="str">
        <f t="shared" si="46"/>
        <v/>
      </c>
      <c r="F962" s="3" t="str">
        <f>IF(E962="","",IF(ISERROR(INDEX($A$11:$B$20,MATCH(E962,$A$11:$A$20,0),2)),0,INDEX($A$11:$B$20,MATCH(E962,$A$11:$A$20,0),2)))</f>
        <v/>
      </c>
      <c r="G962" s="47">
        <v>0.1</v>
      </c>
      <c r="H962" s="46">
        <f>IF($B$5="fixed",rate,G962)</f>
        <v>0.1</v>
      </c>
      <c r="I962" s="9" t="e">
        <f>IF(E962="",NA(),IF(PMT(H962/freq,(term*freq),-$B$2)&gt;(U961*(1+rate/freq)),IF((U961*(1+rate/freq))&lt;0,0,(U961*(1+rate/freq))),PMT(H962/freq,(term*freq),-$B$2)))</f>
        <v>#N/A</v>
      </c>
      <c r="J962" s="8" t="str">
        <f>IF(E962="","",IF(emi&gt;(U961*(1+rate/freq)),IF((U961*(1+rate/freq))&lt;0,0,(U961*(1+rate/freq))),emi))</f>
        <v/>
      </c>
      <c r="K962" s="9" t="e">
        <f>IF(E962="",NA(),IF(U961&lt;0,0,U961)*H962/freq)</f>
        <v>#N/A</v>
      </c>
      <c r="L962" s="8" t="str">
        <f t="shared" si="44"/>
        <v/>
      </c>
      <c r="M962" s="8" t="str">
        <f t="shared" si="45"/>
        <v/>
      </c>
      <c r="N962" s="8"/>
      <c r="O962" s="8"/>
      <c r="P962" s="8"/>
      <c r="Q962" s="8">
        <f>IF($B$23=$M$2,M962,IF($B$23=$N$2,N962,IF($B$23=$O$2,O962,IF($B$23=$P$2,P962,""))))</f>
        <v>0</v>
      </c>
      <c r="R962" s="3">
        <f>IF(Q962&lt;&gt;0,regpay,0)</f>
        <v>0</v>
      </c>
      <c r="S962" s="27"/>
      <c r="T962" s="3">
        <f>IF(U961=0,0,S962)</f>
        <v>0</v>
      </c>
      <c r="U962" s="8" t="str">
        <f>IF(E962="","",IF(U961&lt;=0,0,IF(U961+F962-L962-R962-T962&lt;0,0,U961+F962-L962-R962-T962)))</f>
        <v/>
      </c>
      <c r="W962" s="11"/>
      <c r="X962" s="11"/>
      <c r="Y962" s="11"/>
      <c r="Z962" s="11"/>
      <c r="AA962" s="11"/>
      <c r="AB962" s="11"/>
      <c r="AC962" s="11"/>
    </row>
    <row r="963" spans="4:29">
      <c r="D963" s="34">
        <f>IF(SUM($D$2:D962)&lt;&gt;0,0,IF(U962=L963,E963,0))</f>
        <v>0</v>
      </c>
      <c r="E963" s="3" t="str">
        <f t="shared" si="46"/>
        <v/>
      </c>
      <c r="F963" s="3" t="str">
        <f>IF(E963="","",IF(ISERROR(INDEX($A$11:$B$20,MATCH(E963,$A$11:$A$20,0),2)),0,INDEX($A$11:$B$20,MATCH(E963,$A$11:$A$20,0),2)))</f>
        <v/>
      </c>
      <c r="G963" s="47">
        <v>0.1</v>
      </c>
      <c r="H963" s="46">
        <f>IF($B$5="fixed",rate,G963)</f>
        <v>0.1</v>
      </c>
      <c r="I963" s="9" t="e">
        <f>IF(E963="",NA(),IF(PMT(H963/freq,(term*freq),-$B$2)&gt;(U962*(1+rate/freq)),IF((U962*(1+rate/freq))&lt;0,0,(U962*(1+rate/freq))),PMT(H963/freq,(term*freq),-$B$2)))</f>
        <v>#N/A</v>
      </c>
      <c r="J963" s="8" t="str">
        <f>IF(E963="","",IF(emi&gt;(U962*(1+rate/freq)),IF((U962*(1+rate/freq))&lt;0,0,(U962*(1+rate/freq))),emi))</f>
        <v/>
      </c>
      <c r="K963" s="9" t="e">
        <f>IF(E963="",NA(),IF(U962&lt;0,0,U962)*H963/freq)</f>
        <v>#N/A</v>
      </c>
      <c r="L963" s="8" t="str">
        <f t="shared" si="44"/>
        <v/>
      </c>
      <c r="M963" s="8" t="str">
        <f t="shared" si="45"/>
        <v/>
      </c>
      <c r="N963" s="8"/>
      <c r="O963" s="8"/>
      <c r="P963" s="8"/>
      <c r="Q963" s="8">
        <f>IF($B$23=$M$2,M963,IF($B$23=$N$2,N963,IF($B$23=$O$2,O963,IF($B$23=$P$2,P963,""))))</f>
        <v>0</v>
      </c>
      <c r="R963" s="3">
        <f>IF(Q963&lt;&gt;0,regpay,0)</f>
        <v>0</v>
      </c>
      <c r="S963" s="27"/>
      <c r="T963" s="3">
        <f>IF(U962=0,0,S963)</f>
        <v>0</v>
      </c>
      <c r="U963" s="8" t="str">
        <f>IF(E963="","",IF(U962&lt;=0,0,IF(U962+F963-L963-R963-T963&lt;0,0,U962+F963-L963-R963-T963)))</f>
        <v/>
      </c>
      <c r="W963" s="11"/>
      <c r="X963" s="11"/>
      <c r="Y963" s="11"/>
      <c r="Z963" s="11"/>
      <c r="AA963" s="11"/>
      <c r="AB963" s="11"/>
      <c r="AC963" s="11"/>
    </row>
    <row r="964" spans="4:29">
      <c r="D964" s="34">
        <f>IF(SUM($D$2:D963)&lt;&gt;0,0,IF(U963=L964,E964,0))</f>
        <v>0</v>
      </c>
      <c r="E964" s="3" t="str">
        <f t="shared" si="46"/>
        <v/>
      </c>
      <c r="F964" s="3" t="str">
        <f>IF(E964="","",IF(ISERROR(INDEX($A$11:$B$20,MATCH(E964,$A$11:$A$20,0),2)),0,INDEX($A$11:$B$20,MATCH(E964,$A$11:$A$20,0),2)))</f>
        <v/>
      </c>
      <c r="G964" s="47">
        <v>0.1</v>
      </c>
      <c r="H964" s="46">
        <f>IF($B$5="fixed",rate,G964)</f>
        <v>0.1</v>
      </c>
      <c r="I964" s="9" t="e">
        <f>IF(E964="",NA(),IF(PMT(H964/freq,(term*freq),-$B$2)&gt;(U963*(1+rate/freq)),IF((U963*(1+rate/freq))&lt;0,0,(U963*(1+rate/freq))),PMT(H964/freq,(term*freq),-$B$2)))</f>
        <v>#N/A</v>
      </c>
      <c r="J964" s="8" t="str">
        <f>IF(E964="","",IF(emi&gt;(U963*(1+rate/freq)),IF((U963*(1+rate/freq))&lt;0,0,(U963*(1+rate/freq))),emi))</f>
        <v/>
      </c>
      <c r="K964" s="9" t="e">
        <f>IF(E964="",NA(),IF(U963&lt;0,0,U963)*H964/freq)</f>
        <v>#N/A</v>
      </c>
      <c r="L964" s="8" t="str">
        <f t="shared" si="44"/>
        <v/>
      </c>
      <c r="M964" s="8" t="str">
        <f t="shared" si="45"/>
        <v/>
      </c>
      <c r="N964" s="8">
        <f>N961+3</f>
        <v>961</v>
      </c>
      <c r="O964" s="8">
        <f>O958+6</f>
        <v>961</v>
      </c>
      <c r="P964" s="8">
        <f>P952+12</f>
        <v>961</v>
      </c>
      <c r="Q964" s="8">
        <f>IF($B$23=$M$2,M964,IF($B$23=$N$2,N964,IF($B$23=$O$2,O964,IF($B$23=$P$2,P964,""))))</f>
        <v>961</v>
      </c>
      <c r="R964" s="3">
        <f>IF(Q964&lt;&gt;0,regpay,0)</f>
        <v>0</v>
      </c>
      <c r="S964" s="27"/>
      <c r="T964" s="3">
        <f>IF(U963=0,0,S964)</f>
        <v>0</v>
      </c>
      <c r="U964" s="8" t="str">
        <f>IF(E964="","",IF(U963&lt;=0,0,IF(U963+F964-L964-R964-T964&lt;0,0,U963+F964-L964-R964-T964)))</f>
        <v/>
      </c>
      <c r="W964" s="11"/>
      <c r="X964" s="11"/>
      <c r="Y964" s="11"/>
      <c r="Z964" s="11"/>
      <c r="AA964" s="11"/>
      <c r="AB964" s="11"/>
      <c r="AC964" s="11"/>
    </row>
    <row r="965" spans="4:29">
      <c r="D965" s="34">
        <f>IF(SUM($D$2:D964)&lt;&gt;0,0,IF(U964=L965,E965,0))</f>
        <v>0</v>
      </c>
      <c r="E965" s="3" t="str">
        <f t="shared" si="46"/>
        <v/>
      </c>
      <c r="F965" s="3" t="str">
        <f>IF(E965="","",IF(ISERROR(INDEX($A$11:$B$20,MATCH(E965,$A$11:$A$20,0),2)),0,INDEX($A$11:$B$20,MATCH(E965,$A$11:$A$20,0),2)))</f>
        <v/>
      </c>
      <c r="G965" s="47">
        <v>0.1</v>
      </c>
      <c r="H965" s="46">
        <f>IF($B$5="fixed",rate,G965)</f>
        <v>0.1</v>
      </c>
      <c r="I965" s="9" t="e">
        <f>IF(E965="",NA(),IF(PMT(H965/freq,(term*freq),-$B$2)&gt;(U964*(1+rate/freq)),IF((U964*(1+rate/freq))&lt;0,0,(U964*(1+rate/freq))),PMT(H965/freq,(term*freq),-$B$2)))</f>
        <v>#N/A</v>
      </c>
      <c r="J965" s="8" t="str">
        <f>IF(E965="","",IF(emi&gt;(U964*(1+rate/freq)),IF((U964*(1+rate/freq))&lt;0,0,(U964*(1+rate/freq))),emi))</f>
        <v/>
      </c>
      <c r="K965" s="9" t="e">
        <f>IF(E965="",NA(),IF(U964&lt;0,0,U964)*H965/freq)</f>
        <v>#N/A</v>
      </c>
      <c r="L965" s="8" t="str">
        <f t="shared" ref="L965:L1028" si="47">IF(E965="","",I965-K965)</f>
        <v/>
      </c>
      <c r="M965" s="8" t="str">
        <f t="shared" ref="M965:M1028" si="48">E965</f>
        <v/>
      </c>
      <c r="N965" s="8"/>
      <c r="O965" s="8"/>
      <c r="P965" s="8"/>
      <c r="Q965" s="8">
        <f>IF($B$23=$M$2,M965,IF($B$23=$N$2,N965,IF($B$23=$O$2,O965,IF($B$23=$P$2,P965,""))))</f>
        <v>0</v>
      </c>
      <c r="R965" s="3">
        <f>IF(Q965&lt;&gt;0,regpay,0)</f>
        <v>0</v>
      </c>
      <c r="S965" s="27"/>
      <c r="T965" s="3">
        <f>IF(U964=0,0,S965)</f>
        <v>0</v>
      </c>
      <c r="U965" s="8" t="str">
        <f>IF(E965="","",IF(U964&lt;=0,0,IF(U964+F965-L965-R965-T965&lt;0,0,U964+F965-L965-R965-T965)))</f>
        <v/>
      </c>
      <c r="W965" s="11"/>
      <c r="X965" s="11"/>
      <c r="Y965" s="11"/>
      <c r="Z965" s="11"/>
      <c r="AA965" s="11"/>
      <c r="AB965" s="11"/>
      <c r="AC965" s="11"/>
    </row>
    <row r="966" spans="4:29">
      <c r="D966" s="34">
        <f>IF(SUM($D$2:D965)&lt;&gt;0,0,IF(U965=L966,E966,0))</f>
        <v>0</v>
      </c>
      <c r="E966" s="3" t="str">
        <f t="shared" si="46"/>
        <v/>
      </c>
      <c r="F966" s="3" t="str">
        <f>IF(E966="","",IF(ISERROR(INDEX($A$11:$B$20,MATCH(E966,$A$11:$A$20,0),2)),0,INDEX($A$11:$B$20,MATCH(E966,$A$11:$A$20,0),2)))</f>
        <v/>
      </c>
      <c r="G966" s="47">
        <v>0.1</v>
      </c>
      <c r="H966" s="46">
        <f>IF($B$5="fixed",rate,G966)</f>
        <v>0.1</v>
      </c>
      <c r="I966" s="9" t="e">
        <f>IF(E966="",NA(),IF(PMT(H966/freq,(term*freq),-$B$2)&gt;(U965*(1+rate/freq)),IF((U965*(1+rate/freq))&lt;0,0,(U965*(1+rate/freq))),PMT(H966/freq,(term*freq),-$B$2)))</f>
        <v>#N/A</v>
      </c>
      <c r="J966" s="8" t="str">
        <f>IF(E966="","",IF(emi&gt;(U965*(1+rate/freq)),IF((U965*(1+rate/freq))&lt;0,0,(U965*(1+rate/freq))),emi))</f>
        <v/>
      </c>
      <c r="K966" s="9" t="e">
        <f>IF(E966="",NA(),IF(U965&lt;0,0,U965)*H966/freq)</f>
        <v>#N/A</v>
      </c>
      <c r="L966" s="8" t="str">
        <f t="shared" si="47"/>
        <v/>
      </c>
      <c r="M966" s="8" t="str">
        <f t="shared" si="48"/>
        <v/>
      </c>
      <c r="N966" s="8"/>
      <c r="O966" s="8"/>
      <c r="P966" s="8"/>
      <c r="Q966" s="8">
        <f>IF($B$23=$M$2,M966,IF($B$23=$N$2,N966,IF($B$23=$O$2,O966,IF($B$23=$P$2,P966,""))))</f>
        <v>0</v>
      </c>
      <c r="R966" s="3">
        <f>IF(Q966&lt;&gt;0,regpay,0)</f>
        <v>0</v>
      </c>
      <c r="S966" s="27"/>
      <c r="T966" s="3">
        <f>IF(U965=0,0,S966)</f>
        <v>0</v>
      </c>
      <c r="U966" s="8" t="str">
        <f>IF(E966="","",IF(U965&lt;=0,0,IF(U965+F966-L966-R966-T966&lt;0,0,U965+F966-L966-R966-T966)))</f>
        <v/>
      </c>
      <c r="W966" s="11"/>
      <c r="X966" s="11"/>
      <c r="Y966" s="11"/>
      <c r="Z966" s="11"/>
      <c r="AA966" s="11"/>
      <c r="AB966" s="11"/>
      <c r="AC966" s="11"/>
    </row>
    <row r="967" spans="4:29">
      <c r="D967" s="34">
        <f>IF(SUM($D$2:D966)&lt;&gt;0,0,IF(U966=L967,E967,0))</f>
        <v>0</v>
      </c>
      <c r="E967" s="3" t="str">
        <f t="shared" si="46"/>
        <v/>
      </c>
      <c r="F967" s="3" t="str">
        <f>IF(E967="","",IF(ISERROR(INDEX($A$11:$B$20,MATCH(E967,$A$11:$A$20,0),2)),0,INDEX($A$11:$B$20,MATCH(E967,$A$11:$A$20,0),2)))</f>
        <v/>
      </c>
      <c r="G967" s="47">
        <v>0.1</v>
      </c>
      <c r="H967" s="46">
        <f>IF($B$5="fixed",rate,G967)</f>
        <v>0.1</v>
      </c>
      <c r="I967" s="9" t="e">
        <f>IF(E967="",NA(),IF(PMT(H967/freq,(term*freq),-$B$2)&gt;(U966*(1+rate/freq)),IF((U966*(1+rate/freq))&lt;0,0,(U966*(1+rate/freq))),PMT(H967/freq,(term*freq),-$B$2)))</f>
        <v>#N/A</v>
      </c>
      <c r="J967" s="8" t="str">
        <f>IF(E967="","",IF(emi&gt;(U966*(1+rate/freq)),IF((U966*(1+rate/freq))&lt;0,0,(U966*(1+rate/freq))),emi))</f>
        <v/>
      </c>
      <c r="K967" s="9" t="e">
        <f>IF(E967="",NA(),IF(U966&lt;0,0,U966)*H967/freq)</f>
        <v>#N/A</v>
      </c>
      <c r="L967" s="8" t="str">
        <f t="shared" si="47"/>
        <v/>
      </c>
      <c r="M967" s="8" t="str">
        <f t="shared" si="48"/>
        <v/>
      </c>
      <c r="N967" s="8">
        <f>N964+3</f>
        <v>964</v>
      </c>
      <c r="O967" s="8"/>
      <c r="P967" s="8"/>
      <c r="Q967" s="8">
        <f>IF($B$23=$M$2,M967,IF($B$23=$N$2,N967,IF($B$23=$O$2,O967,IF($B$23=$P$2,P967,""))))</f>
        <v>964</v>
      </c>
      <c r="R967" s="3">
        <f>IF(Q967&lt;&gt;0,regpay,0)</f>
        <v>0</v>
      </c>
      <c r="S967" s="27"/>
      <c r="T967" s="3">
        <f>IF(U966=0,0,S967)</f>
        <v>0</v>
      </c>
      <c r="U967" s="8" t="str">
        <f>IF(E967="","",IF(U966&lt;=0,0,IF(U966+F967-L967-R967-T967&lt;0,0,U966+F967-L967-R967-T967)))</f>
        <v/>
      </c>
      <c r="W967" s="11"/>
      <c r="X967" s="11"/>
      <c r="Y967" s="11"/>
      <c r="Z967" s="11"/>
      <c r="AA967" s="11"/>
      <c r="AB967" s="11"/>
      <c r="AC967" s="11"/>
    </row>
    <row r="968" spans="4:29">
      <c r="D968" s="34">
        <f>IF(SUM($D$2:D967)&lt;&gt;0,0,IF(U967=L968,E968,0))</f>
        <v>0</v>
      </c>
      <c r="E968" s="3" t="str">
        <f t="shared" si="46"/>
        <v/>
      </c>
      <c r="F968" s="3" t="str">
        <f>IF(E968="","",IF(ISERROR(INDEX($A$11:$B$20,MATCH(E968,$A$11:$A$20,0),2)),0,INDEX($A$11:$B$20,MATCH(E968,$A$11:$A$20,0),2)))</f>
        <v/>
      </c>
      <c r="G968" s="47">
        <v>0.1</v>
      </c>
      <c r="H968" s="46">
        <f>IF($B$5="fixed",rate,G968)</f>
        <v>0.1</v>
      </c>
      <c r="I968" s="9" t="e">
        <f>IF(E968="",NA(),IF(PMT(H968/freq,(term*freq),-$B$2)&gt;(U967*(1+rate/freq)),IF((U967*(1+rate/freq))&lt;0,0,(U967*(1+rate/freq))),PMT(H968/freq,(term*freq),-$B$2)))</f>
        <v>#N/A</v>
      </c>
      <c r="J968" s="8" t="str">
        <f>IF(E968="","",IF(emi&gt;(U967*(1+rate/freq)),IF((U967*(1+rate/freq))&lt;0,0,(U967*(1+rate/freq))),emi))</f>
        <v/>
      </c>
      <c r="K968" s="9" t="e">
        <f>IF(E968="",NA(),IF(U967&lt;0,0,U967)*H968/freq)</f>
        <v>#N/A</v>
      </c>
      <c r="L968" s="8" t="str">
        <f t="shared" si="47"/>
        <v/>
      </c>
      <c r="M968" s="8" t="str">
        <f t="shared" si="48"/>
        <v/>
      </c>
      <c r="N968" s="8"/>
      <c r="O968" s="8"/>
      <c r="P968" s="8"/>
      <c r="Q968" s="8">
        <f>IF($B$23=$M$2,M968,IF($B$23=$N$2,N968,IF($B$23=$O$2,O968,IF($B$23=$P$2,P968,""))))</f>
        <v>0</v>
      </c>
      <c r="R968" s="3">
        <f>IF(Q968&lt;&gt;0,regpay,0)</f>
        <v>0</v>
      </c>
      <c r="S968" s="27"/>
      <c r="T968" s="3">
        <f>IF(U967=0,0,S968)</f>
        <v>0</v>
      </c>
      <c r="U968" s="8" t="str">
        <f>IF(E968="","",IF(U967&lt;=0,0,IF(U967+F968-L968-R968-T968&lt;0,0,U967+F968-L968-R968-T968)))</f>
        <v/>
      </c>
      <c r="W968" s="11"/>
      <c r="X968" s="11"/>
      <c r="Y968" s="11"/>
      <c r="Z968" s="11"/>
      <c r="AA968" s="11"/>
      <c r="AB968" s="11"/>
      <c r="AC968" s="11"/>
    </row>
    <row r="969" spans="4:29">
      <c r="D969" s="34">
        <f>IF(SUM($D$2:D968)&lt;&gt;0,0,IF(U968=L969,E969,0))</f>
        <v>0</v>
      </c>
      <c r="E969" s="3" t="str">
        <f t="shared" si="46"/>
        <v/>
      </c>
      <c r="F969" s="3" t="str">
        <f>IF(E969="","",IF(ISERROR(INDEX($A$11:$B$20,MATCH(E969,$A$11:$A$20,0),2)),0,INDEX($A$11:$B$20,MATCH(E969,$A$11:$A$20,0),2)))</f>
        <v/>
      </c>
      <c r="G969" s="47">
        <v>0.1</v>
      </c>
      <c r="H969" s="46">
        <f>IF($B$5="fixed",rate,G969)</f>
        <v>0.1</v>
      </c>
      <c r="I969" s="9" t="e">
        <f>IF(E969="",NA(),IF(PMT(H969/freq,(term*freq),-$B$2)&gt;(U968*(1+rate/freq)),IF((U968*(1+rate/freq))&lt;0,0,(U968*(1+rate/freq))),PMT(H969/freq,(term*freq),-$B$2)))</f>
        <v>#N/A</v>
      </c>
      <c r="J969" s="8" t="str">
        <f>IF(E969="","",IF(emi&gt;(U968*(1+rate/freq)),IF((U968*(1+rate/freq))&lt;0,0,(U968*(1+rate/freq))),emi))</f>
        <v/>
      </c>
      <c r="K969" s="9" t="e">
        <f>IF(E969="",NA(),IF(U968&lt;0,0,U968)*H969/freq)</f>
        <v>#N/A</v>
      </c>
      <c r="L969" s="8" t="str">
        <f t="shared" si="47"/>
        <v/>
      </c>
      <c r="M969" s="8" t="str">
        <f t="shared" si="48"/>
        <v/>
      </c>
      <c r="N969" s="8"/>
      <c r="O969" s="8"/>
      <c r="P969" s="8"/>
      <c r="Q969" s="8">
        <f>IF($B$23=$M$2,M969,IF($B$23=$N$2,N969,IF($B$23=$O$2,O969,IF($B$23=$P$2,P969,""))))</f>
        <v>0</v>
      </c>
      <c r="R969" s="3">
        <f>IF(Q969&lt;&gt;0,regpay,0)</f>
        <v>0</v>
      </c>
      <c r="S969" s="27"/>
      <c r="T969" s="3">
        <f>IF(U968=0,0,S969)</f>
        <v>0</v>
      </c>
      <c r="U969" s="8" t="str">
        <f>IF(E969="","",IF(U968&lt;=0,0,IF(U968+F969-L969-R969-T969&lt;0,0,U968+F969-L969-R969-T969)))</f>
        <v/>
      </c>
      <c r="W969" s="11"/>
      <c r="X969" s="11"/>
      <c r="Y969" s="11"/>
      <c r="Z969" s="11"/>
      <c r="AA969" s="11"/>
      <c r="AB969" s="11"/>
      <c r="AC969" s="11"/>
    </row>
    <row r="970" spans="4:29">
      <c r="D970" s="34">
        <f>IF(SUM($D$2:D969)&lt;&gt;0,0,IF(U969=L970,E970,0))</f>
        <v>0</v>
      </c>
      <c r="E970" s="3" t="str">
        <f t="shared" si="46"/>
        <v/>
      </c>
      <c r="F970" s="3" t="str">
        <f>IF(E970="","",IF(ISERROR(INDEX($A$11:$B$20,MATCH(E970,$A$11:$A$20,0),2)),0,INDEX($A$11:$B$20,MATCH(E970,$A$11:$A$20,0),2)))</f>
        <v/>
      </c>
      <c r="G970" s="47">
        <v>0.1</v>
      </c>
      <c r="H970" s="46">
        <f>IF($B$5="fixed",rate,G970)</f>
        <v>0.1</v>
      </c>
      <c r="I970" s="9" t="e">
        <f>IF(E970="",NA(),IF(PMT(H970/freq,(term*freq),-$B$2)&gt;(U969*(1+rate/freq)),IF((U969*(1+rate/freq))&lt;0,0,(U969*(1+rate/freq))),PMT(H970/freq,(term*freq),-$B$2)))</f>
        <v>#N/A</v>
      </c>
      <c r="J970" s="8" t="str">
        <f>IF(E970="","",IF(emi&gt;(U969*(1+rate/freq)),IF((U969*(1+rate/freq))&lt;0,0,(U969*(1+rate/freq))),emi))</f>
        <v/>
      </c>
      <c r="K970" s="9" t="e">
        <f>IF(E970="",NA(),IF(U969&lt;0,0,U969)*H970/freq)</f>
        <v>#N/A</v>
      </c>
      <c r="L970" s="8" t="str">
        <f t="shared" si="47"/>
        <v/>
      </c>
      <c r="M970" s="8" t="str">
        <f t="shared" si="48"/>
        <v/>
      </c>
      <c r="N970" s="8">
        <f>N967+3</f>
        <v>967</v>
      </c>
      <c r="O970" s="8">
        <f>O964+6</f>
        <v>967</v>
      </c>
      <c r="P970" s="8"/>
      <c r="Q970" s="8">
        <f>IF($B$23=$M$2,M970,IF($B$23=$N$2,N970,IF($B$23=$O$2,O970,IF($B$23=$P$2,P970,""))))</f>
        <v>967</v>
      </c>
      <c r="R970" s="3">
        <f>IF(Q970&lt;&gt;0,regpay,0)</f>
        <v>0</v>
      </c>
      <c r="S970" s="27"/>
      <c r="T970" s="3">
        <f>IF(U969=0,0,S970)</f>
        <v>0</v>
      </c>
      <c r="U970" s="8" t="str">
        <f>IF(E970="","",IF(U969&lt;=0,0,IF(U969+F970-L970-R970-T970&lt;0,0,U969+F970-L970-R970-T970)))</f>
        <v/>
      </c>
      <c r="W970" s="11"/>
      <c r="X970" s="11"/>
      <c r="Y970" s="11"/>
      <c r="Z970" s="11"/>
      <c r="AA970" s="11"/>
      <c r="AB970" s="11"/>
      <c r="AC970" s="11"/>
    </row>
    <row r="971" spans="4:29">
      <c r="D971" s="34">
        <f>IF(SUM($D$2:D970)&lt;&gt;0,0,IF(U970=L971,E971,0))</f>
        <v>0</v>
      </c>
      <c r="E971" s="3" t="str">
        <f t="shared" si="46"/>
        <v/>
      </c>
      <c r="F971" s="3" t="str">
        <f>IF(E971="","",IF(ISERROR(INDEX($A$11:$B$20,MATCH(E971,$A$11:$A$20,0),2)),0,INDEX($A$11:$B$20,MATCH(E971,$A$11:$A$20,0),2)))</f>
        <v/>
      </c>
      <c r="G971" s="47">
        <v>0.1</v>
      </c>
      <c r="H971" s="46">
        <f>IF($B$5="fixed",rate,G971)</f>
        <v>0.1</v>
      </c>
      <c r="I971" s="9" t="e">
        <f>IF(E971="",NA(),IF(PMT(H971/freq,(term*freq),-$B$2)&gt;(U970*(1+rate/freq)),IF((U970*(1+rate/freq))&lt;0,0,(U970*(1+rate/freq))),PMT(H971/freq,(term*freq),-$B$2)))</f>
        <v>#N/A</v>
      </c>
      <c r="J971" s="8" t="str">
        <f>IF(E971="","",IF(emi&gt;(U970*(1+rate/freq)),IF((U970*(1+rate/freq))&lt;0,0,(U970*(1+rate/freq))),emi))</f>
        <v/>
      </c>
      <c r="K971" s="9" t="e">
        <f>IF(E971="",NA(),IF(U970&lt;0,0,U970)*H971/freq)</f>
        <v>#N/A</v>
      </c>
      <c r="L971" s="8" t="str">
        <f t="shared" si="47"/>
        <v/>
      </c>
      <c r="M971" s="8" t="str">
        <f t="shared" si="48"/>
        <v/>
      </c>
      <c r="N971" s="8"/>
      <c r="O971" s="8"/>
      <c r="P971" s="8"/>
      <c r="Q971" s="8">
        <f>IF($B$23=$M$2,M971,IF($B$23=$N$2,N971,IF($B$23=$O$2,O971,IF($B$23=$P$2,P971,""))))</f>
        <v>0</v>
      </c>
      <c r="R971" s="3">
        <f>IF(Q971&lt;&gt;0,regpay,0)</f>
        <v>0</v>
      </c>
      <c r="S971" s="27"/>
      <c r="T971" s="3">
        <f>IF(U970=0,0,S971)</f>
        <v>0</v>
      </c>
      <c r="U971" s="8" t="str">
        <f>IF(E971="","",IF(U970&lt;=0,0,IF(U970+F971-L971-R971-T971&lt;0,0,U970+F971-L971-R971-T971)))</f>
        <v/>
      </c>
      <c r="W971" s="11"/>
      <c r="X971" s="11"/>
      <c r="Y971" s="11"/>
      <c r="Z971" s="11"/>
      <c r="AA971" s="11"/>
      <c r="AB971" s="11"/>
      <c r="AC971" s="11"/>
    </row>
    <row r="972" spans="4:29">
      <c r="D972" s="34">
        <f>IF(SUM($D$2:D971)&lt;&gt;0,0,IF(U971=L972,E972,0))</f>
        <v>0</v>
      </c>
      <c r="E972" s="3" t="str">
        <f t="shared" si="46"/>
        <v/>
      </c>
      <c r="F972" s="3" t="str">
        <f>IF(E972="","",IF(ISERROR(INDEX($A$11:$B$20,MATCH(E972,$A$11:$A$20,0),2)),0,INDEX($A$11:$B$20,MATCH(E972,$A$11:$A$20,0),2)))</f>
        <v/>
      </c>
      <c r="G972" s="47">
        <v>0.1</v>
      </c>
      <c r="H972" s="46">
        <f>IF($B$5="fixed",rate,G972)</f>
        <v>0.1</v>
      </c>
      <c r="I972" s="9" t="e">
        <f>IF(E972="",NA(),IF(PMT(H972/freq,(term*freq),-$B$2)&gt;(U971*(1+rate/freq)),IF((U971*(1+rate/freq))&lt;0,0,(U971*(1+rate/freq))),PMT(H972/freq,(term*freq),-$B$2)))</f>
        <v>#N/A</v>
      </c>
      <c r="J972" s="8" t="str">
        <f>IF(E972="","",IF(emi&gt;(U971*(1+rate/freq)),IF((U971*(1+rate/freq))&lt;0,0,(U971*(1+rate/freq))),emi))</f>
        <v/>
      </c>
      <c r="K972" s="9" t="e">
        <f>IF(E972="",NA(),IF(U971&lt;0,0,U971)*H972/freq)</f>
        <v>#N/A</v>
      </c>
      <c r="L972" s="8" t="str">
        <f t="shared" si="47"/>
        <v/>
      </c>
      <c r="M972" s="8" t="str">
        <f t="shared" si="48"/>
        <v/>
      </c>
      <c r="N972" s="8"/>
      <c r="O972" s="8"/>
      <c r="P972" s="8"/>
      <c r="Q972" s="8">
        <f>IF($B$23=$M$2,M972,IF($B$23=$N$2,N972,IF($B$23=$O$2,O972,IF($B$23=$P$2,P972,""))))</f>
        <v>0</v>
      </c>
      <c r="R972" s="3">
        <f>IF(Q972&lt;&gt;0,regpay,0)</f>
        <v>0</v>
      </c>
      <c r="S972" s="27"/>
      <c r="T972" s="3">
        <f>IF(U971=0,0,S972)</f>
        <v>0</v>
      </c>
      <c r="U972" s="8" t="str">
        <f>IF(E972="","",IF(U971&lt;=0,0,IF(U971+F972-L972-R972-T972&lt;0,0,U971+F972-L972-R972-T972)))</f>
        <v/>
      </c>
      <c r="W972" s="11"/>
      <c r="X972" s="11"/>
      <c r="Y972" s="11"/>
      <c r="Z972" s="11"/>
      <c r="AA972" s="11"/>
      <c r="AB972" s="11"/>
      <c r="AC972" s="11"/>
    </row>
    <row r="973" spans="4:29">
      <c r="D973" s="34">
        <f>IF(SUM($D$2:D972)&lt;&gt;0,0,IF(U972=L973,E973,0))</f>
        <v>0</v>
      </c>
      <c r="E973" s="3" t="str">
        <f t="shared" si="46"/>
        <v/>
      </c>
      <c r="F973" s="3" t="str">
        <f>IF(E973="","",IF(ISERROR(INDEX($A$11:$B$20,MATCH(E973,$A$11:$A$20,0),2)),0,INDEX($A$11:$B$20,MATCH(E973,$A$11:$A$20,0),2)))</f>
        <v/>
      </c>
      <c r="G973" s="47">
        <v>0.1</v>
      </c>
      <c r="H973" s="46">
        <f>IF($B$5="fixed",rate,G973)</f>
        <v>0.1</v>
      </c>
      <c r="I973" s="9" t="e">
        <f>IF(E973="",NA(),IF(PMT(H973/freq,(term*freq),-$B$2)&gt;(U972*(1+rate/freq)),IF((U972*(1+rate/freq))&lt;0,0,(U972*(1+rate/freq))),PMT(H973/freq,(term*freq),-$B$2)))</f>
        <v>#N/A</v>
      </c>
      <c r="J973" s="8" t="str">
        <f>IF(E973="","",IF(emi&gt;(U972*(1+rate/freq)),IF((U972*(1+rate/freq))&lt;0,0,(U972*(1+rate/freq))),emi))</f>
        <v/>
      </c>
      <c r="K973" s="9" t="e">
        <f>IF(E973="",NA(),IF(U972&lt;0,0,U972)*H973/freq)</f>
        <v>#N/A</v>
      </c>
      <c r="L973" s="8" t="str">
        <f t="shared" si="47"/>
        <v/>
      </c>
      <c r="M973" s="8" t="str">
        <f t="shared" si="48"/>
        <v/>
      </c>
      <c r="N973" s="8">
        <f>N970+3</f>
        <v>970</v>
      </c>
      <c r="O973" s="8"/>
      <c r="P973" s="8"/>
      <c r="Q973" s="8">
        <f>IF($B$23=$M$2,M973,IF($B$23=$N$2,N973,IF($B$23=$O$2,O973,IF($B$23=$P$2,P973,""))))</f>
        <v>970</v>
      </c>
      <c r="R973" s="3">
        <f>IF(Q973&lt;&gt;0,regpay,0)</f>
        <v>0</v>
      </c>
      <c r="S973" s="27"/>
      <c r="T973" s="3">
        <f>IF(U972=0,0,S973)</f>
        <v>0</v>
      </c>
      <c r="U973" s="8" t="str">
        <f>IF(E973="","",IF(U972&lt;=0,0,IF(U972+F973-L973-R973-T973&lt;0,0,U972+F973-L973-R973-T973)))</f>
        <v/>
      </c>
      <c r="W973" s="11"/>
      <c r="X973" s="11"/>
      <c r="Y973" s="11"/>
      <c r="Z973" s="11"/>
      <c r="AA973" s="11"/>
      <c r="AB973" s="11"/>
      <c r="AC973" s="11"/>
    </row>
    <row r="974" spans="4:29">
      <c r="D974" s="34">
        <f>IF(SUM($D$2:D973)&lt;&gt;0,0,IF(U973=L974,E974,0))</f>
        <v>0</v>
      </c>
      <c r="E974" s="3" t="str">
        <f t="shared" si="46"/>
        <v/>
      </c>
      <c r="F974" s="3" t="str">
        <f>IF(E974="","",IF(ISERROR(INDEX($A$11:$B$20,MATCH(E974,$A$11:$A$20,0),2)),0,INDEX($A$11:$B$20,MATCH(E974,$A$11:$A$20,0),2)))</f>
        <v/>
      </c>
      <c r="G974" s="47">
        <v>0.1</v>
      </c>
      <c r="H974" s="46">
        <f>IF($B$5="fixed",rate,G974)</f>
        <v>0.1</v>
      </c>
      <c r="I974" s="9" t="e">
        <f>IF(E974="",NA(),IF(PMT(H974/freq,(term*freq),-$B$2)&gt;(U973*(1+rate/freq)),IF((U973*(1+rate/freq))&lt;0,0,(U973*(1+rate/freq))),PMT(H974/freq,(term*freq),-$B$2)))</f>
        <v>#N/A</v>
      </c>
      <c r="J974" s="8" t="str">
        <f>IF(E974="","",IF(emi&gt;(U973*(1+rate/freq)),IF((U973*(1+rate/freq))&lt;0,0,(U973*(1+rate/freq))),emi))</f>
        <v/>
      </c>
      <c r="K974" s="9" t="e">
        <f>IF(E974="",NA(),IF(U973&lt;0,0,U973)*H974/freq)</f>
        <v>#N/A</v>
      </c>
      <c r="L974" s="8" t="str">
        <f t="shared" si="47"/>
        <v/>
      </c>
      <c r="M974" s="8" t="str">
        <f t="shared" si="48"/>
        <v/>
      </c>
      <c r="N974" s="8"/>
      <c r="O974" s="8"/>
      <c r="P974" s="8"/>
      <c r="Q974" s="8">
        <f>IF($B$23=$M$2,M974,IF($B$23=$N$2,N974,IF($B$23=$O$2,O974,IF($B$23=$P$2,P974,""))))</f>
        <v>0</v>
      </c>
      <c r="R974" s="3">
        <f>IF(Q974&lt;&gt;0,regpay,0)</f>
        <v>0</v>
      </c>
      <c r="S974" s="27"/>
      <c r="T974" s="3">
        <f>IF(U973=0,0,S974)</f>
        <v>0</v>
      </c>
      <c r="U974" s="8" t="str">
        <f>IF(E974="","",IF(U973&lt;=0,0,IF(U973+F974-L974-R974-T974&lt;0,0,U973+F974-L974-R974-T974)))</f>
        <v/>
      </c>
      <c r="W974" s="11"/>
      <c r="X974" s="11"/>
      <c r="Y974" s="11"/>
      <c r="Z974" s="11"/>
      <c r="AA974" s="11"/>
      <c r="AB974" s="11"/>
      <c r="AC974" s="11"/>
    </row>
    <row r="975" spans="4:29">
      <c r="D975" s="34">
        <f>IF(SUM($D$2:D974)&lt;&gt;0,0,IF(U974=L975,E975,0))</f>
        <v>0</v>
      </c>
      <c r="E975" s="3" t="str">
        <f t="shared" si="46"/>
        <v/>
      </c>
      <c r="F975" s="3" t="str">
        <f>IF(E975="","",IF(ISERROR(INDEX($A$11:$B$20,MATCH(E975,$A$11:$A$20,0),2)),0,INDEX($A$11:$B$20,MATCH(E975,$A$11:$A$20,0),2)))</f>
        <v/>
      </c>
      <c r="G975" s="47">
        <v>0.1</v>
      </c>
      <c r="H975" s="46">
        <f>IF($B$5="fixed",rate,G975)</f>
        <v>0.1</v>
      </c>
      <c r="I975" s="9" t="e">
        <f>IF(E975="",NA(),IF(PMT(H975/freq,(term*freq),-$B$2)&gt;(U974*(1+rate/freq)),IF((U974*(1+rate/freq))&lt;0,0,(U974*(1+rate/freq))),PMT(H975/freq,(term*freq),-$B$2)))</f>
        <v>#N/A</v>
      </c>
      <c r="J975" s="8" t="str">
        <f>IF(E975="","",IF(emi&gt;(U974*(1+rate/freq)),IF((U974*(1+rate/freq))&lt;0,0,(U974*(1+rate/freq))),emi))</f>
        <v/>
      </c>
      <c r="K975" s="9" t="e">
        <f>IF(E975="",NA(),IF(U974&lt;0,0,U974)*H975/freq)</f>
        <v>#N/A</v>
      </c>
      <c r="L975" s="8" t="str">
        <f t="shared" si="47"/>
        <v/>
      </c>
      <c r="M975" s="8" t="str">
        <f t="shared" si="48"/>
        <v/>
      </c>
      <c r="N975" s="8"/>
      <c r="O975" s="8"/>
      <c r="P975" s="8"/>
      <c r="Q975" s="8">
        <f>IF($B$23=$M$2,M975,IF($B$23=$N$2,N975,IF($B$23=$O$2,O975,IF($B$23=$P$2,P975,""))))</f>
        <v>0</v>
      </c>
      <c r="R975" s="3">
        <f>IF(Q975&lt;&gt;0,regpay,0)</f>
        <v>0</v>
      </c>
      <c r="S975" s="27"/>
      <c r="T975" s="3">
        <f>IF(U974=0,0,S975)</f>
        <v>0</v>
      </c>
      <c r="U975" s="8" t="str">
        <f>IF(E975="","",IF(U974&lt;=0,0,IF(U974+F975-L975-R975-T975&lt;0,0,U974+F975-L975-R975-T975)))</f>
        <v/>
      </c>
      <c r="W975" s="11"/>
      <c r="X975" s="11"/>
      <c r="Y975" s="11"/>
      <c r="Z975" s="11"/>
      <c r="AA975" s="11"/>
      <c r="AB975" s="11"/>
      <c r="AC975" s="11"/>
    </row>
    <row r="976" spans="4:29">
      <c r="D976" s="34">
        <f>IF(SUM($D$2:D975)&lt;&gt;0,0,IF(U975=L976,E976,0))</f>
        <v>0</v>
      </c>
      <c r="E976" s="3" t="str">
        <f t="shared" si="46"/>
        <v/>
      </c>
      <c r="F976" s="3" t="str">
        <f>IF(E976="","",IF(ISERROR(INDEX($A$11:$B$20,MATCH(E976,$A$11:$A$20,0),2)),0,INDEX($A$11:$B$20,MATCH(E976,$A$11:$A$20,0),2)))</f>
        <v/>
      </c>
      <c r="G976" s="47">
        <v>0.1</v>
      </c>
      <c r="H976" s="46">
        <f>IF($B$5="fixed",rate,G976)</f>
        <v>0.1</v>
      </c>
      <c r="I976" s="9" t="e">
        <f>IF(E976="",NA(),IF(PMT(H976/freq,(term*freq),-$B$2)&gt;(U975*(1+rate/freq)),IF((U975*(1+rate/freq))&lt;0,0,(U975*(1+rate/freq))),PMT(H976/freq,(term*freq),-$B$2)))</f>
        <v>#N/A</v>
      </c>
      <c r="J976" s="8" t="str">
        <f>IF(E976="","",IF(emi&gt;(U975*(1+rate/freq)),IF((U975*(1+rate/freq))&lt;0,0,(U975*(1+rate/freq))),emi))</f>
        <v/>
      </c>
      <c r="K976" s="9" t="e">
        <f>IF(E976="",NA(),IF(U975&lt;0,0,U975)*H976/freq)</f>
        <v>#N/A</v>
      </c>
      <c r="L976" s="8" t="str">
        <f t="shared" si="47"/>
        <v/>
      </c>
      <c r="M976" s="8" t="str">
        <f t="shared" si="48"/>
        <v/>
      </c>
      <c r="N976" s="8">
        <f>N973+3</f>
        <v>973</v>
      </c>
      <c r="O976" s="8">
        <f>O970+6</f>
        <v>973</v>
      </c>
      <c r="P976" s="8">
        <f>P964+12</f>
        <v>973</v>
      </c>
      <c r="Q976" s="8">
        <f>IF($B$23=$M$2,M976,IF($B$23=$N$2,N976,IF($B$23=$O$2,O976,IF($B$23=$P$2,P976,""))))</f>
        <v>973</v>
      </c>
      <c r="R976" s="3">
        <f>IF(Q976&lt;&gt;0,regpay,0)</f>
        <v>0</v>
      </c>
      <c r="S976" s="27"/>
      <c r="T976" s="3">
        <f>IF(U975=0,0,S976)</f>
        <v>0</v>
      </c>
      <c r="U976" s="8" t="str">
        <f>IF(E976="","",IF(U975&lt;=0,0,IF(U975+F976-L976-R976-T976&lt;0,0,U975+F976-L976-R976-T976)))</f>
        <v/>
      </c>
      <c r="W976" s="11"/>
      <c r="X976" s="11"/>
      <c r="Y976" s="11"/>
      <c r="Z976" s="11"/>
      <c r="AA976" s="11"/>
      <c r="AB976" s="11"/>
      <c r="AC976" s="11"/>
    </row>
    <row r="977" spans="4:29">
      <c r="D977" s="34">
        <f>IF(SUM($D$2:D976)&lt;&gt;0,0,IF(U976=L977,E977,0))</f>
        <v>0</v>
      </c>
      <c r="E977" s="3" t="str">
        <f t="shared" si="46"/>
        <v/>
      </c>
      <c r="F977" s="3" t="str">
        <f>IF(E977="","",IF(ISERROR(INDEX($A$11:$B$20,MATCH(E977,$A$11:$A$20,0),2)),0,INDEX($A$11:$B$20,MATCH(E977,$A$11:$A$20,0),2)))</f>
        <v/>
      </c>
      <c r="G977" s="47">
        <v>0.1</v>
      </c>
      <c r="H977" s="46">
        <f>IF($B$5="fixed",rate,G977)</f>
        <v>0.1</v>
      </c>
      <c r="I977" s="9" t="e">
        <f>IF(E977="",NA(),IF(PMT(H977/freq,(term*freq),-$B$2)&gt;(U976*(1+rate/freq)),IF((U976*(1+rate/freq))&lt;0,0,(U976*(1+rate/freq))),PMT(H977/freq,(term*freq),-$B$2)))</f>
        <v>#N/A</v>
      </c>
      <c r="J977" s="8" t="str">
        <f>IF(E977="","",IF(emi&gt;(U976*(1+rate/freq)),IF((U976*(1+rate/freq))&lt;0,0,(U976*(1+rate/freq))),emi))</f>
        <v/>
      </c>
      <c r="K977" s="9" t="e">
        <f>IF(E977="",NA(),IF(U976&lt;0,0,U976)*H977/freq)</f>
        <v>#N/A</v>
      </c>
      <c r="L977" s="8" t="str">
        <f t="shared" si="47"/>
        <v/>
      </c>
      <c r="M977" s="8" t="str">
        <f t="shared" si="48"/>
        <v/>
      </c>
      <c r="N977" s="8"/>
      <c r="O977" s="8"/>
      <c r="P977" s="8"/>
      <c r="Q977" s="8">
        <f>IF($B$23=$M$2,M977,IF($B$23=$N$2,N977,IF($B$23=$O$2,O977,IF($B$23=$P$2,P977,""))))</f>
        <v>0</v>
      </c>
      <c r="R977" s="3">
        <f>IF(Q977&lt;&gt;0,regpay,0)</f>
        <v>0</v>
      </c>
      <c r="S977" s="27"/>
      <c r="T977" s="3">
        <f>IF(U976=0,0,S977)</f>
        <v>0</v>
      </c>
      <c r="U977" s="8" t="str">
        <f>IF(E977="","",IF(U976&lt;=0,0,IF(U976+F977-L977-R977-T977&lt;0,0,U976+F977-L977-R977-T977)))</f>
        <v/>
      </c>
      <c r="W977" s="11"/>
      <c r="X977" s="11"/>
      <c r="Y977" s="11"/>
      <c r="Z977" s="11"/>
      <c r="AA977" s="11"/>
      <c r="AB977" s="11"/>
      <c r="AC977" s="11"/>
    </row>
    <row r="978" spans="4:29">
      <c r="D978" s="34">
        <f>IF(SUM($D$2:D977)&lt;&gt;0,0,IF(U977=L978,E978,0))</f>
        <v>0</v>
      </c>
      <c r="E978" s="3" t="str">
        <f t="shared" si="46"/>
        <v/>
      </c>
      <c r="F978" s="3" t="str">
        <f>IF(E978="","",IF(ISERROR(INDEX($A$11:$B$20,MATCH(E978,$A$11:$A$20,0),2)),0,INDEX($A$11:$B$20,MATCH(E978,$A$11:$A$20,0),2)))</f>
        <v/>
      </c>
      <c r="G978" s="47">
        <v>0.1</v>
      </c>
      <c r="H978" s="46">
        <f>IF($B$5="fixed",rate,G978)</f>
        <v>0.1</v>
      </c>
      <c r="I978" s="9" t="e">
        <f>IF(E978="",NA(),IF(PMT(H978/freq,(term*freq),-$B$2)&gt;(U977*(1+rate/freq)),IF((U977*(1+rate/freq))&lt;0,0,(U977*(1+rate/freq))),PMT(H978/freq,(term*freq),-$B$2)))</f>
        <v>#N/A</v>
      </c>
      <c r="J978" s="8" t="str">
        <f>IF(E978="","",IF(emi&gt;(U977*(1+rate/freq)),IF((U977*(1+rate/freq))&lt;0,0,(U977*(1+rate/freq))),emi))</f>
        <v/>
      </c>
      <c r="K978" s="9" t="e">
        <f>IF(E978="",NA(),IF(U977&lt;0,0,U977)*H978/freq)</f>
        <v>#N/A</v>
      </c>
      <c r="L978" s="8" t="str">
        <f t="shared" si="47"/>
        <v/>
      </c>
      <c r="M978" s="8" t="str">
        <f t="shared" si="48"/>
        <v/>
      </c>
      <c r="N978" s="8"/>
      <c r="O978" s="8"/>
      <c r="P978" s="8"/>
      <c r="Q978" s="8">
        <f>IF($B$23=$M$2,M978,IF($B$23=$N$2,N978,IF($B$23=$O$2,O978,IF($B$23=$P$2,P978,""))))</f>
        <v>0</v>
      </c>
      <c r="R978" s="3">
        <f>IF(Q978&lt;&gt;0,regpay,0)</f>
        <v>0</v>
      </c>
      <c r="S978" s="27"/>
      <c r="T978" s="3">
        <f>IF(U977=0,0,S978)</f>
        <v>0</v>
      </c>
      <c r="U978" s="8" t="str">
        <f>IF(E978="","",IF(U977&lt;=0,0,IF(U977+F978-L978-R978-T978&lt;0,0,U977+F978-L978-R978-T978)))</f>
        <v/>
      </c>
      <c r="W978" s="11"/>
      <c r="X978" s="11"/>
      <c r="Y978" s="11"/>
      <c r="Z978" s="11"/>
      <c r="AA978" s="11"/>
      <c r="AB978" s="11"/>
      <c r="AC978" s="11"/>
    </row>
    <row r="979" spans="4:29">
      <c r="D979" s="34">
        <f>IF(SUM($D$2:D978)&lt;&gt;0,0,IF(U978=L979,E979,0))</f>
        <v>0</v>
      </c>
      <c r="E979" s="3" t="str">
        <f t="shared" si="46"/>
        <v/>
      </c>
      <c r="F979" s="3" t="str">
        <f>IF(E979="","",IF(ISERROR(INDEX($A$11:$B$20,MATCH(E979,$A$11:$A$20,0),2)),0,INDEX($A$11:$B$20,MATCH(E979,$A$11:$A$20,0),2)))</f>
        <v/>
      </c>
      <c r="G979" s="47">
        <v>0.1</v>
      </c>
      <c r="H979" s="46">
        <f>IF($B$5="fixed",rate,G979)</f>
        <v>0.1</v>
      </c>
      <c r="I979" s="9" t="e">
        <f>IF(E979="",NA(),IF(PMT(H979/freq,(term*freq),-$B$2)&gt;(U978*(1+rate/freq)),IF((U978*(1+rate/freq))&lt;0,0,(U978*(1+rate/freq))),PMT(H979/freq,(term*freq),-$B$2)))</f>
        <v>#N/A</v>
      </c>
      <c r="J979" s="8" t="str">
        <f>IF(E979="","",IF(emi&gt;(U978*(1+rate/freq)),IF((U978*(1+rate/freq))&lt;0,0,(U978*(1+rate/freq))),emi))</f>
        <v/>
      </c>
      <c r="K979" s="9" t="e">
        <f>IF(E979="",NA(),IF(U978&lt;0,0,U978)*H979/freq)</f>
        <v>#N/A</v>
      </c>
      <c r="L979" s="8" t="str">
        <f t="shared" si="47"/>
        <v/>
      </c>
      <c r="M979" s="8" t="str">
        <f t="shared" si="48"/>
        <v/>
      </c>
      <c r="N979" s="8">
        <f>N976+3</f>
        <v>976</v>
      </c>
      <c r="O979" s="8"/>
      <c r="P979" s="8"/>
      <c r="Q979" s="8">
        <f>IF($B$23=$M$2,M979,IF($B$23=$N$2,N979,IF($B$23=$O$2,O979,IF($B$23=$P$2,P979,""))))</f>
        <v>976</v>
      </c>
      <c r="R979" s="3">
        <f>IF(Q979&lt;&gt;0,regpay,0)</f>
        <v>0</v>
      </c>
      <c r="S979" s="27"/>
      <c r="T979" s="3">
        <f>IF(U978=0,0,S979)</f>
        <v>0</v>
      </c>
      <c r="U979" s="8" t="str">
        <f>IF(E979="","",IF(U978&lt;=0,0,IF(U978+F979-L979-R979-T979&lt;0,0,U978+F979-L979-R979-T979)))</f>
        <v/>
      </c>
      <c r="W979" s="11"/>
      <c r="X979" s="11"/>
      <c r="Y979" s="11"/>
      <c r="Z979" s="11"/>
      <c r="AA979" s="11"/>
      <c r="AB979" s="11"/>
      <c r="AC979" s="11"/>
    </row>
    <row r="980" spans="4:29">
      <c r="D980" s="34">
        <f>IF(SUM($D$2:D979)&lt;&gt;0,0,IF(U979=L980,E980,0))</f>
        <v>0</v>
      </c>
      <c r="E980" s="3" t="str">
        <f t="shared" si="46"/>
        <v/>
      </c>
      <c r="F980" s="3" t="str">
        <f>IF(E980="","",IF(ISERROR(INDEX($A$11:$B$20,MATCH(E980,$A$11:$A$20,0),2)),0,INDEX($A$11:$B$20,MATCH(E980,$A$11:$A$20,0),2)))</f>
        <v/>
      </c>
      <c r="G980" s="47">
        <v>0.1</v>
      </c>
      <c r="H980" s="46">
        <f>IF($B$5="fixed",rate,G980)</f>
        <v>0.1</v>
      </c>
      <c r="I980" s="9" t="e">
        <f>IF(E980="",NA(),IF(PMT(H980/freq,(term*freq),-$B$2)&gt;(U979*(1+rate/freq)),IF((U979*(1+rate/freq))&lt;0,0,(U979*(1+rate/freq))),PMT(H980/freq,(term*freq),-$B$2)))</f>
        <v>#N/A</v>
      </c>
      <c r="J980" s="8" t="str">
        <f>IF(E980="","",IF(emi&gt;(U979*(1+rate/freq)),IF((U979*(1+rate/freq))&lt;0,0,(U979*(1+rate/freq))),emi))</f>
        <v/>
      </c>
      <c r="K980" s="9" t="e">
        <f>IF(E980="",NA(),IF(U979&lt;0,0,U979)*H980/freq)</f>
        <v>#N/A</v>
      </c>
      <c r="L980" s="8" t="str">
        <f t="shared" si="47"/>
        <v/>
      </c>
      <c r="M980" s="8" t="str">
        <f t="shared" si="48"/>
        <v/>
      </c>
      <c r="N980" s="8"/>
      <c r="O980" s="8"/>
      <c r="P980" s="8"/>
      <c r="Q980" s="8">
        <f>IF($B$23=$M$2,M980,IF($B$23=$N$2,N980,IF($B$23=$O$2,O980,IF($B$23=$P$2,P980,""))))</f>
        <v>0</v>
      </c>
      <c r="R980" s="3">
        <f>IF(Q980&lt;&gt;0,regpay,0)</f>
        <v>0</v>
      </c>
      <c r="S980" s="27"/>
      <c r="T980" s="3">
        <f>IF(U979=0,0,S980)</f>
        <v>0</v>
      </c>
      <c r="U980" s="8" t="str">
        <f>IF(E980="","",IF(U979&lt;=0,0,IF(U979+F980-L980-R980-T980&lt;0,0,U979+F980-L980-R980-T980)))</f>
        <v/>
      </c>
      <c r="W980" s="11"/>
      <c r="X980" s="11"/>
      <c r="Y980" s="11"/>
      <c r="Z980" s="11"/>
      <c r="AA980" s="11"/>
      <c r="AB980" s="11"/>
      <c r="AC980" s="11"/>
    </row>
    <row r="981" spans="4:29">
      <c r="D981" s="34">
        <f>IF(SUM($D$2:D980)&lt;&gt;0,0,IF(U980=L981,E981,0))</f>
        <v>0</v>
      </c>
      <c r="E981" s="3" t="str">
        <f t="shared" si="46"/>
        <v/>
      </c>
      <c r="F981" s="3" t="str">
        <f>IF(E981="","",IF(ISERROR(INDEX($A$11:$B$20,MATCH(E981,$A$11:$A$20,0),2)),0,INDEX($A$11:$B$20,MATCH(E981,$A$11:$A$20,0),2)))</f>
        <v/>
      </c>
      <c r="G981" s="47">
        <v>0.1</v>
      </c>
      <c r="H981" s="46">
        <f>IF($B$5="fixed",rate,G981)</f>
        <v>0.1</v>
      </c>
      <c r="I981" s="9" t="e">
        <f>IF(E981="",NA(),IF(PMT(H981/freq,(term*freq),-$B$2)&gt;(U980*(1+rate/freq)),IF((U980*(1+rate/freq))&lt;0,0,(U980*(1+rate/freq))),PMT(H981/freq,(term*freq),-$B$2)))</f>
        <v>#N/A</v>
      </c>
      <c r="J981" s="8" t="str">
        <f>IF(E981="","",IF(emi&gt;(U980*(1+rate/freq)),IF((U980*(1+rate/freq))&lt;0,0,(U980*(1+rate/freq))),emi))</f>
        <v/>
      </c>
      <c r="K981" s="9" t="e">
        <f>IF(E981="",NA(),IF(U980&lt;0,0,U980)*H981/freq)</f>
        <v>#N/A</v>
      </c>
      <c r="L981" s="8" t="str">
        <f t="shared" si="47"/>
        <v/>
      </c>
      <c r="M981" s="8" t="str">
        <f t="shared" si="48"/>
        <v/>
      </c>
      <c r="N981" s="8"/>
      <c r="O981" s="8"/>
      <c r="P981" s="8"/>
      <c r="Q981" s="8">
        <f>IF($B$23=$M$2,M981,IF($B$23=$N$2,N981,IF($B$23=$O$2,O981,IF($B$23=$P$2,P981,""))))</f>
        <v>0</v>
      </c>
      <c r="R981" s="3">
        <f>IF(Q981&lt;&gt;0,regpay,0)</f>
        <v>0</v>
      </c>
      <c r="S981" s="27"/>
      <c r="T981" s="3">
        <f>IF(U980=0,0,S981)</f>
        <v>0</v>
      </c>
      <c r="U981" s="8" t="str">
        <f>IF(E981="","",IF(U980&lt;=0,0,IF(U980+F981-L981-R981-T981&lt;0,0,U980+F981-L981-R981-T981)))</f>
        <v/>
      </c>
      <c r="W981" s="11"/>
      <c r="X981" s="11"/>
      <c r="Y981" s="11"/>
      <c r="Z981" s="11"/>
      <c r="AA981" s="11"/>
      <c r="AB981" s="11"/>
      <c r="AC981" s="11"/>
    </row>
    <row r="982" spans="4:29">
      <c r="D982" s="34">
        <f>IF(SUM($D$2:D981)&lt;&gt;0,0,IF(U981=L982,E982,0))</f>
        <v>0</v>
      </c>
      <c r="E982" s="3" t="str">
        <f t="shared" si="46"/>
        <v/>
      </c>
      <c r="F982" s="3" t="str">
        <f>IF(E982="","",IF(ISERROR(INDEX($A$11:$B$20,MATCH(E982,$A$11:$A$20,0),2)),0,INDEX($A$11:$B$20,MATCH(E982,$A$11:$A$20,0),2)))</f>
        <v/>
      </c>
      <c r="G982" s="47">
        <v>0.1</v>
      </c>
      <c r="H982" s="46">
        <f>IF($B$5="fixed",rate,G982)</f>
        <v>0.1</v>
      </c>
      <c r="I982" s="9" t="e">
        <f>IF(E982="",NA(),IF(PMT(H982/freq,(term*freq),-$B$2)&gt;(U981*(1+rate/freq)),IF((U981*(1+rate/freq))&lt;0,0,(U981*(1+rate/freq))),PMT(H982/freq,(term*freq),-$B$2)))</f>
        <v>#N/A</v>
      </c>
      <c r="J982" s="8" t="str">
        <f>IF(E982="","",IF(emi&gt;(U981*(1+rate/freq)),IF((U981*(1+rate/freq))&lt;0,0,(U981*(1+rate/freq))),emi))</f>
        <v/>
      </c>
      <c r="K982" s="9" t="e">
        <f>IF(E982="",NA(),IF(U981&lt;0,0,U981)*H982/freq)</f>
        <v>#N/A</v>
      </c>
      <c r="L982" s="8" t="str">
        <f t="shared" si="47"/>
        <v/>
      </c>
      <c r="M982" s="8" t="str">
        <f t="shared" si="48"/>
        <v/>
      </c>
      <c r="N982" s="8">
        <f>N979+3</f>
        <v>979</v>
      </c>
      <c r="O982" s="8">
        <f>O976+6</f>
        <v>979</v>
      </c>
      <c r="P982" s="8"/>
      <c r="Q982" s="8">
        <f>IF($B$23=$M$2,M982,IF($B$23=$N$2,N982,IF($B$23=$O$2,O982,IF($B$23=$P$2,P982,""))))</f>
        <v>979</v>
      </c>
      <c r="R982" s="3">
        <f>IF(Q982&lt;&gt;0,regpay,0)</f>
        <v>0</v>
      </c>
      <c r="S982" s="27"/>
      <c r="T982" s="3">
        <f>IF(U981=0,0,S982)</f>
        <v>0</v>
      </c>
      <c r="U982" s="8" t="str">
        <f>IF(E982="","",IF(U981&lt;=0,0,IF(U981+F982-L982-R982-T982&lt;0,0,U981+F982-L982-R982-T982)))</f>
        <v/>
      </c>
      <c r="W982" s="11"/>
      <c r="X982" s="11"/>
      <c r="Y982" s="11"/>
      <c r="Z982" s="11"/>
      <c r="AA982" s="11"/>
      <c r="AB982" s="11"/>
      <c r="AC982" s="11"/>
    </row>
    <row r="983" spans="4:29">
      <c r="D983" s="34">
        <f>IF(SUM($D$2:D982)&lt;&gt;0,0,IF(U982=L983,E983,0))</f>
        <v>0</v>
      </c>
      <c r="E983" s="3" t="str">
        <f t="shared" si="46"/>
        <v/>
      </c>
      <c r="F983" s="3" t="str">
        <f>IF(E983="","",IF(ISERROR(INDEX($A$11:$B$20,MATCH(E983,$A$11:$A$20,0),2)),0,INDEX($A$11:$B$20,MATCH(E983,$A$11:$A$20,0),2)))</f>
        <v/>
      </c>
      <c r="G983" s="47">
        <v>0.1</v>
      </c>
      <c r="H983" s="46">
        <f>IF($B$5="fixed",rate,G983)</f>
        <v>0.1</v>
      </c>
      <c r="I983" s="9" t="e">
        <f>IF(E983="",NA(),IF(PMT(H983/freq,(term*freq),-$B$2)&gt;(U982*(1+rate/freq)),IF((U982*(1+rate/freq))&lt;0,0,(U982*(1+rate/freq))),PMT(H983/freq,(term*freq),-$B$2)))</f>
        <v>#N/A</v>
      </c>
      <c r="J983" s="8" t="str">
        <f>IF(E983="","",IF(emi&gt;(U982*(1+rate/freq)),IF((U982*(1+rate/freq))&lt;0,0,(U982*(1+rate/freq))),emi))</f>
        <v/>
      </c>
      <c r="K983" s="9" t="e">
        <f>IF(E983="",NA(),IF(U982&lt;0,0,U982)*H983/freq)</f>
        <v>#N/A</v>
      </c>
      <c r="L983" s="8" t="str">
        <f t="shared" si="47"/>
        <v/>
      </c>
      <c r="M983" s="8" t="str">
        <f t="shared" si="48"/>
        <v/>
      </c>
      <c r="N983" s="8"/>
      <c r="O983" s="8"/>
      <c r="P983" s="8"/>
      <c r="Q983" s="8">
        <f>IF($B$23=$M$2,M983,IF($B$23=$N$2,N983,IF($B$23=$O$2,O983,IF($B$23=$P$2,P983,""))))</f>
        <v>0</v>
      </c>
      <c r="R983" s="3">
        <f>IF(Q983&lt;&gt;0,regpay,0)</f>
        <v>0</v>
      </c>
      <c r="S983" s="27"/>
      <c r="T983" s="3">
        <f>IF(U982=0,0,S983)</f>
        <v>0</v>
      </c>
      <c r="U983" s="8" t="str">
        <f>IF(E983="","",IF(U982&lt;=0,0,IF(U982+F983-L983-R983-T983&lt;0,0,U982+F983-L983-R983-T983)))</f>
        <v/>
      </c>
      <c r="W983" s="11"/>
      <c r="X983" s="11"/>
      <c r="Y983" s="11"/>
      <c r="Z983" s="11"/>
      <c r="AA983" s="11"/>
      <c r="AB983" s="11"/>
      <c r="AC983" s="11"/>
    </row>
    <row r="984" spans="4:29">
      <c r="D984" s="34">
        <f>IF(SUM($D$2:D983)&lt;&gt;0,0,IF(U983=L984,E984,0))</f>
        <v>0</v>
      </c>
      <c r="E984" s="3" t="str">
        <f t="shared" si="46"/>
        <v/>
      </c>
      <c r="F984" s="3" t="str">
        <f>IF(E984="","",IF(ISERROR(INDEX($A$11:$B$20,MATCH(E984,$A$11:$A$20,0),2)),0,INDEX($A$11:$B$20,MATCH(E984,$A$11:$A$20,0),2)))</f>
        <v/>
      </c>
      <c r="G984" s="47">
        <v>0.1</v>
      </c>
      <c r="H984" s="46">
        <f>IF($B$5="fixed",rate,G984)</f>
        <v>0.1</v>
      </c>
      <c r="I984" s="9" t="e">
        <f>IF(E984="",NA(),IF(PMT(H984/freq,(term*freq),-$B$2)&gt;(U983*(1+rate/freq)),IF((U983*(1+rate/freq))&lt;0,0,(U983*(1+rate/freq))),PMT(H984/freq,(term*freq),-$B$2)))</f>
        <v>#N/A</v>
      </c>
      <c r="J984" s="8" t="str">
        <f>IF(E984="","",IF(emi&gt;(U983*(1+rate/freq)),IF((U983*(1+rate/freq))&lt;0,0,(U983*(1+rate/freq))),emi))</f>
        <v/>
      </c>
      <c r="K984" s="9" t="e">
        <f>IF(E984="",NA(),IF(U983&lt;0,0,U983)*H984/freq)</f>
        <v>#N/A</v>
      </c>
      <c r="L984" s="8" t="str">
        <f t="shared" si="47"/>
        <v/>
      </c>
      <c r="M984" s="8" t="str">
        <f t="shared" si="48"/>
        <v/>
      </c>
      <c r="N984" s="8"/>
      <c r="O984" s="8"/>
      <c r="P984" s="8"/>
      <c r="Q984" s="8">
        <f>IF($B$23=$M$2,M984,IF($B$23=$N$2,N984,IF($B$23=$O$2,O984,IF($B$23=$P$2,P984,""))))</f>
        <v>0</v>
      </c>
      <c r="R984" s="3">
        <f>IF(Q984&lt;&gt;0,regpay,0)</f>
        <v>0</v>
      </c>
      <c r="S984" s="27"/>
      <c r="T984" s="3">
        <f>IF(U983=0,0,S984)</f>
        <v>0</v>
      </c>
      <c r="U984" s="8" t="str">
        <f>IF(E984="","",IF(U983&lt;=0,0,IF(U983+F984-L984-R984-T984&lt;0,0,U983+F984-L984-R984-T984)))</f>
        <v/>
      </c>
      <c r="W984" s="11"/>
      <c r="X984" s="11"/>
      <c r="Y984" s="11"/>
      <c r="Z984" s="11"/>
      <c r="AA984" s="11"/>
      <c r="AB984" s="11"/>
      <c r="AC984" s="11"/>
    </row>
    <row r="985" spans="4:29">
      <c r="D985" s="34">
        <f>IF(SUM($D$2:D984)&lt;&gt;0,0,IF(U984=L985,E985,0))</f>
        <v>0</v>
      </c>
      <c r="E985" s="3" t="str">
        <f t="shared" si="46"/>
        <v/>
      </c>
      <c r="F985" s="3" t="str">
        <f>IF(E985="","",IF(ISERROR(INDEX($A$11:$B$20,MATCH(E985,$A$11:$A$20,0),2)),0,INDEX($A$11:$B$20,MATCH(E985,$A$11:$A$20,0),2)))</f>
        <v/>
      </c>
      <c r="G985" s="47">
        <v>0.1</v>
      </c>
      <c r="H985" s="46">
        <f>IF($B$5="fixed",rate,G985)</f>
        <v>0.1</v>
      </c>
      <c r="I985" s="9" t="e">
        <f>IF(E985="",NA(),IF(PMT(H985/freq,(term*freq),-$B$2)&gt;(U984*(1+rate/freq)),IF((U984*(1+rate/freq))&lt;0,0,(U984*(1+rate/freq))),PMT(H985/freq,(term*freq),-$B$2)))</f>
        <v>#N/A</v>
      </c>
      <c r="J985" s="8" t="str">
        <f>IF(E985="","",IF(emi&gt;(U984*(1+rate/freq)),IF((U984*(1+rate/freq))&lt;0,0,(U984*(1+rate/freq))),emi))</f>
        <v/>
      </c>
      <c r="K985" s="9" t="e">
        <f>IF(E985="",NA(),IF(U984&lt;0,0,U984)*H985/freq)</f>
        <v>#N/A</v>
      </c>
      <c r="L985" s="8" t="str">
        <f t="shared" si="47"/>
        <v/>
      </c>
      <c r="M985" s="8" t="str">
        <f t="shared" si="48"/>
        <v/>
      </c>
      <c r="N985" s="8">
        <f>N982+3</f>
        <v>982</v>
      </c>
      <c r="O985" s="8"/>
      <c r="P985" s="8"/>
      <c r="Q985" s="8">
        <f>IF($B$23=$M$2,M985,IF($B$23=$N$2,N985,IF($B$23=$O$2,O985,IF($B$23=$P$2,P985,""))))</f>
        <v>982</v>
      </c>
      <c r="R985" s="3">
        <f>IF(Q985&lt;&gt;0,regpay,0)</f>
        <v>0</v>
      </c>
      <c r="S985" s="27"/>
      <c r="T985" s="3">
        <f>IF(U984=0,0,S985)</f>
        <v>0</v>
      </c>
      <c r="U985" s="8" t="str">
        <f>IF(E985="","",IF(U984&lt;=0,0,IF(U984+F985-L985-R985-T985&lt;0,0,U984+F985-L985-R985-T985)))</f>
        <v/>
      </c>
      <c r="W985" s="11"/>
      <c r="X985" s="11"/>
      <c r="Y985" s="11"/>
      <c r="Z985" s="11"/>
      <c r="AA985" s="11"/>
      <c r="AB985" s="11"/>
      <c r="AC985" s="11"/>
    </row>
    <row r="986" spans="4:29">
      <c r="D986" s="34">
        <f>IF(SUM($D$2:D985)&lt;&gt;0,0,IF(U985=L986,E986,0))</f>
        <v>0</v>
      </c>
      <c r="E986" s="3" t="str">
        <f t="shared" si="46"/>
        <v/>
      </c>
      <c r="F986" s="3" t="str">
        <f>IF(E986="","",IF(ISERROR(INDEX($A$11:$B$20,MATCH(E986,$A$11:$A$20,0),2)),0,INDEX($A$11:$B$20,MATCH(E986,$A$11:$A$20,0),2)))</f>
        <v/>
      </c>
      <c r="G986" s="47">
        <v>0.1</v>
      </c>
      <c r="H986" s="46">
        <f>IF($B$5="fixed",rate,G986)</f>
        <v>0.1</v>
      </c>
      <c r="I986" s="9" t="e">
        <f>IF(E986="",NA(),IF(PMT(H986/freq,(term*freq),-$B$2)&gt;(U985*(1+rate/freq)),IF((U985*(1+rate/freq))&lt;0,0,(U985*(1+rate/freq))),PMT(H986/freq,(term*freq),-$B$2)))</f>
        <v>#N/A</v>
      </c>
      <c r="J986" s="8" t="str">
        <f>IF(E986="","",IF(emi&gt;(U985*(1+rate/freq)),IF((U985*(1+rate/freq))&lt;0,0,(U985*(1+rate/freq))),emi))</f>
        <v/>
      </c>
      <c r="K986" s="9" t="e">
        <f>IF(E986="",NA(),IF(U985&lt;0,0,U985)*H986/freq)</f>
        <v>#N/A</v>
      </c>
      <c r="L986" s="8" t="str">
        <f t="shared" si="47"/>
        <v/>
      </c>
      <c r="M986" s="8" t="str">
        <f t="shared" si="48"/>
        <v/>
      </c>
      <c r="N986" s="8"/>
      <c r="O986" s="8"/>
      <c r="P986" s="8"/>
      <c r="Q986" s="8">
        <f>IF($B$23=$M$2,M986,IF($B$23=$N$2,N986,IF($B$23=$O$2,O986,IF($B$23=$P$2,P986,""))))</f>
        <v>0</v>
      </c>
      <c r="R986" s="3">
        <f>IF(Q986&lt;&gt;0,regpay,0)</f>
        <v>0</v>
      </c>
      <c r="S986" s="27"/>
      <c r="T986" s="3">
        <f>IF(U985=0,0,S986)</f>
        <v>0</v>
      </c>
      <c r="U986" s="8" t="str">
        <f>IF(E986="","",IF(U985&lt;=0,0,IF(U985+F986-L986-R986-T986&lt;0,0,U985+F986-L986-R986-T986)))</f>
        <v/>
      </c>
      <c r="W986" s="11"/>
      <c r="X986" s="11"/>
      <c r="Y986" s="11"/>
      <c r="Z986" s="11"/>
      <c r="AA986" s="11"/>
      <c r="AB986" s="11"/>
      <c r="AC986" s="11"/>
    </row>
    <row r="987" spans="4:29">
      <c r="D987" s="34">
        <f>IF(SUM($D$2:D986)&lt;&gt;0,0,IF(U986=L987,E987,0))</f>
        <v>0</v>
      </c>
      <c r="E987" s="3" t="str">
        <f t="shared" si="46"/>
        <v/>
      </c>
      <c r="F987" s="3" t="str">
        <f>IF(E987="","",IF(ISERROR(INDEX($A$11:$B$20,MATCH(E987,$A$11:$A$20,0),2)),0,INDEX($A$11:$B$20,MATCH(E987,$A$11:$A$20,0),2)))</f>
        <v/>
      </c>
      <c r="G987" s="47">
        <v>0.1</v>
      </c>
      <c r="H987" s="46">
        <f>IF($B$5="fixed",rate,G987)</f>
        <v>0.1</v>
      </c>
      <c r="I987" s="9" t="e">
        <f>IF(E987="",NA(),IF(PMT(H987/freq,(term*freq),-$B$2)&gt;(U986*(1+rate/freq)),IF((U986*(1+rate/freq))&lt;0,0,(U986*(1+rate/freq))),PMT(H987/freq,(term*freq),-$B$2)))</f>
        <v>#N/A</v>
      </c>
      <c r="J987" s="8" t="str">
        <f>IF(E987="","",IF(emi&gt;(U986*(1+rate/freq)),IF((U986*(1+rate/freq))&lt;0,0,(U986*(1+rate/freq))),emi))</f>
        <v/>
      </c>
      <c r="K987" s="9" t="e">
        <f>IF(E987="",NA(),IF(U986&lt;0,0,U986)*H987/freq)</f>
        <v>#N/A</v>
      </c>
      <c r="L987" s="8" t="str">
        <f t="shared" si="47"/>
        <v/>
      </c>
      <c r="M987" s="8" t="str">
        <f t="shared" si="48"/>
        <v/>
      </c>
      <c r="N987" s="8"/>
      <c r="O987" s="8"/>
      <c r="P987" s="8"/>
      <c r="Q987" s="8">
        <f>IF($B$23=$M$2,M987,IF($B$23=$N$2,N987,IF($B$23=$O$2,O987,IF($B$23=$P$2,P987,""))))</f>
        <v>0</v>
      </c>
      <c r="R987" s="3">
        <f>IF(Q987&lt;&gt;0,regpay,0)</f>
        <v>0</v>
      </c>
      <c r="S987" s="27"/>
      <c r="T987" s="3">
        <f>IF(U986=0,0,S987)</f>
        <v>0</v>
      </c>
      <c r="U987" s="8" t="str">
        <f>IF(E987="","",IF(U986&lt;=0,0,IF(U986+F987-L987-R987-T987&lt;0,0,U986+F987-L987-R987-T987)))</f>
        <v/>
      </c>
      <c r="W987" s="11"/>
      <c r="X987" s="11"/>
      <c r="Y987" s="11"/>
      <c r="Z987" s="11"/>
      <c r="AA987" s="11"/>
      <c r="AB987" s="11"/>
      <c r="AC987" s="11"/>
    </row>
    <row r="988" spans="4:29">
      <c r="D988" s="34">
        <f>IF(SUM($D$2:D987)&lt;&gt;0,0,IF(U987=L988,E988,0))</f>
        <v>0</v>
      </c>
      <c r="E988" s="3" t="str">
        <f t="shared" si="46"/>
        <v/>
      </c>
      <c r="F988" s="3" t="str">
        <f>IF(E988="","",IF(ISERROR(INDEX($A$11:$B$20,MATCH(E988,$A$11:$A$20,0),2)),0,INDEX($A$11:$B$20,MATCH(E988,$A$11:$A$20,0),2)))</f>
        <v/>
      </c>
      <c r="G988" s="47">
        <v>0.1</v>
      </c>
      <c r="H988" s="46">
        <f>IF($B$5="fixed",rate,G988)</f>
        <v>0.1</v>
      </c>
      <c r="I988" s="9" t="e">
        <f>IF(E988="",NA(),IF(PMT(H988/freq,(term*freq),-$B$2)&gt;(U987*(1+rate/freq)),IF((U987*(1+rate/freq))&lt;0,0,(U987*(1+rate/freq))),PMT(H988/freq,(term*freq),-$B$2)))</f>
        <v>#N/A</v>
      </c>
      <c r="J988" s="8" t="str">
        <f>IF(E988="","",IF(emi&gt;(U987*(1+rate/freq)),IF((U987*(1+rate/freq))&lt;0,0,(U987*(1+rate/freq))),emi))</f>
        <v/>
      </c>
      <c r="K988" s="9" t="e">
        <f>IF(E988="",NA(),IF(U987&lt;0,0,U987)*H988/freq)</f>
        <v>#N/A</v>
      </c>
      <c r="L988" s="8" t="str">
        <f t="shared" si="47"/>
        <v/>
      </c>
      <c r="M988" s="8" t="str">
        <f t="shared" si="48"/>
        <v/>
      </c>
      <c r="N988" s="8">
        <f>N985+3</f>
        <v>985</v>
      </c>
      <c r="O988" s="8">
        <f>O982+6</f>
        <v>985</v>
      </c>
      <c r="P988" s="8">
        <f>P976+12</f>
        <v>985</v>
      </c>
      <c r="Q988" s="8">
        <f>IF($B$23=$M$2,M988,IF($B$23=$N$2,N988,IF($B$23=$O$2,O988,IF($B$23=$P$2,P988,""))))</f>
        <v>985</v>
      </c>
      <c r="R988" s="3">
        <f>IF(Q988&lt;&gt;0,regpay,0)</f>
        <v>0</v>
      </c>
      <c r="S988" s="27"/>
      <c r="T988" s="3">
        <f>IF(U987=0,0,S988)</f>
        <v>0</v>
      </c>
      <c r="U988" s="8" t="str">
        <f>IF(E988="","",IF(U987&lt;=0,0,IF(U987+F988-L988-R988-T988&lt;0,0,U987+F988-L988-R988-T988)))</f>
        <v/>
      </c>
      <c r="W988" s="11"/>
      <c r="X988" s="11"/>
      <c r="Y988" s="11"/>
      <c r="Z988" s="11"/>
      <c r="AA988" s="11"/>
      <c r="AB988" s="11"/>
      <c r="AC988" s="11"/>
    </row>
    <row r="989" spans="4:29">
      <c r="D989" s="34">
        <f>IF(SUM($D$2:D988)&lt;&gt;0,0,IF(U988=L989,E989,0))</f>
        <v>0</v>
      </c>
      <c r="E989" s="3" t="str">
        <f t="shared" si="46"/>
        <v/>
      </c>
      <c r="F989" s="3" t="str">
        <f>IF(E989="","",IF(ISERROR(INDEX($A$11:$B$20,MATCH(E989,$A$11:$A$20,0),2)),0,INDEX($A$11:$B$20,MATCH(E989,$A$11:$A$20,0),2)))</f>
        <v/>
      </c>
      <c r="G989" s="47">
        <v>0.1</v>
      </c>
      <c r="H989" s="46">
        <f>IF($B$5="fixed",rate,G989)</f>
        <v>0.1</v>
      </c>
      <c r="I989" s="9" t="e">
        <f>IF(E989="",NA(),IF(PMT(H989/freq,(term*freq),-$B$2)&gt;(U988*(1+rate/freq)),IF((U988*(1+rate/freq))&lt;0,0,(U988*(1+rate/freq))),PMT(H989/freq,(term*freq),-$B$2)))</f>
        <v>#N/A</v>
      </c>
      <c r="J989" s="8" t="str">
        <f>IF(E989="","",IF(emi&gt;(U988*(1+rate/freq)),IF((U988*(1+rate/freq))&lt;0,0,(U988*(1+rate/freq))),emi))</f>
        <v/>
      </c>
      <c r="K989" s="9" t="e">
        <f>IF(E989="",NA(),IF(U988&lt;0,0,U988)*H989/freq)</f>
        <v>#N/A</v>
      </c>
      <c r="L989" s="8" t="str">
        <f t="shared" si="47"/>
        <v/>
      </c>
      <c r="M989" s="8" t="str">
        <f t="shared" si="48"/>
        <v/>
      </c>
      <c r="N989" s="8"/>
      <c r="O989" s="8"/>
      <c r="P989" s="8"/>
      <c r="Q989" s="8">
        <f>IF($B$23=$M$2,M989,IF($B$23=$N$2,N989,IF($B$23=$O$2,O989,IF($B$23=$P$2,P989,""))))</f>
        <v>0</v>
      </c>
      <c r="R989" s="3">
        <f>IF(Q989&lt;&gt;0,regpay,0)</f>
        <v>0</v>
      </c>
      <c r="S989" s="27"/>
      <c r="T989" s="3">
        <f>IF(U988=0,0,S989)</f>
        <v>0</v>
      </c>
      <c r="U989" s="8" t="str">
        <f>IF(E989="","",IF(U988&lt;=0,0,IF(U988+F989-L989-R989-T989&lt;0,0,U988+F989-L989-R989-T989)))</f>
        <v/>
      </c>
      <c r="W989" s="11"/>
      <c r="X989" s="11"/>
      <c r="Y989" s="11"/>
      <c r="Z989" s="11"/>
      <c r="AA989" s="11"/>
      <c r="AB989" s="11"/>
      <c r="AC989" s="11"/>
    </row>
    <row r="990" spans="4:29">
      <c r="D990" s="34">
        <f>IF(SUM($D$2:D989)&lt;&gt;0,0,IF(U989=L990,E990,0))</f>
        <v>0</v>
      </c>
      <c r="E990" s="3" t="str">
        <f t="shared" si="46"/>
        <v/>
      </c>
      <c r="F990" s="3" t="str">
        <f>IF(E990="","",IF(ISERROR(INDEX($A$11:$B$20,MATCH(E990,$A$11:$A$20,0),2)),0,INDEX($A$11:$B$20,MATCH(E990,$A$11:$A$20,0),2)))</f>
        <v/>
      </c>
      <c r="G990" s="47">
        <v>0.1</v>
      </c>
      <c r="H990" s="46">
        <f>IF($B$5="fixed",rate,G990)</f>
        <v>0.1</v>
      </c>
      <c r="I990" s="9" t="e">
        <f>IF(E990="",NA(),IF(PMT(H990/freq,(term*freq),-$B$2)&gt;(U989*(1+rate/freq)),IF((U989*(1+rate/freq))&lt;0,0,(U989*(1+rate/freq))),PMT(H990/freq,(term*freq),-$B$2)))</f>
        <v>#N/A</v>
      </c>
      <c r="J990" s="8" t="str">
        <f>IF(E990="","",IF(emi&gt;(U989*(1+rate/freq)),IF((U989*(1+rate/freq))&lt;0,0,(U989*(1+rate/freq))),emi))</f>
        <v/>
      </c>
      <c r="K990" s="9" t="e">
        <f>IF(E990="",NA(),IF(U989&lt;0,0,U989)*H990/freq)</f>
        <v>#N/A</v>
      </c>
      <c r="L990" s="8" t="str">
        <f t="shared" si="47"/>
        <v/>
      </c>
      <c r="M990" s="8" t="str">
        <f t="shared" si="48"/>
        <v/>
      </c>
      <c r="N990" s="8"/>
      <c r="O990" s="8"/>
      <c r="P990" s="8"/>
      <c r="Q990" s="8">
        <f>IF($B$23=$M$2,M990,IF($B$23=$N$2,N990,IF($B$23=$O$2,O990,IF($B$23=$P$2,P990,""))))</f>
        <v>0</v>
      </c>
      <c r="R990" s="3">
        <f>IF(Q990&lt;&gt;0,regpay,0)</f>
        <v>0</v>
      </c>
      <c r="S990" s="27"/>
      <c r="T990" s="3">
        <f>IF(U989=0,0,S990)</f>
        <v>0</v>
      </c>
      <c r="U990" s="8" t="str">
        <f>IF(E990="","",IF(U989&lt;=0,0,IF(U989+F990-L990-R990-T990&lt;0,0,U989+F990-L990-R990-T990)))</f>
        <v/>
      </c>
      <c r="W990" s="11"/>
      <c r="X990" s="11"/>
      <c r="Y990" s="11"/>
      <c r="Z990" s="11"/>
      <c r="AA990" s="11"/>
      <c r="AB990" s="11"/>
      <c r="AC990" s="11"/>
    </row>
    <row r="991" spans="4:29">
      <c r="D991" s="34">
        <f>IF(SUM($D$2:D990)&lt;&gt;0,0,IF(U990=L991,E991,0))</f>
        <v>0</v>
      </c>
      <c r="E991" s="3" t="str">
        <f t="shared" si="46"/>
        <v/>
      </c>
      <c r="F991" s="3" t="str">
        <f>IF(E991="","",IF(ISERROR(INDEX($A$11:$B$20,MATCH(E991,$A$11:$A$20,0),2)),0,INDEX($A$11:$B$20,MATCH(E991,$A$11:$A$20,0),2)))</f>
        <v/>
      </c>
      <c r="G991" s="47">
        <v>0.1</v>
      </c>
      <c r="H991" s="46">
        <f>IF($B$5="fixed",rate,G991)</f>
        <v>0.1</v>
      </c>
      <c r="I991" s="9" t="e">
        <f>IF(E991="",NA(),IF(PMT(H991/freq,(term*freq),-$B$2)&gt;(U990*(1+rate/freq)),IF((U990*(1+rate/freq))&lt;0,0,(U990*(1+rate/freq))),PMT(H991/freq,(term*freq),-$B$2)))</f>
        <v>#N/A</v>
      </c>
      <c r="J991" s="8" t="str">
        <f>IF(E991="","",IF(emi&gt;(U990*(1+rate/freq)),IF((U990*(1+rate/freq))&lt;0,0,(U990*(1+rate/freq))),emi))</f>
        <v/>
      </c>
      <c r="K991" s="9" t="e">
        <f>IF(E991="",NA(),IF(U990&lt;0,0,U990)*H991/freq)</f>
        <v>#N/A</v>
      </c>
      <c r="L991" s="8" t="str">
        <f t="shared" si="47"/>
        <v/>
      </c>
      <c r="M991" s="8" t="str">
        <f t="shared" si="48"/>
        <v/>
      </c>
      <c r="N991" s="8">
        <f>N988+3</f>
        <v>988</v>
      </c>
      <c r="O991" s="8"/>
      <c r="P991" s="8"/>
      <c r="Q991" s="8">
        <f>IF($B$23=$M$2,M991,IF($B$23=$N$2,N991,IF($B$23=$O$2,O991,IF($B$23=$P$2,P991,""))))</f>
        <v>988</v>
      </c>
      <c r="R991" s="3">
        <f>IF(Q991&lt;&gt;0,regpay,0)</f>
        <v>0</v>
      </c>
      <c r="S991" s="27"/>
      <c r="T991" s="3">
        <f>IF(U990=0,0,S991)</f>
        <v>0</v>
      </c>
      <c r="U991" s="8" t="str">
        <f>IF(E991="","",IF(U990&lt;=0,0,IF(U990+F991-L991-R991-T991&lt;0,0,U990+F991-L991-R991-T991)))</f>
        <v/>
      </c>
      <c r="W991" s="11"/>
      <c r="X991" s="11"/>
      <c r="Y991" s="11"/>
      <c r="Z991" s="11"/>
      <c r="AA991" s="11"/>
      <c r="AB991" s="11"/>
      <c r="AC991" s="11"/>
    </row>
    <row r="992" spans="4:29">
      <c r="D992" s="34">
        <f>IF(SUM($D$2:D991)&lt;&gt;0,0,IF(U991=L992,E992,0))</f>
        <v>0</v>
      </c>
      <c r="E992" s="3" t="str">
        <f t="shared" si="46"/>
        <v/>
      </c>
      <c r="F992" s="3" t="str">
        <f>IF(E992="","",IF(ISERROR(INDEX($A$11:$B$20,MATCH(E992,$A$11:$A$20,0),2)),0,INDEX($A$11:$B$20,MATCH(E992,$A$11:$A$20,0),2)))</f>
        <v/>
      </c>
      <c r="G992" s="47">
        <v>0.1</v>
      </c>
      <c r="H992" s="46">
        <f>IF($B$5="fixed",rate,G992)</f>
        <v>0.1</v>
      </c>
      <c r="I992" s="9" t="e">
        <f>IF(E992="",NA(),IF(PMT(H992/freq,(term*freq),-$B$2)&gt;(U991*(1+rate/freq)),IF((U991*(1+rate/freq))&lt;0,0,(U991*(1+rate/freq))),PMT(H992/freq,(term*freq),-$B$2)))</f>
        <v>#N/A</v>
      </c>
      <c r="J992" s="8" t="str">
        <f>IF(E992="","",IF(emi&gt;(U991*(1+rate/freq)),IF((U991*(1+rate/freq))&lt;0,0,(U991*(1+rate/freq))),emi))</f>
        <v/>
      </c>
      <c r="K992" s="9" t="e">
        <f>IF(E992="",NA(),IF(U991&lt;0,0,U991)*H992/freq)</f>
        <v>#N/A</v>
      </c>
      <c r="L992" s="8" t="str">
        <f t="shared" si="47"/>
        <v/>
      </c>
      <c r="M992" s="8" t="str">
        <f t="shared" si="48"/>
        <v/>
      </c>
      <c r="N992" s="8"/>
      <c r="O992" s="8"/>
      <c r="P992" s="8"/>
      <c r="Q992" s="8">
        <f>IF($B$23=$M$2,M992,IF($B$23=$N$2,N992,IF($B$23=$O$2,O992,IF($B$23=$P$2,P992,""))))</f>
        <v>0</v>
      </c>
      <c r="R992" s="3">
        <f>IF(Q992&lt;&gt;0,regpay,0)</f>
        <v>0</v>
      </c>
      <c r="S992" s="27"/>
      <c r="T992" s="3">
        <f>IF(U991=0,0,S992)</f>
        <v>0</v>
      </c>
      <c r="U992" s="8" t="str">
        <f>IF(E992="","",IF(U991&lt;=0,0,IF(U991+F992-L992-R992-T992&lt;0,0,U991+F992-L992-R992-T992)))</f>
        <v/>
      </c>
      <c r="W992" s="11"/>
      <c r="X992" s="11"/>
      <c r="Y992" s="11"/>
      <c r="Z992" s="11"/>
      <c r="AA992" s="11"/>
      <c r="AB992" s="11"/>
      <c r="AC992" s="11"/>
    </row>
    <row r="993" spans="4:29">
      <c r="D993" s="34">
        <f>IF(SUM($D$2:D992)&lt;&gt;0,0,IF(U992=L993,E993,0))</f>
        <v>0</v>
      </c>
      <c r="E993" s="3" t="str">
        <f t="shared" si="46"/>
        <v/>
      </c>
      <c r="F993" s="3" t="str">
        <f>IF(E993="","",IF(ISERROR(INDEX($A$11:$B$20,MATCH(E993,$A$11:$A$20,0),2)),0,INDEX($A$11:$B$20,MATCH(E993,$A$11:$A$20,0),2)))</f>
        <v/>
      </c>
      <c r="G993" s="47">
        <v>0.1</v>
      </c>
      <c r="H993" s="46">
        <f>IF($B$5="fixed",rate,G993)</f>
        <v>0.1</v>
      </c>
      <c r="I993" s="9" t="e">
        <f>IF(E993="",NA(),IF(PMT(H993/freq,(term*freq),-$B$2)&gt;(U992*(1+rate/freq)),IF((U992*(1+rate/freq))&lt;0,0,(U992*(1+rate/freq))),PMT(H993/freq,(term*freq),-$B$2)))</f>
        <v>#N/A</v>
      </c>
      <c r="J993" s="8" t="str">
        <f>IF(E993="","",IF(emi&gt;(U992*(1+rate/freq)),IF((U992*(1+rate/freq))&lt;0,0,(U992*(1+rate/freq))),emi))</f>
        <v/>
      </c>
      <c r="K993" s="9" t="e">
        <f>IF(E993="",NA(),IF(U992&lt;0,0,U992)*H993/freq)</f>
        <v>#N/A</v>
      </c>
      <c r="L993" s="8" t="str">
        <f t="shared" si="47"/>
        <v/>
      </c>
      <c r="M993" s="8" t="str">
        <f t="shared" si="48"/>
        <v/>
      </c>
      <c r="N993" s="8"/>
      <c r="O993" s="8"/>
      <c r="P993" s="8"/>
      <c r="Q993" s="8">
        <f>IF($B$23=$M$2,M993,IF($B$23=$N$2,N993,IF($B$23=$O$2,O993,IF($B$23=$P$2,P993,""))))</f>
        <v>0</v>
      </c>
      <c r="R993" s="3">
        <f>IF(Q993&lt;&gt;0,regpay,0)</f>
        <v>0</v>
      </c>
      <c r="S993" s="27"/>
      <c r="T993" s="3">
        <f>IF(U992=0,0,S993)</f>
        <v>0</v>
      </c>
      <c r="U993" s="8" t="str">
        <f>IF(E993="","",IF(U992&lt;=0,0,IF(U992+F993-L993-R993-T993&lt;0,0,U992+F993-L993-R993-T993)))</f>
        <v/>
      </c>
      <c r="W993" s="11"/>
      <c r="X993" s="11"/>
      <c r="Y993" s="11"/>
      <c r="Z993" s="11"/>
      <c r="AA993" s="11"/>
      <c r="AB993" s="11"/>
      <c r="AC993" s="11"/>
    </row>
    <row r="994" spans="4:29">
      <c r="D994" s="34">
        <f>IF(SUM($D$2:D993)&lt;&gt;0,0,IF(U993=L994,E994,0))</f>
        <v>0</v>
      </c>
      <c r="E994" s="3" t="str">
        <f t="shared" si="46"/>
        <v/>
      </c>
      <c r="F994" s="3" t="str">
        <f>IF(E994="","",IF(ISERROR(INDEX($A$11:$B$20,MATCH(E994,$A$11:$A$20,0),2)),0,INDEX($A$11:$B$20,MATCH(E994,$A$11:$A$20,0),2)))</f>
        <v/>
      </c>
      <c r="G994" s="47">
        <v>0.1</v>
      </c>
      <c r="H994" s="46">
        <f>IF($B$5="fixed",rate,G994)</f>
        <v>0.1</v>
      </c>
      <c r="I994" s="9" t="e">
        <f>IF(E994="",NA(),IF(PMT(H994/freq,(term*freq),-$B$2)&gt;(U993*(1+rate/freq)),IF((U993*(1+rate/freq))&lt;0,0,(U993*(1+rate/freq))),PMT(H994/freq,(term*freq),-$B$2)))</f>
        <v>#N/A</v>
      </c>
      <c r="J994" s="8" t="str">
        <f>IF(E994="","",IF(emi&gt;(U993*(1+rate/freq)),IF((U993*(1+rate/freq))&lt;0,0,(U993*(1+rate/freq))),emi))</f>
        <v/>
      </c>
      <c r="K994" s="9" t="e">
        <f>IF(E994="",NA(),IF(U993&lt;0,0,U993)*H994/freq)</f>
        <v>#N/A</v>
      </c>
      <c r="L994" s="8" t="str">
        <f t="shared" si="47"/>
        <v/>
      </c>
      <c r="M994" s="8" t="str">
        <f t="shared" si="48"/>
        <v/>
      </c>
      <c r="N994" s="8">
        <f>N991+3</f>
        <v>991</v>
      </c>
      <c r="O994" s="8">
        <f>O988+6</f>
        <v>991</v>
      </c>
      <c r="P994" s="8"/>
      <c r="Q994" s="8">
        <f>IF($B$23=$M$2,M994,IF($B$23=$N$2,N994,IF($B$23=$O$2,O994,IF($B$23=$P$2,P994,""))))</f>
        <v>991</v>
      </c>
      <c r="R994" s="3">
        <f>IF(Q994&lt;&gt;0,regpay,0)</f>
        <v>0</v>
      </c>
      <c r="S994" s="27"/>
      <c r="T994" s="3">
        <f>IF(U993=0,0,S994)</f>
        <v>0</v>
      </c>
      <c r="U994" s="8" t="str">
        <f>IF(E994="","",IF(U993&lt;=0,0,IF(U993+F994-L994-R994-T994&lt;0,0,U993+F994-L994-R994-T994)))</f>
        <v/>
      </c>
      <c r="W994" s="11"/>
      <c r="X994" s="11"/>
      <c r="Y994" s="11"/>
      <c r="Z994" s="11"/>
      <c r="AA994" s="11"/>
      <c r="AB994" s="11"/>
      <c r="AC994" s="11"/>
    </row>
    <row r="995" spans="4:29">
      <c r="D995" s="34">
        <f>IF(SUM($D$2:D994)&lt;&gt;0,0,IF(U994=L995,E995,0))</f>
        <v>0</v>
      </c>
      <c r="E995" s="3" t="str">
        <f t="shared" si="46"/>
        <v/>
      </c>
      <c r="F995" s="3" t="str">
        <f>IF(E995="","",IF(ISERROR(INDEX($A$11:$B$20,MATCH(E995,$A$11:$A$20,0),2)),0,INDEX($A$11:$B$20,MATCH(E995,$A$11:$A$20,0),2)))</f>
        <v/>
      </c>
      <c r="G995" s="47">
        <v>0.1</v>
      </c>
      <c r="H995" s="46">
        <f>IF($B$5="fixed",rate,G995)</f>
        <v>0.1</v>
      </c>
      <c r="I995" s="9" t="e">
        <f>IF(E995="",NA(),IF(PMT(H995/freq,(term*freq),-$B$2)&gt;(U994*(1+rate/freq)),IF((U994*(1+rate/freq))&lt;0,0,(U994*(1+rate/freq))),PMT(H995/freq,(term*freq),-$B$2)))</f>
        <v>#N/A</v>
      </c>
      <c r="J995" s="8" t="str">
        <f>IF(E995="","",IF(emi&gt;(U994*(1+rate/freq)),IF((U994*(1+rate/freq))&lt;0,0,(U994*(1+rate/freq))),emi))</f>
        <v/>
      </c>
      <c r="K995" s="9" t="e">
        <f>IF(E995="",NA(),IF(U994&lt;0,0,U994)*H995/freq)</f>
        <v>#N/A</v>
      </c>
      <c r="L995" s="8" t="str">
        <f t="shared" si="47"/>
        <v/>
      </c>
      <c r="M995" s="8" t="str">
        <f t="shared" si="48"/>
        <v/>
      </c>
      <c r="N995" s="8"/>
      <c r="O995" s="8"/>
      <c r="P995" s="8"/>
      <c r="Q995" s="8">
        <f>IF($B$23=$M$2,M995,IF($B$23=$N$2,N995,IF($B$23=$O$2,O995,IF($B$23=$P$2,P995,""))))</f>
        <v>0</v>
      </c>
      <c r="R995" s="3">
        <f>IF(Q995&lt;&gt;0,regpay,0)</f>
        <v>0</v>
      </c>
      <c r="S995" s="27"/>
      <c r="T995" s="3">
        <f>IF(U994=0,0,S995)</f>
        <v>0</v>
      </c>
      <c r="U995" s="8" t="str">
        <f>IF(E995="","",IF(U994&lt;=0,0,IF(U994+F995-L995-R995-T995&lt;0,0,U994+F995-L995-R995-T995)))</f>
        <v/>
      </c>
      <c r="W995" s="11"/>
      <c r="X995" s="11"/>
      <c r="Y995" s="11"/>
      <c r="Z995" s="11"/>
      <c r="AA995" s="11"/>
      <c r="AB995" s="11"/>
      <c r="AC995" s="11"/>
    </row>
    <row r="996" spans="4:29">
      <c r="D996" s="34">
        <f>IF(SUM($D$2:D995)&lt;&gt;0,0,IF(U995=L996,E996,0))</f>
        <v>0</v>
      </c>
      <c r="E996" s="3" t="str">
        <f t="shared" si="46"/>
        <v/>
      </c>
      <c r="F996" s="3" t="str">
        <f>IF(E996="","",IF(ISERROR(INDEX($A$11:$B$20,MATCH(E996,$A$11:$A$20,0),2)),0,INDEX($A$11:$B$20,MATCH(E996,$A$11:$A$20,0),2)))</f>
        <v/>
      </c>
      <c r="G996" s="47">
        <v>0.1</v>
      </c>
      <c r="H996" s="46">
        <f>IF($B$5="fixed",rate,G996)</f>
        <v>0.1</v>
      </c>
      <c r="I996" s="9" t="e">
        <f>IF(E996="",NA(),IF(PMT(H996/freq,(term*freq),-$B$2)&gt;(U995*(1+rate/freq)),IF((U995*(1+rate/freq))&lt;0,0,(U995*(1+rate/freq))),PMT(H996/freq,(term*freq),-$B$2)))</f>
        <v>#N/A</v>
      </c>
      <c r="J996" s="8" t="str">
        <f>IF(E996="","",IF(emi&gt;(U995*(1+rate/freq)),IF((U995*(1+rate/freq))&lt;0,0,(U995*(1+rate/freq))),emi))</f>
        <v/>
      </c>
      <c r="K996" s="9" t="e">
        <f>IF(E996="",NA(),IF(U995&lt;0,0,U995)*H996/freq)</f>
        <v>#N/A</v>
      </c>
      <c r="L996" s="8" t="str">
        <f t="shared" si="47"/>
        <v/>
      </c>
      <c r="M996" s="8" t="str">
        <f t="shared" si="48"/>
        <v/>
      </c>
      <c r="N996" s="8"/>
      <c r="O996" s="8"/>
      <c r="P996" s="8"/>
      <c r="Q996" s="8">
        <f>IF($B$23=$M$2,M996,IF($B$23=$N$2,N996,IF($B$23=$O$2,O996,IF($B$23=$P$2,P996,""))))</f>
        <v>0</v>
      </c>
      <c r="R996" s="3">
        <f>IF(Q996&lt;&gt;0,regpay,0)</f>
        <v>0</v>
      </c>
      <c r="S996" s="27"/>
      <c r="T996" s="3">
        <f>IF(U995=0,0,S996)</f>
        <v>0</v>
      </c>
      <c r="U996" s="8" t="str">
        <f>IF(E996="","",IF(U995&lt;=0,0,IF(U995+F996-L996-R996-T996&lt;0,0,U995+F996-L996-R996-T996)))</f>
        <v/>
      </c>
      <c r="W996" s="11"/>
      <c r="X996" s="11"/>
      <c r="Y996" s="11"/>
      <c r="Z996" s="11"/>
      <c r="AA996" s="11"/>
      <c r="AB996" s="11"/>
      <c r="AC996" s="11"/>
    </row>
    <row r="997" spans="4:29">
      <c r="D997" s="34">
        <f>IF(SUM($D$2:D996)&lt;&gt;0,0,IF(U996=L997,E997,0))</f>
        <v>0</v>
      </c>
      <c r="E997" s="3" t="str">
        <f t="shared" ref="E997:E1060" si="49">IF(E996&lt;term*freq,E996+1,"")</f>
        <v/>
      </c>
      <c r="F997" s="3" t="str">
        <f>IF(E997="","",IF(ISERROR(INDEX($A$11:$B$20,MATCH(E997,$A$11:$A$20,0),2)),0,INDEX($A$11:$B$20,MATCH(E997,$A$11:$A$20,0),2)))</f>
        <v/>
      </c>
      <c r="G997" s="47">
        <v>0.1</v>
      </c>
      <c r="H997" s="46">
        <f>IF($B$5="fixed",rate,G997)</f>
        <v>0.1</v>
      </c>
      <c r="I997" s="9" t="e">
        <f>IF(E997="",NA(),IF(PMT(H997/freq,(term*freq),-$B$2)&gt;(U996*(1+rate/freq)),IF((U996*(1+rate/freq))&lt;0,0,(U996*(1+rate/freq))),PMT(H997/freq,(term*freq),-$B$2)))</f>
        <v>#N/A</v>
      </c>
      <c r="J997" s="8" t="str">
        <f>IF(E997="","",IF(emi&gt;(U996*(1+rate/freq)),IF((U996*(1+rate/freq))&lt;0,0,(U996*(1+rate/freq))),emi))</f>
        <v/>
      </c>
      <c r="K997" s="9" t="e">
        <f>IF(E997="",NA(),IF(U996&lt;0,0,U996)*H997/freq)</f>
        <v>#N/A</v>
      </c>
      <c r="L997" s="8" t="str">
        <f t="shared" si="47"/>
        <v/>
      </c>
      <c r="M997" s="8" t="str">
        <f t="shared" si="48"/>
        <v/>
      </c>
      <c r="N997" s="8">
        <f>N994+3</f>
        <v>994</v>
      </c>
      <c r="O997" s="8"/>
      <c r="P997" s="8"/>
      <c r="Q997" s="8">
        <f>IF($B$23=$M$2,M997,IF($B$23=$N$2,N997,IF($B$23=$O$2,O997,IF($B$23=$P$2,P997,""))))</f>
        <v>994</v>
      </c>
      <c r="R997" s="3">
        <f>IF(Q997&lt;&gt;0,regpay,0)</f>
        <v>0</v>
      </c>
      <c r="S997" s="27"/>
      <c r="T997" s="3">
        <f>IF(U996=0,0,S997)</f>
        <v>0</v>
      </c>
      <c r="U997" s="8" t="str">
        <f>IF(E997="","",IF(U996&lt;=0,0,IF(U996+F997-L997-R997-T997&lt;0,0,U996+F997-L997-R997-T997)))</f>
        <v/>
      </c>
      <c r="W997" s="11"/>
      <c r="X997" s="11"/>
      <c r="Y997" s="11"/>
      <c r="Z997" s="11"/>
      <c r="AA997" s="11"/>
      <c r="AB997" s="11"/>
      <c r="AC997" s="11"/>
    </row>
    <row r="998" spans="4:29">
      <c r="D998" s="34">
        <f>IF(SUM($D$2:D997)&lt;&gt;0,0,IF(U997=L998,E998,0))</f>
        <v>0</v>
      </c>
      <c r="E998" s="3" t="str">
        <f t="shared" si="49"/>
        <v/>
      </c>
      <c r="F998" s="3" t="str">
        <f>IF(E998="","",IF(ISERROR(INDEX($A$11:$B$20,MATCH(E998,$A$11:$A$20,0),2)),0,INDEX($A$11:$B$20,MATCH(E998,$A$11:$A$20,0),2)))</f>
        <v/>
      </c>
      <c r="G998" s="47">
        <v>0.1</v>
      </c>
      <c r="H998" s="46">
        <f>IF($B$5="fixed",rate,G998)</f>
        <v>0.1</v>
      </c>
      <c r="I998" s="9" t="e">
        <f>IF(E998="",NA(),IF(PMT(H998/freq,(term*freq),-$B$2)&gt;(U997*(1+rate/freq)),IF((U997*(1+rate/freq))&lt;0,0,(U997*(1+rate/freq))),PMT(H998/freq,(term*freq),-$B$2)))</f>
        <v>#N/A</v>
      </c>
      <c r="J998" s="8" t="str">
        <f>IF(E998="","",IF(emi&gt;(U997*(1+rate/freq)),IF((U997*(1+rate/freq))&lt;0,0,(U997*(1+rate/freq))),emi))</f>
        <v/>
      </c>
      <c r="K998" s="9" t="e">
        <f>IF(E998="",NA(),IF(U997&lt;0,0,U997)*H998/freq)</f>
        <v>#N/A</v>
      </c>
      <c r="L998" s="8" t="str">
        <f t="shared" si="47"/>
        <v/>
      </c>
      <c r="M998" s="8" t="str">
        <f t="shared" si="48"/>
        <v/>
      </c>
      <c r="N998" s="8"/>
      <c r="O998" s="8"/>
      <c r="P998" s="8"/>
      <c r="Q998" s="8">
        <f>IF($B$23=$M$2,M998,IF($B$23=$N$2,N998,IF($B$23=$O$2,O998,IF($B$23=$P$2,P998,""))))</f>
        <v>0</v>
      </c>
      <c r="R998" s="3">
        <f>IF(Q998&lt;&gt;0,regpay,0)</f>
        <v>0</v>
      </c>
      <c r="S998" s="27"/>
      <c r="T998" s="3">
        <f>IF(U997=0,0,S998)</f>
        <v>0</v>
      </c>
      <c r="U998" s="8" t="str">
        <f>IF(E998="","",IF(U997&lt;=0,0,IF(U997+F998-L998-R998-T998&lt;0,0,U997+F998-L998-R998-T998)))</f>
        <v/>
      </c>
      <c r="W998" s="11"/>
      <c r="X998" s="11"/>
      <c r="Y998" s="11"/>
      <c r="Z998" s="11"/>
      <c r="AA998" s="11"/>
      <c r="AB998" s="11"/>
      <c r="AC998" s="11"/>
    </row>
    <row r="999" spans="4:29">
      <c r="D999" s="34">
        <f>IF(SUM($D$2:D998)&lt;&gt;0,0,IF(U998=L999,E999,0))</f>
        <v>0</v>
      </c>
      <c r="E999" s="3" t="str">
        <f t="shared" si="49"/>
        <v/>
      </c>
      <c r="F999" s="3" t="str">
        <f>IF(E999="","",IF(ISERROR(INDEX($A$11:$B$20,MATCH(E999,$A$11:$A$20,0),2)),0,INDEX($A$11:$B$20,MATCH(E999,$A$11:$A$20,0),2)))</f>
        <v/>
      </c>
      <c r="G999" s="47">
        <v>0.1</v>
      </c>
      <c r="H999" s="46">
        <f>IF($B$5="fixed",rate,G999)</f>
        <v>0.1</v>
      </c>
      <c r="I999" s="9" t="e">
        <f>IF(E999="",NA(),IF(PMT(H999/freq,(term*freq),-$B$2)&gt;(U998*(1+rate/freq)),IF((U998*(1+rate/freq))&lt;0,0,(U998*(1+rate/freq))),PMT(H999/freq,(term*freq),-$B$2)))</f>
        <v>#N/A</v>
      </c>
      <c r="J999" s="8" t="str">
        <f>IF(E999="","",IF(emi&gt;(U998*(1+rate/freq)),IF((U998*(1+rate/freq))&lt;0,0,(U998*(1+rate/freq))),emi))</f>
        <v/>
      </c>
      <c r="K999" s="9" t="e">
        <f>IF(E999="",NA(),IF(U998&lt;0,0,U998)*H999/freq)</f>
        <v>#N/A</v>
      </c>
      <c r="L999" s="8" t="str">
        <f t="shared" si="47"/>
        <v/>
      </c>
      <c r="M999" s="8" t="str">
        <f t="shared" si="48"/>
        <v/>
      </c>
      <c r="N999" s="8"/>
      <c r="O999" s="8"/>
      <c r="P999" s="8"/>
      <c r="Q999" s="8">
        <f>IF($B$23=$M$2,M999,IF($B$23=$N$2,N999,IF($B$23=$O$2,O999,IF($B$23=$P$2,P999,""))))</f>
        <v>0</v>
      </c>
      <c r="R999" s="3">
        <f>IF(Q999&lt;&gt;0,regpay,0)</f>
        <v>0</v>
      </c>
      <c r="S999" s="27"/>
      <c r="T999" s="3">
        <f>IF(U998=0,0,S999)</f>
        <v>0</v>
      </c>
      <c r="U999" s="8" t="str">
        <f>IF(E999="","",IF(U998&lt;=0,0,IF(U998+F999-L999-R999-T999&lt;0,0,U998+F999-L999-R999-T999)))</f>
        <v/>
      </c>
      <c r="W999" s="11"/>
      <c r="X999" s="11"/>
      <c r="Y999" s="11"/>
      <c r="Z999" s="11"/>
      <c r="AA999" s="11"/>
      <c r="AB999" s="11"/>
      <c r="AC999" s="11"/>
    </row>
    <row r="1000" spans="4:29">
      <c r="D1000" s="34">
        <f>IF(SUM($D$2:D999)&lt;&gt;0,0,IF(U999=L1000,E1000,0))</f>
        <v>0</v>
      </c>
      <c r="E1000" s="3" t="str">
        <f t="shared" si="49"/>
        <v/>
      </c>
      <c r="F1000" s="3" t="str">
        <f>IF(E1000="","",IF(ISERROR(INDEX($A$11:$B$20,MATCH(E1000,$A$11:$A$20,0),2)),0,INDEX($A$11:$B$20,MATCH(E1000,$A$11:$A$20,0),2)))</f>
        <v/>
      </c>
      <c r="G1000" s="47">
        <v>0.1</v>
      </c>
      <c r="H1000" s="46">
        <f>IF($B$5="fixed",rate,G1000)</f>
        <v>0.1</v>
      </c>
      <c r="I1000" s="9" t="e">
        <f>IF(E1000="",NA(),IF(PMT(H1000/freq,(term*freq),-$B$2)&gt;(U999*(1+rate/freq)),IF((U999*(1+rate/freq))&lt;0,0,(U999*(1+rate/freq))),PMT(H1000/freq,(term*freq),-$B$2)))</f>
        <v>#N/A</v>
      </c>
      <c r="J1000" s="8" t="str">
        <f>IF(E1000="","",IF(emi&gt;(U999*(1+rate/freq)),IF((U999*(1+rate/freq))&lt;0,0,(U999*(1+rate/freq))),emi))</f>
        <v/>
      </c>
      <c r="K1000" s="9" t="e">
        <f>IF(E1000="",NA(),IF(U999&lt;0,0,U999)*H1000/freq)</f>
        <v>#N/A</v>
      </c>
      <c r="L1000" s="8" t="str">
        <f t="shared" si="47"/>
        <v/>
      </c>
      <c r="M1000" s="8" t="str">
        <f t="shared" si="48"/>
        <v/>
      </c>
      <c r="N1000" s="8">
        <f>N997+3</f>
        <v>997</v>
      </c>
      <c r="O1000" s="8">
        <f>O994+6</f>
        <v>997</v>
      </c>
      <c r="P1000" s="8">
        <f>P988+12</f>
        <v>997</v>
      </c>
      <c r="Q1000" s="8">
        <f>IF($B$23=$M$2,M1000,IF($B$23=$N$2,N1000,IF($B$23=$O$2,O1000,IF($B$23=$P$2,P1000,""))))</f>
        <v>997</v>
      </c>
      <c r="R1000" s="3">
        <f>IF(Q1000&lt;&gt;0,regpay,0)</f>
        <v>0</v>
      </c>
      <c r="S1000" s="27"/>
      <c r="T1000" s="3">
        <f>IF(U999=0,0,S1000)</f>
        <v>0</v>
      </c>
      <c r="U1000" s="8" t="str">
        <f>IF(E1000="","",IF(U999&lt;=0,0,IF(U999+F1000-L1000-R1000-T1000&lt;0,0,U999+F1000-L1000-R1000-T1000)))</f>
        <v/>
      </c>
      <c r="W1000" s="11"/>
      <c r="X1000" s="11"/>
      <c r="Y1000" s="11"/>
      <c r="Z1000" s="11"/>
      <c r="AA1000" s="11"/>
      <c r="AB1000" s="11"/>
      <c r="AC1000" s="11"/>
    </row>
    <row r="1001" spans="4:29">
      <c r="D1001" s="34">
        <f>IF(SUM($D$2:D1000)&lt;&gt;0,0,IF(U1000=L1001,E1001,0))</f>
        <v>0</v>
      </c>
      <c r="E1001" s="3" t="str">
        <f t="shared" si="49"/>
        <v/>
      </c>
      <c r="F1001" s="3" t="str">
        <f>IF(E1001="","",IF(ISERROR(INDEX($A$11:$B$20,MATCH(E1001,$A$11:$A$20,0),2)),0,INDEX($A$11:$B$20,MATCH(E1001,$A$11:$A$20,0),2)))</f>
        <v/>
      </c>
      <c r="G1001" s="47">
        <v>0.1</v>
      </c>
      <c r="H1001" s="46">
        <f>IF($B$5="fixed",rate,G1001)</f>
        <v>0.1</v>
      </c>
      <c r="I1001" s="9" t="e">
        <f>IF(E1001="",NA(),IF(PMT(H1001/freq,(term*freq),-$B$2)&gt;(U1000*(1+rate/freq)),IF((U1000*(1+rate/freq))&lt;0,0,(U1000*(1+rate/freq))),PMT(H1001/freq,(term*freq),-$B$2)))</f>
        <v>#N/A</v>
      </c>
      <c r="J1001" s="8" t="str">
        <f>IF(E1001="","",IF(emi&gt;(U1000*(1+rate/freq)),IF((U1000*(1+rate/freq))&lt;0,0,(U1000*(1+rate/freq))),emi))</f>
        <v/>
      </c>
      <c r="K1001" s="9" t="e">
        <f>IF(E1001="",NA(),IF(U1000&lt;0,0,U1000)*H1001/freq)</f>
        <v>#N/A</v>
      </c>
      <c r="L1001" s="8" t="str">
        <f t="shared" si="47"/>
        <v/>
      </c>
      <c r="M1001" s="8" t="str">
        <f t="shared" si="48"/>
        <v/>
      </c>
      <c r="N1001" s="8"/>
      <c r="O1001" s="8"/>
      <c r="P1001" s="8"/>
      <c r="Q1001" s="8">
        <f>IF($B$23=$M$2,M1001,IF($B$23=$N$2,N1001,IF($B$23=$O$2,O1001,IF($B$23=$P$2,P1001,""))))</f>
        <v>0</v>
      </c>
      <c r="R1001" s="3">
        <f>IF(Q1001&lt;&gt;0,regpay,0)</f>
        <v>0</v>
      </c>
      <c r="S1001" s="27"/>
      <c r="T1001" s="3">
        <f>IF(U1000=0,0,S1001)</f>
        <v>0</v>
      </c>
      <c r="U1001" s="8" t="str">
        <f>IF(E1001="","",IF(U1000&lt;=0,0,IF(U1000+F1001-L1001-R1001-T1001&lt;0,0,U1000+F1001-L1001-R1001-T1001)))</f>
        <v/>
      </c>
      <c r="W1001" s="11"/>
      <c r="X1001" s="11"/>
      <c r="Y1001" s="11"/>
      <c r="Z1001" s="11"/>
      <c r="AA1001" s="11"/>
      <c r="AB1001" s="11"/>
      <c r="AC1001" s="11"/>
    </row>
    <row r="1002" spans="4:29">
      <c r="D1002" s="34">
        <f>IF(SUM($D$2:D1001)&lt;&gt;0,0,IF(U1001=L1002,E1002,0))</f>
        <v>0</v>
      </c>
      <c r="E1002" s="3" t="str">
        <f t="shared" si="49"/>
        <v/>
      </c>
      <c r="F1002" s="3" t="str">
        <f>IF(E1002="","",IF(ISERROR(INDEX($A$11:$B$20,MATCH(E1002,$A$11:$A$20,0),2)),0,INDEX($A$11:$B$20,MATCH(E1002,$A$11:$A$20,0),2)))</f>
        <v/>
      </c>
      <c r="G1002" s="47">
        <v>0.1</v>
      </c>
      <c r="H1002" s="46">
        <f>IF($B$5="fixed",rate,G1002)</f>
        <v>0.1</v>
      </c>
      <c r="I1002" s="9" t="e">
        <f>IF(E1002="",NA(),IF(PMT(H1002/freq,(term*freq),-$B$2)&gt;(U1001*(1+rate/freq)),IF((U1001*(1+rate/freq))&lt;0,0,(U1001*(1+rate/freq))),PMT(H1002/freq,(term*freq),-$B$2)))</f>
        <v>#N/A</v>
      </c>
      <c r="J1002" s="8" t="str">
        <f>IF(E1002="","",IF(emi&gt;(U1001*(1+rate/freq)),IF((U1001*(1+rate/freq))&lt;0,0,(U1001*(1+rate/freq))),emi))</f>
        <v/>
      </c>
      <c r="K1002" s="9" t="e">
        <f>IF(E1002="",NA(),IF(U1001&lt;0,0,U1001)*H1002/freq)</f>
        <v>#N/A</v>
      </c>
      <c r="L1002" s="8" t="str">
        <f t="shared" si="47"/>
        <v/>
      </c>
      <c r="M1002" s="8" t="str">
        <f t="shared" si="48"/>
        <v/>
      </c>
      <c r="N1002" s="8"/>
      <c r="O1002" s="8"/>
      <c r="P1002" s="8"/>
      <c r="Q1002" s="8">
        <f>IF($B$23=$M$2,M1002,IF($B$23=$N$2,N1002,IF($B$23=$O$2,O1002,IF($B$23=$P$2,P1002,""))))</f>
        <v>0</v>
      </c>
      <c r="R1002" s="3">
        <f>IF(Q1002&lt;&gt;0,regpay,0)</f>
        <v>0</v>
      </c>
      <c r="S1002" s="27"/>
      <c r="T1002" s="3">
        <f>IF(U1001=0,0,S1002)</f>
        <v>0</v>
      </c>
      <c r="U1002" s="8" t="str">
        <f>IF(E1002="","",IF(U1001&lt;=0,0,IF(U1001+F1002-L1002-R1002-T1002&lt;0,0,U1001+F1002-L1002-R1002-T1002)))</f>
        <v/>
      </c>
      <c r="W1002" s="11"/>
      <c r="X1002" s="11"/>
      <c r="Y1002" s="11"/>
      <c r="Z1002" s="11"/>
      <c r="AA1002" s="11"/>
      <c r="AB1002" s="11"/>
      <c r="AC1002" s="11"/>
    </row>
    <row r="1003" spans="4:29">
      <c r="D1003" s="34">
        <f>IF(SUM($D$2:D1002)&lt;&gt;0,0,IF(U1002=L1003,E1003,0))</f>
        <v>0</v>
      </c>
      <c r="E1003" s="3" t="str">
        <f t="shared" si="49"/>
        <v/>
      </c>
      <c r="F1003" s="3" t="str">
        <f>IF(E1003="","",IF(ISERROR(INDEX($A$11:$B$20,MATCH(E1003,$A$11:$A$20,0),2)),0,INDEX($A$11:$B$20,MATCH(E1003,$A$11:$A$20,0),2)))</f>
        <v/>
      </c>
      <c r="G1003" s="47">
        <v>0.1</v>
      </c>
      <c r="H1003" s="46">
        <f>IF($B$5="fixed",rate,G1003)</f>
        <v>0.1</v>
      </c>
      <c r="I1003" s="9" t="e">
        <f>IF(E1003="",NA(),IF(PMT(H1003/freq,(term*freq),-$B$2)&gt;(U1002*(1+rate/freq)),IF((U1002*(1+rate/freq))&lt;0,0,(U1002*(1+rate/freq))),PMT(H1003/freq,(term*freq),-$B$2)))</f>
        <v>#N/A</v>
      </c>
      <c r="J1003" s="8" t="str">
        <f>IF(E1003="","",IF(emi&gt;(U1002*(1+rate/freq)),IF((U1002*(1+rate/freq))&lt;0,0,(U1002*(1+rate/freq))),emi))</f>
        <v/>
      </c>
      <c r="K1003" s="9" t="e">
        <f>IF(E1003="",NA(),IF(U1002&lt;0,0,U1002)*H1003/freq)</f>
        <v>#N/A</v>
      </c>
      <c r="L1003" s="8" t="str">
        <f t="shared" si="47"/>
        <v/>
      </c>
      <c r="M1003" s="8" t="str">
        <f t="shared" si="48"/>
        <v/>
      </c>
      <c r="N1003" s="8">
        <f>N1000+3</f>
        <v>1000</v>
      </c>
      <c r="O1003" s="8"/>
      <c r="P1003" s="8"/>
      <c r="Q1003" s="8">
        <f>IF($B$23=$M$2,M1003,IF($B$23=$N$2,N1003,IF($B$23=$O$2,O1003,IF($B$23=$P$2,P1003,""))))</f>
        <v>1000</v>
      </c>
      <c r="R1003" s="3">
        <f>IF(Q1003&lt;&gt;0,regpay,0)</f>
        <v>0</v>
      </c>
      <c r="S1003" s="27"/>
      <c r="T1003" s="3">
        <f>IF(U1002=0,0,S1003)</f>
        <v>0</v>
      </c>
      <c r="U1003" s="8" t="str">
        <f>IF(E1003="","",IF(U1002&lt;=0,0,IF(U1002+F1003-L1003-R1003-T1003&lt;0,0,U1002+F1003-L1003-R1003-T1003)))</f>
        <v/>
      </c>
      <c r="W1003" s="11"/>
      <c r="X1003" s="11"/>
      <c r="Y1003" s="11"/>
      <c r="Z1003" s="11"/>
      <c r="AA1003" s="11"/>
      <c r="AB1003" s="11"/>
      <c r="AC1003" s="11"/>
    </row>
    <row r="1004" spans="4:29">
      <c r="D1004" s="34">
        <f>IF(SUM($D$2:D1003)&lt;&gt;0,0,IF(U1003=L1004,E1004,0))</f>
        <v>0</v>
      </c>
      <c r="E1004" s="3" t="str">
        <f t="shared" si="49"/>
        <v/>
      </c>
      <c r="F1004" s="3" t="str">
        <f>IF(E1004="","",IF(ISERROR(INDEX($A$11:$B$20,MATCH(E1004,$A$11:$A$20,0),2)),0,INDEX($A$11:$B$20,MATCH(E1004,$A$11:$A$20,0),2)))</f>
        <v/>
      </c>
      <c r="G1004" s="47">
        <v>0.1</v>
      </c>
      <c r="H1004" s="46">
        <f>IF($B$5="fixed",rate,G1004)</f>
        <v>0.1</v>
      </c>
      <c r="I1004" s="9" t="e">
        <f>IF(E1004="",NA(),IF(PMT(H1004/freq,(term*freq),-$B$2)&gt;(U1003*(1+rate/freq)),IF((U1003*(1+rate/freq))&lt;0,0,(U1003*(1+rate/freq))),PMT(H1004/freq,(term*freq),-$B$2)))</f>
        <v>#N/A</v>
      </c>
      <c r="J1004" s="8" t="str">
        <f>IF(E1004="","",IF(emi&gt;(U1003*(1+rate/freq)),IF((U1003*(1+rate/freq))&lt;0,0,(U1003*(1+rate/freq))),emi))</f>
        <v/>
      </c>
      <c r="K1004" s="9" t="e">
        <f>IF(E1004="",NA(),IF(U1003&lt;0,0,U1003)*H1004/freq)</f>
        <v>#N/A</v>
      </c>
      <c r="L1004" s="8" t="str">
        <f t="shared" si="47"/>
        <v/>
      </c>
      <c r="M1004" s="8" t="str">
        <f t="shared" si="48"/>
        <v/>
      </c>
      <c r="N1004" s="8"/>
      <c r="O1004" s="8"/>
      <c r="P1004" s="8"/>
      <c r="Q1004" s="8">
        <f>IF($B$23=$M$2,M1004,IF($B$23=$N$2,N1004,IF($B$23=$O$2,O1004,IF($B$23=$P$2,P1004,""))))</f>
        <v>0</v>
      </c>
      <c r="R1004" s="3">
        <f>IF(Q1004&lt;&gt;0,regpay,0)</f>
        <v>0</v>
      </c>
      <c r="S1004" s="27"/>
      <c r="T1004" s="3">
        <f>IF(U1003=0,0,S1004)</f>
        <v>0</v>
      </c>
      <c r="U1004" s="8" t="str">
        <f>IF(E1004="","",IF(U1003&lt;=0,0,IF(U1003+F1004-L1004-R1004-T1004&lt;0,0,U1003+F1004-L1004-R1004-T1004)))</f>
        <v/>
      </c>
      <c r="W1004" s="11"/>
      <c r="X1004" s="11"/>
      <c r="Y1004" s="11"/>
      <c r="Z1004" s="11"/>
      <c r="AA1004" s="11"/>
      <c r="AB1004" s="11"/>
      <c r="AC1004" s="11"/>
    </row>
    <row r="1005" spans="4:29">
      <c r="D1005" s="34">
        <f>IF(SUM($D$2:D1004)&lt;&gt;0,0,IF(U1004=L1005,E1005,0))</f>
        <v>0</v>
      </c>
      <c r="E1005" s="3" t="str">
        <f t="shared" si="49"/>
        <v/>
      </c>
      <c r="F1005" s="3" t="str">
        <f>IF(E1005="","",IF(ISERROR(INDEX($A$11:$B$20,MATCH(E1005,$A$11:$A$20,0),2)),0,INDEX($A$11:$B$20,MATCH(E1005,$A$11:$A$20,0),2)))</f>
        <v/>
      </c>
      <c r="G1005" s="47">
        <v>0.1</v>
      </c>
      <c r="H1005" s="46">
        <f>IF($B$5="fixed",rate,G1005)</f>
        <v>0.1</v>
      </c>
      <c r="I1005" s="9" t="e">
        <f>IF(E1005="",NA(),IF(PMT(H1005/freq,(term*freq),-$B$2)&gt;(U1004*(1+rate/freq)),IF((U1004*(1+rate/freq))&lt;0,0,(U1004*(1+rate/freq))),PMT(H1005/freq,(term*freq),-$B$2)))</f>
        <v>#N/A</v>
      </c>
      <c r="J1005" s="8" t="str">
        <f>IF(E1005="","",IF(emi&gt;(U1004*(1+rate/freq)),IF((U1004*(1+rate/freq))&lt;0,0,(U1004*(1+rate/freq))),emi))</f>
        <v/>
      </c>
      <c r="K1005" s="9" t="e">
        <f>IF(E1005="",NA(),IF(U1004&lt;0,0,U1004)*H1005/freq)</f>
        <v>#N/A</v>
      </c>
      <c r="L1005" s="8" t="str">
        <f t="shared" si="47"/>
        <v/>
      </c>
      <c r="M1005" s="8" t="str">
        <f t="shared" si="48"/>
        <v/>
      </c>
      <c r="N1005" s="8"/>
      <c r="O1005" s="8"/>
      <c r="P1005" s="8"/>
      <c r="Q1005" s="8">
        <f>IF($B$23=$M$2,M1005,IF($B$23=$N$2,N1005,IF($B$23=$O$2,O1005,IF($B$23=$P$2,P1005,""))))</f>
        <v>0</v>
      </c>
      <c r="R1005" s="3">
        <f>IF(Q1005&lt;&gt;0,regpay,0)</f>
        <v>0</v>
      </c>
      <c r="S1005" s="27"/>
      <c r="T1005" s="3">
        <f>IF(U1004=0,0,S1005)</f>
        <v>0</v>
      </c>
      <c r="U1005" s="8" t="str">
        <f>IF(E1005="","",IF(U1004&lt;=0,0,IF(U1004+F1005-L1005-R1005-T1005&lt;0,0,U1004+F1005-L1005-R1005-T1005)))</f>
        <v/>
      </c>
      <c r="W1005" s="11"/>
      <c r="X1005" s="11"/>
      <c r="Y1005" s="11"/>
      <c r="Z1005" s="11"/>
      <c r="AA1005" s="11"/>
      <c r="AB1005" s="11"/>
      <c r="AC1005" s="11"/>
    </row>
    <row r="1006" spans="4:29">
      <c r="D1006" s="34">
        <f>IF(SUM($D$2:D1005)&lt;&gt;0,0,IF(U1005=L1006,E1006,0))</f>
        <v>0</v>
      </c>
      <c r="E1006" s="3" t="str">
        <f t="shared" si="49"/>
        <v/>
      </c>
      <c r="F1006" s="3" t="str">
        <f>IF(E1006="","",IF(ISERROR(INDEX($A$11:$B$20,MATCH(E1006,$A$11:$A$20,0),2)),0,INDEX($A$11:$B$20,MATCH(E1006,$A$11:$A$20,0),2)))</f>
        <v/>
      </c>
      <c r="G1006" s="47">
        <v>0.1</v>
      </c>
      <c r="H1006" s="46">
        <f>IF($B$5="fixed",rate,G1006)</f>
        <v>0.1</v>
      </c>
      <c r="I1006" s="9" t="e">
        <f>IF(E1006="",NA(),IF(PMT(H1006/freq,(term*freq),-$B$2)&gt;(U1005*(1+rate/freq)),IF((U1005*(1+rate/freq))&lt;0,0,(U1005*(1+rate/freq))),PMT(H1006/freq,(term*freq),-$B$2)))</f>
        <v>#N/A</v>
      </c>
      <c r="J1006" s="8" t="str">
        <f>IF(E1006="","",IF(emi&gt;(U1005*(1+rate/freq)),IF((U1005*(1+rate/freq))&lt;0,0,(U1005*(1+rate/freq))),emi))</f>
        <v/>
      </c>
      <c r="K1006" s="9" t="e">
        <f>IF(E1006="",NA(),IF(U1005&lt;0,0,U1005)*H1006/freq)</f>
        <v>#N/A</v>
      </c>
      <c r="L1006" s="8" t="str">
        <f t="shared" si="47"/>
        <v/>
      </c>
      <c r="M1006" s="8" t="str">
        <f t="shared" si="48"/>
        <v/>
      </c>
      <c r="N1006" s="8">
        <f>N1003+3</f>
        <v>1003</v>
      </c>
      <c r="O1006" s="8">
        <f>O1000+6</f>
        <v>1003</v>
      </c>
      <c r="P1006" s="8"/>
      <c r="Q1006" s="8">
        <f>IF($B$23=$M$2,M1006,IF($B$23=$N$2,N1006,IF($B$23=$O$2,O1006,IF($B$23=$P$2,P1006,""))))</f>
        <v>1003</v>
      </c>
      <c r="R1006" s="3">
        <f>IF(Q1006&lt;&gt;0,regpay,0)</f>
        <v>0</v>
      </c>
      <c r="S1006" s="27"/>
      <c r="T1006" s="3">
        <f>IF(U1005=0,0,S1006)</f>
        <v>0</v>
      </c>
      <c r="U1006" s="8" t="str">
        <f>IF(E1006="","",IF(U1005&lt;=0,0,IF(U1005+F1006-L1006-R1006-T1006&lt;0,0,U1005+F1006-L1006-R1006-T1006)))</f>
        <v/>
      </c>
      <c r="W1006" s="11"/>
      <c r="X1006" s="11"/>
      <c r="Y1006" s="11"/>
      <c r="Z1006" s="11"/>
      <c r="AA1006" s="11"/>
      <c r="AB1006" s="11"/>
      <c r="AC1006" s="11"/>
    </row>
    <row r="1007" spans="4:29">
      <c r="D1007" s="34">
        <f>IF(SUM($D$2:D1006)&lt;&gt;0,0,IF(U1006=L1007,E1007,0))</f>
        <v>0</v>
      </c>
      <c r="E1007" s="3" t="str">
        <f t="shared" si="49"/>
        <v/>
      </c>
      <c r="F1007" s="3" t="str">
        <f>IF(E1007="","",IF(ISERROR(INDEX($A$11:$B$20,MATCH(E1007,$A$11:$A$20,0),2)),0,INDEX($A$11:$B$20,MATCH(E1007,$A$11:$A$20,0),2)))</f>
        <v/>
      </c>
      <c r="G1007" s="47">
        <v>0.1</v>
      </c>
      <c r="H1007" s="46">
        <f>IF($B$5="fixed",rate,G1007)</f>
        <v>0.1</v>
      </c>
      <c r="I1007" s="9" t="e">
        <f>IF(E1007="",NA(),IF(PMT(H1007/freq,(term*freq),-$B$2)&gt;(U1006*(1+rate/freq)),IF((U1006*(1+rate/freq))&lt;0,0,(U1006*(1+rate/freq))),PMT(H1007/freq,(term*freq),-$B$2)))</f>
        <v>#N/A</v>
      </c>
      <c r="J1007" s="8" t="str">
        <f>IF(E1007="","",IF(emi&gt;(U1006*(1+rate/freq)),IF((U1006*(1+rate/freq))&lt;0,0,(U1006*(1+rate/freq))),emi))</f>
        <v/>
      </c>
      <c r="K1007" s="9" t="e">
        <f>IF(E1007="",NA(),IF(U1006&lt;0,0,U1006)*H1007/freq)</f>
        <v>#N/A</v>
      </c>
      <c r="L1007" s="8" t="str">
        <f t="shared" si="47"/>
        <v/>
      </c>
      <c r="M1007" s="8" t="str">
        <f t="shared" si="48"/>
        <v/>
      </c>
      <c r="N1007" s="8"/>
      <c r="O1007" s="8"/>
      <c r="P1007" s="8"/>
      <c r="Q1007" s="8">
        <f>IF($B$23=$M$2,M1007,IF($B$23=$N$2,N1007,IF($B$23=$O$2,O1007,IF($B$23=$P$2,P1007,""))))</f>
        <v>0</v>
      </c>
      <c r="R1007" s="3">
        <f>IF(Q1007&lt;&gt;0,regpay,0)</f>
        <v>0</v>
      </c>
      <c r="S1007" s="27"/>
      <c r="T1007" s="3">
        <f>IF(U1006=0,0,S1007)</f>
        <v>0</v>
      </c>
      <c r="U1007" s="8" t="str">
        <f>IF(E1007="","",IF(U1006&lt;=0,0,IF(U1006+F1007-L1007-R1007-T1007&lt;0,0,U1006+F1007-L1007-R1007-T1007)))</f>
        <v/>
      </c>
      <c r="W1007" s="11"/>
      <c r="X1007" s="11"/>
      <c r="Y1007" s="11"/>
      <c r="Z1007" s="11"/>
      <c r="AA1007" s="11"/>
      <c r="AB1007" s="11"/>
      <c r="AC1007" s="11"/>
    </row>
    <row r="1008" spans="4:29">
      <c r="D1008" s="34">
        <f>IF(SUM($D$2:D1007)&lt;&gt;0,0,IF(U1007=L1008,E1008,0))</f>
        <v>0</v>
      </c>
      <c r="E1008" s="3" t="str">
        <f t="shared" si="49"/>
        <v/>
      </c>
      <c r="F1008" s="3" t="str">
        <f>IF(E1008="","",IF(ISERROR(INDEX($A$11:$B$20,MATCH(E1008,$A$11:$A$20,0),2)),0,INDEX($A$11:$B$20,MATCH(E1008,$A$11:$A$20,0),2)))</f>
        <v/>
      </c>
      <c r="G1008" s="47">
        <v>0.1</v>
      </c>
      <c r="H1008" s="46">
        <f>IF($B$5="fixed",rate,G1008)</f>
        <v>0.1</v>
      </c>
      <c r="I1008" s="9" t="e">
        <f>IF(E1008="",NA(),IF(PMT(H1008/freq,(term*freq),-$B$2)&gt;(U1007*(1+rate/freq)),IF((U1007*(1+rate/freq))&lt;0,0,(U1007*(1+rate/freq))),PMT(H1008/freq,(term*freq),-$B$2)))</f>
        <v>#N/A</v>
      </c>
      <c r="J1008" s="8" t="str">
        <f>IF(E1008="","",IF(emi&gt;(U1007*(1+rate/freq)),IF((U1007*(1+rate/freq))&lt;0,0,(U1007*(1+rate/freq))),emi))</f>
        <v/>
      </c>
      <c r="K1008" s="9" t="e">
        <f>IF(E1008="",NA(),IF(U1007&lt;0,0,U1007)*H1008/freq)</f>
        <v>#N/A</v>
      </c>
      <c r="L1008" s="8" t="str">
        <f t="shared" si="47"/>
        <v/>
      </c>
      <c r="M1008" s="8" t="str">
        <f t="shared" si="48"/>
        <v/>
      </c>
      <c r="N1008" s="8"/>
      <c r="O1008" s="8"/>
      <c r="P1008" s="8"/>
      <c r="Q1008" s="8">
        <f>IF($B$23=$M$2,M1008,IF($B$23=$N$2,N1008,IF($B$23=$O$2,O1008,IF($B$23=$P$2,P1008,""))))</f>
        <v>0</v>
      </c>
      <c r="R1008" s="3">
        <f>IF(Q1008&lt;&gt;0,regpay,0)</f>
        <v>0</v>
      </c>
      <c r="S1008" s="27"/>
      <c r="T1008" s="3">
        <f>IF(U1007=0,0,S1008)</f>
        <v>0</v>
      </c>
      <c r="U1008" s="8" t="str">
        <f>IF(E1008="","",IF(U1007&lt;=0,0,IF(U1007+F1008-L1008-R1008-T1008&lt;0,0,U1007+F1008-L1008-R1008-T1008)))</f>
        <v/>
      </c>
      <c r="W1008" s="11"/>
      <c r="X1008" s="11"/>
      <c r="Y1008" s="11"/>
      <c r="Z1008" s="11"/>
      <c r="AA1008" s="11"/>
      <c r="AB1008" s="11"/>
      <c r="AC1008" s="11"/>
    </row>
    <row r="1009" spans="4:29">
      <c r="D1009" s="34">
        <f>IF(SUM($D$2:D1008)&lt;&gt;0,0,IF(U1008=L1009,E1009,0))</f>
        <v>0</v>
      </c>
      <c r="E1009" s="3" t="str">
        <f t="shared" si="49"/>
        <v/>
      </c>
      <c r="F1009" s="3" t="str">
        <f>IF(E1009="","",IF(ISERROR(INDEX($A$11:$B$20,MATCH(E1009,$A$11:$A$20,0),2)),0,INDEX($A$11:$B$20,MATCH(E1009,$A$11:$A$20,0),2)))</f>
        <v/>
      </c>
      <c r="G1009" s="47">
        <v>0.1</v>
      </c>
      <c r="H1009" s="46">
        <f>IF($B$5="fixed",rate,G1009)</f>
        <v>0.1</v>
      </c>
      <c r="I1009" s="9" t="e">
        <f>IF(E1009="",NA(),IF(PMT(H1009/freq,(term*freq),-$B$2)&gt;(U1008*(1+rate/freq)),IF((U1008*(1+rate/freq))&lt;0,0,(U1008*(1+rate/freq))),PMT(H1009/freq,(term*freq),-$B$2)))</f>
        <v>#N/A</v>
      </c>
      <c r="J1009" s="8" t="str">
        <f>IF(E1009="","",IF(emi&gt;(U1008*(1+rate/freq)),IF((U1008*(1+rate/freq))&lt;0,0,(U1008*(1+rate/freq))),emi))</f>
        <v/>
      </c>
      <c r="K1009" s="9" t="e">
        <f>IF(E1009="",NA(),IF(U1008&lt;0,0,U1008)*H1009/freq)</f>
        <v>#N/A</v>
      </c>
      <c r="L1009" s="8" t="str">
        <f t="shared" si="47"/>
        <v/>
      </c>
      <c r="M1009" s="8" t="str">
        <f t="shared" si="48"/>
        <v/>
      </c>
      <c r="N1009" s="8">
        <f>N1006+3</f>
        <v>1006</v>
      </c>
      <c r="O1009" s="8"/>
      <c r="P1009" s="8"/>
      <c r="Q1009" s="8">
        <f>IF($B$23=$M$2,M1009,IF($B$23=$N$2,N1009,IF($B$23=$O$2,O1009,IF($B$23=$P$2,P1009,""))))</f>
        <v>1006</v>
      </c>
      <c r="R1009" s="3">
        <f>IF(Q1009&lt;&gt;0,regpay,0)</f>
        <v>0</v>
      </c>
      <c r="S1009" s="27"/>
      <c r="T1009" s="3">
        <f>IF(U1008=0,0,S1009)</f>
        <v>0</v>
      </c>
      <c r="U1009" s="8" t="str">
        <f>IF(E1009="","",IF(U1008&lt;=0,0,IF(U1008+F1009-L1009-R1009-T1009&lt;0,0,U1008+F1009-L1009-R1009-T1009)))</f>
        <v/>
      </c>
      <c r="W1009" s="11"/>
      <c r="X1009" s="11"/>
      <c r="Y1009" s="11"/>
      <c r="Z1009" s="11"/>
      <c r="AA1009" s="11"/>
      <c r="AB1009" s="11"/>
      <c r="AC1009" s="11"/>
    </row>
    <row r="1010" spans="4:29">
      <c r="D1010" s="34">
        <f>IF(SUM($D$2:D1009)&lt;&gt;0,0,IF(U1009=L1010,E1010,0))</f>
        <v>0</v>
      </c>
      <c r="E1010" s="3" t="str">
        <f t="shared" si="49"/>
        <v/>
      </c>
      <c r="F1010" s="3" t="str">
        <f>IF(E1010="","",IF(ISERROR(INDEX($A$11:$B$20,MATCH(E1010,$A$11:$A$20,0),2)),0,INDEX($A$11:$B$20,MATCH(E1010,$A$11:$A$20,0),2)))</f>
        <v/>
      </c>
      <c r="G1010" s="47">
        <v>0.1</v>
      </c>
      <c r="H1010" s="46">
        <f>IF($B$5="fixed",rate,G1010)</f>
        <v>0.1</v>
      </c>
      <c r="I1010" s="9" t="e">
        <f>IF(E1010="",NA(),IF(PMT(H1010/freq,(term*freq),-$B$2)&gt;(U1009*(1+rate/freq)),IF((U1009*(1+rate/freq))&lt;0,0,(U1009*(1+rate/freq))),PMT(H1010/freq,(term*freq),-$B$2)))</f>
        <v>#N/A</v>
      </c>
      <c r="J1010" s="8" t="str">
        <f>IF(E1010="","",IF(emi&gt;(U1009*(1+rate/freq)),IF((U1009*(1+rate/freq))&lt;0,0,(U1009*(1+rate/freq))),emi))</f>
        <v/>
      </c>
      <c r="K1010" s="9" t="e">
        <f>IF(E1010="",NA(),IF(U1009&lt;0,0,U1009)*H1010/freq)</f>
        <v>#N/A</v>
      </c>
      <c r="L1010" s="8" t="str">
        <f t="shared" si="47"/>
        <v/>
      </c>
      <c r="M1010" s="8" t="str">
        <f t="shared" si="48"/>
        <v/>
      </c>
      <c r="N1010" s="8"/>
      <c r="O1010" s="8"/>
      <c r="P1010" s="8"/>
      <c r="Q1010" s="8">
        <f>IF($B$23=$M$2,M1010,IF($B$23=$N$2,N1010,IF($B$23=$O$2,O1010,IF($B$23=$P$2,P1010,""))))</f>
        <v>0</v>
      </c>
      <c r="R1010" s="3">
        <f>IF(Q1010&lt;&gt;0,regpay,0)</f>
        <v>0</v>
      </c>
      <c r="S1010" s="27"/>
      <c r="T1010" s="3">
        <f>IF(U1009=0,0,S1010)</f>
        <v>0</v>
      </c>
      <c r="U1010" s="8" t="str">
        <f>IF(E1010="","",IF(U1009&lt;=0,0,IF(U1009+F1010-L1010-R1010-T1010&lt;0,0,U1009+F1010-L1010-R1010-T1010)))</f>
        <v/>
      </c>
      <c r="W1010" s="11"/>
      <c r="X1010" s="11"/>
      <c r="Y1010" s="11"/>
      <c r="Z1010" s="11"/>
      <c r="AA1010" s="11"/>
      <c r="AB1010" s="11"/>
      <c r="AC1010" s="11"/>
    </row>
    <row r="1011" spans="4:29">
      <c r="D1011" s="34">
        <f>IF(SUM($D$2:D1010)&lt;&gt;0,0,IF(U1010=L1011,E1011,0))</f>
        <v>0</v>
      </c>
      <c r="E1011" s="3" t="str">
        <f t="shared" si="49"/>
        <v/>
      </c>
      <c r="F1011" s="3" t="str">
        <f>IF(E1011="","",IF(ISERROR(INDEX($A$11:$B$20,MATCH(E1011,$A$11:$A$20,0),2)),0,INDEX($A$11:$B$20,MATCH(E1011,$A$11:$A$20,0),2)))</f>
        <v/>
      </c>
      <c r="G1011" s="47">
        <v>0.1</v>
      </c>
      <c r="H1011" s="46">
        <f>IF($B$5="fixed",rate,G1011)</f>
        <v>0.1</v>
      </c>
      <c r="I1011" s="9" t="e">
        <f>IF(E1011="",NA(),IF(PMT(H1011/freq,(term*freq),-$B$2)&gt;(U1010*(1+rate/freq)),IF((U1010*(1+rate/freq))&lt;0,0,(U1010*(1+rate/freq))),PMT(H1011/freq,(term*freq),-$B$2)))</f>
        <v>#N/A</v>
      </c>
      <c r="J1011" s="8" t="str">
        <f>IF(E1011="","",IF(emi&gt;(U1010*(1+rate/freq)),IF((U1010*(1+rate/freq))&lt;0,0,(U1010*(1+rate/freq))),emi))</f>
        <v/>
      </c>
      <c r="K1011" s="9" t="e">
        <f>IF(E1011="",NA(),IF(U1010&lt;0,0,U1010)*H1011/freq)</f>
        <v>#N/A</v>
      </c>
      <c r="L1011" s="8" t="str">
        <f t="shared" si="47"/>
        <v/>
      </c>
      <c r="M1011" s="8" t="str">
        <f t="shared" si="48"/>
        <v/>
      </c>
      <c r="N1011" s="8"/>
      <c r="O1011" s="8"/>
      <c r="P1011" s="8"/>
      <c r="Q1011" s="8">
        <f>IF($B$23=$M$2,M1011,IF($B$23=$N$2,N1011,IF($B$23=$O$2,O1011,IF($B$23=$P$2,P1011,""))))</f>
        <v>0</v>
      </c>
      <c r="R1011" s="3">
        <f>IF(Q1011&lt;&gt;0,regpay,0)</f>
        <v>0</v>
      </c>
      <c r="S1011" s="27"/>
      <c r="T1011" s="3">
        <f>IF(U1010=0,0,S1011)</f>
        <v>0</v>
      </c>
      <c r="U1011" s="8" t="str">
        <f>IF(E1011="","",IF(U1010&lt;=0,0,IF(U1010+F1011-L1011-R1011-T1011&lt;0,0,U1010+F1011-L1011-R1011-T1011)))</f>
        <v/>
      </c>
      <c r="W1011" s="11"/>
      <c r="X1011" s="11"/>
      <c r="Y1011" s="11"/>
      <c r="Z1011" s="11"/>
      <c r="AA1011" s="11"/>
      <c r="AB1011" s="11"/>
      <c r="AC1011" s="11"/>
    </row>
    <row r="1012" spans="4:29">
      <c r="D1012" s="34">
        <f>IF(SUM($D$2:D1011)&lt;&gt;0,0,IF(U1011=L1012,E1012,0))</f>
        <v>0</v>
      </c>
      <c r="E1012" s="3" t="str">
        <f t="shared" si="49"/>
        <v/>
      </c>
      <c r="F1012" s="3" t="str">
        <f>IF(E1012="","",IF(ISERROR(INDEX($A$11:$B$20,MATCH(E1012,$A$11:$A$20,0),2)),0,INDEX($A$11:$B$20,MATCH(E1012,$A$11:$A$20,0),2)))</f>
        <v/>
      </c>
      <c r="G1012" s="47">
        <v>0.1</v>
      </c>
      <c r="H1012" s="46">
        <f>IF($B$5="fixed",rate,G1012)</f>
        <v>0.1</v>
      </c>
      <c r="I1012" s="9" t="e">
        <f>IF(E1012="",NA(),IF(PMT(H1012/freq,(term*freq),-$B$2)&gt;(U1011*(1+rate/freq)),IF((U1011*(1+rate/freq))&lt;0,0,(U1011*(1+rate/freq))),PMT(H1012/freq,(term*freq),-$B$2)))</f>
        <v>#N/A</v>
      </c>
      <c r="J1012" s="8" t="str">
        <f>IF(E1012="","",IF(emi&gt;(U1011*(1+rate/freq)),IF((U1011*(1+rate/freq))&lt;0,0,(U1011*(1+rate/freq))),emi))</f>
        <v/>
      </c>
      <c r="K1012" s="9" t="e">
        <f>IF(E1012="",NA(),IF(U1011&lt;0,0,U1011)*H1012/freq)</f>
        <v>#N/A</v>
      </c>
      <c r="L1012" s="8" t="str">
        <f t="shared" si="47"/>
        <v/>
      </c>
      <c r="M1012" s="8" t="str">
        <f t="shared" si="48"/>
        <v/>
      </c>
      <c r="N1012" s="8">
        <f>N1009+3</f>
        <v>1009</v>
      </c>
      <c r="O1012" s="8">
        <f>O1006+6</f>
        <v>1009</v>
      </c>
      <c r="P1012" s="8">
        <f>P1000+12</f>
        <v>1009</v>
      </c>
      <c r="Q1012" s="8">
        <f>IF($B$23=$M$2,M1012,IF($B$23=$N$2,N1012,IF($B$23=$O$2,O1012,IF($B$23=$P$2,P1012,""))))</f>
        <v>1009</v>
      </c>
      <c r="R1012" s="3">
        <f>IF(Q1012&lt;&gt;0,regpay,0)</f>
        <v>0</v>
      </c>
      <c r="S1012" s="27"/>
      <c r="T1012" s="3">
        <f>IF(U1011=0,0,S1012)</f>
        <v>0</v>
      </c>
      <c r="U1012" s="8" t="str">
        <f>IF(E1012="","",IF(U1011&lt;=0,0,IF(U1011+F1012-L1012-R1012-T1012&lt;0,0,U1011+F1012-L1012-R1012-T1012)))</f>
        <v/>
      </c>
      <c r="W1012" s="11"/>
      <c r="X1012" s="11"/>
      <c r="Y1012" s="11"/>
      <c r="Z1012" s="11"/>
      <c r="AA1012" s="11"/>
      <c r="AB1012" s="11"/>
      <c r="AC1012" s="11"/>
    </row>
    <row r="1013" spans="4:29">
      <c r="D1013" s="34">
        <f>IF(SUM($D$2:D1012)&lt;&gt;0,0,IF(U1012=L1013,E1013,0))</f>
        <v>0</v>
      </c>
      <c r="E1013" s="3" t="str">
        <f t="shared" si="49"/>
        <v/>
      </c>
      <c r="F1013" s="3" t="str">
        <f>IF(E1013="","",IF(ISERROR(INDEX($A$11:$B$20,MATCH(E1013,$A$11:$A$20,0),2)),0,INDEX($A$11:$B$20,MATCH(E1013,$A$11:$A$20,0),2)))</f>
        <v/>
      </c>
      <c r="G1013" s="47">
        <v>0.1</v>
      </c>
      <c r="H1013" s="46">
        <f>IF($B$5="fixed",rate,G1013)</f>
        <v>0.1</v>
      </c>
      <c r="I1013" s="9" t="e">
        <f>IF(E1013="",NA(),IF(PMT(H1013/freq,(term*freq),-$B$2)&gt;(U1012*(1+rate/freq)),IF((U1012*(1+rate/freq))&lt;0,0,(U1012*(1+rate/freq))),PMT(H1013/freq,(term*freq),-$B$2)))</f>
        <v>#N/A</v>
      </c>
      <c r="J1013" s="8" t="str">
        <f>IF(E1013="","",IF(emi&gt;(U1012*(1+rate/freq)),IF((U1012*(1+rate/freq))&lt;0,0,(U1012*(1+rate/freq))),emi))</f>
        <v/>
      </c>
      <c r="K1013" s="9" t="e">
        <f>IF(E1013="",NA(),IF(U1012&lt;0,0,U1012)*H1013/freq)</f>
        <v>#N/A</v>
      </c>
      <c r="L1013" s="8" t="str">
        <f t="shared" si="47"/>
        <v/>
      </c>
      <c r="M1013" s="8" t="str">
        <f t="shared" si="48"/>
        <v/>
      </c>
      <c r="N1013" s="8"/>
      <c r="O1013" s="8"/>
      <c r="P1013" s="8"/>
      <c r="Q1013" s="8">
        <f>IF($B$23=$M$2,M1013,IF($B$23=$N$2,N1013,IF($B$23=$O$2,O1013,IF($B$23=$P$2,P1013,""))))</f>
        <v>0</v>
      </c>
      <c r="R1013" s="3">
        <f>IF(Q1013&lt;&gt;0,regpay,0)</f>
        <v>0</v>
      </c>
      <c r="S1013" s="27"/>
      <c r="T1013" s="3">
        <f>IF(U1012=0,0,S1013)</f>
        <v>0</v>
      </c>
      <c r="U1013" s="8" t="str">
        <f>IF(E1013="","",IF(U1012&lt;=0,0,IF(U1012+F1013-L1013-R1013-T1013&lt;0,0,U1012+F1013-L1013-R1013-T1013)))</f>
        <v/>
      </c>
      <c r="W1013" s="11"/>
      <c r="X1013" s="11"/>
      <c r="Y1013" s="11"/>
      <c r="Z1013" s="11"/>
      <c r="AA1013" s="11"/>
      <c r="AB1013" s="11"/>
      <c r="AC1013" s="11"/>
    </row>
    <row r="1014" spans="4:29">
      <c r="D1014" s="34">
        <f>IF(SUM($D$2:D1013)&lt;&gt;0,0,IF(U1013=L1014,E1014,0))</f>
        <v>0</v>
      </c>
      <c r="E1014" s="3" t="str">
        <f t="shared" si="49"/>
        <v/>
      </c>
      <c r="F1014" s="3" t="str">
        <f>IF(E1014="","",IF(ISERROR(INDEX($A$11:$B$20,MATCH(E1014,$A$11:$A$20,0),2)),0,INDEX($A$11:$B$20,MATCH(E1014,$A$11:$A$20,0),2)))</f>
        <v/>
      </c>
      <c r="G1014" s="47">
        <v>0.1</v>
      </c>
      <c r="H1014" s="46">
        <f>IF($B$5="fixed",rate,G1014)</f>
        <v>0.1</v>
      </c>
      <c r="I1014" s="9" t="e">
        <f>IF(E1014="",NA(),IF(PMT(H1014/freq,(term*freq),-$B$2)&gt;(U1013*(1+rate/freq)),IF((U1013*(1+rate/freq))&lt;0,0,(U1013*(1+rate/freq))),PMT(H1014/freq,(term*freq),-$B$2)))</f>
        <v>#N/A</v>
      </c>
      <c r="J1014" s="8" t="str">
        <f>IF(E1014="","",IF(emi&gt;(U1013*(1+rate/freq)),IF((U1013*(1+rate/freq))&lt;0,0,(U1013*(1+rate/freq))),emi))</f>
        <v/>
      </c>
      <c r="K1014" s="9" t="e">
        <f>IF(E1014="",NA(),IF(U1013&lt;0,0,U1013)*H1014/freq)</f>
        <v>#N/A</v>
      </c>
      <c r="L1014" s="8" t="str">
        <f t="shared" si="47"/>
        <v/>
      </c>
      <c r="M1014" s="8" t="str">
        <f t="shared" si="48"/>
        <v/>
      </c>
      <c r="N1014" s="8"/>
      <c r="O1014" s="8"/>
      <c r="P1014" s="8"/>
      <c r="Q1014" s="8">
        <f>IF($B$23=$M$2,M1014,IF($B$23=$N$2,N1014,IF($B$23=$O$2,O1014,IF($B$23=$P$2,P1014,""))))</f>
        <v>0</v>
      </c>
      <c r="R1014" s="3">
        <f>IF(Q1014&lt;&gt;0,regpay,0)</f>
        <v>0</v>
      </c>
      <c r="S1014" s="27"/>
      <c r="T1014" s="3">
        <f>IF(U1013=0,0,S1014)</f>
        <v>0</v>
      </c>
      <c r="U1014" s="8" t="str">
        <f>IF(E1014="","",IF(U1013&lt;=0,0,IF(U1013+F1014-L1014-R1014-T1014&lt;0,0,U1013+F1014-L1014-R1014-T1014)))</f>
        <v/>
      </c>
      <c r="W1014" s="11"/>
      <c r="X1014" s="11"/>
      <c r="Y1014" s="11"/>
      <c r="Z1014" s="11"/>
      <c r="AA1014" s="11"/>
      <c r="AB1014" s="11"/>
      <c r="AC1014" s="11"/>
    </row>
    <row r="1015" spans="4:29">
      <c r="D1015" s="34">
        <f>IF(SUM($D$2:D1014)&lt;&gt;0,0,IF(U1014=L1015,E1015,0))</f>
        <v>0</v>
      </c>
      <c r="E1015" s="3" t="str">
        <f t="shared" si="49"/>
        <v/>
      </c>
      <c r="F1015" s="3" t="str">
        <f>IF(E1015="","",IF(ISERROR(INDEX($A$11:$B$20,MATCH(E1015,$A$11:$A$20,0),2)),0,INDEX($A$11:$B$20,MATCH(E1015,$A$11:$A$20,0),2)))</f>
        <v/>
      </c>
      <c r="G1015" s="47">
        <v>0.1</v>
      </c>
      <c r="H1015" s="46">
        <f>IF($B$5="fixed",rate,G1015)</f>
        <v>0.1</v>
      </c>
      <c r="I1015" s="9" t="e">
        <f>IF(E1015="",NA(),IF(PMT(H1015/freq,(term*freq),-$B$2)&gt;(U1014*(1+rate/freq)),IF((U1014*(1+rate/freq))&lt;0,0,(U1014*(1+rate/freq))),PMT(H1015/freq,(term*freq),-$B$2)))</f>
        <v>#N/A</v>
      </c>
      <c r="J1015" s="8" t="str">
        <f>IF(E1015="","",IF(emi&gt;(U1014*(1+rate/freq)),IF((U1014*(1+rate/freq))&lt;0,0,(U1014*(1+rate/freq))),emi))</f>
        <v/>
      </c>
      <c r="K1015" s="9" t="e">
        <f>IF(E1015="",NA(),IF(U1014&lt;0,0,U1014)*H1015/freq)</f>
        <v>#N/A</v>
      </c>
      <c r="L1015" s="8" t="str">
        <f t="shared" si="47"/>
        <v/>
      </c>
      <c r="M1015" s="8" t="str">
        <f t="shared" si="48"/>
        <v/>
      </c>
      <c r="N1015" s="8">
        <f>N1012+3</f>
        <v>1012</v>
      </c>
      <c r="O1015" s="8"/>
      <c r="P1015" s="8"/>
      <c r="Q1015" s="8">
        <f>IF($B$23=$M$2,M1015,IF($B$23=$N$2,N1015,IF($B$23=$O$2,O1015,IF($B$23=$P$2,P1015,""))))</f>
        <v>1012</v>
      </c>
      <c r="R1015" s="3">
        <f>IF(Q1015&lt;&gt;0,regpay,0)</f>
        <v>0</v>
      </c>
      <c r="S1015" s="27"/>
      <c r="T1015" s="3">
        <f>IF(U1014=0,0,S1015)</f>
        <v>0</v>
      </c>
      <c r="U1015" s="8" t="str">
        <f>IF(E1015="","",IF(U1014&lt;=0,0,IF(U1014+F1015-L1015-R1015-T1015&lt;0,0,U1014+F1015-L1015-R1015-T1015)))</f>
        <v/>
      </c>
      <c r="W1015" s="11"/>
      <c r="X1015" s="11"/>
      <c r="Y1015" s="11"/>
      <c r="Z1015" s="11"/>
      <c r="AA1015" s="11"/>
      <c r="AB1015" s="11"/>
      <c r="AC1015" s="11"/>
    </row>
    <row r="1016" spans="4:29">
      <c r="D1016" s="34">
        <f>IF(SUM($D$2:D1015)&lt;&gt;0,0,IF(U1015=L1016,E1016,0))</f>
        <v>0</v>
      </c>
      <c r="E1016" s="3" t="str">
        <f t="shared" si="49"/>
        <v/>
      </c>
      <c r="F1016" s="3" t="str">
        <f>IF(E1016="","",IF(ISERROR(INDEX($A$11:$B$20,MATCH(E1016,$A$11:$A$20,0),2)),0,INDEX($A$11:$B$20,MATCH(E1016,$A$11:$A$20,0),2)))</f>
        <v/>
      </c>
      <c r="G1016" s="47">
        <v>0.1</v>
      </c>
      <c r="H1016" s="46">
        <f>IF($B$5="fixed",rate,G1016)</f>
        <v>0.1</v>
      </c>
      <c r="I1016" s="9" t="e">
        <f>IF(E1016="",NA(),IF(PMT(H1016/freq,(term*freq),-$B$2)&gt;(U1015*(1+rate/freq)),IF((U1015*(1+rate/freq))&lt;0,0,(U1015*(1+rate/freq))),PMT(H1016/freq,(term*freq),-$B$2)))</f>
        <v>#N/A</v>
      </c>
      <c r="J1016" s="8" t="str">
        <f>IF(E1016="","",IF(emi&gt;(U1015*(1+rate/freq)),IF((U1015*(1+rate/freq))&lt;0,0,(U1015*(1+rate/freq))),emi))</f>
        <v/>
      </c>
      <c r="K1016" s="9" t="e">
        <f>IF(E1016="",NA(),IF(U1015&lt;0,0,U1015)*H1016/freq)</f>
        <v>#N/A</v>
      </c>
      <c r="L1016" s="8" t="str">
        <f t="shared" si="47"/>
        <v/>
      </c>
      <c r="M1016" s="8" t="str">
        <f t="shared" si="48"/>
        <v/>
      </c>
      <c r="N1016" s="8"/>
      <c r="O1016" s="8"/>
      <c r="P1016" s="8"/>
      <c r="Q1016" s="8">
        <f>IF($B$23=$M$2,M1016,IF($B$23=$N$2,N1016,IF($B$23=$O$2,O1016,IF($B$23=$P$2,P1016,""))))</f>
        <v>0</v>
      </c>
      <c r="R1016" s="3">
        <f>IF(Q1016&lt;&gt;0,regpay,0)</f>
        <v>0</v>
      </c>
      <c r="S1016" s="27"/>
      <c r="T1016" s="3">
        <f>IF(U1015=0,0,S1016)</f>
        <v>0</v>
      </c>
      <c r="U1016" s="8" t="str">
        <f>IF(E1016="","",IF(U1015&lt;=0,0,IF(U1015+F1016-L1016-R1016-T1016&lt;0,0,U1015+F1016-L1016-R1016-T1016)))</f>
        <v/>
      </c>
      <c r="W1016" s="11"/>
      <c r="X1016" s="11"/>
      <c r="Y1016" s="11"/>
      <c r="Z1016" s="11"/>
      <c r="AA1016" s="11"/>
      <c r="AB1016" s="11"/>
      <c r="AC1016" s="11"/>
    </row>
    <row r="1017" spans="4:29">
      <c r="D1017" s="34">
        <f>IF(SUM($D$2:D1016)&lt;&gt;0,0,IF(U1016=L1017,E1017,0))</f>
        <v>0</v>
      </c>
      <c r="E1017" s="3" t="str">
        <f t="shared" si="49"/>
        <v/>
      </c>
      <c r="F1017" s="3" t="str">
        <f>IF(E1017="","",IF(ISERROR(INDEX($A$11:$B$20,MATCH(E1017,$A$11:$A$20,0),2)),0,INDEX($A$11:$B$20,MATCH(E1017,$A$11:$A$20,0),2)))</f>
        <v/>
      </c>
      <c r="G1017" s="47">
        <v>0.1</v>
      </c>
      <c r="H1017" s="46">
        <f>IF($B$5="fixed",rate,G1017)</f>
        <v>0.1</v>
      </c>
      <c r="I1017" s="9" t="e">
        <f>IF(E1017="",NA(),IF(PMT(H1017/freq,(term*freq),-$B$2)&gt;(U1016*(1+rate/freq)),IF((U1016*(1+rate/freq))&lt;0,0,(U1016*(1+rate/freq))),PMT(H1017/freq,(term*freq),-$B$2)))</f>
        <v>#N/A</v>
      </c>
      <c r="J1017" s="8" t="str">
        <f>IF(E1017="","",IF(emi&gt;(U1016*(1+rate/freq)),IF((U1016*(1+rate/freq))&lt;0,0,(U1016*(1+rate/freq))),emi))</f>
        <v/>
      </c>
      <c r="K1017" s="9" t="e">
        <f>IF(E1017="",NA(),IF(U1016&lt;0,0,U1016)*H1017/freq)</f>
        <v>#N/A</v>
      </c>
      <c r="L1017" s="8" t="str">
        <f t="shared" si="47"/>
        <v/>
      </c>
      <c r="M1017" s="8" t="str">
        <f t="shared" si="48"/>
        <v/>
      </c>
      <c r="N1017" s="8"/>
      <c r="O1017" s="8"/>
      <c r="P1017" s="8"/>
      <c r="Q1017" s="8">
        <f>IF($B$23=$M$2,M1017,IF($B$23=$N$2,N1017,IF($B$23=$O$2,O1017,IF($B$23=$P$2,P1017,""))))</f>
        <v>0</v>
      </c>
      <c r="R1017" s="3">
        <f>IF(Q1017&lt;&gt;0,regpay,0)</f>
        <v>0</v>
      </c>
      <c r="S1017" s="27"/>
      <c r="T1017" s="3">
        <f>IF(U1016=0,0,S1017)</f>
        <v>0</v>
      </c>
      <c r="U1017" s="8" t="str">
        <f>IF(E1017="","",IF(U1016&lt;=0,0,IF(U1016+F1017-L1017-R1017-T1017&lt;0,0,U1016+F1017-L1017-R1017-T1017)))</f>
        <v/>
      </c>
      <c r="W1017" s="11"/>
      <c r="X1017" s="11"/>
      <c r="Y1017" s="11"/>
      <c r="Z1017" s="11"/>
      <c r="AA1017" s="11"/>
      <c r="AB1017" s="11"/>
      <c r="AC1017" s="11"/>
    </row>
    <row r="1018" spans="4:29">
      <c r="D1018" s="34">
        <f>IF(SUM($D$2:D1017)&lt;&gt;0,0,IF(U1017=L1018,E1018,0))</f>
        <v>0</v>
      </c>
      <c r="E1018" s="3" t="str">
        <f t="shared" si="49"/>
        <v/>
      </c>
      <c r="F1018" s="3" t="str">
        <f>IF(E1018="","",IF(ISERROR(INDEX($A$11:$B$20,MATCH(E1018,$A$11:$A$20,0),2)),0,INDEX($A$11:$B$20,MATCH(E1018,$A$11:$A$20,0),2)))</f>
        <v/>
      </c>
      <c r="G1018" s="47">
        <v>0.1</v>
      </c>
      <c r="H1018" s="46">
        <f>IF($B$5="fixed",rate,G1018)</f>
        <v>0.1</v>
      </c>
      <c r="I1018" s="9" t="e">
        <f>IF(E1018="",NA(),IF(PMT(H1018/freq,(term*freq),-$B$2)&gt;(U1017*(1+rate/freq)),IF((U1017*(1+rate/freq))&lt;0,0,(U1017*(1+rate/freq))),PMT(H1018/freq,(term*freq),-$B$2)))</f>
        <v>#N/A</v>
      </c>
      <c r="J1018" s="8" t="str">
        <f>IF(E1018="","",IF(emi&gt;(U1017*(1+rate/freq)),IF((U1017*(1+rate/freq))&lt;0,0,(U1017*(1+rate/freq))),emi))</f>
        <v/>
      </c>
      <c r="K1018" s="9" t="e">
        <f>IF(E1018="",NA(),IF(U1017&lt;0,0,U1017)*H1018/freq)</f>
        <v>#N/A</v>
      </c>
      <c r="L1018" s="8" t="str">
        <f t="shared" si="47"/>
        <v/>
      </c>
      <c r="M1018" s="8" t="str">
        <f t="shared" si="48"/>
        <v/>
      </c>
      <c r="N1018" s="8">
        <f>N1015+3</f>
        <v>1015</v>
      </c>
      <c r="O1018" s="8">
        <f>O1012+6</f>
        <v>1015</v>
      </c>
      <c r="P1018" s="8"/>
      <c r="Q1018" s="8">
        <f>IF($B$23=$M$2,M1018,IF($B$23=$N$2,N1018,IF($B$23=$O$2,O1018,IF($B$23=$P$2,P1018,""))))</f>
        <v>1015</v>
      </c>
      <c r="R1018" s="3">
        <f>IF(Q1018&lt;&gt;0,regpay,0)</f>
        <v>0</v>
      </c>
      <c r="S1018" s="27"/>
      <c r="T1018" s="3">
        <f>IF(U1017=0,0,S1018)</f>
        <v>0</v>
      </c>
      <c r="U1018" s="8" t="str">
        <f>IF(E1018="","",IF(U1017&lt;=0,0,IF(U1017+F1018-L1018-R1018-T1018&lt;0,0,U1017+F1018-L1018-R1018-T1018)))</f>
        <v/>
      </c>
      <c r="W1018" s="11"/>
      <c r="X1018" s="11"/>
      <c r="Y1018" s="11"/>
      <c r="Z1018" s="11"/>
      <c r="AA1018" s="11"/>
      <c r="AB1018" s="11"/>
      <c r="AC1018" s="11"/>
    </row>
    <row r="1019" spans="4:29">
      <c r="D1019" s="34">
        <f>IF(SUM($D$2:D1018)&lt;&gt;0,0,IF(U1018=L1019,E1019,0))</f>
        <v>0</v>
      </c>
      <c r="E1019" s="3" t="str">
        <f t="shared" si="49"/>
        <v/>
      </c>
      <c r="F1019" s="3" t="str">
        <f>IF(E1019="","",IF(ISERROR(INDEX($A$11:$B$20,MATCH(E1019,$A$11:$A$20,0),2)),0,INDEX($A$11:$B$20,MATCH(E1019,$A$11:$A$20,0),2)))</f>
        <v/>
      </c>
      <c r="G1019" s="47">
        <v>0.1</v>
      </c>
      <c r="H1019" s="46">
        <f>IF($B$5="fixed",rate,G1019)</f>
        <v>0.1</v>
      </c>
      <c r="I1019" s="9" t="e">
        <f>IF(E1019="",NA(),IF(PMT(H1019/freq,(term*freq),-$B$2)&gt;(U1018*(1+rate/freq)),IF((U1018*(1+rate/freq))&lt;0,0,(U1018*(1+rate/freq))),PMT(H1019/freq,(term*freq),-$B$2)))</f>
        <v>#N/A</v>
      </c>
      <c r="J1019" s="8" t="str">
        <f>IF(E1019="","",IF(emi&gt;(U1018*(1+rate/freq)),IF((U1018*(1+rate/freq))&lt;0,0,(U1018*(1+rate/freq))),emi))</f>
        <v/>
      </c>
      <c r="K1019" s="9" t="e">
        <f>IF(E1019="",NA(),IF(U1018&lt;0,0,U1018)*H1019/freq)</f>
        <v>#N/A</v>
      </c>
      <c r="L1019" s="8" t="str">
        <f t="shared" si="47"/>
        <v/>
      </c>
      <c r="M1019" s="8" t="str">
        <f t="shared" si="48"/>
        <v/>
      </c>
      <c r="N1019" s="8"/>
      <c r="O1019" s="8"/>
      <c r="P1019" s="8"/>
      <c r="Q1019" s="8">
        <f>IF($B$23=$M$2,M1019,IF($B$23=$N$2,N1019,IF($B$23=$O$2,O1019,IF($B$23=$P$2,P1019,""))))</f>
        <v>0</v>
      </c>
      <c r="R1019" s="3">
        <f>IF(Q1019&lt;&gt;0,regpay,0)</f>
        <v>0</v>
      </c>
      <c r="S1019" s="27"/>
      <c r="T1019" s="3">
        <f>IF(U1018=0,0,S1019)</f>
        <v>0</v>
      </c>
      <c r="U1019" s="8" t="str">
        <f>IF(E1019="","",IF(U1018&lt;=0,0,IF(U1018+F1019-L1019-R1019-T1019&lt;0,0,U1018+F1019-L1019-R1019-T1019)))</f>
        <v/>
      </c>
      <c r="W1019" s="11"/>
      <c r="X1019" s="11"/>
      <c r="Y1019" s="11"/>
      <c r="Z1019" s="11"/>
      <c r="AA1019" s="11"/>
      <c r="AB1019" s="11"/>
      <c r="AC1019" s="11"/>
    </row>
    <row r="1020" spans="4:29">
      <c r="D1020" s="34">
        <f>IF(SUM($D$2:D1019)&lt;&gt;0,0,IF(U1019=L1020,E1020,0))</f>
        <v>0</v>
      </c>
      <c r="E1020" s="3" t="str">
        <f t="shared" si="49"/>
        <v/>
      </c>
      <c r="F1020" s="3" t="str">
        <f>IF(E1020="","",IF(ISERROR(INDEX($A$11:$B$20,MATCH(E1020,$A$11:$A$20,0),2)),0,INDEX($A$11:$B$20,MATCH(E1020,$A$11:$A$20,0),2)))</f>
        <v/>
      </c>
      <c r="G1020" s="47">
        <v>0.1</v>
      </c>
      <c r="H1020" s="46">
        <f>IF($B$5="fixed",rate,G1020)</f>
        <v>0.1</v>
      </c>
      <c r="I1020" s="9" t="e">
        <f>IF(E1020="",NA(),IF(PMT(H1020/freq,(term*freq),-$B$2)&gt;(U1019*(1+rate/freq)),IF((U1019*(1+rate/freq))&lt;0,0,(U1019*(1+rate/freq))),PMT(H1020/freq,(term*freq),-$B$2)))</f>
        <v>#N/A</v>
      </c>
      <c r="J1020" s="8" t="str">
        <f>IF(E1020="","",IF(emi&gt;(U1019*(1+rate/freq)),IF((U1019*(1+rate/freq))&lt;0,0,(U1019*(1+rate/freq))),emi))</f>
        <v/>
      </c>
      <c r="K1020" s="9" t="e">
        <f>IF(E1020="",NA(),IF(U1019&lt;0,0,U1019)*H1020/freq)</f>
        <v>#N/A</v>
      </c>
      <c r="L1020" s="8" t="str">
        <f t="shared" si="47"/>
        <v/>
      </c>
      <c r="M1020" s="8" t="str">
        <f t="shared" si="48"/>
        <v/>
      </c>
      <c r="N1020" s="8"/>
      <c r="O1020" s="8"/>
      <c r="P1020" s="8"/>
      <c r="Q1020" s="8">
        <f>IF($B$23=$M$2,M1020,IF($B$23=$N$2,N1020,IF($B$23=$O$2,O1020,IF($B$23=$P$2,P1020,""))))</f>
        <v>0</v>
      </c>
      <c r="R1020" s="3">
        <f>IF(Q1020&lt;&gt;0,regpay,0)</f>
        <v>0</v>
      </c>
      <c r="S1020" s="27"/>
      <c r="T1020" s="3">
        <f>IF(U1019=0,0,S1020)</f>
        <v>0</v>
      </c>
      <c r="U1020" s="8" t="str">
        <f>IF(E1020="","",IF(U1019&lt;=0,0,IF(U1019+F1020-L1020-R1020-T1020&lt;0,0,U1019+F1020-L1020-R1020-T1020)))</f>
        <v/>
      </c>
      <c r="W1020" s="11"/>
      <c r="X1020" s="11"/>
      <c r="Y1020" s="11"/>
      <c r="Z1020" s="11"/>
      <c r="AA1020" s="11"/>
      <c r="AB1020" s="11"/>
      <c r="AC1020" s="11"/>
    </row>
    <row r="1021" spans="4:29">
      <c r="D1021" s="34">
        <f>IF(SUM($D$2:D1020)&lt;&gt;0,0,IF(U1020=L1021,E1021,0))</f>
        <v>0</v>
      </c>
      <c r="E1021" s="3" t="str">
        <f t="shared" si="49"/>
        <v/>
      </c>
      <c r="F1021" s="3" t="str">
        <f>IF(E1021="","",IF(ISERROR(INDEX($A$11:$B$20,MATCH(E1021,$A$11:$A$20,0),2)),0,INDEX($A$11:$B$20,MATCH(E1021,$A$11:$A$20,0),2)))</f>
        <v/>
      </c>
      <c r="G1021" s="47">
        <v>0.1</v>
      </c>
      <c r="H1021" s="46">
        <f>IF($B$5="fixed",rate,G1021)</f>
        <v>0.1</v>
      </c>
      <c r="I1021" s="9" t="e">
        <f>IF(E1021="",NA(),IF(PMT(H1021/freq,(term*freq),-$B$2)&gt;(U1020*(1+rate/freq)),IF((U1020*(1+rate/freq))&lt;0,0,(U1020*(1+rate/freq))),PMT(H1021/freq,(term*freq),-$B$2)))</f>
        <v>#N/A</v>
      </c>
      <c r="J1021" s="8" t="str">
        <f>IF(E1021="","",IF(emi&gt;(U1020*(1+rate/freq)),IF((U1020*(1+rate/freq))&lt;0,0,(U1020*(1+rate/freq))),emi))</f>
        <v/>
      </c>
      <c r="K1021" s="9" t="e">
        <f>IF(E1021="",NA(),IF(U1020&lt;0,0,U1020)*H1021/freq)</f>
        <v>#N/A</v>
      </c>
      <c r="L1021" s="8" t="str">
        <f t="shared" si="47"/>
        <v/>
      </c>
      <c r="M1021" s="8" t="str">
        <f t="shared" si="48"/>
        <v/>
      </c>
      <c r="N1021" s="8">
        <f>N1018+3</f>
        <v>1018</v>
      </c>
      <c r="O1021" s="8"/>
      <c r="P1021" s="8"/>
      <c r="Q1021" s="8">
        <f>IF($B$23=$M$2,M1021,IF($B$23=$N$2,N1021,IF($B$23=$O$2,O1021,IF($B$23=$P$2,P1021,""))))</f>
        <v>1018</v>
      </c>
      <c r="R1021" s="3">
        <f>IF(Q1021&lt;&gt;0,regpay,0)</f>
        <v>0</v>
      </c>
      <c r="S1021" s="27"/>
      <c r="T1021" s="3">
        <f>IF(U1020=0,0,S1021)</f>
        <v>0</v>
      </c>
      <c r="U1021" s="8" t="str">
        <f>IF(E1021="","",IF(U1020&lt;=0,0,IF(U1020+F1021-L1021-R1021-T1021&lt;0,0,U1020+F1021-L1021-R1021-T1021)))</f>
        <v/>
      </c>
      <c r="W1021" s="11"/>
      <c r="X1021" s="11"/>
      <c r="Y1021" s="11"/>
      <c r="Z1021" s="11"/>
      <c r="AA1021" s="11"/>
      <c r="AB1021" s="11"/>
      <c r="AC1021" s="11"/>
    </row>
    <row r="1022" spans="4:29">
      <c r="D1022" s="34">
        <f>IF(SUM($D$2:D1021)&lt;&gt;0,0,IF(U1021=L1022,E1022,0))</f>
        <v>0</v>
      </c>
      <c r="E1022" s="3" t="str">
        <f t="shared" si="49"/>
        <v/>
      </c>
      <c r="F1022" s="3" t="str">
        <f>IF(E1022="","",IF(ISERROR(INDEX($A$11:$B$20,MATCH(E1022,$A$11:$A$20,0),2)),0,INDEX($A$11:$B$20,MATCH(E1022,$A$11:$A$20,0),2)))</f>
        <v/>
      </c>
      <c r="G1022" s="47">
        <v>0.1</v>
      </c>
      <c r="H1022" s="46">
        <f>IF($B$5="fixed",rate,G1022)</f>
        <v>0.1</v>
      </c>
      <c r="I1022" s="9" t="e">
        <f>IF(E1022="",NA(),IF(PMT(H1022/freq,(term*freq),-$B$2)&gt;(U1021*(1+rate/freq)),IF((U1021*(1+rate/freq))&lt;0,0,(U1021*(1+rate/freq))),PMT(H1022/freq,(term*freq),-$B$2)))</f>
        <v>#N/A</v>
      </c>
      <c r="J1022" s="8" t="str">
        <f>IF(E1022="","",IF(emi&gt;(U1021*(1+rate/freq)),IF((U1021*(1+rate/freq))&lt;0,0,(U1021*(1+rate/freq))),emi))</f>
        <v/>
      </c>
      <c r="K1022" s="9" t="e">
        <f>IF(E1022="",NA(),IF(U1021&lt;0,0,U1021)*H1022/freq)</f>
        <v>#N/A</v>
      </c>
      <c r="L1022" s="8" t="str">
        <f t="shared" si="47"/>
        <v/>
      </c>
      <c r="M1022" s="8" t="str">
        <f t="shared" si="48"/>
        <v/>
      </c>
      <c r="N1022" s="8"/>
      <c r="O1022" s="8"/>
      <c r="P1022" s="8"/>
      <c r="Q1022" s="8">
        <f>IF($B$23=$M$2,M1022,IF($B$23=$N$2,N1022,IF($B$23=$O$2,O1022,IF($B$23=$P$2,P1022,""))))</f>
        <v>0</v>
      </c>
      <c r="R1022" s="3">
        <f>IF(Q1022&lt;&gt;0,regpay,0)</f>
        <v>0</v>
      </c>
      <c r="S1022" s="27"/>
      <c r="T1022" s="3">
        <f>IF(U1021=0,0,S1022)</f>
        <v>0</v>
      </c>
      <c r="U1022" s="8" t="str">
        <f>IF(E1022="","",IF(U1021&lt;=0,0,IF(U1021+F1022-L1022-R1022-T1022&lt;0,0,U1021+F1022-L1022-R1022-T1022)))</f>
        <v/>
      </c>
      <c r="W1022" s="11"/>
      <c r="X1022" s="11"/>
      <c r="Y1022" s="11"/>
      <c r="Z1022" s="11"/>
      <c r="AA1022" s="11"/>
      <c r="AB1022" s="11"/>
      <c r="AC1022" s="11"/>
    </row>
    <row r="1023" spans="4:29">
      <c r="D1023" s="34">
        <f>IF(SUM($D$2:D1022)&lt;&gt;0,0,IF(U1022=L1023,E1023,0))</f>
        <v>0</v>
      </c>
      <c r="E1023" s="3" t="str">
        <f t="shared" si="49"/>
        <v/>
      </c>
      <c r="F1023" s="3" t="str">
        <f>IF(E1023="","",IF(ISERROR(INDEX($A$11:$B$20,MATCH(E1023,$A$11:$A$20,0),2)),0,INDEX($A$11:$B$20,MATCH(E1023,$A$11:$A$20,0),2)))</f>
        <v/>
      </c>
      <c r="G1023" s="47">
        <v>0.1</v>
      </c>
      <c r="H1023" s="46">
        <f>IF($B$5="fixed",rate,G1023)</f>
        <v>0.1</v>
      </c>
      <c r="I1023" s="9" t="e">
        <f>IF(E1023="",NA(),IF(PMT(H1023/freq,(term*freq),-$B$2)&gt;(U1022*(1+rate/freq)),IF((U1022*(1+rate/freq))&lt;0,0,(U1022*(1+rate/freq))),PMT(H1023/freq,(term*freq),-$B$2)))</f>
        <v>#N/A</v>
      </c>
      <c r="J1023" s="8" t="str">
        <f>IF(E1023="","",IF(emi&gt;(U1022*(1+rate/freq)),IF((U1022*(1+rate/freq))&lt;0,0,(U1022*(1+rate/freq))),emi))</f>
        <v/>
      </c>
      <c r="K1023" s="9" t="e">
        <f>IF(E1023="",NA(),IF(U1022&lt;0,0,U1022)*H1023/freq)</f>
        <v>#N/A</v>
      </c>
      <c r="L1023" s="8" t="str">
        <f t="shared" si="47"/>
        <v/>
      </c>
      <c r="M1023" s="8" t="str">
        <f t="shared" si="48"/>
        <v/>
      </c>
      <c r="N1023" s="8"/>
      <c r="O1023" s="8"/>
      <c r="P1023" s="8"/>
      <c r="Q1023" s="8">
        <f>IF($B$23=$M$2,M1023,IF($B$23=$N$2,N1023,IF($B$23=$O$2,O1023,IF($B$23=$P$2,P1023,""))))</f>
        <v>0</v>
      </c>
      <c r="R1023" s="3">
        <f>IF(Q1023&lt;&gt;0,regpay,0)</f>
        <v>0</v>
      </c>
      <c r="S1023" s="27"/>
      <c r="T1023" s="3">
        <f>IF(U1022=0,0,S1023)</f>
        <v>0</v>
      </c>
      <c r="U1023" s="8" t="str">
        <f>IF(E1023="","",IF(U1022&lt;=0,0,IF(U1022+F1023-L1023-R1023-T1023&lt;0,0,U1022+F1023-L1023-R1023-T1023)))</f>
        <v/>
      </c>
      <c r="W1023" s="11"/>
      <c r="X1023" s="11"/>
      <c r="Y1023" s="11"/>
      <c r="Z1023" s="11"/>
      <c r="AA1023" s="11"/>
      <c r="AB1023" s="11"/>
      <c r="AC1023" s="11"/>
    </row>
    <row r="1024" spans="4:29">
      <c r="D1024" s="34">
        <f>IF(SUM($D$2:D1023)&lt;&gt;0,0,IF(U1023=L1024,E1024,0))</f>
        <v>0</v>
      </c>
      <c r="E1024" s="3" t="str">
        <f t="shared" si="49"/>
        <v/>
      </c>
      <c r="F1024" s="3" t="str">
        <f>IF(E1024="","",IF(ISERROR(INDEX($A$11:$B$20,MATCH(E1024,$A$11:$A$20,0),2)),0,INDEX($A$11:$B$20,MATCH(E1024,$A$11:$A$20,0),2)))</f>
        <v/>
      </c>
      <c r="G1024" s="47">
        <v>0.1</v>
      </c>
      <c r="H1024" s="46">
        <f>IF($B$5="fixed",rate,G1024)</f>
        <v>0.1</v>
      </c>
      <c r="I1024" s="9" t="e">
        <f>IF(E1024="",NA(),IF(PMT(H1024/freq,(term*freq),-$B$2)&gt;(U1023*(1+rate/freq)),IF((U1023*(1+rate/freq))&lt;0,0,(U1023*(1+rate/freq))),PMT(H1024/freq,(term*freq),-$B$2)))</f>
        <v>#N/A</v>
      </c>
      <c r="J1024" s="8" t="str">
        <f>IF(E1024="","",IF(emi&gt;(U1023*(1+rate/freq)),IF((U1023*(1+rate/freq))&lt;0,0,(U1023*(1+rate/freq))),emi))</f>
        <v/>
      </c>
      <c r="K1024" s="9" t="e">
        <f>IF(E1024="",NA(),IF(U1023&lt;0,0,U1023)*H1024/freq)</f>
        <v>#N/A</v>
      </c>
      <c r="L1024" s="8" t="str">
        <f t="shared" si="47"/>
        <v/>
      </c>
      <c r="M1024" s="8" t="str">
        <f t="shared" si="48"/>
        <v/>
      </c>
      <c r="N1024" s="8">
        <f>N1021+3</f>
        <v>1021</v>
      </c>
      <c r="O1024" s="8">
        <f>O1018+6</f>
        <v>1021</v>
      </c>
      <c r="P1024" s="8">
        <f>P1012+12</f>
        <v>1021</v>
      </c>
      <c r="Q1024" s="8">
        <f>IF($B$23=$M$2,M1024,IF($B$23=$N$2,N1024,IF($B$23=$O$2,O1024,IF($B$23=$P$2,P1024,""))))</f>
        <v>1021</v>
      </c>
      <c r="R1024" s="3">
        <f>IF(Q1024&lt;&gt;0,regpay,0)</f>
        <v>0</v>
      </c>
      <c r="S1024" s="27"/>
      <c r="T1024" s="3">
        <f>IF(U1023=0,0,S1024)</f>
        <v>0</v>
      </c>
      <c r="U1024" s="8" t="str">
        <f>IF(E1024="","",IF(U1023&lt;=0,0,IF(U1023+F1024-L1024-R1024-T1024&lt;0,0,U1023+F1024-L1024-R1024-T1024)))</f>
        <v/>
      </c>
      <c r="W1024" s="11"/>
      <c r="X1024" s="11"/>
      <c r="Y1024" s="11"/>
      <c r="Z1024" s="11"/>
      <c r="AA1024" s="11"/>
      <c r="AB1024" s="11"/>
      <c r="AC1024" s="11"/>
    </row>
    <row r="1025" spans="4:29">
      <c r="D1025" s="34">
        <f>IF(SUM($D$2:D1024)&lt;&gt;0,0,IF(U1024=L1025,E1025,0))</f>
        <v>0</v>
      </c>
      <c r="E1025" s="3" t="str">
        <f t="shared" si="49"/>
        <v/>
      </c>
      <c r="F1025" s="3" t="str">
        <f>IF(E1025="","",IF(ISERROR(INDEX($A$11:$B$20,MATCH(E1025,$A$11:$A$20,0),2)),0,INDEX($A$11:$B$20,MATCH(E1025,$A$11:$A$20,0),2)))</f>
        <v/>
      </c>
      <c r="G1025" s="47">
        <v>0.1</v>
      </c>
      <c r="H1025" s="46">
        <f>IF($B$5="fixed",rate,G1025)</f>
        <v>0.1</v>
      </c>
      <c r="I1025" s="9" t="e">
        <f>IF(E1025="",NA(),IF(PMT(H1025/freq,(term*freq),-$B$2)&gt;(U1024*(1+rate/freq)),IF((U1024*(1+rate/freq))&lt;0,0,(U1024*(1+rate/freq))),PMT(H1025/freq,(term*freq),-$B$2)))</f>
        <v>#N/A</v>
      </c>
      <c r="J1025" s="8" t="str">
        <f>IF(E1025="","",IF(emi&gt;(U1024*(1+rate/freq)),IF((U1024*(1+rate/freq))&lt;0,0,(U1024*(1+rate/freq))),emi))</f>
        <v/>
      </c>
      <c r="K1025" s="9" t="e">
        <f>IF(E1025="",NA(),IF(U1024&lt;0,0,U1024)*H1025/freq)</f>
        <v>#N/A</v>
      </c>
      <c r="L1025" s="8" t="str">
        <f t="shared" si="47"/>
        <v/>
      </c>
      <c r="M1025" s="8" t="str">
        <f t="shared" si="48"/>
        <v/>
      </c>
      <c r="N1025" s="8"/>
      <c r="O1025" s="8"/>
      <c r="P1025" s="8"/>
      <c r="Q1025" s="8">
        <f>IF($B$23=$M$2,M1025,IF($B$23=$N$2,N1025,IF($B$23=$O$2,O1025,IF($B$23=$P$2,P1025,""))))</f>
        <v>0</v>
      </c>
      <c r="R1025" s="3">
        <f>IF(Q1025&lt;&gt;0,regpay,0)</f>
        <v>0</v>
      </c>
      <c r="S1025" s="27"/>
      <c r="T1025" s="3">
        <f>IF(U1024=0,0,S1025)</f>
        <v>0</v>
      </c>
      <c r="U1025" s="8" t="str">
        <f>IF(E1025="","",IF(U1024&lt;=0,0,IF(U1024+F1025-L1025-R1025-T1025&lt;0,0,U1024+F1025-L1025-R1025-T1025)))</f>
        <v/>
      </c>
      <c r="W1025" s="11"/>
      <c r="X1025" s="11"/>
      <c r="Y1025" s="11"/>
      <c r="Z1025" s="11"/>
      <c r="AA1025" s="11"/>
      <c r="AB1025" s="11"/>
      <c r="AC1025" s="11"/>
    </row>
    <row r="1026" spans="4:29">
      <c r="D1026" s="34">
        <f>IF(SUM($D$2:D1025)&lt;&gt;0,0,IF(U1025=L1026,E1026,0))</f>
        <v>0</v>
      </c>
      <c r="E1026" s="3" t="str">
        <f t="shared" si="49"/>
        <v/>
      </c>
      <c r="F1026" s="3" t="str">
        <f>IF(E1026="","",IF(ISERROR(INDEX($A$11:$B$20,MATCH(E1026,$A$11:$A$20,0),2)),0,INDEX($A$11:$B$20,MATCH(E1026,$A$11:$A$20,0),2)))</f>
        <v/>
      </c>
      <c r="G1026" s="47">
        <v>0.1</v>
      </c>
      <c r="H1026" s="46">
        <f>IF($B$5="fixed",rate,G1026)</f>
        <v>0.1</v>
      </c>
      <c r="I1026" s="9" t="e">
        <f>IF(E1026="",NA(),IF(PMT(H1026/freq,(term*freq),-$B$2)&gt;(U1025*(1+rate/freq)),IF((U1025*(1+rate/freq))&lt;0,0,(U1025*(1+rate/freq))),PMT(H1026/freq,(term*freq),-$B$2)))</f>
        <v>#N/A</v>
      </c>
      <c r="J1026" s="8" t="str">
        <f>IF(E1026="","",IF(emi&gt;(U1025*(1+rate/freq)),IF((U1025*(1+rate/freq))&lt;0,0,(U1025*(1+rate/freq))),emi))</f>
        <v/>
      </c>
      <c r="K1026" s="9" t="e">
        <f>IF(E1026="",NA(),IF(U1025&lt;0,0,U1025)*H1026/freq)</f>
        <v>#N/A</v>
      </c>
      <c r="L1026" s="8" t="str">
        <f t="shared" si="47"/>
        <v/>
      </c>
      <c r="M1026" s="8" t="str">
        <f t="shared" si="48"/>
        <v/>
      </c>
      <c r="N1026" s="8"/>
      <c r="O1026" s="8"/>
      <c r="P1026" s="8"/>
      <c r="Q1026" s="8">
        <f>IF($B$23=$M$2,M1026,IF($B$23=$N$2,N1026,IF($B$23=$O$2,O1026,IF($B$23=$P$2,P1026,""))))</f>
        <v>0</v>
      </c>
      <c r="R1026" s="3">
        <f>IF(Q1026&lt;&gt;0,regpay,0)</f>
        <v>0</v>
      </c>
      <c r="S1026" s="27"/>
      <c r="T1026" s="3">
        <f>IF(U1025=0,0,S1026)</f>
        <v>0</v>
      </c>
      <c r="U1026" s="8" t="str">
        <f>IF(E1026="","",IF(U1025&lt;=0,0,IF(U1025+F1026-L1026-R1026-T1026&lt;0,0,U1025+F1026-L1026-R1026-T1026)))</f>
        <v/>
      </c>
      <c r="W1026" s="11"/>
      <c r="X1026" s="11"/>
      <c r="Y1026" s="11"/>
      <c r="Z1026" s="11"/>
      <c r="AA1026" s="11"/>
      <c r="AB1026" s="11"/>
      <c r="AC1026" s="11"/>
    </row>
    <row r="1027" spans="4:29">
      <c r="D1027" s="34">
        <f>IF(SUM($D$2:D1026)&lt;&gt;0,0,IF(U1026=L1027,E1027,0))</f>
        <v>0</v>
      </c>
      <c r="E1027" s="3" t="str">
        <f t="shared" si="49"/>
        <v/>
      </c>
      <c r="F1027" s="3" t="str">
        <f>IF(E1027="","",IF(ISERROR(INDEX($A$11:$B$20,MATCH(E1027,$A$11:$A$20,0),2)),0,INDEX($A$11:$B$20,MATCH(E1027,$A$11:$A$20,0),2)))</f>
        <v/>
      </c>
      <c r="G1027" s="47">
        <v>0.1</v>
      </c>
      <c r="H1027" s="46">
        <f>IF($B$5="fixed",rate,G1027)</f>
        <v>0.1</v>
      </c>
      <c r="I1027" s="9" t="e">
        <f>IF(E1027="",NA(),IF(PMT(H1027/freq,(term*freq),-$B$2)&gt;(U1026*(1+rate/freq)),IF((U1026*(1+rate/freq))&lt;0,0,(U1026*(1+rate/freq))),PMT(H1027/freq,(term*freq),-$B$2)))</f>
        <v>#N/A</v>
      </c>
      <c r="J1027" s="8" t="str">
        <f>IF(E1027="","",IF(emi&gt;(U1026*(1+rate/freq)),IF((U1026*(1+rate/freq))&lt;0,0,(U1026*(1+rate/freq))),emi))</f>
        <v/>
      </c>
      <c r="K1027" s="9" t="e">
        <f>IF(E1027="",NA(),IF(U1026&lt;0,0,U1026)*H1027/freq)</f>
        <v>#N/A</v>
      </c>
      <c r="L1027" s="8" t="str">
        <f t="shared" si="47"/>
        <v/>
      </c>
      <c r="M1027" s="8" t="str">
        <f t="shared" si="48"/>
        <v/>
      </c>
      <c r="N1027" s="8">
        <f>N1024+3</f>
        <v>1024</v>
      </c>
      <c r="O1027" s="8"/>
      <c r="P1027" s="8"/>
      <c r="Q1027" s="8">
        <f>IF($B$23=$M$2,M1027,IF($B$23=$N$2,N1027,IF($B$23=$O$2,O1027,IF($B$23=$P$2,P1027,""))))</f>
        <v>1024</v>
      </c>
      <c r="R1027" s="3">
        <f>IF(Q1027&lt;&gt;0,regpay,0)</f>
        <v>0</v>
      </c>
      <c r="S1027" s="27"/>
      <c r="T1027" s="3">
        <f>IF(U1026=0,0,S1027)</f>
        <v>0</v>
      </c>
      <c r="U1027" s="8" t="str">
        <f>IF(E1027="","",IF(U1026&lt;=0,0,IF(U1026+F1027-L1027-R1027-T1027&lt;0,0,U1026+F1027-L1027-R1027-T1027)))</f>
        <v/>
      </c>
      <c r="W1027" s="11"/>
      <c r="X1027" s="11"/>
      <c r="Y1027" s="11"/>
      <c r="Z1027" s="11"/>
      <c r="AA1027" s="11"/>
      <c r="AB1027" s="11"/>
      <c r="AC1027" s="11"/>
    </row>
    <row r="1028" spans="4:29">
      <c r="D1028" s="34">
        <f>IF(SUM($D$2:D1027)&lt;&gt;0,0,IF(U1027=L1028,E1028,0))</f>
        <v>0</v>
      </c>
      <c r="E1028" s="3" t="str">
        <f t="shared" si="49"/>
        <v/>
      </c>
      <c r="F1028" s="3" t="str">
        <f>IF(E1028="","",IF(ISERROR(INDEX($A$11:$B$20,MATCH(E1028,$A$11:$A$20,0),2)),0,INDEX($A$11:$B$20,MATCH(E1028,$A$11:$A$20,0),2)))</f>
        <v/>
      </c>
      <c r="G1028" s="47">
        <v>0.1</v>
      </c>
      <c r="H1028" s="46">
        <f>IF($B$5="fixed",rate,G1028)</f>
        <v>0.1</v>
      </c>
      <c r="I1028" s="9" t="e">
        <f>IF(E1028="",NA(),IF(PMT(H1028/freq,(term*freq),-$B$2)&gt;(U1027*(1+rate/freq)),IF((U1027*(1+rate/freq))&lt;0,0,(U1027*(1+rate/freq))),PMT(H1028/freq,(term*freq),-$B$2)))</f>
        <v>#N/A</v>
      </c>
      <c r="J1028" s="8" t="str">
        <f>IF(E1028="","",IF(emi&gt;(U1027*(1+rate/freq)),IF((U1027*(1+rate/freq))&lt;0,0,(U1027*(1+rate/freq))),emi))</f>
        <v/>
      </c>
      <c r="K1028" s="9" t="e">
        <f>IF(E1028="",NA(),IF(U1027&lt;0,0,U1027)*H1028/freq)</f>
        <v>#N/A</v>
      </c>
      <c r="L1028" s="8" t="str">
        <f t="shared" si="47"/>
        <v/>
      </c>
      <c r="M1028" s="8" t="str">
        <f t="shared" si="48"/>
        <v/>
      </c>
      <c r="N1028" s="8"/>
      <c r="O1028" s="8"/>
      <c r="P1028" s="8"/>
      <c r="Q1028" s="8">
        <f>IF($B$23=$M$2,M1028,IF($B$23=$N$2,N1028,IF($B$23=$O$2,O1028,IF($B$23=$P$2,P1028,""))))</f>
        <v>0</v>
      </c>
      <c r="R1028" s="3">
        <f>IF(Q1028&lt;&gt;0,regpay,0)</f>
        <v>0</v>
      </c>
      <c r="S1028" s="27"/>
      <c r="T1028" s="3">
        <f>IF(U1027=0,0,S1028)</f>
        <v>0</v>
      </c>
      <c r="U1028" s="8" t="str">
        <f>IF(E1028="","",IF(U1027&lt;=0,0,IF(U1027+F1028-L1028-R1028-T1028&lt;0,0,U1027+F1028-L1028-R1028-T1028)))</f>
        <v/>
      </c>
      <c r="W1028" s="11"/>
      <c r="X1028" s="11"/>
      <c r="Y1028" s="11"/>
      <c r="Z1028" s="11"/>
      <c r="AA1028" s="11"/>
      <c r="AB1028" s="11"/>
      <c r="AC1028" s="11"/>
    </row>
    <row r="1029" spans="4:29">
      <c r="D1029" s="34">
        <f>IF(SUM($D$2:D1028)&lt;&gt;0,0,IF(U1028=L1029,E1029,0))</f>
        <v>0</v>
      </c>
      <c r="E1029" s="3" t="str">
        <f t="shared" si="49"/>
        <v/>
      </c>
      <c r="F1029" s="3" t="str">
        <f>IF(E1029="","",IF(ISERROR(INDEX($A$11:$B$20,MATCH(E1029,$A$11:$A$20,0),2)),0,INDEX($A$11:$B$20,MATCH(E1029,$A$11:$A$20,0),2)))</f>
        <v/>
      </c>
      <c r="G1029" s="47">
        <v>0.1</v>
      </c>
      <c r="H1029" s="46">
        <f>IF($B$5="fixed",rate,G1029)</f>
        <v>0.1</v>
      </c>
      <c r="I1029" s="9" t="e">
        <f>IF(E1029="",NA(),IF(PMT(H1029/freq,(term*freq),-$B$2)&gt;(U1028*(1+rate/freq)),IF((U1028*(1+rate/freq))&lt;0,0,(U1028*(1+rate/freq))),PMT(H1029/freq,(term*freq),-$B$2)))</f>
        <v>#N/A</v>
      </c>
      <c r="J1029" s="8" t="str">
        <f>IF(E1029="","",IF(emi&gt;(U1028*(1+rate/freq)),IF((U1028*(1+rate/freq))&lt;0,0,(U1028*(1+rate/freq))),emi))</f>
        <v/>
      </c>
      <c r="K1029" s="9" t="e">
        <f>IF(E1029="",NA(),IF(U1028&lt;0,0,U1028)*H1029/freq)</f>
        <v>#N/A</v>
      </c>
      <c r="L1029" s="8" t="str">
        <f t="shared" ref="L1029:L1092" si="50">IF(E1029="","",I1029-K1029)</f>
        <v/>
      </c>
      <c r="M1029" s="8" t="str">
        <f t="shared" ref="M1029:M1092" si="51">E1029</f>
        <v/>
      </c>
      <c r="N1029" s="8"/>
      <c r="O1029" s="8"/>
      <c r="P1029" s="8"/>
      <c r="Q1029" s="8">
        <f>IF($B$23=$M$2,M1029,IF($B$23=$N$2,N1029,IF($B$23=$O$2,O1029,IF($B$23=$P$2,P1029,""))))</f>
        <v>0</v>
      </c>
      <c r="R1029" s="3">
        <f>IF(Q1029&lt;&gt;0,regpay,0)</f>
        <v>0</v>
      </c>
      <c r="S1029" s="27"/>
      <c r="T1029" s="3">
        <f>IF(U1028=0,0,S1029)</f>
        <v>0</v>
      </c>
      <c r="U1029" s="8" t="str">
        <f>IF(E1029="","",IF(U1028&lt;=0,0,IF(U1028+F1029-L1029-R1029-T1029&lt;0,0,U1028+F1029-L1029-R1029-T1029)))</f>
        <v/>
      </c>
      <c r="W1029" s="11"/>
      <c r="X1029" s="11"/>
      <c r="Y1029" s="11"/>
      <c r="Z1029" s="11"/>
      <c r="AA1029" s="11"/>
      <c r="AB1029" s="11"/>
      <c r="AC1029" s="11"/>
    </row>
    <row r="1030" spans="4:29">
      <c r="D1030" s="34">
        <f>IF(SUM($D$2:D1029)&lt;&gt;0,0,IF(U1029=L1030,E1030,0))</f>
        <v>0</v>
      </c>
      <c r="E1030" s="3" t="str">
        <f t="shared" si="49"/>
        <v/>
      </c>
      <c r="F1030" s="3" t="str">
        <f>IF(E1030="","",IF(ISERROR(INDEX($A$11:$B$20,MATCH(E1030,$A$11:$A$20,0),2)),0,INDEX($A$11:$B$20,MATCH(E1030,$A$11:$A$20,0),2)))</f>
        <v/>
      </c>
      <c r="G1030" s="47">
        <v>0.1</v>
      </c>
      <c r="H1030" s="46">
        <f>IF($B$5="fixed",rate,G1030)</f>
        <v>0.1</v>
      </c>
      <c r="I1030" s="9" t="e">
        <f>IF(E1030="",NA(),IF(PMT(H1030/freq,(term*freq),-$B$2)&gt;(U1029*(1+rate/freq)),IF((U1029*(1+rate/freq))&lt;0,0,(U1029*(1+rate/freq))),PMT(H1030/freq,(term*freq),-$B$2)))</f>
        <v>#N/A</v>
      </c>
      <c r="J1030" s="8" t="str">
        <f>IF(E1030="","",IF(emi&gt;(U1029*(1+rate/freq)),IF((U1029*(1+rate/freq))&lt;0,0,(U1029*(1+rate/freq))),emi))</f>
        <v/>
      </c>
      <c r="K1030" s="9" t="e">
        <f>IF(E1030="",NA(),IF(U1029&lt;0,0,U1029)*H1030/freq)</f>
        <v>#N/A</v>
      </c>
      <c r="L1030" s="8" t="str">
        <f t="shared" si="50"/>
        <v/>
      </c>
      <c r="M1030" s="8" t="str">
        <f t="shared" si="51"/>
        <v/>
      </c>
      <c r="N1030" s="8">
        <f>N1027+3</f>
        <v>1027</v>
      </c>
      <c r="O1030" s="8">
        <f>O1024+6</f>
        <v>1027</v>
      </c>
      <c r="P1030" s="8"/>
      <c r="Q1030" s="8">
        <f>IF($B$23=$M$2,M1030,IF($B$23=$N$2,N1030,IF($B$23=$O$2,O1030,IF($B$23=$P$2,P1030,""))))</f>
        <v>1027</v>
      </c>
      <c r="R1030" s="3">
        <f>IF(Q1030&lt;&gt;0,regpay,0)</f>
        <v>0</v>
      </c>
      <c r="S1030" s="27"/>
      <c r="T1030" s="3">
        <f>IF(U1029=0,0,S1030)</f>
        <v>0</v>
      </c>
      <c r="U1030" s="8" t="str">
        <f>IF(E1030="","",IF(U1029&lt;=0,0,IF(U1029+F1030-L1030-R1030-T1030&lt;0,0,U1029+F1030-L1030-R1030-T1030)))</f>
        <v/>
      </c>
      <c r="W1030" s="11"/>
      <c r="X1030" s="11"/>
      <c r="Y1030" s="11"/>
      <c r="Z1030" s="11"/>
      <c r="AA1030" s="11"/>
      <c r="AB1030" s="11"/>
      <c r="AC1030" s="11"/>
    </row>
    <row r="1031" spans="4:29">
      <c r="D1031" s="34">
        <f>IF(SUM($D$2:D1030)&lt;&gt;0,0,IF(U1030=L1031,E1031,0))</f>
        <v>0</v>
      </c>
      <c r="E1031" s="3" t="str">
        <f t="shared" si="49"/>
        <v/>
      </c>
      <c r="F1031" s="3" t="str">
        <f>IF(E1031="","",IF(ISERROR(INDEX($A$11:$B$20,MATCH(E1031,$A$11:$A$20,0),2)),0,INDEX($A$11:$B$20,MATCH(E1031,$A$11:$A$20,0),2)))</f>
        <v/>
      </c>
      <c r="G1031" s="47">
        <v>0.1</v>
      </c>
      <c r="H1031" s="46">
        <f>IF($B$5="fixed",rate,G1031)</f>
        <v>0.1</v>
      </c>
      <c r="I1031" s="9" t="e">
        <f>IF(E1031="",NA(),IF(PMT(H1031/freq,(term*freq),-$B$2)&gt;(U1030*(1+rate/freq)),IF((U1030*(1+rate/freq))&lt;0,0,(U1030*(1+rate/freq))),PMT(H1031/freq,(term*freq),-$B$2)))</f>
        <v>#N/A</v>
      </c>
      <c r="J1031" s="8" t="str">
        <f>IF(E1031="","",IF(emi&gt;(U1030*(1+rate/freq)),IF((U1030*(1+rate/freq))&lt;0,0,(U1030*(1+rate/freq))),emi))</f>
        <v/>
      </c>
      <c r="K1031" s="9" t="e">
        <f>IF(E1031="",NA(),IF(U1030&lt;0,0,U1030)*H1031/freq)</f>
        <v>#N/A</v>
      </c>
      <c r="L1031" s="8" t="str">
        <f t="shared" si="50"/>
        <v/>
      </c>
      <c r="M1031" s="8" t="str">
        <f t="shared" si="51"/>
        <v/>
      </c>
      <c r="N1031" s="8"/>
      <c r="O1031" s="8"/>
      <c r="P1031" s="8"/>
      <c r="Q1031" s="8">
        <f>IF($B$23=$M$2,M1031,IF($B$23=$N$2,N1031,IF($B$23=$O$2,O1031,IF($B$23=$P$2,P1031,""))))</f>
        <v>0</v>
      </c>
      <c r="R1031" s="3">
        <f>IF(Q1031&lt;&gt;0,regpay,0)</f>
        <v>0</v>
      </c>
      <c r="S1031" s="27"/>
      <c r="T1031" s="3">
        <f>IF(U1030=0,0,S1031)</f>
        <v>0</v>
      </c>
      <c r="U1031" s="8" t="str">
        <f>IF(E1031="","",IF(U1030&lt;=0,0,IF(U1030+F1031-L1031-R1031-T1031&lt;0,0,U1030+F1031-L1031-R1031-T1031)))</f>
        <v/>
      </c>
      <c r="W1031" s="11"/>
      <c r="X1031" s="11"/>
      <c r="Y1031" s="11"/>
      <c r="Z1031" s="11"/>
      <c r="AA1031" s="11"/>
      <c r="AB1031" s="11"/>
      <c r="AC1031" s="11"/>
    </row>
    <row r="1032" spans="4:29">
      <c r="D1032" s="34">
        <f>IF(SUM($D$2:D1031)&lt;&gt;0,0,IF(U1031=L1032,E1032,0))</f>
        <v>0</v>
      </c>
      <c r="E1032" s="3" t="str">
        <f t="shared" si="49"/>
        <v/>
      </c>
      <c r="F1032" s="3" t="str">
        <f>IF(E1032="","",IF(ISERROR(INDEX($A$11:$B$20,MATCH(E1032,$A$11:$A$20,0),2)),0,INDEX($A$11:$B$20,MATCH(E1032,$A$11:$A$20,0),2)))</f>
        <v/>
      </c>
      <c r="G1032" s="47">
        <v>0.1</v>
      </c>
      <c r="H1032" s="46">
        <f>IF($B$5="fixed",rate,G1032)</f>
        <v>0.1</v>
      </c>
      <c r="I1032" s="9" t="e">
        <f>IF(E1032="",NA(),IF(PMT(H1032/freq,(term*freq),-$B$2)&gt;(U1031*(1+rate/freq)),IF((U1031*(1+rate/freq))&lt;0,0,(U1031*(1+rate/freq))),PMT(H1032/freq,(term*freq),-$B$2)))</f>
        <v>#N/A</v>
      </c>
      <c r="J1032" s="8" t="str">
        <f>IF(E1032="","",IF(emi&gt;(U1031*(1+rate/freq)),IF((U1031*(1+rate/freq))&lt;0,0,(U1031*(1+rate/freq))),emi))</f>
        <v/>
      </c>
      <c r="K1032" s="9" t="e">
        <f>IF(E1032="",NA(),IF(U1031&lt;0,0,U1031)*H1032/freq)</f>
        <v>#N/A</v>
      </c>
      <c r="L1032" s="8" t="str">
        <f t="shared" si="50"/>
        <v/>
      </c>
      <c r="M1032" s="8" t="str">
        <f t="shared" si="51"/>
        <v/>
      </c>
      <c r="N1032" s="8"/>
      <c r="O1032" s="8"/>
      <c r="P1032" s="8"/>
      <c r="Q1032" s="8">
        <f>IF($B$23=$M$2,M1032,IF($B$23=$N$2,N1032,IF($B$23=$O$2,O1032,IF($B$23=$P$2,P1032,""))))</f>
        <v>0</v>
      </c>
      <c r="R1032" s="3">
        <f>IF(Q1032&lt;&gt;0,regpay,0)</f>
        <v>0</v>
      </c>
      <c r="S1032" s="27"/>
      <c r="T1032" s="3">
        <f>IF(U1031=0,0,S1032)</f>
        <v>0</v>
      </c>
      <c r="U1032" s="8" t="str">
        <f>IF(E1032="","",IF(U1031&lt;=0,0,IF(U1031+F1032-L1032-R1032-T1032&lt;0,0,U1031+F1032-L1032-R1032-T1032)))</f>
        <v/>
      </c>
      <c r="W1032" s="11"/>
      <c r="X1032" s="11"/>
      <c r="Y1032" s="11"/>
      <c r="Z1032" s="11"/>
      <c r="AA1032" s="11"/>
      <c r="AB1032" s="11"/>
      <c r="AC1032" s="11"/>
    </row>
    <row r="1033" spans="4:29">
      <c r="D1033" s="34">
        <f>IF(SUM($D$2:D1032)&lt;&gt;0,0,IF(U1032=L1033,E1033,0))</f>
        <v>0</v>
      </c>
      <c r="E1033" s="3" t="str">
        <f t="shared" si="49"/>
        <v/>
      </c>
      <c r="F1033" s="3" t="str">
        <f>IF(E1033="","",IF(ISERROR(INDEX($A$11:$B$20,MATCH(E1033,$A$11:$A$20,0),2)),0,INDEX($A$11:$B$20,MATCH(E1033,$A$11:$A$20,0),2)))</f>
        <v/>
      </c>
      <c r="G1033" s="47">
        <v>0.1</v>
      </c>
      <c r="H1033" s="46">
        <f>IF($B$5="fixed",rate,G1033)</f>
        <v>0.1</v>
      </c>
      <c r="I1033" s="9" t="e">
        <f>IF(E1033="",NA(),IF(PMT(H1033/freq,(term*freq),-$B$2)&gt;(U1032*(1+rate/freq)),IF((U1032*(1+rate/freq))&lt;0,0,(U1032*(1+rate/freq))),PMT(H1033/freq,(term*freq),-$B$2)))</f>
        <v>#N/A</v>
      </c>
      <c r="J1033" s="8" t="str">
        <f>IF(E1033="","",IF(emi&gt;(U1032*(1+rate/freq)),IF((U1032*(1+rate/freq))&lt;0,0,(U1032*(1+rate/freq))),emi))</f>
        <v/>
      </c>
      <c r="K1033" s="9" t="e">
        <f>IF(E1033="",NA(),IF(U1032&lt;0,0,U1032)*H1033/freq)</f>
        <v>#N/A</v>
      </c>
      <c r="L1033" s="8" t="str">
        <f t="shared" si="50"/>
        <v/>
      </c>
      <c r="M1033" s="8" t="str">
        <f t="shared" si="51"/>
        <v/>
      </c>
      <c r="N1033" s="8">
        <f>N1030+3</f>
        <v>1030</v>
      </c>
      <c r="O1033" s="8"/>
      <c r="P1033" s="8"/>
      <c r="Q1033" s="8">
        <f>IF($B$23=$M$2,M1033,IF($B$23=$N$2,N1033,IF($B$23=$O$2,O1033,IF($B$23=$P$2,P1033,""))))</f>
        <v>1030</v>
      </c>
      <c r="R1033" s="3">
        <f>IF(Q1033&lt;&gt;0,regpay,0)</f>
        <v>0</v>
      </c>
      <c r="S1033" s="27"/>
      <c r="T1033" s="3">
        <f>IF(U1032=0,0,S1033)</f>
        <v>0</v>
      </c>
      <c r="U1033" s="8" t="str">
        <f>IF(E1033="","",IF(U1032&lt;=0,0,IF(U1032+F1033-L1033-R1033-T1033&lt;0,0,U1032+F1033-L1033-R1033-T1033)))</f>
        <v/>
      </c>
      <c r="W1033" s="11"/>
      <c r="X1033" s="11"/>
      <c r="Y1033" s="11"/>
      <c r="Z1033" s="11"/>
      <c r="AA1033" s="11"/>
      <c r="AB1033" s="11"/>
      <c r="AC1033" s="11"/>
    </row>
    <row r="1034" spans="4:29">
      <c r="D1034" s="34">
        <f>IF(SUM($D$2:D1033)&lt;&gt;0,0,IF(U1033=L1034,E1034,0))</f>
        <v>0</v>
      </c>
      <c r="E1034" s="3" t="str">
        <f t="shared" si="49"/>
        <v/>
      </c>
      <c r="F1034" s="3" t="str">
        <f>IF(E1034="","",IF(ISERROR(INDEX($A$11:$B$20,MATCH(E1034,$A$11:$A$20,0),2)),0,INDEX($A$11:$B$20,MATCH(E1034,$A$11:$A$20,0),2)))</f>
        <v/>
      </c>
      <c r="G1034" s="47">
        <v>0.1</v>
      </c>
      <c r="H1034" s="46">
        <f>IF($B$5="fixed",rate,G1034)</f>
        <v>0.1</v>
      </c>
      <c r="I1034" s="9" t="e">
        <f>IF(E1034="",NA(),IF(PMT(H1034/freq,(term*freq),-$B$2)&gt;(U1033*(1+rate/freq)),IF((U1033*(1+rate/freq))&lt;0,0,(U1033*(1+rate/freq))),PMT(H1034/freq,(term*freq),-$B$2)))</f>
        <v>#N/A</v>
      </c>
      <c r="J1034" s="8" t="str">
        <f>IF(E1034="","",IF(emi&gt;(U1033*(1+rate/freq)),IF((U1033*(1+rate/freq))&lt;0,0,(U1033*(1+rate/freq))),emi))</f>
        <v/>
      </c>
      <c r="K1034" s="9" t="e">
        <f>IF(E1034="",NA(),IF(U1033&lt;0,0,U1033)*H1034/freq)</f>
        <v>#N/A</v>
      </c>
      <c r="L1034" s="8" t="str">
        <f t="shared" si="50"/>
        <v/>
      </c>
      <c r="M1034" s="8" t="str">
        <f t="shared" si="51"/>
        <v/>
      </c>
      <c r="N1034" s="8"/>
      <c r="O1034" s="8"/>
      <c r="P1034" s="8"/>
      <c r="Q1034" s="8">
        <f>IF($B$23=$M$2,M1034,IF($B$23=$N$2,N1034,IF($B$23=$O$2,O1034,IF($B$23=$P$2,P1034,""))))</f>
        <v>0</v>
      </c>
      <c r="R1034" s="3">
        <f>IF(Q1034&lt;&gt;0,regpay,0)</f>
        <v>0</v>
      </c>
      <c r="S1034" s="27"/>
      <c r="T1034" s="3">
        <f>IF(U1033=0,0,S1034)</f>
        <v>0</v>
      </c>
      <c r="U1034" s="8" t="str">
        <f>IF(E1034="","",IF(U1033&lt;=0,0,IF(U1033+F1034-L1034-R1034-T1034&lt;0,0,U1033+F1034-L1034-R1034-T1034)))</f>
        <v/>
      </c>
      <c r="W1034" s="11"/>
      <c r="X1034" s="11"/>
      <c r="Y1034" s="11"/>
      <c r="Z1034" s="11"/>
      <c r="AA1034" s="11"/>
      <c r="AB1034" s="11"/>
      <c r="AC1034" s="11"/>
    </row>
    <row r="1035" spans="4:29">
      <c r="D1035" s="34">
        <f>IF(SUM($D$2:D1034)&lt;&gt;0,0,IF(U1034=L1035,E1035,0))</f>
        <v>0</v>
      </c>
      <c r="E1035" s="3" t="str">
        <f t="shared" si="49"/>
        <v/>
      </c>
      <c r="F1035" s="3" t="str">
        <f>IF(E1035="","",IF(ISERROR(INDEX($A$11:$B$20,MATCH(E1035,$A$11:$A$20,0),2)),0,INDEX($A$11:$B$20,MATCH(E1035,$A$11:$A$20,0),2)))</f>
        <v/>
      </c>
      <c r="G1035" s="47">
        <v>0.1</v>
      </c>
      <c r="H1035" s="46">
        <f>IF($B$5="fixed",rate,G1035)</f>
        <v>0.1</v>
      </c>
      <c r="I1035" s="9" t="e">
        <f>IF(E1035="",NA(),IF(PMT(H1035/freq,(term*freq),-$B$2)&gt;(U1034*(1+rate/freq)),IF((U1034*(1+rate/freq))&lt;0,0,(U1034*(1+rate/freq))),PMT(H1035/freq,(term*freq),-$B$2)))</f>
        <v>#N/A</v>
      </c>
      <c r="J1035" s="8" t="str">
        <f>IF(E1035="","",IF(emi&gt;(U1034*(1+rate/freq)),IF((U1034*(1+rate/freq))&lt;0,0,(U1034*(1+rate/freq))),emi))</f>
        <v/>
      </c>
      <c r="K1035" s="9" t="e">
        <f>IF(E1035="",NA(),IF(U1034&lt;0,0,U1034)*H1035/freq)</f>
        <v>#N/A</v>
      </c>
      <c r="L1035" s="8" t="str">
        <f t="shared" si="50"/>
        <v/>
      </c>
      <c r="M1035" s="8" t="str">
        <f t="shared" si="51"/>
        <v/>
      </c>
      <c r="N1035" s="8"/>
      <c r="O1035" s="8"/>
      <c r="P1035" s="8"/>
      <c r="Q1035" s="8">
        <f>IF($B$23=$M$2,M1035,IF($B$23=$N$2,N1035,IF($B$23=$O$2,O1035,IF($B$23=$P$2,P1035,""))))</f>
        <v>0</v>
      </c>
      <c r="R1035" s="3">
        <f>IF(Q1035&lt;&gt;0,regpay,0)</f>
        <v>0</v>
      </c>
      <c r="S1035" s="27"/>
      <c r="T1035" s="3">
        <f>IF(U1034=0,0,S1035)</f>
        <v>0</v>
      </c>
      <c r="U1035" s="8" t="str">
        <f>IF(E1035="","",IF(U1034&lt;=0,0,IF(U1034+F1035-L1035-R1035-T1035&lt;0,0,U1034+F1035-L1035-R1035-T1035)))</f>
        <v/>
      </c>
      <c r="W1035" s="11"/>
      <c r="X1035" s="11"/>
      <c r="Y1035" s="11"/>
      <c r="Z1035" s="11"/>
      <c r="AA1035" s="11"/>
      <c r="AB1035" s="11"/>
      <c r="AC1035" s="11"/>
    </row>
    <row r="1036" spans="4:29">
      <c r="D1036" s="34">
        <f>IF(SUM($D$2:D1035)&lt;&gt;0,0,IF(U1035=L1036,E1036,0))</f>
        <v>0</v>
      </c>
      <c r="E1036" s="3" t="str">
        <f t="shared" si="49"/>
        <v/>
      </c>
      <c r="F1036" s="3" t="str">
        <f>IF(E1036="","",IF(ISERROR(INDEX($A$11:$B$20,MATCH(E1036,$A$11:$A$20,0),2)),0,INDEX($A$11:$B$20,MATCH(E1036,$A$11:$A$20,0),2)))</f>
        <v/>
      </c>
      <c r="G1036" s="47">
        <v>0.1</v>
      </c>
      <c r="H1036" s="46">
        <f>IF($B$5="fixed",rate,G1036)</f>
        <v>0.1</v>
      </c>
      <c r="I1036" s="9" t="e">
        <f>IF(E1036="",NA(),IF(PMT(H1036/freq,(term*freq),-$B$2)&gt;(U1035*(1+rate/freq)),IF((U1035*(1+rate/freq))&lt;0,0,(U1035*(1+rate/freq))),PMT(H1036/freq,(term*freq),-$B$2)))</f>
        <v>#N/A</v>
      </c>
      <c r="J1036" s="8" t="str">
        <f>IF(E1036="","",IF(emi&gt;(U1035*(1+rate/freq)),IF((U1035*(1+rate/freq))&lt;0,0,(U1035*(1+rate/freq))),emi))</f>
        <v/>
      </c>
      <c r="K1036" s="9" t="e">
        <f>IF(E1036="",NA(),IF(U1035&lt;0,0,U1035)*H1036/freq)</f>
        <v>#N/A</v>
      </c>
      <c r="L1036" s="8" t="str">
        <f t="shared" si="50"/>
        <v/>
      </c>
      <c r="M1036" s="8" t="str">
        <f t="shared" si="51"/>
        <v/>
      </c>
      <c r="N1036" s="8">
        <f>N1033+3</f>
        <v>1033</v>
      </c>
      <c r="O1036" s="8">
        <f>O1030+6</f>
        <v>1033</v>
      </c>
      <c r="P1036" s="8">
        <f>P1024+12</f>
        <v>1033</v>
      </c>
      <c r="Q1036" s="8">
        <f>IF($B$23=$M$2,M1036,IF($B$23=$N$2,N1036,IF($B$23=$O$2,O1036,IF($B$23=$P$2,P1036,""))))</f>
        <v>1033</v>
      </c>
      <c r="R1036" s="3">
        <f>IF(Q1036&lt;&gt;0,regpay,0)</f>
        <v>0</v>
      </c>
      <c r="S1036" s="27"/>
      <c r="T1036" s="3">
        <f>IF(U1035=0,0,S1036)</f>
        <v>0</v>
      </c>
      <c r="U1036" s="8" t="str">
        <f>IF(E1036="","",IF(U1035&lt;=0,0,IF(U1035+F1036-L1036-R1036-T1036&lt;0,0,U1035+F1036-L1036-R1036-T1036)))</f>
        <v/>
      </c>
      <c r="W1036" s="11"/>
      <c r="X1036" s="11"/>
      <c r="Y1036" s="11"/>
      <c r="Z1036" s="11"/>
      <c r="AA1036" s="11"/>
      <c r="AB1036" s="11"/>
      <c r="AC1036" s="11"/>
    </row>
    <row r="1037" spans="4:29">
      <c r="D1037" s="34">
        <f>IF(SUM($D$2:D1036)&lt;&gt;0,0,IF(U1036=L1037,E1037,0))</f>
        <v>0</v>
      </c>
      <c r="E1037" s="3" t="str">
        <f t="shared" si="49"/>
        <v/>
      </c>
      <c r="F1037" s="3" t="str">
        <f>IF(E1037="","",IF(ISERROR(INDEX($A$11:$B$20,MATCH(E1037,$A$11:$A$20,0),2)),0,INDEX($A$11:$B$20,MATCH(E1037,$A$11:$A$20,0),2)))</f>
        <v/>
      </c>
      <c r="G1037" s="47">
        <v>0.1</v>
      </c>
      <c r="H1037" s="46">
        <f>IF($B$5="fixed",rate,G1037)</f>
        <v>0.1</v>
      </c>
      <c r="I1037" s="9" t="e">
        <f>IF(E1037="",NA(),IF(PMT(H1037/freq,(term*freq),-$B$2)&gt;(U1036*(1+rate/freq)),IF((U1036*(1+rate/freq))&lt;0,0,(U1036*(1+rate/freq))),PMT(H1037/freq,(term*freq),-$B$2)))</f>
        <v>#N/A</v>
      </c>
      <c r="J1037" s="8" t="str">
        <f>IF(E1037="","",IF(emi&gt;(U1036*(1+rate/freq)),IF((U1036*(1+rate/freq))&lt;0,0,(U1036*(1+rate/freq))),emi))</f>
        <v/>
      </c>
      <c r="K1037" s="9" t="e">
        <f>IF(E1037="",NA(),IF(U1036&lt;0,0,U1036)*H1037/freq)</f>
        <v>#N/A</v>
      </c>
      <c r="L1037" s="8" t="str">
        <f t="shared" si="50"/>
        <v/>
      </c>
      <c r="M1037" s="8" t="str">
        <f t="shared" si="51"/>
        <v/>
      </c>
      <c r="N1037" s="8"/>
      <c r="O1037" s="8"/>
      <c r="P1037" s="8"/>
      <c r="Q1037" s="8">
        <f>IF($B$23=$M$2,M1037,IF($B$23=$N$2,N1037,IF($B$23=$O$2,O1037,IF($B$23=$P$2,P1037,""))))</f>
        <v>0</v>
      </c>
      <c r="R1037" s="3">
        <f>IF(Q1037&lt;&gt;0,regpay,0)</f>
        <v>0</v>
      </c>
      <c r="S1037" s="27"/>
      <c r="T1037" s="3">
        <f>IF(U1036=0,0,S1037)</f>
        <v>0</v>
      </c>
      <c r="U1037" s="8" t="str">
        <f>IF(E1037="","",IF(U1036&lt;=0,0,IF(U1036+F1037-L1037-R1037-T1037&lt;0,0,U1036+F1037-L1037-R1037-T1037)))</f>
        <v/>
      </c>
      <c r="W1037" s="11"/>
      <c r="X1037" s="11"/>
      <c r="Y1037" s="11"/>
      <c r="Z1037" s="11"/>
      <c r="AA1037" s="11"/>
      <c r="AB1037" s="11"/>
      <c r="AC1037" s="11"/>
    </row>
    <row r="1038" spans="4:29">
      <c r="D1038" s="34">
        <f>IF(SUM($D$2:D1037)&lt;&gt;0,0,IF(U1037=L1038,E1038,0))</f>
        <v>0</v>
      </c>
      <c r="E1038" s="3" t="str">
        <f t="shared" si="49"/>
        <v/>
      </c>
      <c r="F1038" s="3" t="str">
        <f>IF(E1038="","",IF(ISERROR(INDEX($A$11:$B$20,MATCH(E1038,$A$11:$A$20,0),2)),0,INDEX($A$11:$B$20,MATCH(E1038,$A$11:$A$20,0),2)))</f>
        <v/>
      </c>
      <c r="G1038" s="47">
        <v>0.1</v>
      </c>
      <c r="H1038" s="46">
        <f>IF($B$5="fixed",rate,G1038)</f>
        <v>0.1</v>
      </c>
      <c r="I1038" s="9" t="e">
        <f>IF(E1038="",NA(),IF(PMT(H1038/freq,(term*freq),-$B$2)&gt;(U1037*(1+rate/freq)),IF((U1037*(1+rate/freq))&lt;0,0,(U1037*(1+rate/freq))),PMT(H1038/freq,(term*freq),-$B$2)))</f>
        <v>#N/A</v>
      </c>
      <c r="J1038" s="8" t="str">
        <f>IF(E1038="","",IF(emi&gt;(U1037*(1+rate/freq)),IF((U1037*(1+rate/freq))&lt;0,0,(U1037*(1+rate/freq))),emi))</f>
        <v/>
      </c>
      <c r="K1038" s="9" t="e">
        <f>IF(E1038="",NA(),IF(U1037&lt;0,0,U1037)*H1038/freq)</f>
        <v>#N/A</v>
      </c>
      <c r="L1038" s="8" t="str">
        <f t="shared" si="50"/>
        <v/>
      </c>
      <c r="M1038" s="8" t="str">
        <f t="shared" si="51"/>
        <v/>
      </c>
      <c r="N1038" s="8"/>
      <c r="O1038" s="8"/>
      <c r="P1038" s="8"/>
      <c r="Q1038" s="8">
        <f>IF($B$23=$M$2,M1038,IF($B$23=$N$2,N1038,IF($B$23=$O$2,O1038,IF($B$23=$P$2,P1038,""))))</f>
        <v>0</v>
      </c>
      <c r="R1038" s="3">
        <f>IF(Q1038&lt;&gt;0,regpay,0)</f>
        <v>0</v>
      </c>
      <c r="S1038" s="27"/>
      <c r="T1038" s="3">
        <f>IF(U1037=0,0,S1038)</f>
        <v>0</v>
      </c>
      <c r="U1038" s="8" t="str">
        <f>IF(E1038="","",IF(U1037&lt;=0,0,IF(U1037+F1038-L1038-R1038-T1038&lt;0,0,U1037+F1038-L1038-R1038-T1038)))</f>
        <v/>
      </c>
      <c r="W1038" s="11"/>
      <c r="X1038" s="11"/>
      <c r="Y1038" s="11"/>
      <c r="Z1038" s="11"/>
      <c r="AA1038" s="11"/>
      <c r="AB1038" s="11"/>
      <c r="AC1038" s="11"/>
    </row>
    <row r="1039" spans="4:29">
      <c r="D1039" s="34">
        <f>IF(SUM($D$2:D1038)&lt;&gt;0,0,IF(U1038=L1039,E1039,0))</f>
        <v>0</v>
      </c>
      <c r="E1039" s="3" t="str">
        <f t="shared" si="49"/>
        <v/>
      </c>
      <c r="F1039" s="3" t="str">
        <f>IF(E1039="","",IF(ISERROR(INDEX($A$11:$B$20,MATCH(E1039,$A$11:$A$20,0),2)),0,INDEX($A$11:$B$20,MATCH(E1039,$A$11:$A$20,0),2)))</f>
        <v/>
      </c>
      <c r="G1039" s="47">
        <v>0.1</v>
      </c>
      <c r="H1039" s="46">
        <f>IF($B$5="fixed",rate,G1039)</f>
        <v>0.1</v>
      </c>
      <c r="I1039" s="9" t="e">
        <f>IF(E1039="",NA(),IF(PMT(H1039/freq,(term*freq),-$B$2)&gt;(U1038*(1+rate/freq)),IF((U1038*(1+rate/freq))&lt;0,0,(U1038*(1+rate/freq))),PMT(H1039/freq,(term*freq),-$B$2)))</f>
        <v>#N/A</v>
      </c>
      <c r="J1039" s="8" t="str">
        <f>IF(E1039="","",IF(emi&gt;(U1038*(1+rate/freq)),IF((U1038*(1+rate/freq))&lt;0,0,(U1038*(1+rate/freq))),emi))</f>
        <v/>
      </c>
      <c r="K1039" s="9" t="e">
        <f>IF(E1039="",NA(),IF(U1038&lt;0,0,U1038)*H1039/freq)</f>
        <v>#N/A</v>
      </c>
      <c r="L1039" s="8" t="str">
        <f t="shared" si="50"/>
        <v/>
      </c>
      <c r="M1039" s="8" t="str">
        <f t="shared" si="51"/>
        <v/>
      </c>
      <c r="N1039" s="8">
        <f>N1036+3</f>
        <v>1036</v>
      </c>
      <c r="O1039" s="8"/>
      <c r="P1039" s="8"/>
      <c r="Q1039" s="8">
        <f>IF($B$23=$M$2,M1039,IF($B$23=$N$2,N1039,IF($B$23=$O$2,O1039,IF($B$23=$P$2,P1039,""))))</f>
        <v>1036</v>
      </c>
      <c r="R1039" s="3">
        <f>IF(Q1039&lt;&gt;0,regpay,0)</f>
        <v>0</v>
      </c>
      <c r="S1039" s="27"/>
      <c r="T1039" s="3">
        <f>IF(U1038=0,0,S1039)</f>
        <v>0</v>
      </c>
      <c r="U1039" s="8" t="str">
        <f>IF(E1039="","",IF(U1038&lt;=0,0,IF(U1038+F1039-L1039-R1039-T1039&lt;0,0,U1038+F1039-L1039-R1039-T1039)))</f>
        <v/>
      </c>
      <c r="W1039" s="11"/>
      <c r="X1039" s="11"/>
      <c r="Y1039" s="11"/>
      <c r="Z1039" s="11"/>
      <c r="AA1039" s="11"/>
      <c r="AB1039" s="11"/>
      <c r="AC1039" s="11"/>
    </row>
    <row r="1040" spans="4:29">
      <c r="D1040" s="34">
        <f>IF(SUM($D$2:D1039)&lt;&gt;0,0,IF(U1039=L1040,E1040,0))</f>
        <v>0</v>
      </c>
      <c r="E1040" s="3" t="str">
        <f t="shared" si="49"/>
        <v/>
      </c>
      <c r="F1040" s="3" t="str">
        <f>IF(E1040="","",IF(ISERROR(INDEX($A$11:$B$20,MATCH(E1040,$A$11:$A$20,0),2)),0,INDEX($A$11:$B$20,MATCH(E1040,$A$11:$A$20,0),2)))</f>
        <v/>
      </c>
      <c r="G1040" s="47">
        <v>0.1</v>
      </c>
      <c r="H1040" s="46">
        <f>IF($B$5="fixed",rate,G1040)</f>
        <v>0.1</v>
      </c>
      <c r="I1040" s="9" t="e">
        <f>IF(E1040="",NA(),IF(PMT(H1040/freq,(term*freq),-$B$2)&gt;(U1039*(1+rate/freq)),IF((U1039*(1+rate/freq))&lt;0,0,(U1039*(1+rate/freq))),PMT(H1040/freq,(term*freq),-$B$2)))</f>
        <v>#N/A</v>
      </c>
      <c r="J1040" s="8" t="str">
        <f>IF(E1040="","",IF(emi&gt;(U1039*(1+rate/freq)),IF((U1039*(1+rate/freq))&lt;0,0,(U1039*(1+rate/freq))),emi))</f>
        <v/>
      </c>
      <c r="K1040" s="9" t="e">
        <f>IF(E1040="",NA(),IF(U1039&lt;0,0,U1039)*H1040/freq)</f>
        <v>#N/A</v>
      </c>
      <c r="L1040" s="8" t="str">
        <f t="shared" si="50"/>
        <v/>
      </c>
      <c r="M1040" s="8" t="str">
        <f t="shared" si="51"/>
        <v/>
      </c>
      <c r="N1040" s="8"/>
      <c r="O1040" s="8"/>
      <c r="P1040" s="8"/>
      <c r="Q1040" s="8">
        <f>IF($B$23=$M$2,M1040,IF($B$23=$N$2,N1040,IF($B$23=$O$2,O1040,IF($B$23=$P$2,P1040,""))))</f>
        <v>0</v>
      </c>
      <c r="R1040" s="3">
        <f>IF(Q1040&lt;&gt;0,regpay,0)</f>
        <v>0</v>
      </c>
      <c r="S1040" s="27"/>
      <c r="T1040" s="3">
        <f>IF(U1039=0,0,S1040)</f>
        <v>0</v>
      </c>
      <c r="U1040" s="8" t="str">
        <f>IF(E1040="","",IF(U1039&lt;=0,0,IF(U1039+F1040-L1040-R1040-T1040&lt;0,0,U1039+F1040-L1040-R1040-T1040)))</f>
        <v/>
      </c>
      <c r="W1040" s="11"/>
      <c r="X1040" s="11"/>
      <c r="Y1040" s="11"/>
      <c r="Z1040" s="11"/>
      <c r="AA1040" s="11"/>
      <c r="AB1040" s="11"/>
      <c r="AC1040" s="11"/>
    </row>
    <row r="1041" spans="4:29">
      <c r="D1041" s="34">
        <f>IF(SUM($D$2:D1040)&lt;&gt;0,0,IF(U1040=L1041,E1041,0))</f>
        <v>0</v>
      </c>
      <c r="E1041" s="3" t="str">
        <f t="shared" si="49"/>
        <v/>
      </c>
      <c r="F1041" s="3" t="str">
        <f>IF(E1041="","",IF(ISERROR(INDEX($A$11:$B$20,MATCH(E1041,$A$11:$A$20,0),2)),0,INDEX($A$11:$B$20,MATCH(E1041,$A$11:$A$20,0),2)))</f>
        <v/>
      </c>
      <c r="G1041" s="47">
        <v>0.1</v>
      </c>
      <c r="H1041" s="46">
        <f>IF($B$5="fixed",rate,G1041)</f>
        <v>0.1</v>
      </c>
      <c r="I1041" s="9" t="e">
        <f>IF(E1041="",NA(),IF(PMT(H1041/freq,(term*freq),-$B$2)&gt;(U1040*(1+rate/freq)),IF((U1040*(1+rate/freq))&lt;0,0,(U1040*(1+rate/freq))),PMT(H1041/freq,(term*freq),-$B$2)))</f>
        <v>#N/A</v>
      </c>
      <c r="J1041" s="8" t="str">
        <f>IF(E1041="","",IF(emi&gt;(U1040*(1+rate/freq)),IF((U1040*(1+rate/freq))&lt;0,0,(U1040*(1+rate/freq))),emi))</f>
        <v/>
      </c>
      <c r="K1041" s="9" t="e">
        <f>IF(E1041="",NA(),IF(U1040&lt;0,0,U1040)*H1041/freq)</f>
        <v>#N/A</v>
      </c>
      <c r="L1041" s="8" t="str">
        <f t="shared" si="50"/>
        <v/>
      </c>
      <c r="M1041" s="8" t="str">
        <f t="shared" si="51"/>
        <v/>
      </c>
      <c r="N1041" s="8"/>
      <c r="O1041" s="8"/>
      <c r="P1041" s="8"/>
      <c r="Q1041" s="8">
        <f>IF($B$23=$M$2,M1041,IF($B$23=$N$2,N1041,IF($B$23=$O$2,O1041,IF($B$23=$P$2,P1041,""))))</f>
        <v>0</v>
      </c>
      <c r="R1041" s="3">
        <f>IF(Q1041&lt;&gt;0,regpay,0)</f>
        <v>0</v>
      </c>
      <c r="S1041" s="27"/>
      <c r="T1041" s="3">
        <f>IF(U1040=0,0,S1041)</f>
        <v>0</v>
      </c>
      <c r="U1041" s="8" t="str">
        <f>IF(E1041="","",IF(U1040&lt;=0,0,IF(U1040+F1041-L1041-R1041-T1041&lt;0,0,U1040+F1041-L1041-R1041-T1041)))</f>
        <v/>
      </c>
      <c r="W1041" s="11"/>
      <c r="X1041" s="11"/>
      <c r="Y1041" s="11"/>
      <c r="Z1041" s="11"/>
      <c r="AA1041" s="11"/>
      <c r="AB1041" s="11"/>
      <c r="AC1041" s="11"/>
    </row>
    <row r="1042" spans="4:29">
      <c r="D1042" s="34">
        <f>IF(SUM($D$2:D1041)&lt;&gt;0,0,IF(U1041=L1042,E1042,0))</f>
        <v>0</v>
      </c>
      <c r="E1042" s="3" t="str">
        <f t="shared" si="49"/>
        <v/>
      </c>
      <c r="F1042" s="3" t="str">
        <f>IF(E1042="","",IF(ISERROR(INDEX($A$11:$B$20,MATCH(E1042,$A$11:$A$20,0),2)),0,INDEX($A$11:$B$20,MATCH(E1042,$A$11:$A$20,0),2)))</f>
        <v/>
      </c>
      <c r="G1042" s="47">
        <v>0.1</v>
      </c>
      <c r="H1042" s="46">
        <f>IF($B$5="fixed",rate,G1042)</f>
        <v>0.1</v>
      </c>
      <c r="I1042" s="9" t="e">
        <f>IF(E1042="",NA(),IF(PMT(H1042/freq,(term*freq),-$B$2)&gt;(U1041*(1+rate/freq)),IF((U1041*(1+rate/freq))&lt;0,0,(U1041*(1+rate/freq))),PMT(H1042/freq,(term*freq),-$B$2)))</f>
        <v>#N/A</v>
      </c>
      <c r="J1042" s="8" t="str">
        <f>IF(E1042="","",IF(emi&gt;(U1041*(1+rate/freq)),IF((U1041*(1+rate/freq))&lt;0,0,(U1041*(1+rate/freq))),emi))</f>
        <v/>
      </c>
      <c r="K1042" s="9" t="e">
        <f>IF(E1042="",NA(),IF(U1041&lt;0,0,U1041)*H1042/freq)</f>
        <v>#N/A</v>
      </c>
      <c r="L1042" s="8" t="str">
        <f t="shared" si="50"/>
        <v/>
      </c>
      <c r="M1042" s="8" t="str">
        <f t="shared" si="51"/>
        <v/>
      </c>
      <c r="N1042" s="8">
        <f>N1039+3</f>
        <v>1039</v>
      </c>
      <c r="O1042" s="8">
        <f>O1036+6</f>
        <v>1039</v>
      </c>
      <c r="P1042" s="8"/>
      <c r="Q1042" s="8">
        <f>IF($B$23=$M$2,M1042,IF($B$23=$N$2,N1042,IF($B$23=$O$2,O1042,IF($B$23=$P$2,P1042,""))))</f>
        <v>1039</v>
      </c>
      <c r="R1042" s="3">
        <f>IF(Q1042&lt;&gt;0,regpay,0)</f>
        <v>0</v>
      </c>
      <c r="S1042" s="27"/>
      <c r="T1042" s="3">
        <f>IF(U1041=0,0,S1042)</f>
        <v>0</v>
      </c>
      <c r="U1042" s="8" t="str">
        <f>IF(E1042="","",IF(U1041&lt;=0,0,IF(U1041+F1042-L1042-R1042-T1042&lt;0,0,U1041+F1042-L1042-R1042-T1042)))</f>
        <v/>
      </c>
      <c r="W1042" s="11"/>
      <c r="X1042" s="11"/>
      <c r="Y1042" s="11"/>
      <c r="Z1042" s="11"/>
      <c r="AA1042" s="11"/>
      <c r="AB1042" s="11"/>
      <c r="AC1042" s="11"/>
    </row>
    <row r="1043" spans="4:29">
      <c r="D1043" s="34">
        <f>IF(SUM($D$2:D1042)&lt;&gt;0,0,IF(U1042=L1043,E1043,0))</f>
        <v>0</v>
      </c>
      <c r="E1043" s="3" t="str">
        <f t="shared" si="49"/>
        <v/>
      </c>
      <c r="F1043" s="3" t="str">
        <f>IF(E1043="","",IF(ISERROR(INDEX($A$11:$B$20,MATCH(E1043,$A$11:$A$20,0),2)),0,INDEX($A$11:$B$20,MATCH(E1043,$A$11:$A$20,0),2)))</f>
        <v/>
      </c>
      <c r="G1043" s="47">
        <v>0.1</v>
      </c>
      <c r="H1043" s="46">
        <f>IF($B$5="fixed",rate,G1043)</f>
        <v>0.1</v>
      </c>
      <c r="I1043" s="9" t="e">
        <f>IF(E1043="",NA(),IF(PMT(H1043/freq,(term*freq),-$B$2)&gt;(U1042*(1+rate/freq)),IF((U1042*(1+rate/freq))&lt;0,0,(U1042*(1+rate/freq))),PMT(H1043/freq,(term*freq),-$B$2)))</f>
        <v>#N/A</v>
      </c>
      <c r="J1043" s="8" t="str">
        <f>IF(E1043="","",IF(emi&gt;(U1042*(1+rate/freq)),IF((U1042*(1+rate/freq))&lt;0,0,(U1042*(1+rate/freq))),emi))</f>
        <v/>
      </c>
      <c r="K1043" s="9" t="e">
        <f>IF(E1043="",NA(),IF(U1042&lt;0,0,U1042)*H1043/freq)</f>
        <v>#N/A</v>
      </c>
      <c r="L1043" s="8" t="str">
        <f t="shared" si="50"/>
        <v/>
      </c>
      <c r="M1043" s="8" t="str">
        <f t="shared" si="51"/>
        <v/>
      </c>
      <c r="N1043" s="8"/>
      <c r="O1043" s="8"/>
      <c r="P1043" s="8"/>
      <c r="Q1043" s="8">
        <f>IF($B$23=$M$2,M1043,IF($B$23=$N$2,N1043,IF($B$23=$O$2,O1043,IF($B$23=$P$2,P1043,""))))</f>
        <v>0</v>
      </c>
      <c r="R1043" s="3">
        <f>IF(Q1043&lt;&gt;0,regpay,0)</f>
        <v>0</v>
      </c>
      <c r="S1043" s="27"/>
      <c r="T1043" s="3">
        <f>IF(U1042=0,0,S1043)</f>
        <v>0</v>
      </c>
      <c r="U1043" s="8" t="str">
        <f>IF(E1043="","",IF(U1042&lt;=0,0,IF(U1042+F1043-L1043-R1043-T1043&lt;0,0,U1042+F1043-L1043-R1043-T1043)))</f>
        <v/>
      </c>
      <c r="W1043" s="11"/>
      <c r="X1043" s="11"/>
      <c r="Y1043" s="11"/>
      <c r="Z1043" s="11"/>
      <c r="AA1043" s="11"/>
      <c r="AB1043" s="11"/>
      <c r="AC1043" s="11"/>
    </row>
    <row r="1044" spans="4:29">
      <c r="D1044" s="34">
        <f>IF(SUM($D$2:D1043)&lt;&gt;0,0,IF(U1043=L1044,E1044,0))</f>
        <v>0</v>
      </c>
      <c r="E1044" s="3" t="str">
        <f t="shared" si="49"/>
        <v/>
      </c>
      <c r="F1044" s="3" t="str">
        <f>IF(E1044="","",IF(ISERROR(INDEX($A$11:$B$20,MATCH(E1044,$A$11:$A$20,0),2)),0,INDEX($A$11:$B$20,MATCH(E1044,$A$11:$A$20,0),2)))</f>
        <v/>
      </c>
      <c r="G1044" s="47">
        <v>0.1</v>
      </c>
      <c r="H1044" s="46">
        <f>IF($B$5="fixed",rate,G1044)</f>
        <v>0.1</v>
      </c>
      <c r="I1044" s="9" t="e">
        <f>IF(E1044="",NA(),IF(PMT(H1044/freq,(term*freq),-$B$2)&gt;(U1043*(1+rate/freq)),IF((U1043*(1+rate/freq))&lt;0,0,(U1043*(1+rate/freq))),PMT(H1044/freq,(term*freq),-$B$2)))</f>
        <v>#N/A</v>
      </c>
      <c r="J1044" s="8" t="str">
        <f>IF(E1044="","",IF(emi&gt;(U1043*(1+rate/freq)),IF((U1043*(1+rate/freq))&lt;0,0,(U1043*(1+rate/freq))),emi))</f>
        <v/>
      </c>
      <c r="K1044" s="9" t="e">
        <f>IF(E1044="",NA(),IF(U1043&lt;0,0,U1043)*H1044/freq)</f>
        <v>#N/A</v>
      </c>
      <c r="L1044" s="8" t="str">
        <f t="shared" si="50"/>
        <v/>
      </c>
      <c r="M1044" s="8" t="str">
        <f t="shared" si="51"/>
        <v/>
      </c>
      <c r="N1044" s="8"/>
      <c r="O1044" s="8"/>
      <c r="P1044" s="8"/>
      <c r="Q1044" s="8">
        <f>IF($B$23=$M$2,M1044,IF($B$23=$N$2,N1044,IF($B$23=$O$2,O1044,IF($B$23=$P$2,P1044,""))))</f>
        <v>0</v>
      </c>
      <c r="R1044" s="3">
        <f>IF(Q1044&lt;&gt;0,regpay,0)</f>
        <v>0</v>
      </c>
      <c r="S1044" s="27"/>
      <c r="T1044" s="3">
        <f>IF(U1043=0,0,S1044)</f>
        <v>0</v>
      </c>
      <c r="U1044" s="8" t="str">
        <f>IF(E1044="","",IF(U1043&lt;=0,0,IF(U1043+F1044-L1044-R1044-T1044&lt;0,0,U1043+F1044-L1044-R1044-T1044)))</f>
        <v/>
      </c>
      <c r="W1044" s="11"/>
      <c r="X1044" s="11"/>
      <c r="Y1044" s="11"/>
      <c r="Z1044" s="11"/>
      <c r="AA1044" s="11"/>
      <c r="AB1044" s="11"/>
      <c r="AC1044" s="11"/>
    </row>
    <row r="1045" spans="4:29">
      <c r="D1045" s="34">
        <f>IF(SUM($D$2:D1044)&lt;&gt;0,0,IF(U1044=L1045,E1045,0))</f>
        <v>0</v>
      </c>
      <c r="E1045" s="3" t="str">
        <f t="shared" si="49"/>
        <v/>
      </c>
      <c r="F1045" s="3" t="str">
        <f>IF(E1045="","",IF(ISERROR(INDEX($A$11:$B$20,MATCH(E1045,$A$11:$A$20,0),2)),0,INDEX($A$11:$B$20,MATCH(E1045,$A$11:$A$20,0),2)))</f>
        <v/>
      </c>
      <c r="G1045" s="47">
        <v>0.1</v>
      </c>
      <c r="H1045" s="46">
        <f>IF($B$5="fixed",rate,G1045)</f>
        <v>0.1</v>
      </c>
      <c r="I1045" s="9" t="e">
        <f>IF(E1045="",NA(),IF(PMT(H1045/freq,(term*freq),-$B$2)&gt;(U1044*(1+rate/freq)),IF((U1044*(1+rate/freq))&lt;0,0,(U1044*(1+rate/freq))),PMT(H1045/freq,(term*freq),-$B$2)))</f>
        <v>#N/A</v>
      </c>
      <c r="J1045" s="8" t="str">
        <f>IF(E1045="","",IF(emi&gt;(U1044*(1+rate/freq)),IF((U1044*(1+rate/freq))&lt;0,0,(U1044*(1+rate/freq))),emi))</f>
        <v/>
      </c>
      <c r="K1045" s="9" t="e">
        <f>IF(E1045="",NA(),IF(U1044&lt;0,0,U1044)*H1045/freq)</f>
        <v>#N/A</v>
      </c>
      <c r="L1045" s="8" t="str">
        <f t="shared" si="50"/>
        <v/>
      </c>
      <c r="M1045" s="8" t="str">
        <f t="shared" si="51"/>
        <v/>
      </c>
      <c r="N1045" s="8">
        <f>N1042+3</f>
        <v>1042</v>
      </c>
      <c r="O1045" s="8"/>
      <c r="P1045" s="8"/>
      <c r="Q1045" s="8">
        <f>IF($B$23=$M$2,M1045,IF($B$23=$N$2,N1045,IF($B$23=$O$2,O1045,IF($B$23=$P$2,P1045,""))))</f>
        <v>1042</v>
      </c>
      <c r="R1045" s="3">
        <f>IF(Q1045&lt;&gt;0,regpay,0)</f>
        <v>0</v>
      </c>
      <c r="S1045" s="27"/>
      <c r="T1045" s="3">
        <f>IF(U1044=0,0,S1045)</f>
        <v>0</v>
      </c>
      <c r="U1045" s="8" t="str">
        <f>IF(E1045="","",IF(U1044&lt;=0,0,IF(U1044+F1045-L1045-R1045-T1045&lt;0,0,U1044+F1045-L1045-R1045-T1045)))</f>
        <v/>
      </c>
      <c r="W1045" s="11"/>
      <c r="X1045" s="11"/>
      <c r="Y1045" s="11"/>
      <c r="Z1045" s="11"/>
      <c r="AA1045" s="11"/>
      <c r="AB1045" s="11"/>
      <c r="AC1045" s="11"/>
    </row>
    <row r="1046" spans="4:29">
      <c r="D1046" s="34">
        <f>IF(SUM($D$2:D1045)&lt;&gt;0,0,IF(U1045=L1046,E1046,0))</f>
        <v>0</v>
      </c>
      <c r="E1046" s="3" t="str">
        <f t="shared" si="49"/>
        <v/>
      </c>
      <c r="F1046" s="3" t="str">
        <f>IF(E1046="","",IF(ISERROR(INDEX($A$11:$B$20,MATCH(E1046,$A$11:$A$20,0),2)),0,INDEX($A$11:$B$20,MATCH(E1046,$A$11:$A$20,0),2)))</f>
        <v/>
      </c>
      <c r="G1046" s="47">
        <v>0.1</v>
      </c>
      <c r="H1046" s="46">
        <f>IF($B$5="fixed",rate,G1046)</f>
        <v>0.1</v>
      </c>
      <c r="I1046" s="9" t="e">
        <f>IF(E1046="",NA(),IF(PMT(H1046/freq,(term*freq),-$B$2)&gt;(U1045*(1+rate/freq)),IF((U1045*(1+rate/freq))&lt;0,0,(U1045*(1+rate/freq))),PMT(H1046/freq,(term*freq),-$B$2)))</f>
        <v>#N/A</v>
      </c>
      <c r="J1046" s="8" t="str">
        <f>IF(E1046="","",IF(emi&gt;(U1045*(1+rate/freq)),IF((U1045*(1+rate/freq))&lt;0,0,(U1045*(1+rate/freq))),emi))</f>
        <v/>
      </c>
      <c r="K1046" s="9" t="e">
        <f>IF(E1046="",NA(),IF(U1045&lt;0,0,U1045)*H1046/freq)</f>
        <v>#N/A</v>
      </c>
      <c r="L1046" s="8" t="str">
        <f t="shared" si="50"/>
        <v/>
      </c>
      <c r="M1046" s="8" t="str">
        <f t="shared" si="51"/>
        <v/>
      </c>
      <c r="N1046" s="8"/>
      <c r="O1046" s="8"/>
      <c r="P1046" s="8"/>
      <c r="Q1046" s="8">
        <f>IF($B$23=$M$2,M1046,IF($B$23=$N$2,N1046,IF($B$23=$O$2,O1046,IF($B$23=$P$2,P1046,""))))</f>
        <v>0</v>
      </c>
      <c r="R1046" s="3">
        <f>IF(Q1046&lt;&gt;0,regpay,0)</f>
        <v>0</v>
      </c>
      <c r="S1046" s="27"/>
      <c r="T1046" s="3">
        <f>IF(U1045=0,0,S1046)</f>
        <v>0</v>
      </c>
      <c r="U1046" s="8" t="str">
        <f>IF(E1046="","",IF(U1045&lt;=0,0,IF(U1045+F1046-L1046-R1046-T1046&lt;0,0,U1045+F1046-L1046-R1046-T1046)))</f>
        <v/>
      </c>
      <c r="W1046" s="11"/>
      <c r="X1046" s="11"/>
      <c r="Y1046" s="11"/>
      <c r="Z1046" s="11"/>
      <c r="AA1046" s="11"/>
      <c r="AB1046" s="11"/>
      <c r="AC1046" s="11"/>
    </row>
    <row r="1047" spans="4:29">
      <c r="D1047" s="34">
        <f>IF(SUM($D$2:D1046)&lt;&gt;0,0,IF(U1046=L1047,E1047,0))</f>
        <v>0</v>
      </c>
      <c r="E1047" s="3" t="str">
        <f t="shared" si="49"/>
        <v/>
      </c>
      <c r="F1047" s="3" t="str">
        <f>IF(E1047="","",IF(ISERROR(INDEX($A$11:$B$20,MATCH(E1047,$A$11:$A$20,0),2)),0,INDEX($A$11:$B$20,MATCH(E1047,$A$11:$A$20,0),2)))</f>
        <v/>
      </c>
      <c r="G1047" s="47">
        <v>0.1</v>
      </c>
      <c r="H1047" s="46">
        <f>IF($B$5="fixed",rate,G1047)</f>
        <v>0.1</v>
      </c>
      <c r="I1047" s="9" t="e">
        <f>IF(E1047="",NA(),IF(PMT(H1047/freq,(term*freq),-$B$2)&gt;(U1046*(1+rate/freq)),IF((U1046*(1+rate/freq))&lt;0,0,(U1046*(1+rate/freq))),PMT(H1047/freq,(term*freq),-$B$2)))</f>
        <v>#N/A</v>
      </c>
      <c r="J1047" s="8" t="str">
        <f>IF(E1047="","",IF(emi&gt;(U1046*(1+rate/freq)),IF((U1046*(1+rate/freq))&lt;0,0,(U1046*(1+rate/freq))),emi))</f>
        <v/>
      </c>
      <c r="K1047" s="9" t="e">
        <f>IF(E1047="",NA(),IF(U1046&lt;0,0,U1046)*H1047/freq)</f>
        <v>#N/A</v>
      </c>
      <c r="L1047" s="8" t="str">
        <f t="shared" si="50"/>
        <v/>
      </c>
      <c r="M1047" s="8" t="str">
        <f t="shared" si="51"/>
        <v/>
      </c>
      <c r="N1047" s="8"/>
      <c r="O1047" s="8"/>
      <c r="P1047" s="8"/>
      <c r="Q1047" s="8">
        <f>IF($B$23=$M$2,M1047,IF($B$23=$N$2,N1047,IF($B$23=$O$2,O1047,IF($B$23=$P$2,P1047,""))))</f>
        <v>0</v>
      </c>
      <c r="R1047" s="3">
        <f>IF(Q1047&lt;&gt;0,regpay,0)</f>
        <v>0</v>
      </c>
      <c r="S1047" s="27"/>
      <c r="T1047" s="3">
        <f>IF(U1046=0,0,S1047)</f>
        <v>0</v>
      </c>
      <c r="U1047" s="8" t="str">
        <f>IF(E1047="","",IF(U1046&lt;=0,0,IF(U1046+F1047-L1047-R1047-T1047&lt;0,0,U1046+F1047-L1047-R1047-T1047)))</f>
        <v/>
      </c>
      <c r="W1047" s="11"/>
      <c r="X1047" s="11"/>
      <c r="Y1047" s="11"/>
      <c r="Z1047" s="11"/>
      <c r="AA1047" s="11"/>
      <c r="AB1047" s="11"/>
      <c r="AC1047" s="11"/>
    </row>
    <row r="1048" spans="4:29">
      <c r="D1048" s="34">
        <f>IF(SUM($D$2:D1047)&lt;&gt;0,0,IF(U1047=L1048,E1048,0))</f>
        <v>0</v>
      </c>
      <c r="E1048" s="3" t="str">
        <f t="shared" si="49"/>
        <v/>
      </c>
      <c r="F1048" s="3" t="str">
        <f>IF(E1048="","",IF(ISERROR(INDEX($A$11:$B$20,MATCH(E1048,$A$11:$A$20,0),2)),0,INDEX($A$11:$B$20,MATCH(E1048,$A$11:$A$20,0),2)))</f>
        <v/>
      </c>
      <c r="G1048" s="47">
        <v>0.1</v>
      </c>
      <c r="H1048" s="46">
        <f>IF($B$5="fixed",rate,G1048)</f>
        <v>0.1</v>
      </c>
      <c r="I1048" s="9" t="e">
        <f>IF(E1048="",NA(),IF(PMT(H1048/freq,(term*freq),-$B$2)&gt;(U1047*(1+rate/freq)),IF((U1047*(1+rate/freq))&lt;0,0,(U1047*(1+rate/freq))),PMT(H1048/freq,(term*freq),-$B$2)))</f>
        <v>#N/A</v>
      </c>
      <c r="J1048" s="8" t="str">
        <f>IF(E1048="","",IF(emi&gt;(U1047*(1+rate/freq)),IF((U1047*(1+rate/freq))&lt;0,0,(U1047*(1+rate/freq))),emi))</f>
        <v/>
      </c>
      <c r="K1048" s="9" t="e">
        <f>IF(E1048="",NA(),IF(U1047&lt;0,0,U1047)*H1048/freq)</f>
        <v>#N/A</v>
      </c>
      <c r="L1048" s="8" t="str">
        <f t="shared" si="50"/>
        <v/>
      </c>
      <c r="M1048" s="8" t="str">
        <f t="shared" si="51"/>
        <v/>
      </c>
      <c r="N1048" s="8">
        <f>N1045+3</f>
        <v>1045</v>
      </c>
      <c r="O1048" s="8">
        <f>O1042+6</f>
        <v>1045</v>
      </c>
      <c r="P1048" s="8">
        <f>P1036+12</f>
        <v>1045</v>
      </c>
      <c r="Q1048" s="8">
        <f>IF($B$23=$M$2,M1048,IF($B$23=$N$2,N1048,IF($B$23=$O$2,O1048,IF($B$23=$P$2,P1048,""))))</f>
        <v>1045</v>
      </c>
      <c r="R1048" s="3">
        <f>IF(Q1048&lt;&gt;0,regpay,0)</f>
        <v>0</v>
      </c>
      <c r="S1048" s="27"/>
      <c r="T1048" s="3">
        <f>IF(U1047=0,0,S1048)</f>
        <v>0</v>
      </c>
      <c r="U1048" s="8" t="str">
        <f>IF(E1048="","",IF(U1047&lt;=0,0,IF(U1047+F1048-L1048-R1048-T1048&lt;0,0,U1047+F1048-L1048-R1048-T1048)))</f>
        <v/>
      </c>
      <c r="W1048" s="11"/>
      <c r="X1048" s="11"/>
      <c r="Y1048" s="11"/>
      <c r="Z1048" s="11"/>
      <c r="AA1048" s="11"/>
      <c r="AB1048" s="11"/>
      <c r="AC1048" s="11"/>
    </row>
    <row r="1049" spans="4:29">
      <c r="D1049" s="34">
        <f>IF(SUM($D$2:D1048)&lt;&gt;0,0,IF(U1048=L1049,E1049,0))</f>
        <v>0</v>
      </c>
      <c r="E1049" s="3" t="str">
        <f t="shared" si="49"/>
        <v/>
      </c>
      <c r="F1049" s="3" t="str">
        <f>IF(E1049="","",IF(ISERROR(INDEX($A$11:$B$20,MATCH(E1049,$A$11:$A$20,0),2)),0,INDEX($A$11:$B$20,MATCH(E1049,$A$11:$A$20,0),2)))</f>
        <v/>
      </c>
      <c r="G1049" s="47">
        <v>0.1</v>
      </c>
      <c r="H1049" s="46">
        <f>IF($B$5="fixed",rate,G1049)</f>
        <v>0.1</v>
      </c>
      <c r="I1049" s="9" t="e">
        <f>IF(E1049="",NA(),IF(PMT(H1049/freq,(term*freq),-$B$2)&gt;(U1048*(1+rate/freq)),IF((U1048*(1+rate/freq))&lt;0,0,(U1048*(1+rate/freq))),PMT(H1049/freq,(term*freq),-$B$2)))</f>
        <v>#N/A</v>
      </c>
      <c r="J1049" s="8" t="str">
        <f>IF(E1049="","",IF(emi&gt;(U1048*(1+rate/freq)),IF((U1048*(1+rate/freq))&lt;0,0,(U1048*(1+rate/freq))),emi))</f>
        <v/>
      </c>
      <c r="K1049" s="9" t="e">
        <f>IF(E1049="",NA(),IF(U1048&lt;0,0,U1048)*H1049/freq)</f>
        <v>#N/A</v>
      </c>
      <c r="L1049" s="8" t="str">
        <f t="shared" si="50"/>
        <v/>
      </c>
      <c r="M1049" s="8" t="str">
        <f t="shared" si="51"/>
        <v/>
      </c>
      <c r="N1049" s="8"/>
      <c r="O1049" s="8"/>
      <c r="P1049" s="8"/>
      <c r="Q1049" s="8">
        <f>IF($B$23=$M$2,M1049,IF($B$23=$N$2,N1049,IF($B$23=$O$2,O1049,IF($B$23=$P$2,P1049,""))))</f>
        <v>0</v>
      </c>
      <c r="R1049" s="3">
        <f>IF(Q1049&lt;&gt;0,regpay,0)</f>
        <v>0</v>
      </c>
      <c r="S1049" s="27"/>
      <c r="T1049" s="3">
        <f>IF(U1048=0,0,S1049)</f>
        <v>0</v>
      </c>
      <c r="U1049" s="8" t="str">
        <f>IF(E1049="","",IF(U1048&lt;=0,0,IF(U1048+F1049-L1049-R1049-T1049&lt;0,0,U1048+F1049-L1049-R1049-T1049)))</f>
        <v/>
      </c>
      <c r="W1049" s="11"/>
      <c r="X1049" s="11"/>
      <c r="Y1049" s="11"/>
      <c r="Z1049" s="11"/>
      <c r="AA1049" s="11"/>
      <c r="AB1049" s="11"/>
      <c r="AC1049" s="11"/>
    </row>
    <row r="1050" spans="4:29">
      <c r="D1050" s="34">
        <f>IF(SUM($D$2:D1049)&lt;&gt;0,0,IF(U1049=L1050,E1050,0))</f>
        <v>0</v>
      </c>
      <c r="E1050" s="3" t="str">
        <f t="shared" si="49"/>
        <v/>
      </c>
      <c r="F1050" s="3" t="str">
        <f>IF(E1050="","",IF(ISERROR(INDEX($A$11:$B$20,MATCH(E1050,$A$11:$A$20,0),2)),0,INDEX($A$11:$B$20,MATCH(E1050,$A$11:$A$20,0),2)))</f>
        <v/>
      </c>
      <c r="G1050" s="47">
        <v>0.1</v>
      </c>
      <c r="H1050" s="46">
        <f>IF($B$5="fixed",rate,G1050)</f>
        <v>0.1</v>
      </c>
      <c r="I1050" s="9" t="e">
        <f>IF(E1050="",NA(),IF(PMT(H1050/freq,(term*freq),-$B$2)&gt;(U1049*(1+rate/freq)),IF((U1049*(1+rate/freq))&lt;0,0,(U1049*(1+rate/freq))),PMT(H1050/freq,(term*freq),-$B$2)))</f>
        <v>#N/A</v>
      </c>
      <c r="J1050" s="8" t="str">
        <f>IF(E1050="","",IF(emi&gt;(U1049*(1+rate/freq)),IF((U1049*(1+rate/freq))&lt;0,0,(U1049*(1+rate/freq))),emi))</f>
        <v/>
      </c>
      <c r="K1050" s="9" t="e">
        <f>IF(E1050="",NA(),IF(U1049&lt;0,0,U1049)*H1050/freq)</f>
        <v>#N/A</v>
      </c>
      <c r="L1050" s="8" t="str">
        <f t="shared" si="50"/>
        <v/>
      </c>
      <c r="M1050" s="8" t="str">
        <f t="shared" si="51"/>
        <v/>
      </c>
      <c r="N1050" s="8"/>
      <c r="O1050" s="8"/>
      <c r="P1050" s="8"/>
      <c r="Q1050" s="8">
        <f>IF($B$23=$M$2,M1050,IF($B$23=$N$2,N1050,IF($B$23=$O$2,O1050,IF($B$23=$P$2,P1050,""))))</f>
        <v>0</v>
      </c>
      <c r="R1050" s="3">
        <f>IF(Q1050&lt;&gt;0,regpay,0)</f>
        <v>0</v>
      </c>
      <c r="S1050" s="27"/>
      <c r="T1050" s="3">
        <f>IF(U1049=0,0,S1050)</f>
        <v>0</v>
      </c>
      <c r="U1050" s="8" t="str">
        <f>IF(E1050="","",IF(U1049&lt;=0,0,IF(U1049+F1050-L1050-R1050-T1050&lt;0,0,U1049+F1050-L1050-R1050-T1050)))</f>
        <v/>
      </c>
      <c r="W1050" s="11"/>
      <c r="X1050" s="11"/>
      <c r="Y1050" s="11"/>
      <c r="Z1050" s="11"/>
      <c r="AA1050" s="11"/>
      <c r="AB1050" s="11"/>
      <c r="AC1050" s="11"/>
    </row>
    <row r="1051" spans="4:29">
      <c r="D1051" s="34">
        <f>IF(SUM($D$2:D1050)&lt;&gt;0,0,IF(U1050=L1051,E1051,0))</f>
        <v>0</v>
      </c>
      <c r="E1051" s="3" t="str">
        <f t="shared" si="49"/>
        <v/>
      </c>
      <c r="F1051" s="3" t="str">
        <f>IF(E1051="","",IF(ISERROR(INDEX($A$11:$B$20,MATCH(E1051,$A$11:$A$20,0),2)),0,INDEX($A$11:$B$20,MATCH(E1051,$A$11:$A$20,0),2)))</f>
        <v/>
      </c>
      <c r="G1051" s="47">
        <v>0.1</v>
      </c>
      <c r="H1051" s="46">
        <f>IF($B$5="fixed",rate,G1051)</f>
        <v>0.1</v>
      </c>
      <c r="I1051" s="9" t="e">
        <f>IF(E1051="",NA(),IF(PMT(H1051/freq,(term*freq),-$B$2)&gt;(U1050*(1+rate/freq)),IF((U1050*(1+rate/freq))&lt;0,0,(U1050*(1+rate/freq))),PMT(H1051/freq,(term*freq),-$B$2)))</f>
        <v>#N/A</v>
      </c>
      <c r="J1051" s="8" t="str">
        <f>IF(E1051="","",IF(emi&gt;(U1050*(1+rate/freq)),IF((U1050*(1+rate/freq))&lt;0,0,(U1050*(1+rate/freq))),emi))</f>
        <v/>
      </c>
      <c r="K1051" s="9" t="e">
        <f>IF(E1051="",NA(),IF(U1050&lt;0,0,U1050)*H1051/freq)</f>
        <v>#N/A</v>
      </c>
      <c r="L1051" s="8" t="str">
        <f t="shared" si="50"/>
        <v/>
      </c>
      <c r="M1051" s="8" t="str">
        <f t="shared" si="51"/>
        <v/>
      </c>
      <c r="N1051" s="8">
        <f>N1048+3</f>
        <v>1048</v>
      </c>
      <c r="O1051" s="8"/>
      <c r="P1051" s="8"/>
      <c r="Q1051" s="8">
        <f>IF($B$23=$M$2,M1051,IF($B$23=$N$2,N1051,IF($B$23=$O$2,O1051,IF($B$23=$P$2,P1051,""))))</f>
        <v>1048</v>
      </c>
      <c r="R1051" s="3">
        <f>IF(Q1051&lt;&gt;0,regpay,0)</f>
        <v>0</v>
      </c>
      <c r="S1051" s="27"/>
      <c r="T1051" s="3">
        <f>IF(U1050=0,0,S1051)</f>
        <v>0</v>
      </c>
      <c r="U1051" s="8" t="str">
        <f>IF(E1051="","",IF(U1050&lt;=0,0,IF(U1050+F1051-L1051-R1051-T1051&lt;0,0,U1050+F1051-L1051-R1051-T1051)))</f>
        <v/>
      </c>
      <c r="W1051" s="11"/>
      <c r="X1051" s="11"/>
      <c r="Y1051" s="11"/>
      <c r="Z1051" s="11"/>
      <c r="AA1051" s="11"/>
      <c r="AB1051" s="11"/>
      <c r="AC1051" s="11"/>
    </row>
    <row r="1052" spans="4:29">
      <c r="D1052" s="34">
        <f>IF(SUM($D$2:D1051)&lt;&gt;0,0,IF(U1051=L1052,E1052,0))</f>
        <v>0</v>
      </c>
      <c r="E1052" s="3" t="str">
        <f t="shared" si="49"/>
        <v/>
      </c>
      <c r="F1052" s="3" t="str">
        <f>IF(E1052="","",IF(ISERROR(INDEX($A$11:$B$20,MATCH(E1052,$A$11:$A$20,0),2)),0,INDEX($A$11:$B$20,MATCH(E1052,$A$11:$A$20,0),2)))</f>
        <v/>
      </c>
      <c r="G1052" s="47">
        <v>0.1</v>
      </c>
      <c r="H1052" s="46">
        <f>IF($B$5="fixed",rate,G1052)</f>
        <v>0.1</v>
      </c>
      <c r="I1052" s="9" t="e">
        <f>IF(E1052="",NA(),IF(PMT(H1052/freq,(term*freq),-$B$2)&gt;(U1051*(1+rate/freq)),IF((U1051*(1+rate/freq))&lt;0,0,(U1051*(1+rate/freq))),PMT(H1052/freq,(term*freq),-$B$2)))</f>
        <v>#N/A</v>
      </c>
      <c r="J1052" s="8" t="str">
        <f>IF(E1052="","",IF(emi&gt;(U1051*(1+rate/freq)),IF((U1051*(1+rate/freq))&lt;0,0,(U1051*(1+rate/freq))),emi))</f>
        <v/>
      </c>
      <c r="K1052" s="9" t="e">
        <f>IF(E1052="",NA(),IF(U1051&lt;0,0,U1051)*H1052/freq)</f>
        <v>#N/A</v>
      </c>
      <c r="L1052" s="8" t="str">
        <f t="shared" si="50"/>
        <v/>
      </c>
      <c r="M1052" s="8" t="str">
        <f t="shared" si="51"/>
        <v/>
      </c>
      <c r="N1052" s="8"/>
      <c r="O1052" s="8"/>
      <c r="P1052" s="8"/>
      <c r="Q1052" s="8">
        <f>IF($B$23=$M$2,M1052,IF($B$23=$N$2,N1052,IF($B$23=$O$2,O1052,IF($B$23=$P$2,P1052,""))))</f>
        <v>0</v>
      </c>
      <c r="R1052" s="3">
        <f>IF(Q1052&lt;&gt;0,regpay,0)</f>
        <v>0</v>
      </c>
      <c r="S1052" s="27"/>
      <c r="T1052" s="3">
        <f>IF(U1051=0,0,S1052)</f>
        <v>0</v>
      </c>
      <c r="U1052" s="8" t="str">
        <f>IF(E1052="","",IF(U1051&lt;=0,0,IF(U1051+F1052-L1052-R1052-T1052&lt;0,0,U1051+F1052-L1052-R1052-T1052)))</f>
        <v/>
      </c>
      <c r="W1052" s="11"/>
      <c r="X1052" s="11"/>
      <c r="Y1052" s="11"/>
      <c r="Z1052" s="11"/>
      <c r="AA1052" s="11"/>
      <c r="AB1052" s="11"/>
      <c r="AC1052" s="11"/>
    </row>
    <row r="1053" spans="4:29">
      <c r="D1053" s="34">
        <f>IF(SUM($D$2:D1052)&lt;&gt;0,0,IF(U1052=L1053,E1053,0))</f>
        <v>0</v>
      </c>
      <c r="E1053" s="3" t="str">
        <f t="shared" si="49"/>
        <v/>
      </c>
      <c r="F1053" s="3" t="str">
        <f>IF(E1053="","",IF(ISERROR(INDEX($A$11:$B$20,MATCH(E1053,$A$11:$A$20,0),2)),0,INDEX($A$11:$B$20,MATCH(E1053,$A$11:$A$20,0),2)))</f>
        <v/>
      </c>
      <c r="G1053" s="47">
        <v>0.1</v>
      </c>
      <c r="H1053" s="46">
        <f>IF($B$5="fixed",rate,G1053)</f>
        <v>0.1</v>
      </c>
      <c r="I1053" s="9" t="e">
        <f>IF(E1053="",NA(),IF(PMT(H1053/freq,(term*freq),-$B$2)&gt;(U1052*(1+rate/freq)),IF((U1052*(1+rate/freq))&lt;0,0,(U1052*(1+rate/freq))),PMT(H1053/freq,(term*freq),-$B$2)))</f>
        <v>#N/A</v>
      </c>
      <c r="J1053" s="8" t="str">
        <f>IF(E1053="","",IF(emi&gt;(U1052*(1+rate/freq)),IF((U1052*(1+rate/freq))&lt;0,0,(U1052*(1+rate/freq))),emi))</f>
        <v/>
      </c>
      <c r="K1053" s="9" t="e">
        <f>IF(E1053="",NA(),IF(U1052&lt;0,0,U1052)*H1053/freq)</f>
        <v>#N/A</v>
      </c>
      <c r="L1053" s="8" t="str">
        <f t="shared" si="50"/>
        <v/>
      </c>
      <c r="M1053" s="8" t="str">
        <f t="shared" si="51"/>
        <v/>
      </c>
      <c r="N1053" s="8"/>
      <c r="O1053" s="8"/>
      <c r="P1053" s="8"/>
      <c r="Q1053" s="8">
        <f>IF($B$23=$M$2,M1053,IF($B$23=$N$2,N1053,IF($B$23=$O$2,O1053,IF($B$23=$P$2,P1053,""))))</f>
        <v>0</v>
      </c>
      <c r="R1053" s="3">
        <f>IF(Q1053&lt;&gt;0,regpay,0)</f>
        <v>0</v>
      </c>
      <c r="S1053" s="27"/>
      <c r="T1053" s="3">
        <f>IF(U1052=0,0,S1053)</f>
        <v>0</v>
      </c>
      <c r="U1053" s="8" t="str">
        <f>IF(E1053="","",IF(U1052&lt;=0,0,IF(U1052+F1053-L1053-R1053-T1053&lt;0,0,U1052+F1053-L1053-R1053-T1053)))</f>
        <v/>
      </c>
      <c r="W1053" s="11"/>
      <c r="X1053" s="11"/>
      <c r="Y1053" s="11"/>
      <c r="Z1053" s="11"/>
      <c r="AA1053" s="11"/>
      <c r="AB1053" s="11"/>
      <c r="AC1053" s="11"/>
    </row>
    <row r="1054" spans="4:29">
      <c r="D1054" s="34">
        <f>IF(SUM($D$2:D1053)&lt;&gt;0,0,IF(U1053=L1054,E1054,0))</f>
        <v>0</v>
      </c>
      <c r="E1054" s="3" t="str">
        <f t="shared" si="49"/>
        <v/>
      </c>
      <c r="F1054" s="3" t="str">
        <f>IF(E1054="","",IF(ISERROR(INDEX($A$11:$B$20,MATCH(E1054,$A$11:$A$20,0),2)),0,INDEX($A$11:$B$20,MATCH(E1054,$A$11:$A$20,0),2)))</f>
        <v/>
      </c>
      <c r="G1054" s="47">
        <v>0.1</v>
      </c>
      <c r="H1054" s="46">
        <f>IF($B$5="fixed",rate,G1054)</f>
        <v>0.1</v>
      </c>
      <c r="I1054" s="9" t="e">
        <f>IF(E1054="",NA(),IF(PMT(H1054/freq,(term*freq),-$B$2)&gt;(U1053*(1+rate/freq)),IF((U1053*(1+rate/freq))&lt;0,0,(U1053*(1+rate/freq))),PMT(H1054/freq,(term*freq),-$B$2)))</f>
        <v>#N/A</v>
      </c>
      <c r="J1054" s="8" t="str">
        <f>IF(E1054="","",IF(emi&gt;(U1053*(1+rate/freq)),IF((U1053*(1+rate/freq))&lt;0,0,(U1053*(1+rate/freq))),emi))</f>
        <v/>
      </c>
      <c r="K1054" s="9" t="e">
        <f>IF(E1054="",NA(),IF(U1053&lt;0,0,U1053)*H1054/freq)</f>
        <v>#N/A</v>
      </c>
      <c r="L1054" s="8" t="str">
        <f t="shared" si="50"/>
        <v/>
      </c>
      <c r="M1054" s="8" t="str">
        <f t="shared" si="51"/>
        <v/>
      </c>
      <c r="N1054" s="8">
        <f>N1051+3</f>
        <v>1051</v>
      </c>
      <c r="O1054" s="8">
        <f>O1048+6</f>
        <v>1051</v>
      </c>
      <c r="P1054" s="8"/>
      <c r="Q1054" s="8">
        <f>IF($B$23=$M$2,M1054,IF($B$23=$N$2,N1054,IF($B$23=$O$2,O1054,IF($B$23=$P$2,P1054,""))))</f>
        <v>1051</v>
      </c>
      <c r="R1054" s="3">
        <f>IF(Q1054&lt;&gt;0,regpay,0)</f>
        <v>0</v>
      </c>
      <c r="S1054" s="27"/>
      <c r="T1054" s="3">
        <f>IF(U1053=0,0,S1054)</f>
        <v>0</v>
      </c>
      <c r="U1054" s="8" t="str">
        <f>IF(E1054="","",IF(U1053&lt;=0,0,IF(U1053+F1054-L1054-R1054-T1054&lt;0,0,U1053+F1054-L1054-R1054-T1054)))</f>
        <v/>
      </c>
      <c r="W1054" s="11"/>
      <c r="X1054" s="11"/>
      <c r="Y1054" s="11"/>
      <c r="Z1054" s="11"/>
      <c r="AA1054" s="11"/>
      <c r="AB1054" s="11"/>
      <c r="AC1054" s="11"/>
    </row>
    <row r="1055" spans="4:29">
      <c r="D1055" s="34">
        <f>IF(SUM($D$2:D1054)&lt;&gt;0,0,IF(U1054=L1055,E1055,0))</f>
        <v>0</v>
      </c>
      <c r="E1055" s="3" t="str">
        <f t="shared" si="49"/>
        <v/>
      </c>
      <c r="F1055" s="3" t="str">
        <f>IF(E1055="","",IF(ISERROR(INDEX($A$11:$B$20,MATCH(E1055,$A$11:$A$20,0),2)),0,INDEX($A$11:$B$20,MATCH(E1055,$A$11:$A$20,0),2)))</f>
        <v/>
      </c>
      <c r="G1055" s="47">
        <v>0.1</v>
      </c>
      <c r="H1055" s="46">
        <f>IF($B$5="fixed",rate,G1055)</f>
        <v>0.1</v>
      </c>
      <c r="I1055" s="9" t="e">
        <f>IF(E1055="",NA(),IF(PMT(H1055/freq,(term*freq),-$B$2)&gt;(U1054*(1+rate/freq)),IF((U1054*(1+rate/freq))&lt;0,0,(U1054*(1+rate/freq))),PMT(H1055/freq,(term*freq),-$B$2)))</f>
        <v>#N/A</v>
      </c>
      <c r="J1055" s="8" t="str">
        <f>IF(E1055="","",IF(emi&gt;(U1054*(1+rate/freq)),IF((U1054*(1+rate/freq))&lt;0,0,(U1054*(1+rate/freq))),emi))</f>
        <v/>
      </c>
      <c r="K1055" s="9" t="e">
        <f>IF(E1055="",NA(),IF(U1054&lt;0,0,U1054)*H1055/freq)</f>
        <v>#N/A</v>
      </c>
      <c r="L1055" s="8" t="str">
        <f t="shared" si="50"/>
        <v/>
      </c>
      <c r="M1055" s="8" t="str">
        <f t="shared" si="51"/>
        <v/>
      </c>
      <c r="N1055" s="8"/>
      <c r="O1055" s="8"/>
      <c r="P1055" s="8"/>
      <c r="Q1055" s="8">
        <f>IF($B$23=$M$2,M1055,IF($B$23=$N$2,N1055,IF($B$23=$O$2,O1055,IF($B$23=$P$2,P1055,""))))</f>
        <v>0</v>
      </c>
      <c r="R1055" s="3">
        <f>IF(Q1055&lt;&gt;0,regpay,0)</f>
        <v>0</v>
      </c>
      <c r="S1055" s="27"/>
      <c r="T1055" s="3">
        <f>IF(U1054=0,0,S1055)</f>
        <v>0</v>
      </c>
      <c r="U1055" s="8" t="str">
        <f>IF(E1055="","",IF(U1054&lt;=0,0,IF(U1054+F1055-L1055-R1055-T1055&lt;0,0,U1054+F1055-L1055-R1055-T1055)))</f>
        <v/>
      </c>
      <c r="W1055" s="11"/>
      <c r="X1055" s="11"/>
      <c r="Y1055" s="11"/>
      <c r="Z1055" s="11"/>
      <c r="AA1055" s="11"/>
      <c r="AB1055" s="11"/>
      <c r="AC1055" s="11"/>
    </row>
    <row r="1056" spans="4:29">
      <c r="D1056" s="34">
        <f>IF(SUM($D$2:D1055)&lt;&gt;0,0,IF(U1055=L1056,E1056,0))</f>
        <v>0</v>
      </c>
      <c r="E1056" s="3" t="str">
        <f t="shared" si="49"/>
        <v/>
      </c>
      <c r="F1056" s="3" t="str">
        <f>IF(E1056="","",IF(ISERROR(INDEX($A$11:$B$20,MATCH(E1056,$A$11:$A$20,0),2)),0,INDEX($A$11:$B$20,MATCH(E1056,$A$11:$A$20,0),2)))</f>
        <v/>
      </c>
      <c r="G1056" s="47">
        <v>0.1</v>
      </c>
      <c r="H1056" s="46">
        <f>IF($B$5="fixed",rate,G1056)</f>
        <v>0.1</v>
      </c>
      <c r="I1056" s="9" t="e">
        <f>IF(E1056="",NA(),IF(PMT(H1056/freq,(term*freq),-$B$2)&gt;(U1055*(1+rate/freq)),IF((U1055*(1+rate/freq))&lt;0,0,(U1055*(1+rate/freq))),PMT(H1056/freq,(term*freq),-$B$2)))</f>
        <v>#N/A</v>
      </c>
      <c r="J1056" s="8" t="str">
        <f>IF(E1056="","",IF(emi&gt;(U1055*(1+rate/freq)),IF((U1055*(1+rate/freq))&lt;0,0,(U1055*(1+rate/freq))),emi))</f>
        <v/>
      </c>
      <c r="K1056" s="9" t="e">
        <f>IF(E1056="",NA(),IF(U1055&lt;0,0,U1055)*H1056/freq)</f>
        <v>#N/A</v>
      </c>
      <c r="L1056" s="8" t="str">
        <f t="shared" si="50"/>
        <v/>
      </c>
      <c r="M1056" s="8" t="str">
        <f t="shared" si="51"/>
        <v/>
      </c>
      <c r="N1056" s="8"/>
      <c r="O1056" s="8"/>
      <c r="P1056" s="8"/>
      <c r="Q1056" s="8">
        <f>IF($B$23=$M$2,M1056,IF($B$23=$N$2,N1056,IF($B$23=$O$2,O1056,IF($B$23=$P$2,P1056,""))))</f>
        <v>0</v>
      </c>
      <c r="R1056" s="3">
        <f>IF(Q1056&lt;&gt;0,regpay,0)</f>
        <v>0</v>
      </c>
      <c r="S1056" s="27"/>
      <c r="T1056" s="3">
        <f>IF(U1055=0,0,S1056)</f>
        <v>0</v>
      </c>
      <c r="U1056" s="8" t="str">
        <f>IF(E1056="","",IF(U1055&lt;=0,0,IF(U1055+F1056-L1056-R1056-T1056&lt;0,0,U1055+F1056-L1056-R1056-T1056)))</f>
        <v/>
      </c>
      <c r="W1056" s="11"/>
      <c r="X1056" s="11"/>
      <c r="Y1056" s="11"/>
      <c r="Z1056" s="11"/>
      <c r="AA1056" s="11"/>
      <c r="AB1056" s="11"/>
      <c r="AC1056" s="11"/>
    </row>
    <row r="1057" spans="4:29">
      <c r="D1057" s="34">
        <f>IF(SUM($D$2:D1056)&lt;&gt;0,0,IF(U1056=L1057,E1057,0))</f>
        <v>0</v>
      </c>
      <c r="E1057" s="3" t="str">
        <f t="shared" si="49"/>
        <v/>
      </c>
      <c r="F1057" s="3" t="str">
        <f>IF(E1057="","",IF(ISERROR(INDEX($A$11:$B$20,MATCH(E1057,$A$11:$A$20,0),2)),0,INDEX($A$11:$B$20,MATCH(E1057,$A$11:$A$20,0),2)))</f>
        <v/>
      </c>
      <c r="G1057" s="47">
        <v>0.1</v>
      </c>
      <c r="H1057" s="46">
        <f>IF($B$5="fixed",rate,G1057)</f>
        <v>0.1</v>
      </c>
      <c r="I1057" s="9" t="e">
        <f>IF(E1057="",NA(),IF(PMT(H1057/freq,(term*freq),-$B$2)&gt;(U1056*(1+rate/freq)),IF((U1056*(1+rate/freq))&lt;0,0,(U1056*(1+rate/freq))),PMT(H1057/freq,(term*freq),-$B$2)))</f>
        <v>#N/A</v>
      </c>
      <c r="J1057" s="8" t="str">
        <f>IF(E1057="","",IF(emi&gt;(U1056*(1+rate/freq)),IF((U1056*(1+rate/freq))&lt;0,0,(U1056*(1+rate/freq))),emi))</f>
        <v/>
      </c>
      <c r="K1057" s="9" t="e">
        <f>IF(E1057="",NA(),IF(U1056&lt;0,0,U1056)*H1057/freq)</f>
        <v>#N/A</v>
      </c>
      <c r="L1057" s="8" t="str">
        <f t="shared" si="50"/>
        <v/>
      </c>
      <c r="M1057" s="8" t="str">
        <f t="shared" si="51"/>
        <v/>
      </c>
      <c r="N1057" s="8">
        <f>N1054+3</f>
        <v>1054</v>
      </c>
      <c r="O1057" s="8"/>
      <c r="P1057" s="8"/>
      <c r="Q1057" s="8">
        <f>IF($B$23=$M$2,M1057,IF($B$23=$N$2,N1057,IF($B$23=$O$2,O1057,IF($B$23=$P$2,P1057,""))))</f>
        <v>1054</v>
      </c>
      <c r="R1057" s="3">
        <f>IF(Q1057&lt;&gt;0,regpay,0)</f>
        <v>0</v>
      </c>
      <c r="S1057" s="27"/>
      <c r="T1057" s="3">
        <f>IF(U1056=0,0,S1057)</f>
        <v>0</v>
      </c>
      <c r="U1057" s="8" t="str">
        <f>IF(E1057="","",IF(U1056&lt;=0,0,IF(U1056+F1057-L1057-R1057-T1057&lt;0,0,U1056+F1057-L1057-R1057-T1057)))</f>
        <v/>
      </c>
      <c r="W1057" s="11"/>
      <c r="X1057" s="11"/>
      <c r="Y1057" s="11"/>
      <c r="Z1057" s="11"/>
      <c r="AA1057" s="11"/>
      <c r="AB1057" s="11"/>
      <c r="AC1057" s="11"/>
    </row>
    <row r="1058" spans="4:29">
      <c r="D1058" s="34">
        <f>IF(SUM($D$2:D1057)&lt;&gt;0,0,IF(U1057=L1058,E1058,0))</f>
        <v>0</v>
      </c>
      <c r="E1058" s="3" t="str">
        <f t="shared" si="49"/>
        <v/>
      </c>
      <c r="F1058" s="3" t="str">
        <f>IF(E1058="","",IF(ISERROR(INDEX($A$11:$B$20,MATCH(E1058,$A$11:$A$20,0),2)),0,INDEX($A$11:$B$20,MATCH(E1058,$A$11:$A$20,0),2)))</f>
        <v/>
      </c>
      <c r="G1058" s="47">
        <v>0.1</v>
      </c>
      <c r="H1058" s="46">
        <f>IF($B$5="fixed",rate,G1058)</f>
        <v>0.1</v>
      </c>
      <c r="I1058" s="9" t="e">
        <f>IF(E1058="",NA(),IF(PMT(H1058/freq,(term*freq),-$B$2)&gt;(U1057*(1+rate/freq)),IF((U1057*(1+rate/freq))&lt;0,0,(U1057*(1+rate/freq))),PMT(H1058/freq,(term*freq),-$B$2)))</f>
        <v>#N/A</v>
      </c>
      <c r="J1058" s="8" t="str">
        <f>IF(E1058="","",IF(emi&gt;(U1057*(1+rate/freq)),IF((U1057*(1+rate/freq))&lt;0,0,(U1057*(1+rate/freq))),emi))</f>
        <v/>
      </c>
      <c r="K1058" s="9" t="e">
        <f>IF(E1058="",NA(),IF(U1057&lt;0,0,U1057)*H1058/freq)</f>
        <v>#N/A</v>
      </c>
      <c r="L1058" s="8" t="str">
        <f t="shared" si="50"/>
        <v/>
      </c>
      <c r="M1058" s="8" t="str">
        <f t="shared" si="51"/>
        <v/>
      </c>
      <c r="N1058" s="8"/>
      <c r="O1058" s="8"/>
      <c r="P1058" s="8"/>
      <c r="Q1058" s="8">
        <f>IF($B$23=$M$2,M1058,IF($B$23=$N$2,N1058,IF($B$23=$O$2,O1058,IF($B$23=$P$2,P1058,""))))</f>
        <v>0</v>
      </c>
      <c r="R1058" s="3">
        <f>IF(Q1058&lt;&gt;0,regpay,0)</f>
        <v>0</v>
      </c>
      <c r="S1058" s="27"/>
      <c r="T1058" s="3">
        <f>IF(U1057=0,0,S1058)</f>
        <v>0</v>
      </c>
      <c r="U1058" s="8" t="str">
        <f>IF(E1058="","",IF(U1057&lt;=0,0,IF(U1057+F1058-L1058-R1058-T1058&lt;0,0,U1057+F1058-L1058-R1058-T1058)))</f>
        <v/>
      </c>
      <c r="W1058" s="11"/>
      <c r="X1058" s="11"/>
      <c r="Y1058" s="11"/>
      <c r="Z1058" s="11"/>
      <c r="AA1058" s="11"/>
      <c r="AB1058" s="11"/>
      <c r="AC1058" s="11"/>
    </row>
    <row r="1059" spans="4:29">
      <c r="D1059" s="34">
        <f>IF(SUM($D$2:D1058)&lt;&gt;0,0,IF(U1058=L1059,E1059,0))</f>
        <v>0</v>
      </c>
      <c r="E1059" s="3" t="str">
        <f t="shared" si="49"/>
        <v/>
      </c>
      <c r="F1059" s="3" t="str">
        <f>IF(E1059="","",IF(ISERROR(INDEX($A$11:$B$20,MATCH(E1059,$A$11:$A$20,0),2)),0,INDEX($A$11:$B$20,MATCH(E1059,$A$11:$A$20,0),2)))</f>
        <v/>
      </c>
      <c r="G1059" s="47">
        <v>0.1</v>
      </c>
      <c r="H1059" s="46">
        <f>IF($B$5="fixed",rate,G1059)</f>
        <v>0.1</v>
      </c>
      <c r="I1059" s="9" t="e">
        <f>IF(E1059="",NA(),IF(PMT(H1059/freq,(term*freq),-$B$2)&gt;(U1058*(1+rate/freq)),IF((U1058*(1+rate/freq))&lt;0,0,(U1058*(1+rate/freq))),PMT(H1059/freq,(term*freq),-$B$2)))</f>
        <v>#N/A</v>
      </c>
      <c r="J1059" s="8" t="str">
        <f>IF(E1059="","",IF(emi&gt;(U1058*(1+rate/freq)),IF((U1058*(1+rate/freq))&lt;0,0,(U1058*(1+rate/freq))),emi))</f>
        <v/>
      </c>
      <c r="K1059" s="9" t="e">
        <f>IF(E1059="",NA(),IF(U1058&lt;0,0,U1058)*H1059/freq)</f>
        <v>#N/A</v>
      </c>
      <c r="L1059" s="8" t="str">
        <f t="shared" si="50"/>
        <v/>
      </c>
      <c r="M1059" s="8" t="str">
        <f t="shared" si="51"/>
        <v/>
      </c>
      <c r="N1059" s="8"/>
      <c r="O1059" s="8"/>
      <c r="P1059" s="8"/>
      <c r="Q1059" s="8">
        <f>IF($B$23=$M$2,M1059,IF($B$23=$N$2,N1059,IF($B$23=$O$2,O1059,IF($B$23=$P$2,P1059,""))))</f>
        <v>0</v>
      </c>
      <c r="R1059" s="3">
        <f>IF(Q1059&lt;&gt;0,regpay,0)</f>
        <v>0</v>
      </c>
      <c r="S1059" s="27"/>
      <c r="T1059" s="3">
        <f>IF(U1058=0,0,S1059)</f>
        <v>0</v>
      </c>
      <c r="U1059" s="8" t="str">
        <f>IF(E1059="","",IF(U1058&lt;=0,0,IF(U1058+F1059-L1059-R1059-T1059&lt;0,0,U1058+F1059-L1059-R1059-T1059)))</f>
        <v/>
      </c>
      <c r="W1059" s="11"/>
      <c r="X1059" s="11"/>
      <c r="Y1059" s="11"/>
      <c r="Z1059" s="11"/>
      <c r="AA1059" s="11"/>
      <c r="AB1059" s="11"/>
      <c r="AC1059" s="11"/>
    </row>
    <row r="1060" spans="4:29">
      <c r="D1060" s="34">
        <f>IF(SUM($D$2:D1059)&lt;&gt;0,0,IF(U1059=L1060,E1060,0))</f>
        <v>0</v>
      </c>
      <c r="E1060" s="3" t="str">
        <f t="shared" si="49"/>
        <v/>
      </c>
      <c r="F1060" s="3" t="str">
        <f>IF(E1060="","",IF(ISERROR(INDEX($A$11:$B$20,MATCH(E1060,$A$11:$A$20,0),2)),0,INDEX($A$11:$B$20,MATCH(E1060,$A$11:$A$20,0),2)))</f>
        <v/>
      </c>
      <c r="G1060" s="47">
        <v>0.1</v>
      </c>
      <c r="H1060" s="46">
        <f>IF($B$5="fixed",rate,G1060)</f>
        <v>0.1</v>
      </c>
      <c r="I1060" s="9" t="e">
        <f>IF(E1060="",NA(),IF(PMT(H1060/freq,(term*freq),-$B$2)&gt;(U1059*(1+rate/freq)),IF((U1059*(1+rate/freq))&lt;0,0,(U1059*(1+rate/freq))),PMT(H1060/freq,(term*freq),-$B$2)))</f>
        <v>#N/A</v>
      </c>
      <c r="J1060" s="8" t="str">
        <f>IF(E1060="","",IF(emi&gt;(U1059*(1+rate/freq)),IF((U1059*(1+rate/freq))&lt;0,0,(U1059*(1+rate/freq))),emi))</f>
        <v/>
      </c>
      <c r="K1060" s="9" t="e">
        <f>IF(E1060="",NA(),IF(U1059&lt;0,0,U1059)*H1060/freq)</f>
        <v>#N/A</v>
      </c>
      <c r="L1060" s="8" t="str">
        <f t="shared" si="50"/>
        <v/>
      </c>
      <c r="M1060" s="8" t="str">
        <f t="shared" si="51"/>
        <v/>
      </c>
      <c r="N1060" s="8">
        <f>N1057+3</f>
        <v>1057</v>
      </c>
      <c r="O1060" s="8">
        <f>O1054+6</f>
        <v>1057</v>
      </c>
      <c r="P1060" s="8">
        <f>P1048+12</f>
        <v>1057</v>
      </c>
      <c r="Q1060" s="8">
        <f>IF($B$23=$M$2,M1060,IF($B$23=$N$2,N1060,IF($B$23=$O$2,O1060,IF($B$23=$P$2,P1060,""))))</f>
        <v>1057</v>
      </c>
      <c r="R1060" s="3">
        <f>IF(Q1060&lt;&gt;0,regpay,0)</f>
        <v>0</v>
      </c>
      <c r="S1060" s="27"/>
      <c r="T1060" s="3">
        <f>IF(U1059=0,0,S1060)</f>
        <v>0</v>
      </c>
      <c r="U1060" s="8" t="str">
        <f>IF(E1060="","",IF(U1059&lt;=0,0,IF(U1059+F1060-L1060-R1060-T1060&lt;0,0,U1059+F1060-L1060-R1060-T1060)))</f>
        <v/>
      </c>
      <c r="W1060" s="11"/>
      <c r="X1060" s="11"/>
      <c r="Y1060" s="11"/>
      <c r="Z1060" s="11"/>
      <c r="AA1060" s="11"/>
      <c r="AB1060" s="11"/>
      <c r="AC1060" s="11"/>
    </row>
    <row r="1061" spans="4:29">
      <c r="D1061" s="34">
        <f>IF(SUM($D$2:D1060)&lt;&gt;0,0,IF(U1060=L1061,E1061,0))</f>
        <v>0</v>
      </c>
      <c r="E1061" s="3" t="str">
        <f t="shared" ref="E1061:E1124" si="52">IF(E1060&lt;term*freq,E1060+1,"")</f>
        <v/>
      </c>
      <c r="F1061" s="3" t="str">
        <f>IF(E1061="","",IF(ISERROR(INDEX($A$11:$B$20,MATCH(E1061,$A$11:$A$20,0),2)),0,INDEX($A$11:$B$20,MATCH(E1061,$A$11:$A$20,0),2)))</f>
        <v/>
      </c>
      <c r="G1061" s="47">
        <v>0.1</v>
      </c>
      <c r="H1061" s="46">
        <f>IF($B$5="fixed",rate,G1061)</f>
        <v>0.1</v>
      </c>
      <c r="I1061" s="9" t="e">
        <f>IF(E1061="",NA(),IF(PMT(H1061/freq,(term*freq),-$B$2)&gt;(U1060*(1+rate/freq)),IF((U1060*(1+rate/freq))&lt;0,0,(U1060*(1+rate/freq))),PMT(H1061/freq,(term*freq),-$B$2)))</f>
        <v>#N/A</v>
      </c>
      <c r="J1061" s="8" t="str">
        <f>IF(E1061="","",IF(emi&gt;(U1060*(1+rate/freq)),IF((U1060*(1+rate/freq))&lt;0,0,(U1060*(1+rate/freq))),emi))</f>
        <v/>
      </c>
      <c r="K1061" s="9" t="e">
        <f>IF(E1061="",NA(),IF(U1060&lt;0,0,U1060)*H1061/freq)</f>
        <v>#N/A</v>
      </c>
      <c r="L1061" s="8" t="str">
        <f t="shared" si="50"/>
        <v/>
      </c>
      <c r="M1061" s="8" t="str">
        <f t="shared" si="51"/>
        <v/>
      </c>
      <c r="N1061" s="8"/>
      <c r="O1061" s="8"/>
      <c r="P1061" s="8"/>
      <c r="Q1061" s="8">
        <f>IF($B$23=$M$2,M1061,IF($B$23=$N$2,N1061,IF($B$23=$O$2,O1061,IF($B$23=$P$2,P1061,""))))</f>
        <v>0</v>
      </c>
      <c r="R1061" s="3">
        <f>IF(Q1061&lt;&gt;0,regpay,0)</f>
        <v>0</v>
      </c>
      <c r="S1061" s="27"/>
      <c r="T1061" s="3">
        <f>IF(U1060=0,0,S1061)</f>
        <v>0</v>
      </c>
      <c r="U1061" s="8" t="str">
        <f>IF(E1061="","",IF(U1060&lt;=0,0,IF(U1060+F1061-L1061-R1061-T1061&lt;0,0,U1060+F1061-L1061-R1061-T1061)))</f>
        <v/>
      </c>
      <c r="W1061" s="11"/>
      <c r="X1061" s="11"/>
      <c r="Y1061" s="11"/>
      <c r="Z1061" s="11"/>
      <c r="AA1061" s="11"/>
      <c r="AB1061" s="11"/>
      <c r="AC1061" s="11"/>
    </row>
    <row r="1062" spans="4:29">
      <c r="D1062" s="34">
        <f>IF(SUM($D$2:D1061)&lt;&gt;0,0,IF(U1061=L1062,E1062,0))</f>
        <v>0</v>
      </c>
      <c r="E1062" s="3" t="str">
        <f t="shared" si="52"/>
        <v/>
      </c>
      <c r="F1062" s="3" t="str">
        <f>IF(E1062="","",IF(ISERROR(INDEX($A$11:$B$20,MATCH(E1062,$A$11:$A$20,0),2)),0,INDEX($A$11:$B$20,MATCH(E1062,$A$11:$A$20,0),2)))</f>
        <v/>
      </c>
      <c r="G1062" s="47">
        <v>0.1</v>
      </c>
      <c r="H1062" s="46">
        <f>IF($B$5="fixed",rate,G1062)</f>
        <v>0.1</v>
      </c>
      <c r="I1062" s="9" t="e">
        <f>IF(E1062="",NA(),IF(PMT(H1062/freq,(term*freq),-$B$2)&gt;(U1061*(1+rate/freq)),IF((U1061*(1+rate/freq))&lt;0,0,(U1061*(1+rate/freq))),PMT(H1062/freq,(term*freq),-$B$2)))</f>
        <v>#N/A</v>
      </c>
      <c r="J1062" s="8" t="str">
        <f>IF(E1062="","",IF(emi&gt;(U1061*(1+rate/freq)),IF((U1061*(1+rate/freq))&lt;0,0,(U1061*(1+rate/freq))),emi))</f>
        <v/>
      </c>
      <c r="K1062" s="9" t="e">
        <f>IF(E1062="",NA(),IF(U1061&lt;0,0,U1061)*H1062/freq)</f>
        <v>#N/A</v>
      </c>
      <c r="L1062" s="8" t="str">
        <f t="shared" si="50"/>
        <v/>
      </c>
      <c r="M1062" s="8" t="str">
        <f t="shared" si="51"/>
        <v/>
      </c>
      <c r="N1062" s="8"/>
      <c r="O1062" s="8"/>
      <c r="P1062" s="8"/>
      <c r="Q1062" s="8">
        <f>IF($B$23=$M$2,M1062,IF($B$23=$N$2,N1062,IF($B$23=$O$2,O1062,IF($B$23=$P$2,P1062,""))))</f>
        <v>0</v>
      </c>
      <c r="R1062" s="3">
        <f>IF(Q1062&lt;&gt;0,regpay,0)</f>
        <v>0</v>
      </c>
      <c r="S1062" s="27"/>
      <c r="T1062" s="3">
        <f>IF(U1061=0,0,S1062)</f>
        <v>0</v>
      </c>
      <c r="U1062" s="8" t="str">
        <f>IF(E1062="","",IF(U1061&lt;=0,0,IF(U1061+F1062-L1062-R1062-T1062&lt;0,0,U1061+F1062-L1062-R1062-T1062)))</f>
        <v/>
      </c>
      <c r="W1062" s="11"/>
      <c r="X1062" s="11"/>
      <c r="Y1062" s="11"/>
      <c r="Z1062" s="11"/>
      <c r="AA1062" s="11"/>
      <c r="AB1062" s="11"/>
      <c r="AC1062" s="11"/>
    </row>
    <row r="1063" spans="4:29">
      <c r="D1063" s="34">
        <f>IF(SUM($D$2:D1062)&lt;&gt;0,0,IF(U1062=L1063,E1063,0))</f>
        <v>0</v>
      </c>
      <c r="E1063" s="3" t="str">
        <f t="shared" si="52"/>
        <v/>
      </c>
      <c r="F1063" s="3" t="str">
        <f>IF(E1063="","",IF(ISERROR(INDEX($A$11:$B$20,MATCH(E1063,$A$11:$A$20,0),2)),0,INDEX($A$11:$B$20,MATCH(E1063,$A$11:$A$20,0),2)))</f>
        <v/>
      </c>
      <c r="G1063" s="47">
        <v>0.1</v>
      </c>
      <c r="H1063" s="46">
        <f>IF($B$5="fixed",rate,G1063)</f>
        <v>0.1</v>
      </c>
      <c r="I1063" s="9" t="e">
        <f>IF(E1063="",NA(),IF(PMT(H1063/freq,(term*freq),-$B$2)&gt;(U1062*(1+rate/freq)),IF((U1062*(1+rate/freq))&lt;0,0,(U1062*(1+rate/freq))),PMT(H1063/freq,(term*freq),-$B$2)))</f>
        <v>#N/A</v>
      </c>
      <c r="J1063" s="8" t="str">
        <f>IF(E1063="","",IF(emi&gt;(U1062*(1+rate/freq)),IF((U1062*(1+rate/freq))&lt;0,0,(U1062*(1+rate/freq))),emi))</f>
        <v/>
      </c>
      <c r="K1063" s="9" t="e">
        <f>IF(E1063="",NA(),IF(U1062&lt;0,0,U1062)*H1063/freq)</f>
        <v>#N/A</v>
      </c>
      <c r="L1063" s="8" t="str">
        <f t="shared" si="50"/>
        <v/>
      </c>
      <c r="M1063" s="8" t="str">
        <f t="shared" si="51"/>
        <v/>
      </c>
      <c r="N1063" s="8">
        <f>N1060+3</f>
        <v>1060</v>
      </c>
      <c r="O1063" s="8"/>
      <c r="P1063" s="8"/>
      <c r="Q1063" s="8">
        <f>IF($B$23=$M$2,M1063,IF($B$23=$N$2,N1063,IF($B$23=$O$2,O1063,IF($B$23=$P$2,P1063,""))))</f>
        <v>1060</v>
      </c>
      <c r="R1063" s="3">
        <f>IF(Q1063&lt;&gt;0,regpay,0)</f>
        <v>0</v>
      </c>
      <c r="S1063" s="27"/>
      <c r="T1063" s="3">
        <f>IF(U1062=0,0,S1063)</f>
        <v>0</v>
      </c>
      <c r="U1063" s="8" t="str">
        <f>IF(E1063="","",IF(U1062&lt;=0,0,IF(U1062+F1063-L1063-R1063-T1063&lt;0,0,U1062+F1063-L1063-R1063-T1063)))</f>
        <v/>
      </c>
      <c r="W1063" s="11"/>
      <c r="X1063" s="11"/>
      <c r="Y1063" s="11"/>
      <c r="Z1063" s="11"/>
      <c r="AA1063" s="11"/>
      <c r="AB1063" s="11"/>
      <c r="AC1063" s="11"/>
    </row>
    <row r="1064" spans="4:29">
      <c r="D1064" s="34">
        <f>IF(SUM($D$2:D1063)&lt;&gt;0,0,IF(U1063=L1064,E1064,0))</f>
        <v>0</v>
      </c>
      <c r="E1064" s="3" t="str">
        <f t="shared" si="52"/>
        <v/>
      </c>
      <c r="F1064" s="3" t="str">
        <f>IF(E1064="","",IF(ISERROR(INDEX($A$11:$B$20,MATCH(E1064,$A$11:$A$20,0),2)),0,INDEX($A$11:$B$20,MATCH(E1064,$A$11:$A$20,0),2)))</f>
        <v/>
      </c>
      <c r="G1064" s="47">
        <v>0.1</v>
      </c>
      <c r="H1064" s="46">
        <f>IF($B$5="fixed",rate,G1064)</f>
        <v>0.1</v>
      </c>
      <c r="I1064" s="9" t="e">
        <f>IF(E1064="",NA(),IF(PMT(H1064/freq,(term*freq),-$B$2)&gt;(U1063*(1+rate/freq)),IF((U1063*(1+rate/freq))&lt;0,0,(U1063*(1+rate/freq))),PMT(H1064/freq,(term*freq),-$B$2)))</f>
        <v>#N/A</v>
      </c>
      <c r="J1064" s="8" t="str">
        <f>IF(E1064="","",IF(emi&gt;(U1063*(1+rate/freq)),IF((U1063*(1+rate/freq))&lt;0,0,(U1063*(1+rate/freq))),emi))</f>
        <v/>
      </c>
      <c r="K1064" s="9" t="e">
        <f>IF(E1064="",NA(),IF(U1063&lt;0,0,U1063)*H1064/freq)</f>
        <v>#N/A</v>
      </c>
      <c r="L1064" s="8" t="str">
        <f t="shared" si="50"/>
        <v/>
      </c>
      <c r="M1064" s="8" t="str">
        <f t="shared" si="51"/>
        <v/>
      </c>
      <c r="N1064" s="8"/>
      <c r="O1064" s="8"/>
      <c r="P1064" s="8"/>
      <c r="Q1064" s="8">
        <f>IF($B$23=$M$2,M1064,IF($B$23=$N$2,N1064,IF($B$23=$O$2,O1064,IF($B$23=$P$2,P1064,""))))</f>
        <v>0</v>
      </c>
      <c r="R1064" s="3">
        <f>IF(Q1064&lt;&gt;0,regpay,0)</f>
        <v>0</v>
      </c>
      <c r="S1064" s="27"/>
      <c r="T1064" s="3">
        <f>IF(U1063=0,0,S1064)</f>
        <v>0</v>
      </c>
      <c r="U1064" s="8" t="str">
        <f>IF(E1064="","",IF(U1063&lt;=0,0,IF(U1063+F1064-L1064-R1064-T1064&lt;0,0,U1063+F1064-L1064-R1064-T1064)))</f>
        <v/>
      </c>
      <c r="W1064" s="11"/>
      <c r="X1064" s="11"/>
      <c r="Y1064" s="11"/>
      <c r="Z1064" s="11"/>
      <c r="AA1064" s="11"/>
      <c r="AB1064" s="11"/>
      <c r="AC1064" s="11"/>
    </row>
    <row r="1065" spans="4:29">
      <c r="D1065" s="34">
        <f>IF(SUM($D$2:D1064)&lt;&gt;0,0,IF(U1064=L1065,E1065,0))</f>
        <v>0</v>
      </c>
      <c r="E1065" s="3" t="str">
        <f t="shared" si="52"/>
        <v/>
      </c>
      <c r="F1065" s="3" t="str">
        <f>IF(E1065="","",IF(ISERROR(INDEX($A$11:$B$20,MATCH(E1065,$A$11:$A$20,0),2)),0,INDEX($A$11:$B$20,MATCH(E1065,$A$11:$A$20,0),2)))</f>
        <v/>
      </c>
      <c r="G1065" s="47">
        <v>0.1</v>
      </c>
      <c r="H1065" s="46">
        <f>IF($B$5="fixed",rate,G1065)</f>
        <v>0.1</v>
      </c>
      <c r="I1065" s="9" t="e">
        <f>IF(E1065="",NA(),IF(PMT(H1065/freq,(term*freq),-$B$2)&gt;(U1064*(1+rate/freq)),IF((U1064*(1+rate/freq))&lt;0,0,(U1064*(1+rate/freq))),PMT(H1065/freq,(term*freq),-$B$2)))</f>
        <v>#N/A</v>
      </c>
      <c r="J1065" s="8" t="str">
        <f>IF(E1065="","",IF(emi&gt;(U1064*(1+rate/freq)),IF((U1064*(1+rate/freq))&lt;0,0,(U1064*(1+rate/freq))),emi))</f>
        <v/>
      </c>
      <c r="K1065" s="9" t="e">
        <f>IF(E1065="",NA(),IF(U1064&lt;0,0,U1064)*H1065/freq)</f>
        <v>#N/A</v>
      </c>
      <c r="L1065" s="8" t="str">
        <f t="shared" si="50"/>
        <v/>
      </c>
      <c r="M1065" s="8" t="str">
        <f t="shared" si="51"/>
        <v/>
      </c>
      <c r="N1065" s="8"/>
      <c r="O1065" s="8"/>
      <c r="P1065" s="8"/>
      <c r="Q1065" s="8">
        <f>IF($B$23=$M$2,M1065,IF($B$23=$N$2,N1065,IF($B$23=$O$2,O1065,IF($B$23=$P$2,P1065,""))))</f>
        <v>0</v>
      </c>
      <c r="R1065" s="3">
        <f>IF(Q1065&lt;&gt;0,regpay,0)</f>
        <v>0</v>
      </c>
      <c r="S1065" s="27"/>
      <c r="T1065" s="3">
        <f>IF(U1064=0,0,S1065)</f>
        <v>0</v>
      </c>
      <c r="U1065" s="8" t="str">
        <f>IF(E1065="","",IF(U1064&lt;=0,0,IF(U1064+F1065-L1065-R1065-T1065&lt;0,0,U1064+F1065-L1065-R1065-T1065)))</f>
        <v/>
      </c>
      <c r="W1065" s="11"/>
      <c r="X1065" s="11"/>
      <c r="Y1065" s="11"/>
      <c r="Z1065" s="11"/>
      <c r="AA1065" s="11"/>
      <c r="AB1065" s="11"/>
      <c r="AC1065" s="11"/>
    </row>
    <row r="1066" spans="4:29">
      <c r="D1066" s="34">
        <f>IF(SUM($D$2:D1065)&lt;&gt;0,0,IF(U1065=L1066,E1066,0))</f>
        <v>0</v>
      </c>
      <c r="E1066" s="3" t="str">
        <f t="shared" si="52"/>
        <v/>
      </c>
      <c r="F1066" s="3" t="str">
        <f>IF(E1066="","",IF(ISERROR(INDEX($A$11:$B$20,MATCH(E1066,$A$11:$A$20,0),2)),0,INDEX($A$11:$B$20,MATCH(E1066,$A$11:$A$20,0),2)))</f>
        <v/>
      </c>
      <c r="G1066" s="47">
        <v>0.1</v>
      </c>
      <c r="H1066" s="46">
        <f>IF($B$5="fixed",rate,G1066)</f>
        <v>0.1</v>
      </c>
      <c r="I1066" s="9" t="e">
        <f>IF(E1066="",NA(),IF(PMT(H1066/freq,(term*freq),-$B$2)&gt;(U1065*(1+rate/freq)),IF((U1065*(1+rate/freq))&lt;0,0,(U1065*(1+rate/freq))),PMT(H1066/freq,(term*freq),-$B$2)))</f>
        <v>#N/A</v>
      </c>
      <c r="J1066" s="8" t="str">
        <f>IF(E1066="","",IF(emi&gt;(U1065*(1+rate/freq)),IF((U1065*(1+rate/freq))&lt;0,0,(U1065*(1+rate/freq))),emi))</f>
        <v/>
      </c>
      <c r="K1066" s="9" t="e">
        <f>IF(E1066="",NA(),IF(U1065&lt;0,0,U1065)*H1066/freq)</f>
        <v>#N/A</v>
      </c>
      <c r="L1066" s="8" t="str">
        <f t="shared" si="50"/>
        <v/>
      </c>
      <c r="M1066" s="8" t="str">
        <f t="shared" si="51"/>
        <v/>
      </c>
      <c r="N1066" s="8">
        <f>N1063+3</f>
        <v>1063</v>
      </c>
      <c r="O1066" s="8">
        <f>O1060+6</f>
        <v>1063</v>
      </c>
      <c r="P1066" s="8"/>
      <c r="Q1066" s="8">
        <f>IF($B$23=$M$2,M1066,IF($B$23=$N$2,N1066,IF($B$23=$O$2,O1066,IF($B$23=$P$2,P1066,""))))</f>
        <v>1063</v>
      </c>
      <c r="R1066" s="3">
        <f>IF(Q1066&lt;&gt;0,regpay,0)</f>
        <v>0</v>
      </c>
      <c r="S1066" s="27"/>
      <c r="T1066" s="3">
        <f>IF(U1065=0,0,S1066)</f>
        <v>0</v>
      </c>
      <c r="U1066" s="8" t="str">
        <f>IF(E1066="","",IF(U1065&lt;=0,0,IF(U1065+F1066-L1066-R1066-T1066&lt;0,0,U1065+F1066-L1066-R1066-T1066)))</f>
        <v/>
      </c>
      <c r="W1066" s="11"/>
      <c r="X1066" s="11"/>
      <c r="Y1066" s="11"/>
      <c r="Z1066" s="11"/>
      <c r="AA1066" s="11"/>
      <c r="AB1066" s="11"/>
      <c r="AC1066" s="11"/>
    </row>
    <row r="1067" spans="4:29">
      <c r="D1067" s="34">
        <f>IF(SUM($D$2:D1066)&lt;&gt;0,0,IF(U1066=L1067,E1067,0))</f>
        <v>0</v>
      </c>
      <c r="E1067" s="3" t="str">
        <f t="shared" si="52"/>
        <v/>
      </c>
      <c r="F1067" s="3" t="str">
        <f>IF(E1067="","",IF(ISERROR(INDEX($A$11:$B$20,MATCH(E1067,$A$11:$A$20,0),2)),0,INDEX($A$11:$B$20,MATCH(E1067,$A$11:$A$20,0),2)))</f>
        <v/>
      </c>
      <c r="G1067" s="47">
        <v>0.1</v>
      </c>
      <c r="H1067" s="46">
        <f>IF($B$5="fixed",rate,G1067)</f>
        <v>0.1</v>
      </c>
      <c r="I1067" s="9" t="e">
        <f>IF(E1067="",NA(),IF(PMT(H1067/freq,(term*freq),-$B$2)&gt;(U1066*(1+rate/freq)),IF((U1066*(1+rate/freq))&lt;0,0,(U1066*(1+rate/freq))),PMT(H1067/freq,(term*freq),-$B$2)))</f>
        <v>#N/A</v>
      </c>
      <c r="J1067" s="8" t="str">
        <f>IF(E1067="","",IF(emi&gt;(U1066*(1+rate/freq)),IF((U1066*(1+rate/freq))&lt;0,0,(U1066*(1+rate/freq))),emi))</f>
        <v/>
      </c>
      <c r="K1067" s="9" t="e">
        <f>IF(E1067="",NA(),IF(U1066&lt;0,0,U1066)*H1067/freq)</f>
        <v>#N/A</v>
      </c>
      <c r="L1067" s="8" t="str">
        <f t="shared" si="50"/>
        <v/>
      </c>
      <c r="M1067" s="8" t="str">
        <f t="shared" si="51"/>
        <v/>
      </c>
      <c r="N1067" s="8"/>
      <c r="O1067" s="8"/>
      <c r="P1067" s="8"/>
      <c r="Q1067" s="8">
        <f>IF($B$23=$M$2,M1067,IF($B$23=$N$2,N1067,IF($B$23=$O$2,O1067,IF($B$23=$P$2,P1067,""))))</f>
        <v>0</v>
      </c>
      <c r="R1067" s="3">
        <f>IF(Q1067&lt;&gt;0,regpay,0)</f>
        <v>0</v>
      </c>
      <c r="S1067" s="27"/>
      <c r="T1067" s="3">
        <f>IF(U1066=0,0,S1067)</f>
        <v>0</v>
      </c>
      <c r="U1067" s="8" t="str">
        <f>IF(E1067="","",IF(U1066&lt;=0,0,IF(U1066+F1067-L1067-R1067-T1067&lt;0,0,U1066+F1067-L1067-R1067-T1067)))</f>
        <v/>
      </c>
      <c r="W1067" s="11"/>
      <c r="X1067" s="11"/>
      <c r="Y1067" s="11"/>
      <c r="Z1067" s="11"/>
      <c r="AA1067" s="11"/>
      <c r="AB1067" s="11"/>
      <c r="AC1067" s="11"/>
    </row>
    <row r="1068" spans="4:29">
      <c r="D1068" s="34">
        <f>IF(SUM($D$2:D1067)&lt;&gt;0,0,IF(U1067=L1068,E1068,0))</f>
        <v>0</v>
      </c>
      <c r="E1068" s="3" t="str">
        <f t="shared" si="52"/>
        <v/>
      </c>
      <c r="F1068" s="3" t="str">
        <f>IF(E1068="","",IF(ISERROR(INDEX($A$11:$B$20,MATCH(E1068,$A$11:$A$20,0),2)),0,INDEX($A$11:$B$20,MATCH(E1068,$A$11:$A$20,0),2)))</f>
        <v/>
      </c>
      <c r="G1068" s="47">
        <v>0.1</v>
      </c>
      <c r="H1068" s="46">
        <f>IF($B$5="fixed",rate,G1068)</f>
        <v>0.1</v>
      </c>
      <c r="I1068" s="9" t="e">
        <f>IF(E1068="",NA(),IF(PMT(H1068/freq,(term*freq),-$B$2)&gt;(U1067*(1+rate/freq)),IF((U1067*(1+rate/freq))&lt;0,0,(U1067*(1+rate/freq))),PMT(H1068/freq,(term*freq),-$B$2)))</f>
        <v>#N/A</v>
      </c>
      <c r="J1068" s="8" t="str">
        <f>IF(E1068="","",IF(emi&gt;(U1067*(1+rate/freq)),IF((U1067*(1+rate/freq))&lt;0,0,(U1067*(1+rate/freq))),emi))</f>
        <v/>
      </c>
      <c r="K1068" s="9" t="e">
        <f>IF(E1068="",NA(),IF(U1067&lt;0,0,U1067)*H1068/freq)</f>
        <v>#N/A</v>
      </c>
      <c r="L1068" s="8" t="str">
        <f t="shared" si="50"/>
        <v/>
      </c>
      <c r="M1068" s="8" t="str">
        <f t="shared" si="51"/>
        <v/>
      </c>
      <c r="N1068" s="8"/>
      <c r="O1068" s="8"/>
      <c r="P1068" s="8"/>
      <c r="Q1068" s="8">
        <f>IF($B$23=$M$2,M1068,IF($B$23=$N$2,N1068,IF($B$23=$O$2,O1068,IF($B$23=$P$2,P1068,""))))</f>
        <v>0</v>
      </c>
      <c r="R1068" s="3">
        <f>IF(Q1068&lt;&gt;0,regpay,0)</f>
        <v>0</v>
      </c>
      <c r="S1068" s="27"/>
      <c r="T1068" s="3">
        <f>IF(U1067=0,0,S1068)</f>
        <v>0</v>
      </c>
      <c r="U1068" s="8" t="str">
        <f>IF(E1068="","",IF(U1067&lt;=0,0,IF(U1067+F1068-L1068-R1068-T1068&lt;0,0,U1067+F1068-L1068-R1068-T1068)))</f>
        <v/>
      </c>
      <c r="W1068" s="11"/>
      <c r="X1068" s="11"/>
      <c r="Y1068" s="11"/>
      <c r="Z1068" s="11"/>
      <c r="AA1068" s="11"/>
      <c r="AB1068" s="11"/>
      <c r="AC1068" s="11"/>
    </row>
    <row r="1069" spans="4:29">
      <c r="D1069" s="34">
        <f>IF(SUM($D$2:D1068)&lt;&gt;0,0,IF(U1068=L1069,E1069,0))</f>
        <v>0</v>
      </c>
      <c r="E1069" s="3" t="str">
        <f t="shared" si="52"/>
        <v/>
      </c>
      <c r="F1069" s="3" t="str">
        <f>IF(E1069="","",IF(ISERROR(INDEX($A$11:$B$20,MATCH(E1069,$A$11:$A$20,0),2)),0,INDEX($A$11:$B$20,MATCH(E1069,$A$11:$A$20,0),2)))</f>
        <v/>
      </c>
      <c r="G1069" s="47">
        <v>0.1</v>
      </c>
      <c r="H1069" s="46">
        <f>IF($B$5="fixed",rate,G1069)</f>
        <v>0.1</v>
      </c>
      <c r="I1069" s="9" t="e">
        <f>IF(E1069="",NA(),IF(PMT(H1069/freq,(term*freq),-$B$2)&gt;(U1068*(1+rate/freq)),IF((U1068*(1+rate/freq))&lt;0,0,(U1068*(1+rate/freq))),PMT(H1069/freq,(term*freq),-$B$2)))</f>
        <v>#N/A</v>
      </c>
      <c r="J1069" s="8" t="str">
        <f>IF(E1069="","",IF(emi&gt;(U1068*(1+rate/freq)),IF((U1068*(1+rate/freq))&lt;0,0,(U1068*(1+rate/freq))),emi))</f>
        <v/>
      </c>
      <c r="K1069" s="9" t="e">
        <f>IF(E1069="",NA(),IF(U1068&lt;0,0,U1068)*H1069/freq)</f>
        <v>#N/A</v>
      </c>
      <c r="L1069" s="8" t="str">
        <f t="shared" si="50"/>
        <v/>
      </c>
      <c r="M1069" s="8" t="str">
        <f t="shared" si="51"/>
        <v/>
      </c>
      <c r="N1069" s="8">
        <f>N1066+3</f>
        <v>1066</v>
      </c>
      <c r="O1069" s="8"/>
      <c r="P1069" s="8"/>
      <c r="Q1069" s="8">
        <f>IF($B$23=$M$2,M1069,IF($B$23=$N$2,N1069,IF($B$23=$O$2,O1069,IF($B$23=$P$2,P1069,""))))</f>
        <v>1066</v>
      </c>
      <c r="R1069" s="3">
        <f>IF(Q1069&lt;&gt;0,regpay,0)</f>
        <v>0</v>
      </c>
      <c r="S1069" s="27"/>
      <c r="T1069" s="3">
        <f>IF(U1068=0,0,S1069)</f>
        <v>0</v>
      </c>
      <c r="U1069" s="8" t="str">
        <f>IF(E1069="","",IF(U1068&lt;=0,0,IF(U1068+F1069-L1069-R1069-T1069&lt;0,0,U1068+F1069-L1069-R1069-T1069)))</f>
        <v/>
      </c>
      <c r="W1069" s="11"/>
      <c r="X1069" s="11"/>
      <c r="Y1069" s="11"/>
      <c r="Z1069" s="11"/>
      <c r="AA1069" s="11"/>
      <c r="AB1069" s="11"/>
      <c r="AC1069" s="11"/>
    </row>
    <row r="1070" spans="4:29">
      <c r="D1070" s="34">
        <f>IF(SUM($D$2:D1069)&lt;&gt;0,0,IF(U1069=L1070,E1070,0))</f>
        <v>0</v>
      </c>
      <c r="E1070" s="3" t="str">
        <f t="shared" si="52"/>
        <v/>
      </c>
      <c r="F1070" s="3" t="str">
        <f>IF(E1070="","",IF(ISERROR(INDEX($A$11:$B$20,MATCH(E1070,$A$11:$A$20,0),2)),0,INDEX($A$11:$B$20,MATCH(E1070,$A$11:$A$20,0),2)))</f>
        <v/>
      </c>
      <c r="G1070" s="47">
        <v>0.1</v>
      </c>
      <c r="H1070" s="46">
        <f>IF($B$5="fixed",rate,G1070)</f>
        <v>0.1</v>
      </c>
      <c r="I1070" s="9" t="e">
        <f>IF(E1070="",NA(),IF(PMT(H1070/freq,(term*freq),-$B$2)&gt;(U1069*(1+rate/freq)),IF((U1069*(1+rate/freq))&lt;0,0,(U1069*(1+rate/freq))),PMT(H1070/freq,(term*freq),-$B$2)))</f>
        <v>#N/A</v>
      </c>
      <c r="J1070" s="8" t="str">
        <f>IF(E1070="","",IF(emi&gt;(U1069*(1+rate/freq)),IF((U1069*(1+rate/freq))&lt;0,0,(U1069*(1+rate/freq))),emi))</f>
        <v/>
      </c>
      <c r="K1070" s="9" t="e">
        <f>IF(E1070="",NA(),IF(U1069&lt;0,0,U1069)*H1070/freq)</f>
        <v>#N/A</v>
      </c>
      <c r="L1070" s="8" t="str">
        <f t="shared" si="50"/>
        <v/>
      </c>
      <c r="M1070" s="8" t="str">
        <f t="shared" si="51"/>
        <v/>
      </c>
      <c r="N1070" s="8"/>
      <c r="O1070" s="8"/>
      <c r="P1070" s="8"/>
      <c r="Q1070" s="8">
        <f>IF($B$23=$M$2,M1070,IF($B$23=$N$2,N1070,IF($B$23=$O$2,O1070,IF($B$23=$P$2,P1070,""))))</f>
        <v>0</v>
      </c>
      <c r="R1070" s="3">
        <f>IF(Q1070&lt;&gt;0,regpay,0)</f>
        <v>0</v>
      </c>
      <c r="S1070" s="27"/>
      <c r="T1070" s="3">
        <f>IF(U1069=0,0,S1070)</f>
        <v>0</v>
      </c>
      <c r="U1070" s="8" t="str">
        <f>IF(E1070="","",IF(U1069&lt;=0,0,IF(U1069+F1070-L1070-R1070-T1070&lt;0,0,U1069+F1070-L1070-R1070-T1070)))</f>
        <v/>
      </c>
      <c r="W1070" s="11"/>
      <c r="X1070" s="11"/>
      <c r="Y1070" s="11"/>
      <c r="Z1070" s="11"/>
      <c r="AA1070" s="11"/>
      <c r="AB1070" s="11"/>
      <c r="AC1070" s="11"/>
    </row>
    <row r="1071" spans="4:29">
      <c r="D1071" s="34">
        <f>IF(SUM($D$2:D1070)&lt;&gt;0,0,IF(U1070=L1071,E1071,0))</f>
        <v>0</v>
      </c>
      <c r="E1071" s="3" t="str">
        <f t="shared" si="52"/>
        <v/>
      </c>
      <c r="F1071" s="3" t="str">
        <f>IF(E1071="","",IF(ISERROR(INDEX($A$11:$B$20,MATCH(E1071,$A$11:$A$20,0),2)),0,INDEX($A$11:$B$20,MATCH(E1071,$A$11:$A$20,0),2)))</f>
        <v/>
      </c>
      <c r="G1071" s="47">
        <v>0.1</v>
      </c>
      <c r="H1071" s="46">
        <f>IF($B$5="fixed",rate,G1071)</f>
        <v>0.1</v>
      </c>
      <c r="I1071" s="9" t="e">
        <f>IF(E1071="",NA(),IF(PMT(H1071/freq,(term*freq),-$B$2)&gt;(U1070*(1+rate/freq)),IF((U1070*(1+rate/freq))&lt;0,0,(U1070*(1+rate/freq))),PMT(H1071/freq,(term*freq),-$B$2)))</f>
        <v>#N/A</v>
      </c>
      <c r="J1071" s="8" t="str">
        <f>IF(E1071="","",IF(emi&gt;(U1070*(1+rate/freq)),IF((U1070*(1+rate/freq))&lt;0,0,(U1070*(1+rate/freq))),emi))</f>
        <v/>
      </c>
      <c r="K1071" s="9" t="e">
        <f>IF(E1071="",NA(),IF(U1070&lt;0,0,U1070)*H1071/freq)</f>
        <v>#N/A</v>
      </c>
      <c r="L1071" s="8" t="str">
        <f t="shared" si="50"/>
        <v/>
      </c>
      <c r="M1071" s="8" t="str">
        <f t="shared" si="51"/>
        <v/>
      </c>
      <c r="N1071" s="8"/>
      <c r="O1071" s="8"/>
      <c r="P1071" s="8"/>
      <c r="Q1071" s="8">
        <f>IF($B$23=$M$2,M1071,IF($B$23=$N$2,N1071,IF($B$23=$O$2,O1071,IF($B$23=$P$2,P1071,""))))</f>
        <v>0</v>
      </c>
      <c r="R1071" s="3">
        <f>IF(Q1071&lt;&gt;0,regpay,0)</f>
        <v>0</v>
      </c>
      <c r="S1071" s="27"/>
      <c r="T1071" s="3">
        <f>IF(U1070=0,0,S1071)</f>
        <v>0</v>
      </c>
      <c r="U1071" s="8" t="str">
        <f>IF(E1071="","",IF(U1070&lt;=0,0,IF(U1070+F1071-L1071-R1071-T1071&lt;0,0,U1070+F1071-L1071-R1071-T1071)))</f>
        <v/>
      </c>
      <c r="W1071" s="11"/>
      <c r="X1071" s="11"/>
      <c r="Y1071" s="11"/>
      <c r="Z1071" s="11"/>
      <c r="AA1071" s="11"/>
      <c r="AB1071" s="11"/>
      <c r="AC1071" s="11"/>
    </row>
    <row r="1072" spans="4:29">
      <c r="D1072" s="34">
        <f>IF(SUM($D$2:D1071)&lt;&gt;0,0,IF(U1071=L1072,E1072,0))</f>
        <v>0</v>
      </c>
      <c r="E1072" s="3" t="str">
        <f t="shared" si="52"/>
        <v/>
      </c>
      <c r="F1072" s="3" t="str">
        <f>IF(E1072="","",IF(ISERROR(INDEX($A$11:$B$20,MATCH(E1072,$A$11:$A$20,0),2)),0,INDEX($A$11:$B$20,MATCH(E1072,$A$11:$A$20,0),2)))</f>
        <v/>
      </c>
      <c r="G1072" s="47">
        <v>0.1</v>
      </c>
      <c r="H1072" s="46">
        <f>IF($B$5="fixed",rate,G1072)</f>
        <v>0.1</v>
      </c>
      <c r="I1072" s="9" t="e">
        <f>IF(E1072="",NA(),IF(PMT(H1072/freq,(term*freq),-$B$2)&gt;(U1071*(1+rate/freq)),IF((U1071*(1+rate/freq))&lt;0,0,(U1071*(1+rate/freq))),PMT(H1072/freq,(term*freq),-$B$2)))</f>
        <v>#N/A</v>
      </c>
      <c r="J1072" s="8" t="str">
        <f>IF(E1072="","",IF(emi&gt;(U1071*(1+rate/freq)),IF((U1071*(1+rate/freq))&lt;0,0,(U1071*(1+rate/freq))),emi))</f>
        <v/>
      </c>
      <c r="K1072" s="9" t="e">
        <f>IF(E1072="",NA(),IF(U1071&lt;0,0,U1071)*H1072/freq)</f>
        <v>#N/A</v>
      </c>
      <c r="L1072" s="8" t="str">
        <f t="shared" si="50"/>
        <v/>
      </c>
      <c r="M1072" s="8" t="str">
        <f t="shared" si="51"/>
        <v/>
      </c>
      <c r="N1072" s="8">
        <f>N1069+3</f>
        <v>1069</v>
      </c>
      <c r="O1072" s="8">
        <f>O1066+6</f>
        <v>1069</v>
      </c>
      <c r="P1072" s="8">
        <f>P1060+12</f>
        <v>1069</v>
      </c>
      <c r="Q1072" s="8">
        <f>IF($B$23=$M$2,M1072,IF($B$23=$N$2,N1072,IF($B$23=$O$2,O1072,IF($B$23=$P$2,P1072,""))))</f>
        <v>1069</v>
      </c>
      <c r="R1072" s="3">
        <f>IF(Q1072&lt;&gt;0,regpay,0)</f>
        <v>0</v>
      </c>
      <c r="S1072" s="27"/>
      <c r="T1072" s="3">
        <f>IF(U1071=0,0,S1072)</f>
        <v>0</v>
      </c>
      <c r="U1072" s="8" t="str">
        <f>IF(E1072="","",IF(U1071&lt;=0,0,IF(U1071+F1072-L1072-R1072-T1072&lt;0,0,U1071+F1072-L1072-R1072-T1072)))</f>
        <v/>
      </c>
      <c r="W1072" s="11"/>
      <c r="X1072" s="11"/>
      <c r="Y1072" s="11"/>
      <c r="Z1072" s="11"/>
      <c r="AA1072" s="11"/>
      <c r="AB1072" s="11"/>
      <c r="AC1072" s="11"/>
    </row>
    <row r="1073" spans="4:29">
      <c r="D1073" s="34">
        <f>IF(SUM($D$2:D1072)&lt;&gt;0,0,IF(U1072=L1073,E1073,0))</f>
        <v>0</v>
      </c>
      <c r="E1073" s="3" t="str">
        <f t="shared" si="52"/>
        <v/>
      </c>
      <c r="F1073" s="3" t="str">
        <f>IF(E1073="","",IF(ISERROR(INDEX($A$11:$B$20,MATCH(E1073,$A$11:$A$20,0),2)),0,INDEX($A$11:$B$20,MATCH(E1073,$A$11:$A$20,0),2)))</f>
        <v/>
      </c>
      <c r="G1073" s="47">
        <v>0.1</v>
      </c>
      <c r="H1073" s="46">
        <f>IF($B$5="fixed",rate,G1073)</f>
        <v>0.1</v>
      </c>
      <c r="I1073" s="9" t="e">
        <f>IF(E1073="",NA(),IF(PMT(H1073/freq,(term*freq),-$B$2)&gt;(U1072*(1+rate/freq)),IF((U1072*(1+rate/freq))&lt;0,0,(U1072*(1+rate/freq))),PMT(H1073/freq,(term*freq),-$B$2)))</f>
        <v>#N/A</v>
      </c>
      <c r="J1073" s="8" t="str">
        <f>IF(E1073="","",IF(emi&gt;(U1072*(1+rate/freq)),IF((U1072*(1+rate/freq))&lt;0,0,(U1072*(1+rate/freq))),emi))</f>
        <v/>
      </c>
      <c r="K1073" s="9" t="e">
        <f>IF(E1073="",NA(),IF(U1072&lt;0,0,U1072)*H1073/freq)</f>
        <v>#N/A</v>
      </c>
      <c r="L1073" s="8" t="str">
        <f t="shared" si="50"/>
        <v/>
      </c>
      <c r="M1073" s="8" t="str">
        <f t="shared" si="51"/>
        <v/>
      </c>
      <c r="N1073" s="8"/>
      <c r="O1073" s="8"/>
      <c r="P1073" s="8"/>
      <c r="Q1073" s="8">
        <f>IF($B$23=$M$2,M1073,IF($B$23=$N$2,N1073,IF($B$23=$O$2,O1073,IF($B$23=$P$2,P1073,""))))</f>
        <v>0</v>
      </c>
      <c r="R1073" s="3">
        <f>IF(Q1073&lt;&gt;0,regpay,0)</f>
        <v>0</v>
      </c>
      <c r="S1073" s="27"/>
      <c r="T1073" s="3">
        <f>IF(U1072=0,0,S1073)</f>
        <v>0</v>
      </c>
      <c r="U1073" s="8" t="str">
        <f>IF(E1073="","",IF(U1072&lt;=0,0,IF(U1072+F1073-L1073-R1073-T1073&lt;0,0,U1072+F1073-L1073-R1073-T1073)))</f>
        <v/>
      </c>
      <c r="W1073" s="11"/>
      <c r="X1073" s="11"/>
      <c r="Y1073" s="11"/>
      <c r="Z1073" s="11"/>
      <c r="AA1073" s="11"/>
      <c r="AB1073" s="11"/>
      <c r="AC1073" s="11"/>
    </row>
    <row r="1074" spans="4:29">
      <c r="D1074" s="34">
        <f>IF(SUM($D$2:D1073)&lt;&gt;0,0,IF(U1073=L1074,E1074,0))</f>
        <v>0</v>
      </c>
      <c r="E1074" s="3" t="str">
        <f t="shared" si="52"/>
        <v/>
      </c>
      <c r="F1074" s="3" t="str">
        <f>IF(E1074="","",IF(ISERROR(INDEX($A$11:$B$20,MATCH(E1074,$A$11:$A$20,0),2)),0,INDEX($A$11:$B$20,MATCH(E1074,$A$11:$A$20,0),2)))</f>
        <v/>
      </c>
      <c r="G1074" s="47">
        <v>0.1</v>
      </c>
      <c r="H1074" s="46">
        <f>IF($B$5="fixed",rate,G1074)</f>
        <v>0.1</v>
      </c>
      <c r="I1074" s="9" t="e">
        <f>IF(E1074="",NA(),IF(PMT(H1074/freq,(term*freq),-$B$2)&gt;(U1073*(1+rate/freq)),IF((U1073*(1+rate/freq))&lt;0,0,(U1073*(1+rate/freq))),PMT(H1074/freq,(term*freq),-$B$2)))</f>
        <v>#N/A</v>
      </c>
      <c r="J1074" s="8" t="str">
        <f>IF(E1074="","",IF(emi&gt;(U1073*(1+rate/freq)),IF((U1073*(1+rate/freq))&lt;0,0,(U1073*(1+rate/freq))),emi))</f>
        <v/>
      </c>
      <c r="K1074" s="9" t="e">
        <f>IF(E1074="",NA(),IF(U1073&lt;0,0,U1073)*H1074/freq)</f>
        <v>#N/A</v>
      </c>
      <c r="L1074" s="8" t="str">
        <f t="shared" si="50"/>
        <v/>
      </c>
      <c r="M1074" s="8" t="str">
        <f t="shared" si="51"/>
        <v/>
      </c>
      <c r="N1074" s="8"/>
      <c r="O1074" s="8"/>
      <c r="P1074" s="8"/>
      <c r="Q1074" s="8">
        <f>IF($B$23=$M$2,M1074,IF($B$23=$N$2,N1074,IF($B$23=$O$2,O1074,IF($B$23=$P$2,P1074,""))))</f>
        <v>0</v>
      </c>
      <c r="R1074" s="3">
        <f>IF(Q1074&lt;&gt;0,regpay,0)</f>
        <v>0</v>
      </c>
      <c r="S1074" s="27"/>
      <c r="T1074" s="3">
        <f>IF(U1073=0,0,S1074)</f>
        <v>0</v>
      </c>
      <c r="U1074" s="8" t="str">
        <f>IF(E1074="","",IF(U1073&lt;=0,0,IF(U1073+F1074-L1074-R1074-T1074&lt;0,0,U1073+F1074-L1074-R1074-T1074)))</f>
        <v/>
      </c>
      <c r="W1074" s="11"/>
      <c r="X1074" s="11"/>
      <c r="Y1074" s="11"/>
      <c r="Z1074" s="11"/>
      <c r="AA1074" s="11"/>
      <c r="AB1074" s="11"/>
      <c r="AC1074" s="11"/>
    </row>
    <row r="1075" spans="4:29">
      <c r="D1075" s="34">
        <f>IF(SUM($D$2:D1074)&lt;&gt;0,0,IF(U1074=L1075,E1075,0))</f>
        <v>0</v>
      </c>
      <c r="E1075" s="3" t="str">
        <f t="shared" si="52"/>
        <v/>
      </c>
      <c r="F1075" s="3" t="str">
        <f>IF(E1075="","",IF(ISERROR(INDEX($A$11:$B$20,MATCH(E1075,$A$11:$A$20,0),2)),0,INDEX($A$11:$B$20,MATCH(E1075,$A$11:$A$20,0),2)))</f>
        <v/>
      </c>
      <c r="G1075" s="47">
        <v>0.1</v>
      </c>
      <c r="H1075" s="46">
        <f>IF($B$5="fixed",rate,G1075)</f>
        <v>0.1</v>
      </c>
      <c r="I1075" s="9" t="e">
        <f>IF(E1075="",NA(),IF(PMT(H1075/freq,(term*freq),-$B$2)&gt;(U1074*(1+rate/freq)),IF((U1074*(1+rate/freq))&lt;0,0,(U1074*(1+rate/freq))),PMT(H1075/freq,(term*freq),-$B$2)))</f>
        <v>#N/A</v>
      </c>
      <c r="J1075" s="8" t="str">
        <f>IF(E1075="","",IF(emi&gt;(U1074*(1+rate/freq)),IF((U1074*(1+rate/freq))&lt;0,0,(U1074*(1+rate/freq))),emi))</f>
        <v/>
      </c>
      <c r="K1075" s="9" t="e">
        <f>IF(E1075="",NA(),IF(U1074&lt;0,0,U1074)*H1075/freq)</f>
        <v>#N/A</v>
      </c>
      <c r="L1075" s="8" t="str">
        <f t="shared" si="50"/>
        <v/>
      </c>
      <c r="M1075" s="8" t="str">
        <f t="shared" si="51"/>
        <v/>
      </c>
      <c r="N1075" s="8">
        <f>N1072+3</f>
        <v>1072</v>
      </c>
      <c r="O1075" s="8"/>
      <c r="P1075" s="8"/>
      <c r="Q1075" s="8">
        <f>IF($B$23=$M$2,M1075,IF($B$23=$N$2,N1075,IF($B$23=$O$2,O1075,IF($B$23=$P$2,P1075,""))))</f>
        <v>1072</v>
      </c>
      <c r="R1075" s="3">
        <f>IF(Q1075&lt;&gt;0,regpay,0)</f>
        <v>0</v>
      </c>
      <c r="S1075" s="27"/>
      <c r="T1075" s="3">
        <f>IF(U1074=0,0,S1075)</f>
        <v>0</v>
      </c>
      <c r="U1075" s="8" t="str">
        <f>IF(E1075="","",IF(U1074&lt;=0,0,IF(U1074+F1075-L1075-R1075-T1075&lt;0,0,U1074+F1075-L1075-R1075-T1075)))</f>
        <v/>
      </c>
      <c r="W1075" s="11"/>
      <c r="X1075" s="11"/>
      <c r="Y1075" s="11"/>
      <c r="Z1075" s="11"/>
      <c r="AA1075" s="11"/>
      <c r="AB1075" s="11"/>
      <c r="AC1075" s="11"/>
    </row>
    <row r="1076" spans="4:29">
      <c r="D1076" s="34">
        <f>IF(SUM($D$2:D1075)&lt;&gt;0,0,IF(U1075=L1076,E1076,0))</f>
        <v>0</v>
      </c>
      <c r="E1076" s="3" t="str">
        <f t="shared" si="52"/>
        <v/>
      </c>
      <c r="F1076" s="3" t="str">
        <f>IF(E1076="","",IF(ISERROR(INDEX($A$11:$B$20,MATCH(E1076,$A$11:$A$20,0),2)),0,INDEX($A$11:$B$20,MATCH(E1076,$A$11:$A$20,0),2)))</f>
        <v/>
      </c>
      <c r="G1076" s="47">
        <v>0.1</v>
      </c>
      <c r="H1076" s="46">
        <f>IF($B$5="fixed",rate,G1076)</f>
        <v>0.1</v>
      </c>
      <c r="I1076" s="9" t="e">
        <f>IF(E1076="",NA(),IF(PMT(H1076/freq,(term*freq),-$B$2)&gt;(U1075*(1+rate/freq)),IF((U1075*(1+rate/freq))&lt;0,0,(U1075*(1+rate/freq))),PMT(H1076/freq,(term*freq),-$B$2)))</f>
        <v>#N/A</v>
      </c>
      <c r="J1076" s="8" t="str">
        <f>IF(E1076="","",IF(emi&gt;(U1075*(1+rate/freq)),IF((U1075*(1+rate/freq))&lt;0,0,(U1075*(1+rate/freq))),emi))</f>
        <v/>
      </c>
      <c r="K1076" s="9" t="e">
        <f>IF(E1076="",NA(),IF(U1075&lt;0,0,U1075)*H1076/freq)</f>
        <v>#N/A</v>
      </c>
      <c r="L1076" s="8" t="str">
        <f t="shared" si="50"/>
        <v/>
      </c>
      <c r="M1076" s="8" t="str">
        <f t="shared" si="51"/>
        <v/>
      </c>
      <c r="N1076" s="8"/>
      <c r="O1076" s="8"/>
      <c r="P1076" s="8"/>
      <c r="Q1076" s="8">
        <f>IF($B$23=$M$2,M1076,IF($B$23=$N$2,N1076,IF($B$23=$O$2,O1076,IF($B$23=$P$2,P1076,""))))</f>
        <v>0</v>
      </c>
      <c r="R1076" s="3">
        <f>IF(Q1076&lt;&gt;0,regpay,0)</f>
        <v>0</v>
      </c>
      <c r="S1076" s="27"/>
      <c r="T1076" s="3">
        <f>IF(U1075=0,0,S1076)</f>
        <v>0</v>
      </c>
      <c r="U1076" s="8" t="str">
        <f>IF(E1076="","",IF(U1075&lt;=0,0,IF(U1075+F1076-L1076-R1076-T1076&lt;0,0,U1075+F1076-L1076-R1076-T1076)))</f>
        <v/>
      </c>
      <c r="W1076" s="11"/>
      <c r="X1076" s="11"/>
      <c r="Y1076" s="11"/>
      <c r="Z1076" s="11"/>
      <c r="AA1076" s="11"/>
      <c r="AB1076" s="11"/>
      <c r="AC1076" s="11"/>
    </row>
    <row r="1077" spans="4:29">
      <c r="D1077" s="34">
        <f>IF(SUM($D$2:D1076)&lt;&gt;0,0,IF(U1076=L1077,E1077,0))</f>
        <v>0</v>
      </c>
      <c r="E1077" s="3" t="str">
        <f t="shared" si="52"/>
        <v/>
      </c>
      <c r="F1077" s="3" t="str">
        <f>IF(E1077="","",IF(ISERROR(INDEX($A$11:$B$20,MATCH(E1077,$A$11:$A$20,0),2)),0,INDEX($A$11:$B$20,MATCH(E1077,$A$11:$A$20,0),2)))</f>
        <v/>
      </c>
      <c r="G1077" s="47">
        <v>0.1</v>
      </c>
      <c r="H1077" s="46">
        <f>IF($B$5="fixed",rate,G1077)</f>
        <v>0.1</v>
      </c>
      <c r="I1077" s="9" t="e">
        <f>IF(E1077="",NA(),IF(PMT(H1077/freq,(term*freq),-$B$2)&gt;(U1076*(1+rate/freq)),IF((U1076*(1+rate/freq))&lt;0,0,(U1076*(1+rate/freq))),PMT(H1077/freq,(term*freq),-$B$2)))</f>
        <v>#N/A</v>
      </c>
      <c r="J1077" s="8" t="str">
        <f>IF(E1077="","",IF(emi&gt;(U1076*(1+rate/freq)),IF((U1076*(1+rate/freq))&lt;0,0,(U1076*(1+rate/freq))),emi))</f>
        <v/>
      </c>
      <c r="K1077" s="9" t="e">
        <f>IF(E1077="",NA(),IF(U1076&lt;0,0,U1076)*H1077/freq)</f>
        <v>#N/A</v>
      </c>
      <c r="L1077" s="8" t="str">
        <f t="shared" si="50"/>
        <v/>
      </c>
      <c r="M1077" s="8" t="str">
        <f t="shared" si="51"/>
        <v/>
      </c>
      <c r="N1077" s="8"/>
      <c r="O1077" s="8"/>
      <c r="P1077" s="8"/>
      <c r="Q1077" s="8">
        <f>IF($B$23=$M$2,M1077,IF($B$23=$N$2,N1077,IF($B$23=$O$2,O1077,IF($B$23=$P$2,P1077,""))))</f>
        <v>0</v>
      </c>
      <c r="R1077" s="3">
        <f>IF(Q1077&lt;&gt;0,regpay,0)</f>
        <v>0</v>
      </c>
      <c r="S1077" s="27"/>
      <c r="T1077" s="3">
        <f>IF(U1076=0,0,S1077)</f>
        <v>0</v>
      </c>
      <c r="U1077" s="8" t="str">
        <f>IF(E1077="","",IF(U1076&lt;=0,0,IF(U1076+F1077-L1077-R1077-T1077&lt;0,0,U1076+F1077-L1077-R1077-T1077)))</f>
        <v/>
      </c>
      <c r="W1077" s="11"/>
      <c r="X1077" s="11"/>
      <c r="Y1077" s="11"/>
      <c r="Z1077" s="11"/>
      <c r="AA1077" s="11"/>
      <c r="AB1077" s="11"/>
      <c r="AC1077" s="11"/>
    </row>
    <row r="1078" spans="4:29">
      <c r="D1078" s="34">
        <f>IF(SUM($D$2:D1077)&lt;&gt;0,0,IF(U1077=L1078,E1078,0))</f>
        <v>0</v>
      </c>
      <c r="E1078" s="3" t="str">
        <f t="shared" si="52"/>
        <v/>
      </c>
      <c r="F1078" s="3" t="str">
        <f>IF(E1078="","",IF(ISERROR(INDEX($A$11:$B$20,MATCH(E1078,$A$11:$A$20,0),2)),0,INDEX($A$11:$B$20,MATCH(E1078,$A$11:$A$20,0),2)))</f>
        <v/>
      </c>
      <c r="G1078" s="47">
        <v>0.1</v>
      </c>
      <c r="H1078" s="46">
        <f>IF($B$5="fixed",rate,G1078)</f>
        <v>0.1</v>
      </c>
      <c r="I1078" s="9" t="e">
        <f>IF(E1078="",NA(),IF(PMT(H1078/freq,(term*freq),-$B$2)&gt;(U1077*(1+rate/freq)),IF((U1077*(1+rate/freq))&lt;0,0,(U1077*(1+rate/freq))),PMT(H1078/freq,(term*freq),-$B$2)))</f>
        <v>#N/A</v>
      </c>
      <c r="J1078" s="8" t="str">
        <f>IF(E1078="","",IF(emi&gt;(U1077*(1+rate/freq)),IF((U1077*(1+rate/freq))&lt;0,0,(U1077*(1+rate/freq))),emi))</f>
        <v/>
      </c>
      <c r="K1078" s="9" t="e">
        <f>IF(E1078="",NA(),IF(U1077&lt;0,0,U1077)*H1078/freq)</f>
        <v>#N/A</v>
      </c>
      <c r="L1078" s="8" t="str">
        <f t="shared" si="50"/>
        <v/>
      </c>
      <c r="M1078" s="8" t="str">
        <f t="shared" si="51"/>
        <v/>
      </c>
      <c r="N1078" s="8">
        <f>N1075+3</f>
        <v>1075</v>
      </c>
      <c r="O1078" s="8">
        <f>O1072+6</f>
        <v>1075</v>
      </c>
      <c r="P1078" s="8"/>
      <c r="Q1078" s="8">
        <f>IF($B$23=$M$2,M1078,IF($B$23=$N$2,N1078,IF($B$23=$O$2,O1078,IF($B$23=$P$2,P1078,""))))</f>
        <v>1075</v>
      </c>
      <c r="R1078" s="3">
        <f>IF(Q1078&lt;&gt;0,regpay,0)</f>
        <v>0</v>
      </c>
      <c r="S1078" s="27"/>
      <c r="T1078" s="3">
        <f>IF(U1077=0,0,S1078)</f>
        <v>0</v>
      </c>
      <c r="U1078" s="8" t="str">
        <f>IF(E1078="","",IF(U1077&lt;=0,0,IF(U1077+F1078-L1078-R1078-T1078&lt;0,0,U1077+F1078-L1078-R1078-T1078)))</f>
        <v/>
      </c>
      <c r="W1078" s="11"/>
      <c r="X1078" s="11"/>
      <c r="Y1078" s="11"/>
      <c r="Z1078" s="11"/>
      <c r="AA1078" s="11"/>
      <c r="AB1078" s="11"/>
      <c r="AC1078" s="11"/>
    </row>
    <row r="1079" spans="4:29">
      <c r="D1079" s="34">
        <f>IF(SUM($D$2:D1078)&lt;&gt;0,0,IF(U1078=L1079,E1079,0))</f>
        <v>0</v>
      </c>
      <c r="E1079" s="3" t="str">
        <f t="shared" si="52"/>
        <v/>
      </c>
      <c r="F1079" s="3" t="str">
        <f>IF(E1079="","",IF(ISERROR(INDEX($A$11:$B$20,MATCH(E1079,$A$11:$A$20,0),2)),0,INDEX($A$11:$B$20,MATCH(E1079,$A$11:$A$20,0),2)))</f>
        <v/>
      </c>
      <c r="G1079" s="47">
        <v>0.1</v>
      </c>
      <c r="H1079" s="46">
        <f>IF($B$5="fixed",rate,G1079)</f>
        <v>0.1</v>
      </c>
      <c r="I1079" s="9" t="e">
        <f>IF(E1079="",NA(),IF(PMT(H1079/freq,(term*freq),-$B$2)&gt;(U1078*(1+rate/freq)),IF((U1078*(1+rate/freq))&lt;0,0,(U1078*(1+rate/freq))),PMT(H1079/freq,(term*freq),-$B$2)))</f>
        <v>#N/A</v>
      </c>
      <c r="J1079" s="8" t="str">
        <f>IF(E1079="","",IF(emi&gt;(U1078*(1+rate/freq)),IF((U1078*(1+rate/freq))&lt;0,0,(U1078*(1+rate/freq))),emi))</f>
        <v/>
      </c>
      <c r="K1079" s="9" t="e">
        <f>IF(E1079="",NA(),IF(U1078&lt;0,0,U1078)*H1079/freq)</f>
        <v>#N/A</v>
      </c>
      <c r="L1079" s="8" t="str">
        <f t="shared" si="50"/>
        <v/>
      </c>
      <c r="M1079" s="8" t="str">
        <f t="shared" si="51"/>
        <v/>
      </c>
      <c r="N1079" s="8"/>
      <c r="O1079" s="8"/>
      <c r="P1079" s="8"/>
      <c r="Q1079" s="8">
        <f>IF($B$23=$M$2,M1079,IF($B$23=$N$2,N1079,IF($B$23=$O$2,O1079,IF($B$23=$P$2,P1079,""))))</f>
        <v>0</v>
      </c>
      <c r="R1079" s="3">
        <f>IF(Q1079&lt;&gt;0,regpay,0)</f>
        <v>0</v>
      </c>
      <c r="S1079" s="27"/>
      <c r="T1079" s="3">
        <f>IF(U1078=0,0,S1079)</f>
        <v>0</v>
      </c>
      <c r="U1079" s="8" t="str">
        <f>IF(E1079="","",IF(U1078&lt;=0,0,IF(U1078+F1079-L1079-R1079-T1079&lt;0,0,U1078+F1079-L1079-R1079-T1079)))</f>
        <v/>
      </c>
      <c r="W1079" s="11"/>
      <c r="X1079" s="11"/>
      <c r="Y1079" s="11"/>
      <c r="Z1079" s="11"/>
      <c r="AA1079" s="11"/>
      <c r="AB1079" s="11"/>
      <c r="AC1079" s="11"/>
    </row>
    <row r="1080" spans="4:29">
      <c r="D1080" s="34">
        <f>IF(SUM($D$2:D1079)&lt;&gt;0,0,IF(U1079=L1080,E1080,0))</f>
        <v>0</v>
      </c>
      <c r="E1080" s="3" t="str">
        <f t="shared" si="52"/>
        <v/>
      </c>
      <c r="F1080" s="3" t="str">
        <f>IF(E1080="","",IF(ISERROR(INDEX($A$11:$B$20,MATCH(E1080,$A$11:$A$20,0),2)),0,INDEX($A$11:$B$20,MATCH(E1080,$A$11:$A$20,0),2)))</f>
        <v/>
      </c>
      <c r="G1080" s="47">
        <v>0.1</v>
      </c>
      <c r="H1080" s="46">
        <f>IF($B$5="fixed",rate,G1080)</f>
        <v>0.1</v>
      </c>
      <c r="I1080" s="9" t="e">
        <f>IF(E1080="",NA(),IF(PMT(H1080/freq,(term*freq),-$B$2)&gt;(U1079*(1+rate/freq)),IF((U1079*(1+rate/freq))&lt;0,0,(U1079*(1+rate/freq))),PMT(H1080/freq,(term*freq),-$B$2)))</f>
        <v>#N/A</v>
      </c>
      <c r="J1080" s="8" t="str">
        <f>IF(E1080="","",IF(emi&gt;(U1079*(1+rate/freq)),IF((U1079*(1+rate/freq))&lt;0,0,(U1079*(1+rate/freq))),emi))</f>
        <v/>
      </c>
      <c r="K1080" s="9" t="e">
        <f>IF(E1080="",NA(),IF(U1079&lt;0,0,U1079)*H1080/freq)</f>
        <v>#N/A</v>
      </c>
      <c r="L1080" s="8" t="str">
        <f t="shared" si="50"/>
        <v/>
      </c>
      <c r="M1080" s="8" t="str">
        <f t="shared" si="51"/>
        <v/>
      </c>
      <c r="N1080" s="8"/>
      <c r="O1080" s="8"/>
      <c r="P1080" s="8"/>
      <c r="Q1080" s="8">
        <f>IF($B$23=$M$2,M1080,IF($B$23=$N$2,N1080,IF($B$23=$O$2,O1080,IF($B$23=$P$2,P1080,""))))</f>
        <v>0</v>
      </c>
      <c r="R1080" s="3">
        <f>IF(Q1080&lt;&gt;0,regpay,0)</f>
        <v>0</v>
      </c>
      <c r="S1080" s="27"/>
      <c r="T1080" s="3">
        <f>IF(U1079=0,0,S1080)</f>
        <v>0</v>
      </c>
      <c r="U1080" s="8" t="str">
        <f>IF(E1080="","",IF(U1079&lt;=0,0,IF(U1079+F1080-L1080-R1080-T1080&lt;0,0,U1079+F1080-L1080-R1080-T1080)))</f>
        <v/>
      </c>
      <c r="W1080" s="11"/>
      <c r="X1080" s="11"/>
      <c r="Y1080" s="11"/>
      <c r="Z1080" s="11"/>
      <c r="AA1080" s="11"/>
      <c r="AB1080" s="11"/>
      <c r="AC1080" s="11"/>
    </row>
    <row r="1081" spans="4:29">
      <c r="D1081" s="34">
        <f>IF(SUM($D$2:D1080)&lt;&gt;0,0,IF(U1080=L1081,E1081,0))</f>
        <v>0</v>
      </c>
      <c r="E1081" s="3" t="str">
        <f t="shared" si="52"/>
        <v/>
      </c>
      <c r="F1081" s="3" t="str">
        <f>IF(E1081="","",IF(ISERROR(INDEX($A$11:$B$20,MATCH(E1081,$A$11:$A$20,0),2)),0,INDEX($A$11:$B$20,MATCH(E1081,$A$11:$A$20,0),2)))</f>
        <v/>
      </c>
      <c r="G1081" s="47">
        <v>0.1</v>
      </c>
      <c r="H1081" s="46">
        <f>IF($B$5="fixed",rate,G1081)</f>
        <v>0.1</v>
      </c>
      <c r="I1081" s="9" t="e">
        <f>IF(E1081="",NA(),IF(PMT(H1081/freq,(term*freq),-$B$2)&gt;(U1080*(1+rate/freq)),IF((U1080*(1+rate/freq))&lt;0,0,(U1080*(1+rate/freq))),PMT(H1081/freq,(term*freq),-$B$2)))</f>
        <v>#N/A</v>
      </c>
      <c r="J1081" s="8" t="str">
        <f>IF(E1081="","",IF(emi&gt;(U1080*(1+rate/freq)),IF((U1080*(1+rate/freq))&lt;0,0,(U1080*(1+rate/freq))),emi))</f>
        <v/>
      </c>
      <c r="K1081" s="9" t="e">
        <f>IF(E1081="",NA(),IF(U1080&lt;0,0,U1080)*H1081/freq)</f>
        <v>#N/A</v>
      </c>
      <c r="L1081" s="8" t="str">
        <f t="shared" si="50"/>
        <v/>
      </c>
      <c r="M1081" s="8" t="str">
        <f t="shared" si="51"/>
        <v/>
      </c>
      <c r="N1081" s="8">
        <f>N1078+3</f>
        <v>1078</v>
      </c>
      <c r="O1081" s="8"/>
      <c r="P1081" s="8"/>
      <c r="Q1081" s="8">
        <f>IF($B$23=$M$2,M1081,IF($B$23=$N$2,N1081,IF($B$23=$O$2,O1081,IF($B$23=$P$2,P1081,""))))</f>
        <v>1078</v>
      </c>
      <c r="R1081" s="3">
        <f>IF(Q1081&lt;&gt;0,regpay,0)</f>
        <v>0</v>
      </c>
      <c r="S1081" s="27"/>
      <c r="T1081" s="3">
        <f>IF(U1080=0,0,S1081)</f>
        <v>0</v>
      </c>
      <c r="U1081" s="8" t="str">
        <f>IF(E1081="","",IF(U1080&lt;=0,0,IF(U1080+F1081-L1081-R1081-T1081&lt;0,0,U1080+F1081-L1081-R1081-T1081)))</f>
        <v/>
      </c>
      <c r="W1081" s="11"/>
      <c r="X1081" s="11"/>
      <c r="Y1081" s="11"/>
      <c r="Z1081" s="11"/>
      <c r="AA1081" s="11"/>
      <c r="AB1081" s="11"/>
      <c r="AC1081" s="11"/>
    </row>
    <row r="1082" spans="4:29">
      <c r="D1082" s="34">
        <f>IF(SUM($D$2:D1081)&lt;&gt;0,0,IF(U1081=L1082,E1082,0))</f>
        <v>0</v>
      </c>
      <c r="E1082" s="3" t="str">
        <f t="shared" si="52"/>
        <v/>
      </c>
      <c r="F1082" s="3" t="str">
        <f>IF(E1082="","",IF(ISERROR(INDEX($A$11:$B$20,MATCH(E1082,$A$11:$A$20,0),2)),0,INDEX($A$11:$B$20,MATCH(E1082,$A$11:$A$20,0),2)))</f>
        <v/>
      </c>
      <c r="G1082" s="47">
        <v>0.1</v>
      </c>
      <c r="H1082" s="46">
        <f>IF($B$5="fixed",rate,G1082)</f>
        <v>0.1</v>
      </c>
      <c r="I1082" s="9" t="e">
        <f>IF(E1082="",NA(),IF(PMT(H1082/freq,(term*freq),-$B$2)&gt;(U1081*(1+rate/freq)),IF((U1081*(1+rate/freq))&lt;0,0,(U1081*(1+rate/freq))),PMT(H1082/freq,(term*freq),-$B$2)))</f>
        <v>#N/A</v>
      </c>
      <c r="J1082" s="8" t="str">
        <f>IF(E1082="","",IF(emi&gt;(U1081*(1+rate/freq)),IF((U1081*(1+rate/freq))&lt;0,0,(U1081*(1+rate/freq))),emi))</f>
        <v/>
      </c>
      <c r="K1082" s="9" t="e">
        <f>IF(E1082="",NA(),IF(U1081&lt;0,0,U1081)*H1082/freq)</f>
        <v>#N/A</v>
      </c>
      <c r="L1082" s="8" t="str">
        <f t="shared" si="50"/>
        <v/>
      </c>
      <c r="M1082" s="8" t="str">
        <f t="shared" si="51"/>
        <v/>
      </c>
      <c r="N1082" s="8"/>
      <c r="O1082" s="8"/>
      <c r="P1082" s="8"/>
      <c r="Q1082" s="8">
        <f>IF($B$23=$M$2,M1082,IF($B$23=$N$2,N1082,IF($B$23=$O$2,O1082,IF($B$23=$P$2,P1082,""))))</f>
        <v>0</v>
      </c>
      <c r="R1082" s="3">
        <f>IF(Q1082&lt;&gt;0,regpay,0)</f>
        <v>0</v>
      </c>
      <c r="S1082" s="27"/>
      <c r="T1082" s="3">
        <f>IF(U1081=0,0,S1082)</f>
        <v>0</v>
      </c>
      <c r="U1082" s="8" t="str">
        <f>IF(E1082="","",IF(U1081&lt;=0,0,IF(U1081+F1082-L1082-R1082-T1082&lt;0,0,U1081+F1082-L1082-R1082-T1082)))</f>
        <v/>
      </c>
      <c r="W1082" s="11"/>
      <c r="X1082" s="11"/>
      <c r="Y1082" s="11"/>
      <c r="Z1082" s="11"/>
      <c r="AA1082" s="11"/>
      <c r="AB1082" s="11"/>
      <c r="AC1082" s="11"/>
    </row>
    <row r="1083" spans="4:29">
      <c r="D1083" s="34">
        <f>IF(SUM($D$2:D1082)&lt;&gt;0,0,IF(U1082=L1083,E1083,0))</f>
        <v>0</v>
      </c>
      <c r="E1083" s="3" t="str">
        <f t="shared" si="52"/>
        <v/>
      </c>
      <c r="F1083" s="3" t="str">
        <f>IF(E1083="","",IF(ISERROR(INDEX($A$11:$B$20,MATCH(E1083,$A$11:$A$20,0),2)),0,INDEX($A$11:$B$20,MATCH(E1083,$A$11:$A$20,0),2)))</f>
        <v/>
      </c>
      <c r="G1083" s="47">
        <v>0.1</v>
      </c>
      <c r="H1083" s="46">
        <f>IF($B$5="fixed",rate,G1083)</f>
        <v>0.1</v>
      </c>
      <c r="I1083" s="9" t="e">
        <f>IF(E1083="",NA(),IF(PMT(H1083/freq,(term*freq),-$B$2)&gt;(U1082*(1+rate/freq)),IF((U1082*(1+rate/freq))&lt;0,0,(U1082*(1+rate/freq))),PMT(H1083/freq,(term*freq),-$B$2)))</f>
        <v>#N/A</v>
      </c>
      <c r="J1083" s="8" t="str">
        <f>IF(E1083="","",IF(emi&gt;(U1082*(1+rate/freq)),IF((U1082*(1+rate/freq))&lt;0,0,(U1082*(1+rate/freq))),emi))</f>
        <v/>
      </c>
      <c r="K1083" s="9" t="e">
        <f>IF(E1083="",NA(),IF(U1082&lt;0,0,U1082)*H1083/freq)</f>
        <v>#N/A</v>
      </c>
      <c r="L1083" s="8" t="str">
        <f t="shared" si="50"/>
        <v/>
      </c>
      <c r="M1083" s="8" t="str">
        <f t="shared" si="51"/>
        <v/>
      </c>
      <c r="N1083" s="8"/>
      <c r="O1083" s="8"/>
      <c r="P1083" s="8"/>
      <c r="Q1083" s="8">
        <f>IF($B$23=$M$2,M1083,IF($B$23=$N$2,N1083,IF($B$23=$O$2,O1083,IF($B$23=$P$2,P1083,""))))</f>
        <v>0</v>
      </c>
      <c r="R1083" s="3">
        <f>IF(Q1083&lt;&gt;0,regpay,0)</f>
        <v>0</v>
      </c>
      <c r="S1083" s="27"/>
      <c r="T1083" s="3">
        <f>IF(U1082=0,0,S1083)</f>
        <v>0</v>
      </c>
      <c r="U1083" s="8" t="str">
        <f>IF(E1083="","",IF(U1082&lt;=0,0,IF(U1082+F1083-L1083-R1083-T1083&lt;0,0,U1082+F1083-L1083-R1083-T1083)))</f>
        <v/>
      </c>
      <c r="W1083" s="11"/>
      <c r="X1083" s="11"/>
      <c r="Y1083" s="11"/>
      <c r="Z1083" s="11"/>
      <c r="AA1083" s="11"/>
      <c r="AB1083" s="11"/>
      <c r="AC1083" s="11"/>
    </row>
    <row r="1084" spans="4:29">
      <c r="D1084" s="34">
        <f>IF(SUM($D$2:D1083)&lt;&gt;0,0,IF(U1083=L1084,E1084,0))</f>
        <v>0</v>
      </c>
      <c r="E1084" s="3" t="str">
        <f t="shared" si="52"/>
        <v/>
      </c>
      <c r="F1084" s="3" t="str">
        <f>IF(E1084="","",IF(ISERROR(INDEX($A$11:$B$20,MATCH(E1084,$A$11:$A$20,0),2)),0,INDEX($A$11:$B$20,MATCH(E1084,$A$11:$A$20,0),2)))</f>
        <v/>
      </c>
      <c r="G1084" s="47">
        <v>0.1</v>
      </c>
      <c r="H1084" s="46">
        <f>IF($B$5="fixed",rate,G1084)</f>
        <v>0.1</v>
      </c>
      <c r="I1084" s="9" t="e">
        <f>IF(E1084="",NA(),IF(PMT(H1084/freq,(term*freq),-$B$2)&gt;(U1083*(1+rate/freq)),IF((U1083*(1+rate/freq))&lt;0,0,(U1083*(1+rate/freq))),PMT(H1084/freq,(term*freq),-$B$2)))</f>
        <v>#N/A</v>
      </c>
      <c r="J1084" s="8" t="str">
        <f>IF(E1084="","",IF(emi&gt;(U1083*(1+rate/freq)),IF((U1083*(1+rate/freq))&lt;0,0,(U1083*(1+rate/freq))),emi))</f>
        <v/>
      </c>
      <c r="K1084" s="9" t="e">
        <f>IF(E1084="",NA(),IF(U1083&lt;0,0,U1083)*H1084/freq)</f>
        <v>#N/A</v>
      </c>
      <c r="L1084" s="8" t="str">
        <f t="shared" si="50"/>
        <v/>
      </c>
      <c r="M1084" s="8" t="str">
        <f t="shared" si="51"/>
        <v/>
      </c>
      <c r="N1084" s="8">
        <f>N1081+3</f>
        <v>1081</v>
      </c>
      <c r="O1084" s="8">
        <f>O1078+6</f>
        <v>1081</v>
      </c>
      <c r="P1084" s="8">
        <f>P1072+12</f>
        <v>1081</v>
      </c>
      <c r="Q1084" s="8">
        <f>IF($B$23=$M$2,M1084,IF($B$23=$N$2,N1084,IF($B$23=$O$2,O1084,IF($B$23=$P$2,P1084,""))))</f>
        <v>1081</v>
      </c>
      <c r="R1084" s="3">
        <f>IF(Q1084&lt;&gt;0,regpay,0)</f>
        <v>0</v>
      </c>
      <c r="S1084" s="27"/>
      <c r="T1084" s="3">
        <f>IF(U1083=0,0,S1084)</f>
        <v>0</v>
      </c>
      <c r="U1084" s="8" t="str">
        <f>IF(E1084="","",IF(U1083&lt;=0,0,IF(U1083+F1084-L1084-R1084-T1084&lt;0,0,U1083+F1084-L1084-R1084-T1084)))</f>
        <v/>
      </c>
      <c r="W1084" s="11"/>
      <c r="X1084" s="11"/>
      <c r="Y1084" s="11"/>
      <c r="Z1084" s="11"/>
      <c r="AA1084" s="11"/>
      <c r="AB1084" s="11"/>
      <c r="AC1084" s="11"/>
    </row>
    <row r="1085" spans="4:29">
      <c r="D1085" s="34">
        <f>IF(SUM($D$2:D1084)&lt;&gt;0,0,IF(U1084=L1085,E1085,0))</f>
        <v>0</v>
      </c>
      <c r="E1085" s="3" t="str">
        <f t="shared" si="52"/>
        <v/>
      </c>
      <c r="F1085" s="3" t="str">
        <f>IF(E1085="","",IF(ISERROR(INDEX($A$11:$B$20,MATCH(E1085,$A$11:$A$20,0),2)),0,INDEX($A$11:$B$20,MATCH(E1085,$A$11:$A$20,0),2)))</f>
        <v/>
      </c>
      <c r="G1085" s="47">
        <v>0.1</v>
      </c>
      <c r="H1085" s="46">
        <f>IF($B$5="fixed",rate,G1085)</f>
        <v>0.1</v>
      </c>
      <c r="I1085" s="9" t="e">
        <f>IF(E1085="",NA(),IF(PMT(H1085/freq,(term*freq),-$B$2)&gt;(U1084*(1+rate/freq)),IF((U1084*(1+rate/freq))&lt;0,0,(U1084*(1+rate/freq))),PMT(H1085/freq,(term*freq),-$B$2)))</f>
        <v>#N/A</v>
      </c>
      <c r="J1085" s="8" t="str">
        <f>IF(E1085="","",IF(emi&gt;(U1084*(1+rate/freq)),IF((U1084*(1+rate/freq))&lt;0,0,(U1084*(1+rate/freq))),emi))</f>
        <v/>
      </c>
      <c r="K1085" s="9" t="e">
        <f>IF(E1085="",NA(),IF(U1084&lt;0,0,U1084)*H1085/freq)</f>
        <v>#N/A</v>
      </c>
      <c r="L1085" s="8" t="str">
        <f t="shared" si="50"/>
        <v/>
      </c>
      <c r="M1085" s="8" t="str">
        <f t="shared" si="51"/>
        <v/>
      </c>
      <c r="N1085" s="8"/>
      <c r="O1085" s="8"/>
      <c r="P1085" s="8"/>
      <c r="Q1085" s="8">
        <f>IF($B$23=$M$2,M1085,IF($B$23=$N$2,N1085,IF($B$23=$O$2,O1085,IF($B$23=$P$2,P1085,""))))</f>
        <v>0</v>
      </c>
      <c r="R1085" s="3">
        <f>IF(Q1085&lt;&gt;0,regpay,0)</f>
        <v>0</v>
      </c>
      <c r="S1085" s="27"/>
      <c r="T1085" s="3">
        <f>IF(U1084=0,0,S1085)</f>
        <v>0</v>
      </c>
      <c r="U1085" s="8" t="str">
        <f>IF(E1085="","",IF(U1084&lt;=0,0,IF(U1084+F1085-L1085-R1085-T1085&lt;0,0,U1084+F1085-L1085-R1085-T1085)))</f>
        <v/>
      </c>
      <c r="W1085" s="11"/>
      <c r="X1085" s="11"/>
      <c r="Y1085" s="11"/>
      <c r="Z1085" s="11"/>
      <c r="AA1085" s="11"/>
      <c r="AB1085" s="11"/>
      <c r="AC1085" s="11"/>
    </row>
    <row r="1086" spans="4:29">
      <c r="D1086" s="34">
        <f>IF(SUM($D$2:D1085)&lt;&gt;0,0,IF(U1085=L1086,E1086,0))</f>
        <v>0</v>
      </c>
      <c r="E1086" s="3" t="str">
        <f t="shared" si="52"/>
        <v/>
      </c>
      <c r="F1086" s="3" t="str">
        <f>IF(E1086="","",IF(ISERROR(INDEX($A$11:$B$20,MATCH(E1086,$A$11:$A$20,0),2)),0,INDEX($A$11:$B$20,MATCH(E1086,$A$11:$A$20,0),2)))</f>
        <v/>
      </c>
      <c r="G1086" s="47">
        <v>0.1</v>
      </c>
      <c r="H1086" s="46">
        <f>IF($B$5="fixed",rate,G1086)</f>
        <v>0.1</v>
      </c>
      <c r="I1086" s="9" t="e">
        <f>IF(E1086="",NA(),IF(PMT(H1086/freq,(term*freq),-$B$2)&gt;(U1085*(1+rate/freq)),IF((U1085*(1+rate/freq))&lt;0,0,(U1085*(1+rate/freq))),PMT(H1086/freq,(term*freq),-$B$2)))</f>
        <v>#N/A</v>
      </c>
      <c r="J1086" s="8" t="str">
        <f>IF(E1086="","",IF(emi&gt;(U1085*(1+rate/freq)),IF((U1085*(1+rate/freq))&lt;0,0,(U1085*(1+rate/freq))),emi))</f>
        <v/>
      </c>
      <c r="K1086" s="9" t="e">
        <f>IF(E1086="",NA(),IF(U1085&lt;0,0,U1085)*H1086/freq)</f>
        <v>#N/A</v>
      </c>
      <c r="L1086" s="8" t="str">
        <f t="shared" si="50"/>
        <v/>
      </c>
      <c r="M1086" s="8" t="str">
        <f t="shared" si="51"/>
        <v/>
      </c>
      <c r="N1086" s="8"/>
      <c r="O1086" s="8"/>
      <c r="P1086" s="8"/>
      <c r="Q1086" s="8">
        <f>IF($B$23=$M$2,M1086,IF($B$23=$N$2,N1086,IF($B$23=$O$2,O1086,IF($B$23=$P$2,P1086,""))))</f>
        <v>0</v>
      </c>
      <c r="R1086" s="3">
        <f>IF(Q1086&lt;&gt;0,regpay,0)</f>
        <v>0</v>
      </c>
      <c r="S1086" s="27"/>
      <c r="T1086" s="3">
        <f>IF(U1085=0,0,S1086)</f>
        <v>0</v>
      </c>
      <c r="U1086" s="8" t="str">
        <f>IF(E1086="","",IF(U1085&lt;=0,0,IF(U1085+F1086-L1086-R1086-T1086&lt;0,0,U1085+F1086-L1086-R1086-T1086)))</f>
        <v/>
      </c>
      <c r="W1086" s="11"/>
      <c r="X1086" s="11"/>
      <c r="Y1086" s="11"/>
      <c r="Z1086" s="11"/>
      <c r="AA1086" s="11"/>
      <c r="AB1086" s="11"/>
      <c r="AC1086" s="11"/>
    </row>
    <row r="1087" spans="4:29">
      <c r="D1087" s="34">
        <f>IF(SUM($D$2:D1086)&lt;&gt;0,0,IF(U1086=L1087,E1087,0))</f>
        <v>0</v>
      </c>
      <c r="E1087" s="3" t="str">
        <f t="shared" si="52"/>
        <v/>
      </c>
      <c r="F1087" s="3" t="str">
        <f>IF(E1087="","",IF(ISERROR(INDEX($A$11:$B$20,MATCH(E1087,$A$11:$A$20,0),2)),0,INDEX($A$11:$B$20,MATCH(E1087,$A$11:$A$20,0),2)))</f>
        <v/>
      </c>
      <c r="G1087" s="47">
        <v>0.1</v>
      </c>
      <c r="H1087" s="46">
        <f>IF($B$5="fixed",rate,G1087)</f>
        <v>0.1</v>
      </c>
      <c r="I1087" s="9" t="e">
        <f>IF(E1087="",NA(),IF(PMT(H1087/freq,(term*freq),-$B$2)&gt;(U1086*(1+rate/freq)),IF((U1086*(1+rate/freq))&lt;0,0,(U1086*(1+rate/freq))),PMT(H1087/freq,(term*freq),-$B$2)))</f>
        <v>#N/A</v>
      </c>
      <c r="J1087" s="8" t="str">
        <f>IF(E1087="","",IF(emi&gt;(U1086*(1+rate/freq)),IF((U1086*(1+rate/freq))&lt;0,0,(U1086*(1+rate/freq))),emi))</f>
        <v/>
      </c>
      <c r="K1087" s="9" t="e">
        <f>IF(E1087="",NA(),IF(U1086&lt;0,0,U1086)*H1087/freq)</f>
        <v>#N/A</v>
      </c>
      <c r="L1087" s="8" t="str">
        <f t="shared" si="50"/>
        <v/>
      </c>
      <c r="M1087" s="8" t="str">
        <f t="shared" si="51"/>
        <v/>
      </c>
      <c r="N1087" s="8">
        <f>N1084+3</f>
        <v>1084</v>
      </c>
      <c r="O1087" s="8"/>
      <c r="P1087" s="8"/>
      <c r="Q1087" s="8">
        <f>IF($B$23=$M$2,M1087,IF($B$23=$N$2,N1087,IF($B$23=$O$2,O1087,IF($B$23=$P$2,P1087,""))))</f>
        <v>1084</v>
      </c>
      <c r="R1087" s="3">
        <f>IF(Q1087&lt;&gt;0,regpay,0)</f>
        <v>0</v>
      </c>
      <c r="S1087" s="27"/>
      <c r="T1087" s="3">
        <f>IF(U1086=0,0,S1087)</f>
        <v>0</v>
      </c>
      <c r="U1087" s="8" t="str">
        <f>IF(E1087="","",IF(U1086&lt;=0,0,IF(U1086+F1087-L1087-R1087-T1087&lt;0,0,U1086+F1087-L1087-R1087-T1087)))</f>
        <v/>
      </c>
      <c r="W1087" s="11"/>
      <c r="X1087" s="11"/>
      <c r="Y1087" s="11"/>
      <c r="Z1087" s="11"/>
      <c r="AA1087" s="11"/>
      <c r="AB1087" s="11"/>
      <c r="AC1087" s="11"/>
    </row>
    <row r="1088" spans="4:29">
      <c r="D1088" s="34">
        <f>IF(SUM($D$2:D1087)&lt;&gt;0,0,IF(U1087=L1088,E1088,0))</f>
        <v>0</v>
      </c>
      <c r="E1088" s="3" t="str">
        <f t="shared" si="52"/>
        <v/>
      </c>
      <c r="F1088" s="3" t="str">
        <f>IF(E1088="","",IF(ISERROR(INDEX($A$11:$B$20,MATCH(E1088,$A$11:$A$20,0),2)),0,INDEX($A$11:$B$20,MATCH(E1088,$A$11:$A$20,0),2)))</f>
        <v/>
      </c>
      <c r="G1088" s="47">
        <v>0.1</v>
      </c>
      <c r="H1088" s="46">
        <f>IF($B$5="fixed",rate,G1088)</f>
        <v>0.1</v>
      </c>
      <c r="I1088" s="9" t="e">
        <f>IF(E1088="",NA(),IF(PMT(H1088/freq,(term*freq),-$B$2)&gt;(U1087*(1+rate/freq)),IF((U1087*(1+rate/freq))&lt;0,0,(U1087*(1+rate/freq))),PMT(H1088/freq,(term*freq),-$B$2)))</f>
        <v>#N/A</v>
      </c>
      <c r="J1088" s="8" t="str">
        <f>IF(E1088="","",IF(emi&gt;(U1087*(1+rate/freq)),IF((U1087*(1+rate/freq))&lt;0,0,(U1087*(1+rate/freq))),emi))</f>
        <v/>
      </c>
      <c r="K1088" s="9" t="e">
        <f>IF(E1088="",NA(),IF(U1087&lt;0,0,U1087)*H1088/freq)</f>
        <v>#N/A</v>
      </c>
      <c r="L1088" s="8" t="str">
        <f t="shared" si="50"/>
        <v/>
      </c>
      <c r="M1088" s="8" t="str">
        <f t="shared" si="51"/>
        <v/>
      </c>
      <c r="N1088" s="8"/>
      <c r="O1088" s="8"/>
      <c r="P1088" s="8"/>
      <c r="Q1088" s="8">
        <f>IF($B$23=$M$2,M1088,IF($B$23=$N$2,N1088,IF($B$23=$O$2,O1088,IF($B$23=$P$2,P1088,""))))</f>
        <v>0</v>
      </c>
      <c r="R1088" s="3">
        <f>IF(Q1088&lt;&gt;0,regpay,0)</f>
        <v>0</v>
      </c>
      <c r="S1088" s="27"/>
      <c r="T1088" s="3">
        <f>IF(U1087=0,0,S1088)</f>
        <v>0</v>
      </c>
      <c r="U1088" s="8" t="str">
        <f>IF(E1088="","",IF(U1087&lt;=0,0,IF(U1087+F1088-L1088-R1088-T1088&lt;0,0,U1087+F1088-L1088-R1088-T1088)))</f>
        <v/>
      </c>
      <c r="W1088" s="11"/>
      <c r="X1088" s="11"/>
      <c r="Y1088" s="11"/>
      <c r="Z1088" s="11"/>
      <c r="AA1088" s="11"/>
      <c r="AB1088" s="11"/>
      <c r="AC1088" s="11"/>
    </row>
    <row r="1089" spans="4:29">
      <c r="D1089" s="34">
        <f>IF(SUM($D$2:D1088)&lt;&gt;0,0,IF(U1088=L1089,E1089,0))</f>
        <v>0</v>
      </c>
      <c r="E1089" s="3" t="str">
        <f t="shared" si="52"/>
        <v/>
      </c>
      <c r="F1089" s="3" t="str">
        <f>IF(E1089="","",IF(ISERROR(INDEX($A$11:$B$20,MATCH(E1089,$A$11:$A$20,0),2)),0,INDEX($A$11:$B$20,MATCH(E1089,$A$11:$A$20,0),2)))</f>
        <v/>
      </c>
      <c r="G1089" s="47">
        <v>0.1</v>
      </c>
      <c r="H1089" s="46">
        <f>IF($B$5="fixed",rate,G1089)</f>
        <v>0.1</v>
      </c>
      <c r="I1089" s="9" t="e">
        <f>IF(E1089="",NA(),IF(PMT(H1089/freq,(term*freq),-$B$2)&gt;(U1088*(1+rate/freq)),IF((U1088*(1+rate/freq))&lt;0,0,(U1088*(1+rate/freq))),PMT(H1089/freq,(term*freq),-$B$2)))</f>
        <v>#N/A</v>
      </c>
      <c r="J1089" s="8" t="str">
        <f>IF(E1089="","",IF(emi&gt;(U1088*(1+rate/freq)),IF((U1088*(1+rate/freq))&lt;0,0,(U1088*(1+rate/freq))),emi))</f>
        <v/>
      </c>
      <c r="K1089" s="9" t="e">
        <f>IF(E1089="",NA(),IF(U1088&lt;0,0,U1088)*H1089/freq)</f>
        <v>#N/A</v>
      </c>
      <c r="L1089" s="8" t="str">
        <f t="shared" si="50"/>
        <v/>
      </c>
      <c r="M1089" s="8" t="str">
        <f t="shared" si="51"/>
        <v/>
      </c>
      <c r="N1089" s="8"/>
      <c r="O1089" s="8"/>
      <c r="P1089" s="8"/>
      <c r="Q1089" s="8">
        <f>IF($B$23=$M$2,M1089,IF($B$23=$N$2,N1089,IF($B$23=$O$2,O1089,IF($B$23=$P$2,P1089,""))))</f>
        <v>0</v>
      </c>
      <c r="R1089" s="3">
        <f>IF(Q1089&lt;&gt;0,regpay,0)</f>
        <v>0</v>
      </c>
      <c r="S1089" s="27"/>
      <c r="T1089" s="3">
        <f>IF(U1088=0,0,S1089)</f>
        <v>0</v>
      </c>
      <c r="U1089" s="8" t="str">
        <f>IF(E1089="","",IF(U1088&lt;=0,0,IF(U1088+F1089-L1089-R1089-T1089&lt;0,0,U1088+F1089-L1089-R1089-T1089)))</f>
        <v/>
      </c>
      <c r="W1089" s="11"/>
      <c r="X1089" s="11"/>
      <c r="Y1089" s="11"/>
      <c r="Z1089" s="11"/>
      <c r="AA1089" s="11"/>
      <c r="AB1089" s="11"/>
      <c r="AC1089" s="11"/>
    </row>
    <row r="1090" spans="4:29">
      <c r="D1090" s="34">
        <f>IF(SUM($D$2:D1089)&lt;&gt;0,0,IF(U1089=L1090,E1090,0))</f>
        <v>0</v>
      </c>
      <c r="E1090" s="3" t="str">
        <f t="shared" si="52"/>
        <v/>
      </c>
      <c r="F1090" s="3" t="str">
        <f>IF(E1090="","",IF(ISERROR(INDEX($A$11:$B$20,MATCH(E1090,$A$11:$A$20,0),2)),0,INDEX($A$11:$B$20,MATCH(E1090,$A$11:$A$20,0),2)))</f>
        <v/>
      </c>
      <c r="G1090" s="47">
        <v>0.1</v>
      </c>
      <c r="H1090" s="46">
        <f>IF($B$5="fixed",rate,G1090)</f>
        <v>0.1</v>
      </c>
      <c r="I1090" s="9" t="e">
        <f>IF(E1090="",NA(),IF(PMT(H1090/freq,(term*freq),-$B$2)&gt;(U1089*(1+rate/freq)),IF((U1089*(1+rate/freq))&lt;0,0,(U1089*(1+rate/freq))),PMT(H1090/freq,(term*freq),-$B$2)))</f>
        <v>#N/A</v>
      </c>
      <c r="J1090" s="8" t="str">
        <f>IF(E1090="","",IF(emi&gt;(U1089*(1+rate/freq)),IF((U1089*(1+rate/freq))&lt;0,0,(U1089*(1+rate/freq))),emi))</f>
        <v/>
      </c>
      <c r="K1090" s="9" t="e">
        <f>IF(E1090="",NA(),IF(U1089&lt;0,0,U1089)*H1090/freq)</f>
        <v>#N/A</v>
      </c>
      <c r="L1090" s="8" t="str">
        <f t="shared" si="50"/>
        <v/>
      </c>
      <c r="M1090" s="8" t="str">
        <f t="shared" si="51"/>
        <v/>
      </c>
      <c r="N1090" s="8">
        <f>N1087+3</f>
        <v>1087</v>
      </c>
      <c r="O1090" s="8">
        <f>O1084+6</f>
        <v>1087</v>
      </c>
      <c r="P1090" s="8"/>
      <c r="Q1090" s="8">
        <f>IF($B$23=$M$2,M1090,IF($B$23=$N$2,N1090,IF($B$23=$O$2,O1090,IF($B$23=$P$2,P1090,""))))</f>
        <v>1087</v>
      </c>
      <c r="R1090" s="3">
        <f>IF(Q1090&lt;&gt;0,regpay,0)</f>
        <v>0</v>
      </c>
      <c r="S1090" s="27"/>
      <c r="T1090" s="3">
        <f>IF(U1089=0,0,S1090)</f>
        <v>0</v>
      </c>
      <c r="U1090" s="8" t="str">
        <f>IF(E1090="","",IF(U1089&lt;=0,0,IF(U1089+F1090-L1090-R1090-T1090&lt;0,0,U1089+F1090-L1090-R1090-T1090)))</f>
        <v/>
      </c>
      <c r="W1090" s="11"/>
      <c r="X1090" s="11"/>
      <c r="Y1090" s="11"/>
      <c r="Z1090" s="11"/>
      <c r="AA1090" s="11"/>
      <c r="AB1090" s="11"/>
      <c r="AC1090" s="11"/>
    </row>
    <row r="1091" spans="4:29">
      <c r="D1091" s="34">
        <f>IF(SUM($D$2:D1090)&lt;&gt;0,0,IF(U1090=L1091,E1091,0))</f>
        <v>0</v>
      </c>
      <c r="E1091" s="3" t="str">
        <f t="shared" si="52"/>
        <v/>
      </c>
      <c r="F1091" s="3" t="str">
        <f>IF(E1091="","",IF(ISERROR(INDEX($A$11:$B$20,MATCH(E1091,$A$11:$A$20,0),2)),0,INDEX($A$11:$B$20,MATCH(E1091,$A$11:$A$20,0),2)))</f>
        <v/>
      </c>
      <c r="G1091" s="47">
        <v>0.1</v>
      </c>
      <c r="H1091" s="46">
        <f>IF($B$5="fixed",rate,G1091)</f>
        <v>0.1</v>
      </c>
      <c r="I1091" s="9" t="e">
        <f>IF(E1091="",NA(),IF(PMT(H1091/freq,(term*freq),-$B$2)&gt;(U1090*(1+rate/freq)),IF((U1090*(1+rate/freq))&lt;0,0,(U1090*(1+rate/freq))),PMT(H1091/freq,(term*freq),-$B$2)))</f>
        <v>#N/A</v>
      </c>
      <c r="J1091" s="8" t="str">
        <f>IF(E1091="","",IF(emi&gt;(U1090*(1+rate/freq)),IF((U1090*(1+rate/freq))&lt;0,0,(U1090*(1+rate/freq))),emi))</f>
        <v/>
      </c>
      <c r="K1091" s="9" t="e">
        <f>IF(E1091="",NA(),IF(U1090&lt;0,0,U1090)*H1091/freq)</f>
        <v>#N/A</v>
      </c>
      <c r="L1091" s="8" t="str">
        <f t="shared" si="50"/>
        <v/>
      </c>
      <c r="M1091" s="8" t="str">
        <f t="shared" si="51"/>
        <v/>
      </c>
      <c r="N1091" s="8"/>
      <c r="O1091" s="8"/>
      <c r="P1091" s="8"/>
      <c r="Q1091" s="8">
        <f>IF($B$23=$M$2,M1091,IF($B$23=$N$2,N1091,IF($B$23=$O$2,O1091,IF($B$23=$P$2,P1091,""))))</f>
        <v>0</v>
      </c>
      <c r="R1091" s="3">
        <f>IF(Q1091&lt;&gt;0,regpay,0)</f>
        <v>0</v>
      </c>
      <c r="S1091" s="27"/>
      <c r="T1091" s="3">
        <f>IF(U1090=0,0,S1091)</f>
        <v>0</v>
      </c>
      <c r="U1091" s="8" t="str">
        <f>IF(E1091="","",IF(U1090&lt;=0,0,IF(U1090+F1091-L1091-R1091-T1091&lt;0,0,U1090+F1091-L1091-R1091-T1091)))</f>
        <v/>
      </c>
      <c r="W1091" s="11"/>
      <c r="X1091" s="11"/>
      <c r="Y1091" s="11"/>
      <c r="Z1091" s="11"/>
      <c r="AA1091" s="11"/>
      <c r="AB1091" s="11"/>
      <c r="AC1091" s="11"/>
    </row>
    <row r="1092" spans="4:29">
      <c r="D1092" s="34">
        <f>IF(SUM($D$2:D1091)&lt;&gt;0,0,IF(U1091=L1092,E1092,0))</f>
        <v>0</v>
      </c>
      <c r="E1092" s="3" t="str">
        <f t="shared" si="52"/>
        <v/>
      </c>
      <c r="F1092" s="3" t="str">
        <f>IF(E1092="","",IF(ISERROR(INDEX($A$11:$B$20,MATCH(E1092,$A$11:$A$20,0),2)),0,INDEX($A$11:$B$20,MATCH(E1092,$A$11:$A$20,0),2)))</f>
        <v/>
      </c>
      <c r="G1092" s="47">
        <v>0.1</v>
      </c>
      <c r="H1092" s="46">
        <f>IF($B$5="fixed",rate,G1092)</f>
        <v>0.1</v>
      </c>
      <c r="I1092" s="9" t="e">
        <f>IF(E1092="",NA(),IF(PMT(H1092/freq,(term*freq),-$B$2)&gt;(U1091*(1+rate/freq)),IF((U1091*(1+rate/freq))&lt;0,0,(U1091*(1+rate/freq))),PMT(H1092/freq,(term*freq),-$B$2)))</f>
        <v>#N/A</v>
      </c>
      <c r="J1092" s="8" t="str">
        <f>IF(E1092="","",IF(emi&gt;(U1091*(1+rate/freq)),IF((U1091*(1+rate/freq))&lt;0,0,(U1091*(1+rate/freq))),emi))</f>
        <v/>
      </c>
      <c r="K1092" s="9" t="e">
        <f>IF(E1092="",NA(),IF(U1091&lt;0,0,U1091)*H1092/freq)</f>
        <v>#N/A</v>
      </c>
      <c r="L1092" s="8" t="str">
        <f t="shared" si="50"/>
        <v/>
      </c>
      <c r="M1092" s="8" t="str">
        <f t="shared" si="51"/>
        <v/>
      </c>
      <c r="N1092" s="8"/>
      <c r="O1092" s="8"/>
      <c r="P1092" s="8"/>
      <c r="Q1092" s="8">
        <f>IF($B$23=$M$2,M1092,IF($B$23=$N$2,N1092,IF($B$23=$O$2,O1092,IF($B$23=$P$2,P1092,""))))</f>
        <v>0</v>
      </c>
      <c r="R1092" s="3">
        <f>IF(Q1092&lt;&gt;0,regpay,0)</f>
        <v>0</v>
      </c>
      <c r="S1092" s="27"/>
      <c r="T1092" s="3">
        <f>IF(U1091=0,0,S1092)</f>
        <v>0</v>
      </c>
      <c r="U1092" s="8" t="str">
        <f>IF(E1092="","",IF(U1091&lt;=0,0,IF(U1091+F1092-L1092-R1092-T1092&lt;0,0,U1091+F1092-L1092-R1092-T1092)))</f>
        <v/>
      </c>
      <c r="W1092" s="11"/>
      <c r="X1092" s="11"/>
      <c r="Y1092" s="11"/>
      <c r="Z1092" s="11"/>
      <c r="AA1092" s="11"/>
      <c r="AB1092" s="11"/>
      <c r="AC1092" s="11"/>
    </row>
    <row r="1093" spans="4:29">
      <c r="D1093" s="34">
        <f>IF(SUM($D$2:D1092)&lt;&gt;0,0,IF(U1092=L1093,E1093,0))</f>
        <v>0</v>
      </c>
      <c r="E1093" s="3" t="str">
        <f t="shared" si="52"/>
        <v/>
      </c>
      <c r="F1093" s="3" t="str">
        <f>IF(E1093="","",IF(ISERROR(INDEX($A$11:$B$20,MATCH(E1093,$A$11:$A$20,0),2)),0,INDEX($A$11:$B$20,MATCH(E1093,$A$11:$A$20,0),2)))</f>
        <v/>
      </c>
      <c r="G1093" s="47">
        <v>0.1</v>
      </c>
      <c r="H1093" s="46">
        <f>IF($B$5="fixed",rate,G1093)</f>
        <v>0.1</v>
      </c>
      <c r="I1093" s="9" t="e">
        <f>IF(E1093="",NA(),IF(PMT(H1093/freq,(term*freq),-$B$2)&gt;(U1092*(1+rate/freq)),IF((U1092*(1+rate/freq))&lt;0,0,(U1092*(1+rate/freq))),PMT(H1093/freq,(term*freq),-$B$2)))</f>
        <v>#N/A</v>
      </c>
      <c r="J1093" s="8" t="str">
        <f>IF(E1093="","",IF(emi&gt;(U1092*(1+rate/freq)),IF((U1092*(1+rate/freq))&lt;0,0,(U1092*(1+rate/freq))),emi))</f>
        <v/>
      </c>
      <c r="K1093" s="9" t="e">
        <f>IF(E1093="",NA(),IF(U1092&lt;0,0,U1092)*H1093/freq)</f>
        <v>#N/A</v>
      </c>
      <c r="L1093" s="8" t="str">
        <f t="shared" ref="L1093:L1156" si="53">IF(E1093="","",I1093-K1093)</f>
        <v/>
      </c>
      <c r="M1093" s="8" t="str">
        <f t="shared" ref="M1093:M1156" si="54">E1093</f>
        <v/>
      </c>
      <c r="N1093" s="8">
        <f>N1090+3</f>
        <v>1090</v>
      </c>
      <c r="O1093" s="8"/>
      <c r="P1093" s="8"/>
      <c r="Q1093" s="8">
        <f>IF($B$23=$M$2,M1093,IF($B$23=$N$2,N1093,IF($B$23=$O$2,O1093,IF($B$23=$P$2,P1093,""))))</f>
        <v>1090</v>
      </c>
      <c r="R1093" s="3">
        <f>IF(Q1093&lt;&gt;0,regpay,0)</f>
        <v>0</v>
      </c>
      <c r="S1093" s="27"/>
      <c r="T1093" s="3">
        <f>IF(U1092=0,0,S1093)</f>
        <v>0</v>
      </c>
      <c r="U1093" s="8" t="str">
        <f>IF(E1093="","",IF(U1092&lt;=0,0,IF(U1092+F1093-L1093-R1093-T1093&lt;0,0,U1092+F1093-L1093-R1093-T1093)))</f>
        <v/>
      </c>
      <c r="W1093" s="11"/>
      <c r="X1093" s="11"/>
      <c r="Y1093" s="11"/>
      <c r="Z1093" s="11"/>
      <c r="AA1093" s="11"/>
      <c r="AB1093" s="11"/>
      <c r="AC1093" s="11"/>
    </row>
    <row r="1094" spans="4:29">
      <c r="D1094" s="34">
        <f>IF(SUM($D$2:D1093)&lt;&gt;0,0,IF(U1093=L1094,E1094,0))</f>
        <v>0</v>
      </c>
      <c r="E1094" s="3" t="str">
        <f t="shared" si="52"/>
        <v/>
      </c>
      <c r="F1094" s="3" t="str">
        <f>IF(E1094="","",IF(ISERROR(INDEX($A$11:$B$20,MATCH(E1094,$A$11:$A$20,0),2)),0,INDEX($A$11:$B$20,MATCH(E1094,$A$11:$A$20,0),2)))</f>
        <v/>
      </c>
      <c r="G1094" s="47">
        <v>0.1</v>
      </c>
      <c r="H1094" s="46">
        <f>IF($B$5="fixed",rate,G1094)</f>
        <v>0.1</v>
      </c>
      <c r="I1094" s="9" t="e">
        <f>IF(E1094="",NA(),IF(PMT(H1094/freq,(term*freq),-$B$2)&gt;(U1093*(1+rate/freq)),IF((U1093*(1+rate/freq))&lt;0,0,(U1093*(1+rate/freq))),PMT(H1094/freq,(term*freq),-$B$2)))</f>
        <v>#N/A</v>
      </c>
      <c r="J1094" s="8" t="str">
        <f>IF(E1094="","",IF(emi&gt;(U1093*(1+rate/freq)),IF((U1093*(1+rate/freq))&lt;0,0,(U1093*(1+rate/freq))),emi))</f>
        <v/>
      </c>
      <c r="K1094" s="9" t="e">
        <f>IF(E1094="",NA(),IF(U1093&lt;0,0,U1093)*H1094/freq)</f>
        <v>#N/A</v>
      </c>
      <c r="L1094" s="8" t="str">
        <f t="shared" si="53"/>
        <v/>
      </c>
      <c r="M1094" s="8" t="str">
        <f t="shared" si="54"/>
        <v/>
      </c>
      <c r="N1094" s="8"/>
      <c r="O1094" s="8"/>
      <c r="P1094" s="8"/>
      <c r="Q1094" s="8">
        <f>IF($B$23=$M$2,M1094,IF($B$23=$N$2,N1094,IF($B$23=$O$2,O1094,IF($B$23=$P$2,P1094,""))))</f>
        <v>0</v>
      </c>
      <c r="R1094" s="3">
        <f>IF(Q1094&lt;&gt;0,regpay,0)</f>
        <v>0</v>
      </c>
      <c r="S1094" s="27"/>
      <c r="T1094" s="3">
        <f>IF(U1093=0,0,S1094)</f>
        <v>0</v>
      </c>
      <c r="U1094" s="8" t="str">
        <f>IF(E1094="","",IF(U1093&lt;=0,0,IF(U1093+F1094-L1094-R1094-T1094&lt;0,0,U1093+F1094-L1094-R1094-T1094)))</f>
        <v/>
      </c>
      <c r="W1094" s="11"/>
      <c r="X1094" s="11"/>
      <c r="Y1094" s="11"/>
      <c r="Z1094" s="11"/>
      <c r="AA1094" s="11"/>
      <c r="AB1094" s="11"/>
      <c r="AC1094" s="11"/>
    </row>
    <row r="1095" spans="4:29">
      <c r="D1095" s="34">
        <f>IF(SUM($D$2:D1094)&lt;&gt;0,0,IF(U1094=L1095,E1095,0))</f>
        <v>0</v>
      </c>
      <c r="E1095" s="3" t="str">
        <f t="shared" si="52"/>
        <v/>
      </c>
      <c r="F1095" s="3" t="str">
        <f>IF(E1095="","",IF(ISERROR(INDEX($A$11:$B$20,MATCH(E1095,$A$11:$A$20,0),2)),0,INDEX($A$11:$B$20,MATCH(E1095,$A$11:$A$20,0),2)))</f>
        <v/>
      </c>
      <c r="G1095" s="47">
        <v>0.1</v>
      </c>
      <c r="H1095" s="46">
        <f>IF($B$5="fixed",rate,G1095)</f>
        <v>0.1</v>
      </c>
      <c r="I1095" s="9" t="e">
        <f>IF(E1095="",NA(),IF(PMT(H1095/freq,(term*freq),-$B$2)&gt;(U1094*(1+rate/freq)),IF((U1094*(1+rate/freq))&lt;0,0,(U1094*(1+rate/freq))),PMT(H1095/freq,(term*freq),-$B$2)))</f>
        <v>#N/A</v>
      </c>
      <c r="J1095" s="8" t="str">
        <f>IF(E1095="","",IF(emi&gt;(U1094*(1+rate/freq)),IF((U1094*(1+rate/freq))&lt;0,0,(U1094*(1+rate/freq))),emi))</f>
        <v/>
      </c>
      <c r="K1095" s="9" t="e">
        <f>IF(E1095="",NA(),IF(U1094&lt;0,0,U1094)*H1095/freq)</f>
        <v>#N/A</v>
      </c>
      <c r="L1095" s="8" t="str">
        <f t="shared" si="53"/>
        <v/>
      </c>
      <c r="M1095" s="8" t="str">
        <f t="shared" si="54"/>
        <v/>
      </c>
      <c r="N1095" s="8"/>
      <c r="O1095" s="8"/>
      <c r="P1095" s="8"/>
      <c r="Q1095" s="8">
        <f>IF($B$23=$M$2,M1095,IF($B$23=$N$2,N1095,IF($B$23=$O$2,O1095,IF($B$23=$P$2,P1095,""))))</f>
        <v>0</v>
      </c>
      <c r="R1095" s="3">
        <f>IF(Q1095&lt;&gt;0,regpay,0)</f>
        <v>0</v>
      </c>
      <c r="S1095" s="27"/>
      <c r="T1095" s="3">
        <f>IF(U1094=0,0,S1095)</f>
        <v>0</v>
      </c>
      <c r="U1095" s="8" t="str">
        <f>IF(E1095="","",IF(U1094&lt;=0,0,IF(U1094+F1095-L1095-R1095-T1095&lt;0,0,U1094+F1095-L1095-R1095-T1095)))</f>
        <v/>
      </c>
      <c r="W1095" s="11"/>
      <c r="X1095" s="11"/>
      <c r="Y1095" s="11"/>
      <c r="Z1095" s="11"/>
      <c r="AA1095" s="11"/>
      <c r="AB1095" s="11"/>
      <c r="AC1095" s="11"/>
    </row>
    <row r="1096" spans="4:29">
      <c r="D1096" s="34">
        <f>IF(SUM($D$2:D1095)&lt;&gt;0,0,IF(U1095=L1096,E1096,0))</f>
        <v>0</v>
      </c>
      <c r="E1096" s="3" t="str">
        <f t="shared" si="52"/>
        <v/>
      </c>
      <c r="F1096" s="3" t="str">
        <f>IF(E1096="","",IF(ISERROR(INDEX($A$11:$B$20,MATCH(E1096,$A$11:$A$20,0),2)),0,INDEX($A$11:$B$20,MATCH(E1096,$A$11:$A$20,0),2)))</f>
        <v/>
      </c>
      <c r="G1096" s="47">
        <v>0.1</v>
      </c>
      <c r="H1096" s="46">
        <f>IF($B$5="fixed",rate,G1096)</f>
        <v>0.1</v>
      </c>
      <c r="I1096" s="9" t="e">
        <f>IF(E1096="",NA(),IF(PMT(H1096/freq,(term*freq),-$B$2)&gt;(U1095*(1+rate/freq)),IF((U1095*(1+rate/freq))&lt;0,0,(U1095*(1+rate/freq))),PMT(H1096/freq,(term*freq),-$B$2)))</f>
        <v>#N/A</v>
      </c>
      <c r="J1096" s="8" t="str">
        <f>IF(E1096="","",IF(emi&gt;(U1095*(1+rate/freq)),IF((U1095*(1+rate/freq))&lt;0,0,(U1095*(1+rate/freq))),emi))</f>
        <v/>
      </c>
      <c r="K1096" s="9" t="e">
        <f>IF(E1096="",NA(),IF(U1095&lt;0,0,U1095)*H1096/freq)</f>
        <v>#N/A</v>
      </c>
      <c r="L1096" s="8" t="str">
        <f t="shared" si="53"/>
        <v/>
      </c>
      <c r="M1096" s="8" t="str">
        <f t="shared" si="54"/>
        <v/>
      </c>
      <c r="N1096" s="8">
        <f>N1093+3</f>
        <v>1093</v>
      </c>
      <c r="O1096" s="8">
        <f>O1090+6</f>
        <v>1093</v>
      </c>
      <c r="P1096" s="8">
        <f>P1084+12</f>
        <v>1093</v>
      </c>
      <c r="Q1096" s="8">
        <f>IF($B$23=$M$2,M1096,IF($B$23=$N$2,N1096,IF($B$23=$O$2,O1096,IF($B$23=$P$2,P1096,""))))</f>
        <v>1093</v>
      </c>
      <c r="R1096" s="3">
        <f>IF(Q1096&lt;&gt;0,regpay,0)</f>
        <v>0</v>
      </c>
      <c r="S1096" s="27"/>
      <c r="T1096" s="3">
        <f>IF(U1095=0,0,S1096)</f>
        <v>0</v>
      </c>
      <c r="U1096" s="8" t="str">
        <f>IF(E1096="","",IF(U1095&lt;=0,0,IF(U1095+F1096-L1096-R1096-T1096&lt;0,0,U1095+F1096-L1096-R1096-T1096)))</f>
        <v/>
      </c>
      <c r="W1096" s="11"/>
      <c r="X1096" s="11"/>
      <c r="Y1096" s="11"/>
      <c r="Z1096" s="11"/>
      <c r="AA1096" s="11"/>
      <c r="AB1096" s="11"/>
      <c r="AC1096" s="11"/>
    </row>
    <row r="1097" spans="4:29">
      <c r="D1097" s="34">
        <f>IF(SUM($D$2:D1096)&lt;&gt;0,0,IF(U1096=L1097,E1097,0))</f>
        <v>0</v>
      </c>
      <c r="E1097" s="3" t="str">
        <f t="shared" si="52"/>
        <v/>
      </c>
      <c r="F1097" s="3" t="str">
        <f>IF(E1097="","",IF(ISERROR(INDEX($A$11:$B$20,MATCH(E1097,$A$11:$A$20,0),2)),0,INDEX($A$11:$B$20,MATCH(E1097,$A$11:$A$20,0),2)))</f>
        <v/>
      </c>
      <c r="G1097" s="47">
        <v>0.1</v>
      </c>
      <c r="H1097" s="46">
        <f>IF($B$5="fixed",rate,G1097)</f>
        <v>0.1</v>
      </c>
      <c r="I1097" s="9" t="e">
        <f>IF(E1097="",NA(),IF(PMT(H1097/freq,(term*freq),-$B$2)&gt;(U1096*(1+rate/freq)),IF((U1096*(1+rate/freq))&lt;0,0,(U1096*(1+rate/freq))),PMT(H1097/freq,(term*freq),-$B$2)))</f>
        <v>#N/A</v>
      </c>
      <c r="J1097" s="8" t="str">
        <f>IF(E1097="","",IF(emi&gt;(U1096*(1+rate/freq)),IF((U1096*(1+rate/freq))&lt;0,0,(U1096*(1+rate/freq))),emi))</f>
        <v/>
      </c>
      <c r="K1097" s="9" t="e">
        <f>IF(E1097="",NA(),IF(U1096&lt;0,0,U1096)*H1097/freq)</f>
        <v>#N/A</v>
      </c>
      <c r="L1097" s="8" t="str">
        <f t="shared" si="53"/>
        <v/>
      </c>
      <c r="M1097" s="8" t="str">
        <f t="shared" si="54"/>
        <v/>
      </c>
      <c r="N1097" s="8"/>
      <c r="O1097" s="8"/>
      <c r="P1097" s="8"/>
      <c r="Q1097" s="8">
        <f>IF($B$23=$M$2,M1097,IF($B$23=$N$2,N1097,IF($B$23=$O$2,O1097,IF($B$23=$P$2,P1097,""))))</f>
        <v>0</v>
      </c>
      <c r="R1097" s="3">
        <f>IF(Q1097&lt;&gt;0,regpay,0)</f>
        <v>0</v>
      </c>
      <c r="S1097" s="27"/>
      <c r="T1097" s="3">
        <f>IF(U1096=0,0,S1097)</f>
        <v>0</v>
      </c>
      <c r="U1097" s="8" t="str">
        <f>IF(E1097="","",IF(U1096&lt;=0,0,IF(U1096+F1097-L1097-R1097-T1097&lt;0,0,U1096+F1097-L1097-R1097-T1097)))</f>
        <v/>
      </c>
      <c r="W1097" s="11"/>
      <c r="X1097" s="11"/>
      <c r="Y1097" s="11"/>
      <c r="Z1097" s="11"/>
      <c r="AA1097" s="11"/>
      <c r="AB1097" s="11"/>
      <c r="AC1097" s="11"/>
    </row>
    <row r="1098" spans="4:29">
      <c r="D1098" s="34">
        <f>IF(SUM($D$2:D1097)&lt;&gt;0,0,IF(U1097=L1098,E1098,0))</f>
        <v>0</v>
      </c>
      <c r="E1098" s="3" t="str">
        <f t="shared" si="52"/>
        <v/>
      </c>
      <c r="F1098" s="3" t="str">
        <f>IF(E1098="","",IF(ISERROR(INDEX($A$11:$B$20,MATCH(E1098,$A$11:$A$20,0),2)),0,INDEX($A$11:$B$20,MATCH(E1098,$A$11:$A$20,0),2)))</f>
        <v/>
      </c>
      <c r="G1098" s="47">
        <v>0.1</v>
      </c>
      <c r="H1098" s="46">
        <f>IF($B$5="fixed",rate,G1098)</f>
        <v>0.1</v>
      </c>
      <c r="I1098" s="9" t="e">
        <f>IF(E1098="",NA(),IF(PMT(H1098/freq,(term*freq),-$B$2)&gt;(U1097*(1+rate/freq)),IF((U1097*(1+rate/freq))&lt;0,0,(U1097*(1+rate/freq))),PMT(H1098/freq,(term*freq),-$B$2)))</f>
        <v>#N/A</v>
      </c>
      <c r="J1098" s="8" t="str">
        <f>IF(E1098="","",IF(emi&gt;(U1097*(1+rate/freq)),IF((U1097*(1+rate/freq))&lt;0,0,(U1097*(1+rate/freq))),emi))</f>
        <v/>
      </c>
      <c r="K1098" s="9" t="e">
        <f>IF(E1098="",NA(),IF(U1097&lt;0,0,U1097)*H1098/freq)</f>
        <v>#N/A</v>
      </c>
      <c r="L1098" s="8" t="str">
        <f t="shared" si="53"/>
        <v/>
      </c>
      <c r="M1098" s="8" t="str">
        <f t="shared" si="54"/>
        <v/>
      </c>
      <c r="N1098" s="8"/>
      <c r="O1098" s="8"/>
      <c r="P1098" s="8"/>
      <c r="Q1098" s="8">
        <f>IF($B$23=$M$2,M1098,IF($B$23=$N$2,N1098,IF($B$23=$O$2,O1098,IF($B$23=$P$2,P1098,""))))</f>
        <v>0</v>
      </c>
      <c r="R1098" s="3">
        <f>IF(Q1098&lt;&gt;0,regpay,0)</f>
        <v>0</v>
      </c>
      <c r="S1098" s="27"/>
      <c r="T1098" s="3">
        <f>IF(U1097=0,0,S1098)</f>
        <v>0</v>
      </c>
      <c r="U1098" s="8" t="str">
        <f>IF(E1098="","",IF(U1097&lt;=0,0,IF(U1097+F1098-L1098-R1098-T1098&lt;0,0,U1097+F1098-L1098-R1098-T1098)))</f>
        <v/>
      </c>
      <c r="W1098" s="11"/>
      <c r="X1098" s="11"/>
      <c r="Y1098" s="11"/>
      <c r="Z1098" s="11"/>
      <c r="AA1098" s="11"/>
      <c r="AB1098" s="11"/>
      <c r="AC1098" s="11"/>
    </row>
    <row r="1099" spans="4:29">
      <c r="D1099" s="34">
        <f>IF(SUM($D$2:D1098)&lt;&gt;0,0,IF(U1098=L1099,E1099,0))</f>
        <v>0</v>
      </c>
      <c r="E1099" s="3" t="str">
        <f t="shared" si="52"/>
        <v/>
      </c>
      <c r="F1099" s="3" t="str">
        <f>IF(E1099="","",IF(ISERROR(INDEX($A$11:$B$20,MATCH(E1099,$A$11:$A$20,0),2)),0,INDEX($A$11:$B$20,MATCH(E1099,$A$11:$A$20,0),2)))</f>
        <v/>
      </c>
      <c r="G1099" s="47">
        <v>0.1</v>
      </c>
      <c r="H1099" s="46">
        <f>IF($B$5="fixed",rate,G1099)</f>
        <v>0.1</v>
      </c>
      <c r="I1099" s="9" t="e">
        <f>IF(E1099="",NA(),IF(PMT(H1099/freq,(term*freq),-$B$2)&gt;(U1098*(1+rate/freq)),IF((U1098*(1+rate/freq))&lt;0,0,(U1098*(1+rate/freq))),PMT(H1099/freq,(term*freq),-$B$2)))</f>
        <v>#N/A</v>
      </c>
      <c r="J1099" s="8" t="str">
        <f>IF(E1099="","",IF(emi&gt;(U1098*(1+rate/freq)),IF((U1098*(1+rate/freq))&lt;0,0,(U1098*(1+rate/freq))),emi))</f>
        <v/>
      </c>
      <c r="K1099" s="9" t="e">
        <f>IF(E1099="",NA(),IF(U1098&lt;0,0,U1098)*H1099/freq)</f>
        <v>#N/A</v>
      </c>
      <c r="L1099" s="8" t="str">
        <f t="shared" si="53"/>
        <v/>
      </c>
      <c r="M1099" s="8" t="str">
        <f t="shared" si="54"/>
        <v/>
      </c>
      <c r="N1099" s="8">
        <f>N1096+3</f>
        <v>1096</v>
      </c>
      <c r="O1099" s="8"/>
      <c r="P1099" s="8"/>
      <c r="Q1099" s="8">
        <f>IF($B$23=$M$2,M1099,IF($B$23=$N$2,N1099,IF($B$23=$O$2,O1099,IF($B$23=$P$2,P1099,""))))</f>
        <v>1096</v>
      </c>
      <c r="R1099" s="3">
        <f>IF(Q1099&lt;&gt;0,regpay,0)</f>
        <v>0</v>
      </c>
      <c r="S1099" s="27"/>
      <c r="T1099" s="3">
        <f>IF(U1098=0,0,S1099)</f>
        <v>0</v>
      </c>
      <c r="U1099" s="8" t="str">
        <f>IF(E1099="","",IF(U1098&lt;=0,0,IF(U1098+F1099-L1099-R1099-T1099&lt;0,0,U1098+F1099-L1099-R1099-T1099)))</f>
        <v/>
      </c>
      <c r="W1099" s="11"/>
      <c r="X1099" s="11"/>
      <c r="Y1099" s="11"/>
      <c r="Z1099" s="11"/>
      <c r="AA1099" s="11"/>
      <c r="AB1099" s="11"/>
      <c r="AC1099" s="11"/>
    </row>
    <row r="1100" spans="4:29">
      <c r="D1100" s="34">
        <f>IF(SUM($D$2:D1099)&lt;&gt;0,0,IF(U1099=L1100,E1100,0))</f>
        <v>0</v>
      </c>
      <c r="E1100" s="3" t="str">
        <f t="shared" si="52"/>
        <v/>
      </c>
      <c r="F1100" s="3" t="str">
        <f>IF(E1100="","",IF(ISERROR(INDEX($A$11:$B$20,MATCH(E1100,$A$11:$A$20,0),2)),0,INDEX($A$11:$B$20,MATCH(E1100,$A$11:$A$20,0),2)))</f>
        <v/>
      </c>
      <c r="G1100" s="47">
        <v>0.1</v>
      </c>
      <c r="H1100" s="46">
        <f>IF($B$5="fixed",rate,G1100)</f>
        <v>0.1</v>
      </c>
      <c r="I1100" s="9" t="e">
        <f>IF(E1100="",NA(),IF(PMT(H1100/freq,(term*freq),-$B$2)&gt;(U1099*(1+rate/freq)),IF((U1099*(1+rate/freq))&lt;0,0,(U1099*(1+rate/freq))),PMT(H1100/freq,(term*freq),-$B$2)))</f>
        <v>#N/A</v>
      </c>
      <c r="J1100" s="8" t="str">
        <f>IF(E1100="","",IF(emi&gt;(U1099*(1+rate/freq)),IF((U1099*(1+rate/freq))&lt;0,0,(U1099*(1+rate/freq))),emi))</f>
        <v/>
      </c>
      <c r="K1100" s="9" t="e">
        <f>IF(E1100="",NA(),IF(U1099&lt;0,0,U1099)*H1100/freq)</f>
        <v>#N/A</v>
      </c>
      <c r="L1100" s="8" t="str">
        <f t="shared" si="53"/>
        <v/>
      </c>
      <c r="M1100" s="8" t="str">
        <f t="shared" si="54"/>
        <v/>
      </c>
      <c r="N1100" s="8"/>
      <c r="O1100" s="8"/>
      <c r="P1100" s="8"/>
      <c r="Q1100" s="8">
        <f>IF($B$23=$M$2,M1100,IF($B$23=$N$2,N1100,IF($B$23=$O$2,O1100,IF($B$23=$P$2,P1100,""))))</f>
        <v>0</v>
      </c>
      <c r="R1100" s="3">
        <f>IF(Q1100&lt;&gt;0,regpay,0)</f>
        <v>0</v>
      </c>
      <c r="S1100" s="27"/>
      <c r="T1100" s="3">
        <f>IF(U1099=0,0,S1100)</f>
        <v>0</v>
      </c>
      <c r="U1100" s="8" t="str">
        <f>IF(E1100="","",IF(U1099&lt;=0,0,IF(U1099+F1100-L1100-R1100-T1100&lt;0,0,U1099+F1100-L1100-R1100-T1100)))</f>
        <v/>
      </c>
      <c r="W1100" s="11"/>
      <c r="X1100" s="11"/>
      <c r="Y1100" s="11"/>
      <c r="Z1100" s="11"/>
      <c r="AA1100" s="11"/>
      <c r="AB1100" s="11"/>
      <c r="AC1100" s="11"/>
    </row>
    <row r="1101" spans="4:29">
      <c r="D1101" s="34">
        <f>IF(SUM($D$2:D1100)&lt;&gt;0,0,IF(U1100=L1101,E1101,0))</f>
        <v>0</v>
      </c>
      <c r="E1101" s="3" t="str">
        <f t="shared" si="52"/>
        <v/>
      </c>
      <c r="F1101" s="3" t="str">
        <f>IF(E1101="","",IF(ISERROR(INDEX($A$11:$B$20,MATCH(E1101,$A$11:$A$20,0),2)),0,INDEX($A$11:$B$20,MATCH(E1101,$A$11:$A$20,0),2)))</f>
        <v/>
      </c>
      <c r="G1101" s="47">
        <v>0.1</v>
      </c>
      <c r="H1101" s="46">
        <f>IF($B$5="fixed",rate,G1101)</f>
        <v>0.1</v>
      </c>
      <c r="I1101" s="9" t="e">
        <f>IF(E1101="",NA(),IF(PMT(H1101/freq,(term*freq),-$B$2)&gt;(U1100*(1+rate/freq)),IF((U1100*(1+rate/freq))&lt;0,0,(U1100*(1+rate/freq))),PMT(H1101/freq,(term*freq),-$B$2)))</f>
        <v>#N/A</v>
      </c>
      <c r="J1101" s="8" t="str">
        <f>IF(E1101="","",IF(emi&gt;(U1100*(1+rate/freq)),IF((U1100*(1+rate/freq))&lt;0,0,(U1100*(1+rate/freq))),emi))</f>
        <v/>
      </c>
      <c r="K1101" s="9" t="e">
        <f>IF(E1101="",NA(),IF(U1100&lt;0,0,U1100)*H1101/freq)</f>
        <v>#N/A</v>
      </c>
      <c r="L1101" s="8" t="str">
        <f t="shared" si="53"/>
        <v/>
      </c>
      <c r="M1101" s="8" t="str">
        <f t="shared" si="54"/>
        <v/>
      </c>
      <c r="N1101" s="8"/>
      <c r="O1101" s="8"/>
      <c r="P1101" s="8"/>
      <c r="Q1101" s="8">
        <f>IF($B$23=$M$2,M1101,IF($B$23=$N$2,N1101,IF($B$23=$O$2,O1101,IF($B$23=$P$2,P1101,""))))</f>
        <v>0</v>
      </c>
      <c r="R1101" s="3">
        <f>IF(Q1101&lt;&gt;0,regpay,0)</f>
        <v>0</v>
      </c>
      <c r="S1101" s="27"/>
      <c r="T1101" s="3">
        <f>IF(U1100=0,0,S1101)</f>
        <v>0</v>
      </c>
      <c r="U1101" s="8" t="str">
        <f>IF(E1101="","",IF(U1100&lt;=0,0,IF(U1100+F1101-L1101-R1101-T1101&lt;0,0,U1100+F1101-L1101-R1101-T1101)))</f>
        <v/>
      </c>
      <c r="W1101" s="11"/>
      <c r="X1101" s="11"/>
      <c r="Y1101" s="11"/>
      <c r="Z1101" s="11"/>
      <c r="AA1101" s="11"/>
      <c r="AB1101" s="11"/>
      <c r="AC1101" s="11"/>
    </row>
    <row r="1102" spans="4:29">
      <c r="D1102" s="34">
        <f>IF(SUM($D$2:D1101)&lt;&gt;0,0,IF(U1101=L1102,E1102,0))</f>
        <v>0</v>
      </c>
      <c r="E1102" s="3" t="str">
        <f t="shared" si="52"/>
        <v/>
      </c>
      <c r="F1102" s="3" t="str">
        <f>IF(E1102="","",IF(ISERROR(INDEX($A$11:$B$20,MATCH(E1102,$A$11:$A$20,0),2)),0,INDEX($A$11:$B$20,MATCH(E1102,$A$11:$A$20,0),2)))</f>
        <v/>
      </c>
      <c r="G1102" s="47">
        <v>0.1</v>
      </c>
      <c r="H1102" s="46">
        <f>IF($B$5="fixed",rate,G1102)</f>
        <v>0.1</v>
      </c>
      <c r="I1102" s="9" t="e">
        <f>IF(E1102="",NA(),IF(PMT(H1102/freq,(term*freq),-$B$2)&gt;(U1101*(1+rate/freq)),IF((U1101*(1+rate/freq))&lt;0,0,(U1101*(1+rate/freq))),PMT(H1102/freq,(term*freq),-$B$2)))</f>
        <v>#N/A</v>
      </c>
      <c r="J1102" s="8" t="str">
        <f>IF(E1102="","",IF(emi&gt;(U1101*(1+rate/freq)),IF((U1101*(1+rate/freq))&lt;0,0,(U1101*(1+rate/freq))),emi))</f>
        <v/>
      </c>
      <c r="K1102" s="9" t="e">
        <f>IF(E1102="",NA(),IF(U1101&lt;0,0,U1101)*H1102/freq)</f>
        <v>#N/A</v>
      </c>
      <c r="L1102" s="8" t="str">
        <f t="shared" si="53"/>
        <v/>
      </c>
      <c r="M1102" s="8" t="str">
        <f t="shared" si="54"/>
        <v/>
      </c>
      <c r="N1102" s="8">
        <f>N1099+3</f>
        <v>1099</v>
      </c>
      <c r="O1102" s="8">
        <f>O1096+6</f>
        <v>1099</v>
      </c>
      <c r="P1102" s="8"/>
      <c r="Q1102" s="8">
        <f>IF($B$23=$M$2,M1102,IF($B$23=$N$2,N1102,IF($B$23=$O$2,O1102,IF($B$23=$P$2,P1102,""))))</f>
        <v>1099</v>
      </c>
      <c r="R1102" s="3">
        <f>IF(Q1102&lt;&gt;0,regpay,0)</f>
        <v>0</v>
      </c>
      <c r="S1102" s="27"/>
      <c r="T1102" s="3">
        <f>IF(U1101=0,0,S1102)</f>
        <v>0</v>
      </c>
      <c r="U1102" s="8" t="str">
        <f>IF(E1102="","",IF(U1101&lt;=0,0,IF(U1101+F1102-L1102-R1102-T1102&lt;0,0,U1101+F1102-L1102-R1102-T1102)))</f>
        <v/>
      </c>
      <c r="W1102" s="11"/>
      <c r="X1102" s="11"/>
      <c r="Y1102" s="11"/>
      <c r="Z1102" s="11"/>
      <c r="AA1102" s="11"/>
      <c r="AB1102" s="11"/>
      <c r="AC1102" s="11"/>
    </row>
    <row r="1103" spans="4:29">
      <c r="D1103" s="34">
        <f>IF(SUM($D$2:D1102)&lt;&gt;0,0,IF(U1102=L1103,E1103,0))</f>
        <v>0</v>
      </c>
      <c r="E1103" s="3" t="str">
        <f t="shared" si="52"/>
        <v/>
      </c>
      <c r="F1103" s="3" t="str">
        <f>IF(E1103="","",IF(ISERROR(INDEX($A$11:$B$20,MATCH(E1103,$A$11:$A$20,0),2)),0,INDEX($A$11:$B$20,MATCH(E1103,$A$11:$A$20,0),2)))</f>
        <v/>
      </c>
      <c r="G1103" s="47">
        <v>0.1</v>
      </c>
      <c r="H1103" s="46">
        <f>IF($B$5="fixed",rate,G1103)</f>
        <v>0.1</v>
      </c>
      <c r="I1103" s="9" t="e">
        <f>IF(E1103="",NA(),IF(PMT(H1103/freq,(term*freq),-$B$2)&gt;(U1102*(1+rate/freq)),IF((U1102*(1+rate/freq))&lt;0,0,(U1102*(1+rate/freq))),PMT(H1103/freq,(term*freq),-$B$2)))</f>
        <v>#N/A</v>
      </c>
      <c r="J1103" s="8" t="str">
        <f>IF(E1103="","",IF(emi&gt;(U1102*(1+rate/freq)),IF((U1102*(1+rate/freq))&lt;0,0,(U1102*(1+rate/freq))),emi))</f>
        <v/>
      </c>
      <c r="K1103" s="9" t="e">
        <f>IF(E1103="",NA(),IF(U1102&lt;0,0,U1102)*H1103/freq)</f>
        <v>#N/A</v>
      </c>
      <c r="L1103" s="8" t="str">
        <f t="shared" si="53"/>
        <v/>
      </c>
      <c r="M1103" s="8" t="str">
        <f t="shared" si="54"/>
        <v/>
      </c>
      <c r="N1103" s="8"/>
      <c r="O1103" s="8"/>
      <c r="P1103" s="8"/>
      <c r="Q1103" s="8">
        <f>IF($B$23=$M$2,M1103,IF($B$23=$N$2,N1103,IF($B$23=$O$2,O1103,IF($B$23=$P$2,P1103,""))))</f>
        <v>0</v>
      </c>
      <c r="R1103" s="3">
        <f>IF(Q1103&lt;&gt;0,regpay,0)</f>
        <v>0</v>
      </c>
      <c r="S1103" s="27"/>
      <c r="T1103" s="3">
        <f>IF(U1102=0,0,S1103)</f>
        <v>0</v>
      </c>
      <c r="U1103" s="8" t="str">
        <f>IF(E1103="","",IF(U1102&lt;=0,0,IF(U1102+F1103-L1103-R1103-T1103&lt;0,0,U1102+F1103-L1103-R1103-T1103)))</f>
        <v/>
      </c>
      <c r="W1103" s="11"/>
      <c r="X1103" s="11"/>
      <c r="Y1103" s="11"/>
      <c r="Z1103" s="11"/>
      <c r="AA1103" s="11"/>
      <c r="AB1103" s="11"/>
      <c r="AC1103" s="11"/>
    </row>
    <row r="1104" spans="4:29">
      <c r="D1104" s="34">
        <f>IF(SUM($D$2:D1103)&lt;&gt;0,0,IF(U1103=L1104,E1104,0))</f>
        <v>0</v>
      </c>
      <c r="E1104" s="3" t="str">
        <f t="shared" si="52"/>
        <v/>
      </c>
      <c r="F1104" s="3" t="str">
        <f>IF(E1104="","",IF(ISERROR(INDEX($A$11:$B$20,MATCH(E1104,$A$11:$A$20,0),2)),0,INDEX($A$11:$B$20,MATCH(E1104,$A$11:$A$20,0),2)))</f>
        <v/>
      </c>
      <c r="G1104" s="47">
        <v>0.1</v>
      </c>
      <c r="H1104" s="46">
        <f>IF($B$5="fixed",rate,G1104)</f>
        <v>0.1</v>
      </c>
      <c r="I1104" s="9" t="e">
        <f>IF(E1104="",NA(),IF(PMT(H1104/freq,(term*freq),-$B$2)&gt;(U1103*(1+rate/freq)),IF((U1103*(1+rate/freq))&lt;0,0,(U1103*(1+rate/freq))),PMT(H1104/freq,(term*freq),-$B$2)))</f>
        <v>#N/A</v>
      </c>
      <c r="J1104" s="8" t="str">
        <f>IF(E1104="","",IF(emi&gt;(U1103*(1+rate/freq)),IF((U1103*(1+rate/freq))&lt;0,0,(U1103*(1+rate/freq))),emi))</f>
        <v/>
      </c>
      <c r="K1104" s="9" t="e">
        <f>IF(E1104="",NA(),IF(U1103&lt;0,0,U1103)*H1104/freq)</f>
        <v>#N/A</v>
      </c>
      <c r="L1104" s="8" t="str">
        <f t="shared" si="53"/>
        <v/>
      </c>
      <c r="M1104" s="8" t="str">
        <f t="shared" si="54"/>
        <v/>
      </c>
      <c r="N1104" s="8"/>
      <c r="O1104" s="8"/>
      <c r="P1104" s="8"/>
      <c r="Q1104" s="8">
        <f>IF($B$23=$M$2,M1104,IF($B$23=$N$2,N1104,IF($B$23=$O$2,O1104,IF($B$23=$P$2,P1104,""))))</f>
        <v>0</v>
      </c>
      <c r="R1104" s="3">
        <f>IF(Q1104&lt;&gt;0,regpay,0)</f>
        <v>0</v>
      </c>
      <c r="S1104" s="27"/>
      <c r="T1104" s="3">
        <f>IF(U1103=0,0,S1104)</f>
        <v>0</v>
      </c>
      <c r="U1104" s="8" t="str">
        <f>IF(E1104="","",IF(U1103&lt;=0,0,IF(U1103+F1104-L1104-R1104-T1104&lt;0,0,U1103+F1104-L1104-R1104-T1104)))</f>
        <v/>
      </c>
      <c r="W1104" s="11"/>
      <c r="X1104" s="11"/>
      <c r="Y1104" s="11"/>
      <c r="Z1104" s="11"/>
      <c r="AA1104" s="11"/>
      <c r="AB1104" s="11"/>
      <c r="AC1104" s="11"/>
    </row>
    <row r="1105" spans="4:29">
      <c r="D1105" s="34">
        <f>IF(SUM($D$2:D1104)&lt;&gt;0,0,IF(U1104=L1105,E1105,0))</f>
        <v>0</v>
      </c>
      <c r="E1105" s="3" t="str">
        <f t="shared" si="52"/>
        <v/>
      </c>
      <c r="F1105" s="3" t="str">
        <f>IF(E1105="","",IF(ISERROR(INDEX($A$11:$B$20,MATCH(E1105,$A$11:$A$20,0),2)),0,INDEX($A$11:$B$20,MATCH(E1105,$A$11:$A$20,0),2)))</f>
        <v/>
      </c>
      <c r="G1105" s="47">
        <v>0.1</v>
      </c>
      <c r="H1105" s="46">
        <f>IF($B$5="fixed",rate,G1105)</f>
        <v>0.1</v>
      </c>
      <c r="I1105" s="9" t="e">
        <f>IF(E1105="",NA(),IF(PMT(H1105/freq,(term*freq),-$B$2)&gt;(U1104*(1+rate/freq)),IF((U1104*(1+rate/freq))&lt;0,0,(U1104*(1+rate/freq))),PMT(H1105/freq,(term*freq),-$B$2)))</f>
        <v>#N/A</v>
      </c>
      <c r="J1105" s="8" t="str">
        <f>IF(E1105="","",IF(emi&gt;(U1104*(1+rate/freq)),IF((U1104*(1+rate/freq))&lt;0,0,(U1104*(1+rate/freq))),emi))</f>
        <v/>
      </c>
      <c r="K1105" s="9" t="e">
        <f>IF(E1105="",NA(),IF(U1104&lt;0,0,U1104)*H1105/freq)</f>
        <v>#N/A</v>
      </c>
      <c r="L1105" s="8" t="str">
        <f t="shared" si="53"/>
        <v/>
      </c>
      <c r="M1105" s="8" t="str">
        <f t="shared" si="54"/>
        <v/>
      </c>
      <c r="N1105" s="8">
        <f>N1102+3</f>
        <v>1102</v>
      </c>
      <c r="O1105" s="8"/>
      <c r="P1105" s="8"/>
      <c r="Q1105" s="8">
        <f>IF($B$23=$M$2,M1105,IF($B$23=$N$2,N1105,IF($B$23=$O$2,O1105,IF($B$23=$P$2,P1105,""))))</f>
        <v>1102</v>
      </c>
      <c r="R1105" s="3">
        <f>IF(Q1105&lt;&gt;0,regpay,0)</f>
        <v>0</v>
      </c>
      <c r="S1105" s="27"/>
      <c r="T1105" s="3">
        <f>IF(U1104=0,0,S1105)</f>
        <v>0</v>
      </c>
      <c r="U1105" s="8" t="str">
        <f>IF(E1105="","",IF(U1104&lt;=0,0,IF(U1104+F1105-L1105-R1105-T1105&lt;0,0,U1104+F1105-L1105-R1105-T1105)))</f>
        <v/>
      </c>
      <c r="W1105" s="11"/>
      <c r="X1105" s="11"/>
      <c r="Y1105" s="11"/>
      <c r="Z1105" s="11"/>
      <c r="AA1105" s="11"/>
      <c r="AB1105" s="11"/>
      <c r="AC1105" s="11"/>
    </row>
    <row r="1106" spans="4:29">
      <c r="D1106" s="34">
        <f>IF(SUM($D$2:D1105)&lt;&gt;0,0,IF(U1105=L1106,E1106,0))</f>
        <v>0</v>
      </c>
      <c r="E1106" s="3" t="str">
        <f t="shared" si="52"/>
        <v/>
      </c>
      <c r="F1106" s="3" t="str">
        <f>IF(E1106="","",IF(ISERROR(INDEX($A$11:$B$20,MATCH(E1106,$A$11:$A$20,0),2)),0,INDEX($A$11:$B$20,MATCH(E1106,$A$11:$A$20,0),2)))</f>
        <v/>
      </c>
      <c r="G1106" s="47">
        <v>0.1</v>
      </c>
      <c r="H1106" s="46">
        <f>IF($B$5="fixed",rate,G1106)</f>
        <v>0.1</v>
      </c>
      <c r="I1106" s="9" t="e">
        <f>IF(E1106="",NA(),IF(PMT(H1106/freq,(term*freq),-$B$2)&gt;(U1105*(1+rate/freq)),IF((U1105*(1+rate/freq))&lt;0,0,(U1105*(1+rate/freq))),PMT(H1106/freq,(term*freq),-$B$2)))</f>
        <v>#N/A</v>
      </c>
      <c r="J1106" s="8" t="str">
        <f>IF(E1106="","",IF(emi&gt;(U1105*(1+rate/freq)),IF((U1105*(1+rate/freq))&lt;0,0,(U1105*(1+rate/freq))),emi))</f>
        <v/>
      </c>
      <c r="K1106" s="9" t="e">
        <f>IF(E1106="",NA(),IF(U1105&lt;0,0,U1105)*H1106/freq)</f>
        <v>#N/A</v>
      </c>
      <c r="L1106" s="8" t="str">
        <f t="shared" si="53"/>
        <v/>
      </c>
      <c r="M1106" s="8" t="str">
        <f t="shared" si="54"/>
        <v/>
      </c>
      <c r="N1106" s="8"/>
      <c r="O1106" s="8"/>
      <c r="P1106" s="8"/>
      <c r="Q1106" s="8">
        <f>IF($B$23=$M$2,M1106,IF($B$23=$N$2,N1106,IF($B$23=$O$2,O1106,IF($B$23=$P$2,P1106,""))))</f>
        <v>0</v>
      </c>
      <c r="R1106" s="3">
        <f>IF(Q1106&lt;&gt;0,regpay,0)</f>
        <v>0</v>
      </c>
      <c r="S1106" s="27"/>
      <c r="T1106" s="3">
        <f>IF(U1105=0,0,S1106)</f>
        <v>0</v>
      </c>
      <c r="U1106" s="8" t="str">
        <f>IF(E1106="","",IF(U1105&lt;=0,0,IF(U1105+F1106-L1106-R1106-T1106&lt;0,0,U1105+F1106-L1106-R1106-T1106)))</f>
        <v/>
      </c>
      <c r="W1106" s="11"/>
      <c r="X1106" s="11"/>
      <c r="Y1106" s="11"/>
      <c r="Z1106" s="11"/>
      <c r="AA1106" s="11"/>
      <c r="AB1106" s="11"/>
      <c r="AC1106" s="11"/>
    </row>
    <row r="1107" spans="4:29">
      <c r="D1107" s="34">
        <f>IF(SUM($D$2:D1106)&lt;&gt;0,0,IF(U1106=L1107,E1107,0))</f>
        <v>0</v>
      </c>
      <c r="E1107" s="3" t="str">
        <f t="shared" si="52"/>
        <v/>
      </c>
      <c r="F1107" s="3" t="str">
        <f>IF(E1107="","",IF(ISERROR(INDEX($A$11:$B$20,MATCH(E1107,$A$11:$A$20,0),2)),0,INDEX($A$11:$B$20,MATCH(E1107,$A$11:$A$20,0),2)))</f>
        <v/>
      </c>
      <c r="G1107" s="47">
        <v>0.1</v>
      </c>
      <c r="H1107" s="46">
        <f>IF($B$5="fixed",rate,G1107)</f>
        <v>0.1</v>
      </c>
      <c r="I1107" s="9" t="e">
        <f>IF(E1107="",NA(),IF(PMT(H1107/freq,(term*freq),-$B$2)&gt;(U1106*(1+rate/freq)),IF((U1106*(1+rate/freq))&lt;0,0,(U1106*(1+rate/freq))),PMT(H1107/freq,(term*freq),-$B$2)))</f>
        <v>#N/A</v>
      </c>
      <c r="J1107" s="8" t="str">
        <f>IF(E1107="","",IF(emi&gt;(U1106*(1+rate/freq)),IF((U1106*(1+rate/freq))&lt;0,0,(U1106*(1+rate/freq))),emi))</f>
        <v/>
      </c>
      <c r="K1107" s="9" t="e">
        <f>IF(E1107="",NA(),IF(U1106&lt;0,0,U1106)*H1107/freq)</f>
        <v>#N/A</v>
      </c>
      <c r="L1107" s="8" t="str">
        <f t="shared" si="53"/>
        <v/>
      </c>
      <c r="M1107" s="8" t="str">
        <f t="shared" si="54"/>
        <v/>
      </c>
      <c r="N1107" s="8"/>
      <c r="O1107" s="8"/>
      <c r="P1107" s="8"/>
      <c r="Q1107" s="8">
        <f>IF($B$23=$M$2,M1107,IF($B$23=$N$2,N1107,IF($B$23=$O$2,O1107,IF($B$23=$P$2,P1107,""))))</f>
        <v>0</v>
      </c>
      <c r="R1107" s="3">
        <f>IF(Q1107&lt;&gt;0,regpay,0)</f>
        <v>0</v>
      </c>
      <c r="S1107" s="27"/>
      <c r="T1107" s="3">
        <f>IF(U1106=0,0,S1107)</f>
        <v>0</v>
      </c>
      <c r="U1107" s="8" t="str">
        <f>IF(E1107="","",IF(U1106&lt;=0,0,IF(U1106+F1107-L1107-R1107-T1107&lt;0,0,U1106+F1107-L1107-R1107-T1107)))</f>
        <v/>
      </c>
      <c r="W1107" s="11"/>
      <c r="X1107" s="11"/>
      <c r="Y1107" s="11"/>
      <c r="Z1107" s="11"/>
      <c r="AA1107" s="11"/>
      <c r="AB1107" s="11"/>
      <c r="AC1107" s="11"/>
    </row>
    <row r="1108" spans="4:29">
      <c r="D1108" s="34">
        <f>IF(SUM($D$2:D1107)&lt;&gt;0,0,IF(U1107=L1108,E1108,0))</f>
        <v>0</v>
      </c>
      <c r="E1108" s="3" t="str">
        <f t="shared" si="52"/>
        <v/>
      </c>
      <c r="F1108" s="3" t="str">
        <f>IF(E1108="","",IF(ISERROR(INDEX($A$11:$B$20,MATCH(E1108,$A$11:$A$20,0),2)),0,INDEX($A$11:$B$20,MATCH(E1108,$A$11:$A$20,0),2)))</f>
        <v/>
      </c>
      <c r="G1108" s="47">
        <v>0.1</v>
      </c>
      <c r="H1108" s="46">
        <f>IF($B$5="fixed",rate,G1108)</f>
        <v>0.1</v>
      </c>
      <c r="I1108" s="9" t="e">
        <f>IF(E1108="",NA(),IF(PMT(H1108/freq,(term*freq),-$B$2)&gt;(U1107*(1+rate/freq)),IF((U1107*(1+rate/freq))&lt;0,0,(U1107*(1+rate/freq))),PMT(H1108/freq,(term*freq),-$B$2)))</f>
        <v>#N/A</v>
      </c>
      <c r="J1108" s="8" t="str">
        <f>IF(E1108="","",IF(emi&gt;(U1107*(1+rate/freq)),IF((U1107*(1+rate/freq))&lt;0,0,(U1107*(1+rate/freq))),emi))</f>
        <v/>
      </c>
      <c r="K1108" s="9" t="e">
        <f>IF(E1108="",NA(),IF(U1107&lt;0,0,U1107)*H1108/freq)</f>
        <v>#N/A</v>
      </c>
      <c r="L1108" s="8" t="str">
        <f t="shared" si="53"/>
        <v/>
      </c>
      <c r="M1108" s="8" t="str">
        <f t="shared" si="54"/>
        <v/>
      </c>
      <c r="N1108" s="8">
        <f>N1105+3</f>
        <v>1105</v>
      </c>
      <c r="O1108" s="8">
        <f>O1102+6</f>
        <v>1105</v>
      </c>
      <c r="P1108" s="8">
        <f>P1096+12</f>
        <v>1105</v>
      </c>
      <c r="Q1108" s="8">
        <f>IF($B$23=$M$2,M1108,IF($B$23=$N$2,N1108,IF($B$23=$O$2,O1108,IF($B$23=$P$2,P1108,""))))</f>
        <v>1105</v>
      </c>
      <c r="R1108" s="3">
        <f>IF(Q1108&lt;&gt;0,regpay,0)</f>
        <v>0</v>
      </c>
      <c r="S1108" s="27"/>
      <c r="T1108" s="3">
        <f>IF(U1107=0,0,S1108)</f>
        <v>0</v>
      </c>
      <c r="U1108" s="8" t="str">
        <f>IF(E1108="","",IF(U1107&lt;=0,0,IF(U1107+F1108-L1108-R1108-T1108&lt;0,0,U1107+F1108-L1108-R1108-T1108)))</f>
        <v/>
      </c>
      <c r="W1108" s="11"/>
      <c r="X1108" s="11"/>
      <c r="Y1108" s="11"/>
      <c r="Z1108" s="11"/>
      <c r="AA1108" s="11"/>
      <c r="AB1108" s="11"/>
      <c r="AC1108" s="11"/>
    </row>
    <row r="1109" spans="4:29">
      <c r="D1109" s="34">
        <f>IF(SUM($D$2:D1108)&lt;&gt;0,0,IF(U1108=L1109,E1109,0))</f>
        <v>0</v>
      </c>
      <c r="E1109" s="3" t="str">
        <f t="shared" si="52"/>
        <v/>
      </c>
      <c r="F1109" s="3" t="str">
        <f>IF(E1109="","",IF(ISERROR(INDEX($A$11:$B$20,MATCH(E1109,$A$11:$A$20,0),2)),0,INDEX($A$11:$B$20,MATCH(E1109,$A$11:$A$20,0),2)))</f>
        <v/>
      </c>
      <c r="G1109" s="47">
        <v>0.1</v>
      </c>
      <c r="H1109" s="46">
        <f>IF($B$5="fixed",rate,G1109)</f>
        <v>0.1</v>
      </c>
      <c r="I1109" s="9" t="e">
        <f>IF(E1109="",NA(),IF(PMT(H1109/freq,(term*freq),-$B$2)&gt;(U1108*(1+rate/freq)),IF((U1108*(1+rate/freq))&lt;0,0,(U1108*(1+rate/freq))),PMT(H1109/freq,(term*freq),-$B$2)))</f>
        <v>#N/A</v>
      </c>
      <c r="J1109" s="8" t="str">
        <f>IF(E1109="","",IF(emi&gt;(U1108*(1+rate/freq)),IF((U1108*(1+rate/freq))&lt;0,0,(U1108*(1+rate/freq))),emi))</f>
        <v/>
      </c>
      <c r="K1109" s="9" t="e">
        <f>IF(E1109="",NA(),IF(U1108&lt;0,0,U1108)*H1109/freq)</f>
        <v>#N/A</v>
      </c>
      <c r="L1109" s="8" t="str">
        <f t="shared" si="53"/>
        <v/>
      </c>
      <c r="M1109" s="8" t="str">
        <f t="shared" si="54"/>
        <v/>
      </c>
      <c r="N1109" s="8"/>
      <c r="O1109" s="8"/>
      <c r="P1109" s="8"/>
      <c r="Q1109" s="8">
        <f>IF($B$23=$M$2,M1109,IF($B$23=$N$2,N1109,IF($B$23=$O$2,O1109,IF($B$23=$P$2,P1109,""))))</f>
        <v>0</v>
      </c>
      <c r="R1109" s="3">
        <f>IF(Q1109&lt;&gt;0,regpay,0)</f>
        <v>0</v>
      </c>
      <c r="S1109" s="27"/>
      <c r="T1109" s="3">
        <f>IF(U1108=0,0,S1109)</f>
        <v>0</v>
      </c>
      <c r="U1109" s="8" t="str">
        <f>IF(E1109="","",IF(U1108&lt;=0,0,IF(U1108+F1109-L1109-R1109-T1109&lt;0,0,U1108+F1109-L1109-R1109-T1109)))</f>
        <v/>
      </c>
      <c r="W1109" s="11"/>
      <c r="X1109" s="11"/>
      <c r="Y1109" s="11"/>
      <c r="Z1109" s="11"/>
      <c r="AA1109" s="11"/>
      <c r="AB1109" s="11"/>
      <c r="AC1109" s="11"/>
    </row>
    <row r="1110" spans="4:29">
      <c r="D1110" s="34">
        <f>IF(SUM($D$2:D1109)&lt;&gt;0,0,IF(U1109=L1110,E1110,0))</f>
        <v>0</v>
      </c>
      <c r="E1110" s="3" t="str">
        <f t="shared" si="52"/>
        <v/>
      </c>
      <c r="F1110" s="3" t="str">
        <f>IF(E1110="","",IF(ISERROR(INDEX($A$11:$B$20,MATCH(E1110,$A$11:$A$20,0),2)),0,INDEX($A$11:$B$20,MATCH(E1110,$A$11:$A$20,0),2)))</f>
        <v/>
      </c>
      <c r="G1110" s="47">
        <v>0.1</v>
      </c>
      <c r="H1110" s="46">
        <f>IF($B$5="fixed",rate,G1110)</f>
        <v>0.1</v>
      </c>
      <c r="I1110" s="9" t="e">
        <f>IF(E1110="",NA(),IF(PMT(H1110/freq,(term*freq),-$B$2)&gt;(U1109*(1+rate/freq)),IF((U1109*(1+rate/freq))&lt;0,0,(U1109*(1+rate/freq))),PMT(H1110/freq,(term*freq),-$B$2)))</f>
        <v>#N/A</v>
      </c>
      <c r="J1110" s="8" t="str">
        <f>IF(E1110="","",IF(emi&gt;(U1109*(1+rate/freq)),IF((U1109*(1+rate/freq))&lt;0,0,(U1109*(1+rate/freq))),emi))</f>
        <v/>
      </c>
      <c r="K1110" s="9" t="e">
        <f>IF(E1110="",NA(),IF(U1109&lt;0,0,U1109)*H1110/freq)</f>
        <v>#N/A</v>
      </c>
      <c r="L1110" s="8" t="str">
        <f t="shared" si="53"/>
        <v/>
      </c>
      <c r="M1110" s="8" t="str">
        <f t="shared" si="54"/>
        <v/>
      </c>
      <c r="N1110" s="8"/>
      <c r="O1110" s="8"/>
      <c r="P1110" s="8"/>
      <c r="Q1110" s="8">
        <f>IF($B$23=$M$2,M1110,IF($B$23=$N$2,N1110,IF($B$23=$O$2,O1110,IF($B$23=$P$2,P1110,""))))</f>
        <v>0</v>
      </c>
      <c r="R1110" s="3">
        <f>IF(Q1110&lt;&gt;0,regpay,0)</f>
        <v>0</v>
      </c>
      <c r="S1110" s="27"/>
      <c r="T1110" s="3">
        <f>IF(U1109=0,0,S1110)</f>
        <v>0</v>
      </c>
      <c r="U1110" s="8" t="str">
        <f>IF(E1110="","",IF(U1109&lt;=0,0,IF(U1109+F1110-L1110-R1110-T1110&lt;0,0,U1109+F1110-L1110-R1110-T1110)))</f>
        <v/>
      </c>
      <c r="W1110" s="11"/>
      <c r="X1110" s="11"/>
      <c r="Y1110" s="11"/>
      <c r="Z1110" s="11"/>
      <c r="AA1110" s="11"/>
      <c r="AB1110" s="11"/>
      <c r="AC1110" s="11"/>
    </row>
    <row r="1111" spans="4:29">
      <c r="D1111" s="34">
        <f>IF(SUM($D$2:D1110)&lt;&gt;0,0,IF(U1110=L1111,E1111,0))</f>
        <v>0</v>
      </c>
      <c r="E1111" s="3" t="str">
        <f t="shared" si="52"/>
        <v/>
      </c>
      <c r="F1111" s="3" t="str">
        <f>IF(E1111="","",IF(ISERROR(INDEX($A$11:$B$20,MATCH(E1111,$A$11:$A$20,0),2)),0,INDEX($A$11:$B$20,MATCH(E1111,$A$11:$A$20,0),2)))</f>
        <v/>
      </c>
      <c r="G1111" s="47">
        <v>0.1</v>
      </c>
      <c r="H1111" s="46">
        <f>IF($B$5="fixed",rate,G1111)</f>
        <v>0.1</v>
      </c>
      <c r="I1111" s="9" t="e">
        <f>IF(E1111="",NA(),IF(PMT(H1111/freq,(term*freq),-$B$2)&gt;(U1110*(1+rate/freq)),IF((U1110*(1+rate/freq))&lt;0,0,(U1110*(1+rate/freq))),PMT(H1111/freq,(term*freq),-$B$2)))</f>
        <v>#N/A</v>
      </c>
      <c r="J1111" s="8" t="str">
        <f>IF(E1111="","",IF(emi&gt;(U1110*(1+rate/freq)),IF((U1110*(1+rate/freq))&lt;0,0,(U1110*(1+rate/freq))),emi))</f>
        <v/>
      </c>
      <c r="K1111" s="9" t="e">
        <f>IF(E1111="",NA(),IF(U1110&lt;0,0,U1110)*H1111/freq)</f>
        <v>#N/A</v>
      </c>
      <c r="L1111" s="8" t="str">
        <f t="shared" si="53"/>
        <v/>
      </c>
      <c r="M1111" s="8" t="str">
        <f t="shared" si="54"/>
        <v/>
      </c>
      <c r="N1111" s="8">
        <f>N1108+3</f>
        <v>1108</v>
      </c>
      <c r="O1111" s="8"/>
      <c r="P1111" s="8"/>
      <c r="Q1111" s="8">
        <f>IF($B$23=$M$2,M1111,IF($B$23=$N$2,N1111,IF($B$23=$O$2,O1111,IF($B$23=$P$2,P1111,""))))</f>
        <v>1108</v>
      </c>
      <c r="R1111" s="3">
        <f>IF(Q1111&lt;&gt;0,regpay,0)</f>
        <v>0</v>
      </c>
      <c r="S1111" s="27"/>
      <c r="T1111" s="3">
        <f>IF(U1110=0,0,S1111)</f>
        <v>0</v>
      </c>
      <c r="U1111" s="8" t="str">
        <f>IF(E1111="","",IF(U1110&lt;=0,0,IF(U1110+F1111-L1111-R1111-T1111&lt;0,0,U1110+F1111-L1111-R1111-T1111)))</f>
        <v/>
      </c>
      <c r="W1111" s="11"/>
      <c r="X1111" s="11"/>
      <c r="Y1111" s="11"/>
      <c r="Z1111" s="11"/>
      <c r="AA1111" s="11"/>
      <c r="AB1111" s="11"/>
      <c r="AC1111" s="11"/>
    </row>
    <row r="1112" spans="4:29">
      <c r="D1112" s="34">
        <f>IF(SUM($D$2:D1111)&lt;&gt;0,0,IF(U1111=L1112,E1112,0))</f>
        <v>0</v>
      </c>
      <c r="E1112" s="3" t="str">
        <f t="shared" si="52"/>
        <v/>
      </c>
      <c r="F1112" s="3" t="str">
        <f>IF(E1112="","",IF(ISERROR(INDEX($A$11:$B$20,MATCH(E1112,$A$11:$A$20,0),2)),0,INDEX($A$11:$B$20,MATCH(E1112,$A$11:$A$20,0),2)))</f>
        <v/>
      </c>
      <c r="G1112" s="47">
        <v>0.1</v>
      </c>
      <c r="H1112" s="46">
        <f>IF($B$5="fixed",rate,G1112)</f>
        <v>0.1</v>
      </c>
      <c r="I1112" s="9" t="e">
        <f>IF(E1112="",NA(),IF(PMT(H1112/freq,(term*freq),-$B$2)&gt;(U1111*(1+rate/freq)),IF((U1111*(1+rate/freq))&lt;0,0,(U1111*(1+rate/freq))),PMT(H1112/freq,(term*freq),-$B$2)))</f>
        <v>#N/A</v>
      </c>
      <c r="J1112" s="8" t="str">
        <f>IF(E1112="","",IF(emi&gt;(U1111*(1+rate/freq)),IF((U1111*(1+rate/freq))&lt;0,0,(U1111*(1+rate/freq))),emi))</f>
        <v/>
      </c>
      <c r="K1112" s="9" t="e">
        <f>IF(E1112="",NA(),IF(U1111&lt;0,0,U1111)*H1112/freq)</f>
        <v>#N/A</v>
      </c>
      <c r="L1112" s="8" t="str">
        <f t="shared" si="53"/>
        <v/>
      </c>
      <c r="M1112" s="8" t="str">
        <f t="shared" si="54"/>
        <v/>
      </c>
      <c r="N1112" s="8"/>
      <c r="O1112" s="8"/>
      <c r="P1112" s="8"/>
      <c r="Q1112" s="8">
        <f>IF($B$23=$M$2,M1112,IF($B$23=$N$2,N1112,IF($B$23=$O$2,O1112,IF($B$23=$P$2,P1112,""))))</f>
        <v>0</v>
      </c>
      <c r="R1112" s="3">
        <f>IF(Q1112&lt;&gt;0,regpay,0)</f>
        <v>0</v>
      </c>
      <c r="S1112" s="27"/>
      <c r="T1112" s="3">
        <f>IF(U1111=0,0,S1112)</f>
        <v>0</v>
      </c>
      <c r="U1112" s="8" t="str">
        <f>IF(E1112="","",IF(U1111&lt;=0,0,IF(U1111+F1112-L1112-R1112-T1112&lt;0,0,U1111+F1112-L1112-R1112-T1112)))</f>
        <v/>
      </c>
      <c r="W1112" s="11"/>
      <c r="X1112" s="11"/>
      <c r="Y1112" s="11"/>
      <c r="Z1112" s="11"/>
      <c r="AA1112" s="11"/>
      <c r="AB1112" s="11"/>
      <c r="AC1112" s="11"/>
    </row>
    <row r="1113" spans="4:29">
      <c r="D1113" s="34">
        <f>IF(SUM($D$2:D1112)&lt;&gt;0,0,IF(U1112=L1113,E1113,0))</f>
        <v>0</v>
      </c>
      <c r="E1113" s="3" t="str">
        <f t="shared" si="52"/>
        <v/>
      </c>
      <c r="F1113" s="3" t="str">
        <f>IF(E1113="","",IF(ISERROR(INDEX($A$11:$B$20,MATCH(E1113,$A$11:$A$20,0),2)),0,INDEX($A$11:$B$20,MATCH(E1113,$A$11:$A$20,0),2)))</f>
        <v/>
      </c>
      <c r="G1113" s="47">
        <v>0.1</v>
      </c>
      <c r="H1113" s="46">
        <f>IF($B$5="fixed",rate,G1113)</f>
        <v>0.1</v>
      </c>
      <c r="I1113" s="9" t="e">
        <f>IF(E1113="",NA(),IF(PMT(H1113/freq,(term*freq),-$B$2)&gt;(U1112*(1+rate/freq)),IF((U1112*(1+rate/freq))&lt;0,0,(U1112*(1+rate/freq))),PMT(H1113/freq,(term*freq),-$B$2)))</f>
        <v>#N/A</v>
      </c>
      <c r="J1113" s="8" t="str">
        <f>IF(E1113="","",IF(emi&gt;(U1112*(1+rate/freq)),IF((U1112*(1+rate/freq))&lt;0,0,(U1112*(1+rate/freq))),emi))</f>
        <v/>
      </c>
      <c r="K1113" s="9" t="e">
        <f>IF(E1113="",NA(),IF(U1112&lt;0,0,U1112)*H1113/freq)</f>
        <v>#N/A</v>
      </c>
      <c r="L1113" s="8" t="str">
        <f t="shared" si="53"/>
        <v/>
      </c>
      <c r="M1113" s="8" t="str">
        <f t="shared" si="54"/>
        <v/>
      </c>
      <c r="N1113" s="8"/>
      <c r="O1113" s="8"/>
      <c r="P1113" s="8"/>
      <c r="Q1113" s="8">
        <f>IF($B$23=$M$2,M1113,IF($B$23=$N$2,N1113,IF($B$23=$O$2,O1113,IF($B$23=$P$2,P1113,""))))</f>
        <v>0</v>
      </c>
      <c r="R1113" s="3">
        <f>IF(Q1113&lt;&gt;0,regpay,0)</f>
        <v>0</v>
      </c>
      <c r="S1113" s="27"/>
      <c r="T1113" s="3">
        <f>IF(U1112=0,0,S1113)</f>
        <v>0</v>
      </c>
      <c r="U1113" s="8" t="str">
        <f>IF(E1113="","",IF(U1112&lt;=0,0,IF(U1112+F1113-L1113-R1113-T1113&lt;0,0,U1112+F1113-L1113-R1113-T1113)))</f>
        <v/>
      </c>
      <c r="W1113" s="11"/>
      <c r="X1113" s="11"/>
      <c r="Y1113" s="11"/>
      <c r="Z1113" s="11"/>
      <c r="AA1113" s="11"/>
      <c r="AB1113" s="11"/>
      <c r="AC1113" s="11"/>
    </row>
    <row r="1114" spans="4:29">
      <c r="D1114" s="34">
        <f>IF(SUM($D$2:D1113)&lt;&gt;0,0,IF(U1113=L1114,E1114,0))</f>
        <v>0</v>
      </c>
      <c r="E1114" s="3" t="str">
        <f t="shared" si="52"/>
        <v/>
      </c>
      <c r="F1114" s="3" t="str">
        <f>IF(E1114="","",IF(ISERROR(INDEX($A$11:$B$20,MATCH(E1114,$A$11:$A$20,0),2)),0,INDEX($A$11:$B$20,MATCH(E1114,$A$11:$A$20,0),2)))</f>
        <v/>
      </c>
      <c r="G1114" s="47">
        <v>0.1</v>
      </c>
      <c r="H1114" s="46">
        <f>IF($B$5="fixed",rate,G1114)</f>
        <v>0.1</v>
      </c>
      <c r="I1114" s="9" t="e">
        <f>IF(E1114="",NA(),IF(PMT(H1114/freq,(term*freq),-$B$2)&gt;(U1113*(1+rate/freq)),IF((U1113*(1+rate/freq))&lt;0,0,(U1113*(1+rate/freq))),PMT(H1114/freq,(term*freq),-$B$2)))</f>
        <v>#N/A</v>
      </c>
      <c r="J1114" s="8" t="str">
        <f>IF(E1114="","",IF(emi&gt;(U1113*(1+rate/freq)),IF((U1113*(1+rate/freq))&lt;0,0,(U1113*(1+rate/freq))),emi))</f>
        <v/>
      </c>
      <c r="K1114" s="9" t="e">
        <f>IF(E1114="",NA(),IF(U1113&lt;0,0,U1113)*H1114/freq)</f>
        <v>#N/A</v>
      </c>
      <c r="L1114" s="8" t="str">
        <f t="shared" si="53"/>
        <v/>
      </c>
      <c r="M1114" s="8" t="str">
        <f t="shared" si="54"/>
        <v/>
      </c>
      <c r="N1114" s="8">
        <f>N1111+3</f>
        <v>1111</v>
      </c>
      <c r="O1114" s="8">
        <f>O1108+6</f>
        <v>1111</v>
      </c>
      <c r="P1114" s="8"/>
      <c r="Q1114" s="8">
        <f>IF($B$23=$M$2,M1114,IF($B$23=$N$2,N1114,IF($B$23=$O$2,O1114,IF($B$23=$P$2,P1114,""))))</f>
        <v>1111</v>
      </c>
      <c r="R1114" s="3">
        <f>IF(Q1114&lt;&gt;0,regpay,0)</f>
        <v>0</v>
      </c>
      <c r="S1114" s="27"/>
      <c r="T1114" s="3">
        <f>IF(U1113=0,0,S1114)</f>
        <v>0</v>
      </c>
      <c r="U1114" s="8" t="str">
        <f>IF(E1114="","",IF(U1113&lt;=0,0,IF(U1113+F1114-L1114-R1114-T1114&lt;0,0,U1113+F1114-L1114-R1114-T1114)))</f>
        <v/>
      </c>
      <c r="W1114" s="11"/>
      <c r="X1114" s="11"/>
      <c r="Y1114" s="11"/>
      <c r="Z1114" s="11"/>
      <c r="AA1114" s="11"/>
      <c r="AB1114" s="11"/>
      <c r="AC1114" s="11"/>
    </row>
    <row r="1115" spans="4:29">
      <c r="D1115" s="34">
        <f>IF(SUM($D$2:D1114)&lt;&gt;0,0,IF(U1114=L1115,E1115,0))</f>
        <v>0</v>
      </c>
      <c r="E1115" s="3" t="str">
        <f t="shared" si="52"/>
        <v/>
      </c>
      <c r="F1115" s="3" t="str">
        <f>IF(E1115="","",IF(ISERROR(INDEX($A$11:$B$20,MATCH(E1115,$A$11:$A$20,0),2)),0,INDEX($A$11:$B$20,MATCH(E1115,$A$11:$A$20,0),2)))</f>
        <v/>
      </c>
      <c r="G1115" s="47">
        <v>0.1</v>
      </c>
      <c r="H1115" s="46">
        <f>IF($B$5="fixed",rate,G1115)</f>
        <v>0.1</v>
      </c>
      <c r="I1115" s="9" t="e">
        <f>IF(E1115="",NA(),IF(PMT(H1115/freq,(term*freq),-$B$2)&gt;(U1114*(1+rate/freq)),IF((U1114*(1+rate/freq))&lt;0,0,(U1114*(1+rate/freq))),PMT(H1115/freq,(term*freq),-$B$2)))</f>
        <v>#N/A</v>
      </c>
      <c r="J1115" s="8" t="str">
        <f>IF(E1115="","",IF(emi&gt;(U1114*(1+rate/freq)),IF((U1114*(1+rate/freq))&lt;0,0,(U1114*(1+rate/freq))),emi))</f>
        <v/>
      </c>
      <c r="K1115" s="9" t="e">
        <f>IF(E1115="",NA(),IF(U1114&lt;0,0,U1114)*H1115/freq)</f>
        <v>#N/A</v>
      </c>
      <c r="L1115" s="8" t="str">
        <f t="shared" si="53"/>
        <v/>
      </c>
      <c r="M1115" s="8" t="str">
        <f t="shared" si="54"/>
        <v/>
      </c>
      <c r="N1115" s="8"/>
      <c r="O1115" s="8"/>
      <c r="P1115" s="8"/>
      <c r="Q1115" s="8">
        <f>IF($B$23=$M$2,M1115,IF($B$23=$N$2,N1115,IF($B$23=$O$2,O1115,IF($B$23=$P$2,P1115,""))))</f>
        <v>0</v>
      </c>
      <c r="R1115" s="3">
        <f>IF(Q1115&lt;&gt;0,regpay,0)</f>
        <v>0</v>
      </c>
      <c r="S1115" s="27"/>
      <c r="T1115" s="3">
        <f>IF(U1114=0,0,S1115)</f>
        <v>0</v>
      </c>
      <c r="U1115" s="8" t="str">
        <f>IF(E1115="","",IF(U1114&lt;=0,0,IF(U1114+F1115-L1115-R1115-T1115&lt;0,0,U1114+F1115-L1115-R1115-T1115)))</f>
        <v/>
      </c>
      <c r="W1115" s="11"/>
      <c r="X1115" s="11"/>
      <c r="Y1115" s="11"/>
      <c r="Z1115" s="11"/>
      <c r="AA1115" s="11"/>
      <c r="AB1115" s="11"/>
      <c r="AC1115" s="11"/>
    </row>
    <row r="1116" spans="4:29">
      <c r="D1116" s="34">
        <f>IF(SUM($D$2:D1115)&lt;&gt;0,0,IF(U1115=L1116,E1116,0))</f>
        <v>0</v>
      </c>
      <c r="E1116" s="3" t="str">
        <f t="shared" si="52"/>
        <v/>
      </c>
      <c r="F1116" s="3" t="str">
        <f>IF(E1116="","",IF(ISERROR(INDEX($A$11:$B$20,MATCH(E1116,$A$11:$A$20,0),2)),0,INDEX($A$11:$B$20,MATCH(E1116,$A$11:$A$20,0),2)))</f>
        <v/>
      </c>
      <c r="G1116" s="47">
        <v>0.1</v>
      </c>
      <c r="H1116" s="46">
        <f>IF($B$5="fixed",rate,G1116)</f>
        <v>0.1</v>
      </c>
      <c r="I1116" s="9" t="e">
        <f>IF(E1116="",NA(),IF(PMT(H1116/freq,(term*freq),-$B$2)&gt;(U1115*(1+rate/freq)),IF((U1115*(1+rate/freq))&lt;0,0,(U1115*(1+rate/freq))),PMT(H1116/freq,(term*freq),-$B$2)))</f>
        <v>#N/A</v>
      </c>
      <c r="J1116" s="8" t="str">
        <f>IF(E1116="","",IF(emi&gt;(U1115*(1+rate/freq)),IF((U1115*(1+rate/freq))&lt;0,0,(U1115*(1+rate/freq))),emi))</f>
        <v/>
      </c>
      <c r="K1116" s="9" t="e">
        <f>IF(E1116="",NA(),IF(U1115&lt;0,0,U1115)*H1116/freq)</f>
        <v>#N/A</v>
      </c>
      <c r="L1116" s="8" t="str">
        <f t="shared" si="53"/>
        <v/>
      </c>
      <c r="M1116" s="8" t="str">
        <f t="shared" si="54"/>
        <v/>
      </c>
      <c r="N1116" s="8"/>
      <c r="O1116" s="8"/>
      <c r="P1116" s="8"/>
      <c r="Q1116" s="8">
        <f>IF($B$23=$M$2,M1116,IF($B$23=$N$2,N1116,IF($B$23=$O$2,O1116,IF($B$23=$P$2,P1116,""))))</f>
        <v>0</v>
      </c>
      <c r="R1116" s="3">
        <f>IF(Q1116&lt;&gt;0,regpay,0)</f>
        <v>0</v>
      </c>
      <c r="S1116" s="27"/>
      <c r="T1116" s="3">
        <f>IF(U1115=0,0,S1116)</f>
        <v>0</v>
      </c>
      <c r="U1116" s="8" t="str">
        <f>IF(E1116="","",IF(U1115&lt;=0,0,IF(U1115+F1116-L1116-R1116-T1116&lt;0,0,U1115+F1116-L1116-R1116-T1116)))</f>
        <v/>
      </c>
      <c r="W1116" s="11"/>
      <c r="X1116" s="11"/>
      <c r="Y1116" s="11"/>
      <c r="Z1116" s="11"/>
      <c r="AA1116" s="11"/>
      <c r="AB1116" s="11"/>
      <c r="AC1116" s="11"/>
    </row>
    <row r="1117" spans="4:29">
      <c r="D1117" s="34">
        <f>IF(SUM($D$2:D1116)&lt;&gt;0,0,IF(U1116=L1117,E1117,0))</f>
        <v>0</v>
      </c>
      <c r="E1117" s="3" t="str">
        <f t="shared" si="52"/>
        <v/>
      </c>
      <c r="F1117" s="3" t="str">
        <f>IF(E1117="","",IF(ISERROR(INDEX($A$11:$B$20,MATCH(E1117,$A$11:$A$20,0),2)),0,INDEX($A$11:$B$20,MATCH(E1117,$A$11:$A$20,0),2)))</f>
        <v/>
      </c>
      <c r="G1117" s="47">
        <v>0.1</v>
      </c>
      <c r="H1117" s="46">
        <f>IF($B$5="fixed",rate,G1117)</f>
        <v>0.1</v>
      </c>
      <c r="I1117" s="9" t="e">
        <f>IF(E1117="",NA(),IF(PMT(H1117/freq,(term*freq),-$B$2)&gt;(U1116*(1+rate/freq)),IF((U1116*(1+rate/freq))&lt;0,0,(U1116*(1+rate/freq))),PMT(H1117/freq,(term*freq),-$B$2)))</f>
        <v>#N/A</v>
      </c>
      <c r="J1117" s="8" t="str">
        <f>IF(E1117="","",IF(emi&gt;(U1116*(1+rate/freq)),IF((U1116*(1+rate/freq))&lt;0,0,(U1116*(1+rate/freq))),emi))</f>
        <v/>
      </c>
      <c r="K1117" s="9" t="e">
        <f>IF(E1117="",NA(),IF(U1116&lt;0,0,U1116)*H1117/freq)</f>
        <v>#N/A</v>
      </c>
      <c r="L1117" s="8" t="str">
        <f t="shared" si="53"/>
        <v/>
      </c>
      <c r="M1117" s="8" t="str">
        <f t="shared" si="54"/>
        <v/>
      </c>
      <c r="N1117" s="8">
        <f>N1114+3</f>
        <v>1114</v>
      </c>
      <c r="O1117" s="8"/>
      <c r="P1117" s="8"/>
      <c r="Q1117" s="8">
        <f>IF($B$23=$M$2,M1117,IF($B$23=$N$2,N1117,IF($B$23=$O$2,O1117,IF($B$23=$P$2,P1117,""))))</f>
        <v>1114</v>
      </c>
      <c r="R1117" s="3">
        <f>IF(Q1117&lt;&gt;0,regpay,0)</f>
        <v>0</v>
      </c>
      <c r="S1117" s="27"/>
      <c r="T1117" s="3">
        <f>IF(U1116=0,0,S1117)</f>
        <v>0</v>
      </c>
      <c r="U1117" s="8" t="str">
        <f>IF(E1117="","",IF(U1116&lt;=0,0,IF(U1116+F1117-L1117-R1117-T1117&lt;0,0,U1116+F1117-L1117-R1117-T1117)))</f>
        <v/>
      </c>
      <c r="W1117" s="11"/>
      <c r="X1117" s="11"/>
      <c r="Y1117" s="11"/>
      <c r="Z1117" s="11"/>
      <c r="AA1117" s="11"/>
      <c r="AB1117" s="11"/>
      <c r="AC1117" s="11"/>
    </row>
    <row r="1118" spans="4:29">
      <c r="D1118" s="34">
        <f>IF(SUM($D$2:D1117)&lt;&gt;0,0,IF(U1117=L1118,E1118,0))</f>
        <v>0</v>
      </c>
      <c r="E1118" s="3" t="str">
        <f t="shared" si="52"/>
        <v/>
      </c>
      <c r="F1118" s="3" t="str">
        <f>IF(E1118="","",IF(ISERROR(INDEX($A$11:$B$20,MATCH(E1118,$A$11:$A$20,0),2)),0,INDEX($A$11:$B$20,MATCH(E1118,$A$11:$A$20,0),2)))</f>
        <v/>
      </c>
      <c r="G1118" s="47">
        <v>0.1</v>
      </c>
      <c r="H1118" s="46">
        <f>IF($B$5="fixed",rate,G1118)</f>
        <v>0.1</v>
      </c>
      <c r="I1118" s="9" t="e">
        <f>IF(E1118="",NA(),IF(PMT(H1118/freq,(term*freq),-$B$2)&gt;(U1117*(1+rate/freq)),IF((U1117*(1+rate/freq))&lt;0,0,(U1117*(1+rate/freq))),PMT(H1118/freq,(term*freq),-$B$2)))</f>
        <v>#N/A</v>
      </c>
      <c r="J1118" s="8" t="str">
        <f>IF(E1118="","",IF(emi&gt;(U1117*(1+rate/freq)),IF((U1117*(1+rate/freq))&lt;0,0,(U1117*(1+rate/freq))),emi))</f>
        <v/>
      </c>
      <c r="K1118" s="9" t="e">
        <f>IF(E1118="",NA(),IF(U1117&lt;0,0,U1117)*H1118/freq)</f>
        <v>#N/A</v>
      </c>
      <c r="L1118" s="8" t="str">
        <f t="shared" si="53"/>
        <v/>
      </c>
      <c r="M1118" s="8" t="str">
        <f t="shared" si="54"/>
        <v/>
      </c>
      <c r="N1118" s="8"/>
      <c r="O1118" s="8"/>
      <c r="P1118" s="8"/>
      <c r="Q1118" s="8">
        <f>IF($B$23=$M$2,M1118,IF($B$23=$N$2,N1118,IF($B$23=$O$2,O1118,IF($B$23=$P$2,P1118,""))))</f>
        <v>0</v>
      </c>
      <c r="R1118" s="3">
        <f>IF(Q1118&lt;&gt;0,regpay,0)</f>
        <v>0</v>
      </c>
      <c r="S1118" s="27"/>
      <c r="T1118" s="3">
        <f>IF(U1117=0,0,S1118)</f>
        <v>0</v>
      </c>
      <c r="U1118" s="8" t="str">
        <f>IF(E1118="","",IF(U1117&lt;=0,0,IF(U1117+F1118-L1118-R1118-T1118&lt;0,0,U1117+F1118-L1118-R1118-T1118)))</f>
        <v/>
      </c>
      <c r="W1118" s="11"/>
      <c r="X1118" s="11"/>
      <c r="Y1118" s="11"/>
      <c r="Z1118" s="11"/>
      <c r="AA1118" s="11"/>
      <c r="AB1118" s="11"/>
      <c r="AC1118" s="11"/>
    </row>
    <row r="1119" spans="4:29">
      <c r="D1119" s="34">
        <f>IF(SUM($D$2:D1118)&lt;&gt;0,0,IF(U1118=L1119,E1119,0))</f>
        <v>0</v>
      </c>
      <c r="E1119" s="3" t="str">
        <f t="shared" si="52"/>
        <v/>
      </c>
      <c r="F1119" s="3" t="str">
        <f>IF(E1119="","",IF(ISERROR(INDEX($A$11:$B$20,MATCH(E1119,$A$11:$A$20,0),2)),0,INDEX($A$11:$B$20,MATCH(E1119,$A$11:$A$20,0),2)))</f>
        <v/>
      </c>
      <c r="G1119" s="47">
        <v>0.1</v>
      </c>
      <c r="H1119" s="46">
        <f>IF($B$5="fixed",rate,G1119)</f>
        <v>0.1</v>
      </c>
      <c r="I1119" s="9" t="e">
        <f>IF(E1119="",NA(),IF(PMT(H1119/freq,(term*freq),-$B$2)&gt;(U1118*(1+rate/freq)),IF((U1118*(1+rate/freq))&lt;0,0,(U1118*(1+rate/freq))),PMT(H1119/freq,(term*freq),-$B$2)))</f>
        <v>#N/A</v>
      </c>
      <c r="J1119" s="8" t="str">
        <f>IF(E1119="","",IF(emi&gt;(U1118*(1+rate/freq)),IF((U1118*(1+rate/freq))&lt;0,0,(U1118*(1+rate/freq))),emi))</f>
        <v/>
      </c>
      <c r="K1119" s="9" t="e">
        <f>IF(E1119="",NA(),IF(U1118&lt;0,0,U1118)*H1119/freq)</f>
        <v>#N/A</v>
      </c>
      <c r="L1119" s="8" t="str">
        <f t="shared" si="53"/>
        <v/>
      </c>
      <c r="M1119" s="8" t="str">
        <f t="shared" si="54"/>
        <v/>
      </c>
      <c r="N1119" s="8"/>
      <c r="O1119" s="8"/>
      <c r="P1119" s="8"/>
      <c r="Q1119" s="8">
        <f>IF($B$23=$M$2,M1119,IF($B$23=$N$2,N1119,IF($B$23=$O$2,O1119,IF($B$23=$P$2,P1119,""))))</f>
        <v>0</v>
      </c>
      <c r="R1119" s="3">
        <f>IF(Q1119&lt;&gt;0,regpay,0)</f>
        <v>0</v>
      </c>
      <c r="S1119" s="27"/>
      <c r="T1119" s="3">
        <f>IF(U1118=0,0,S1119)</f>
        <v>0</v>
      </c>
      <c r="U1119" s="8" t="str">
        <f>IF(E1119="","",IF(U1118&lt;=0,0,IF(U1118+F1119-L1119-R1119-T1119&lt;0,0,U1118+F1119-L1119-R1119-T1119)))</f>
        <v/>
      </c>
      <c r="W1119" s="11"/>
      <c r="X1119" s="11"/>
      <c r="Y1119" s="11"/>
      <c r="Z1119" s="11"/>
      <c r="AA1119" s="11"/>
      <c r="AB1119" s="11"/>
      <c r="AC1119" s="11"/>
    </row>
    <row r="1120" spans="4:29">
      <c r="D1120" s="34">
        <f>IF(SUM($D$2:D1119)&lt;&gt;0,0,IF(U1119=L1120,E1120,0))</f>
        <v>0</v>
      </c>
      <c r="E1120" s="3" t="str">
        <f t="shared" si="52"/>
        <v/>
      </c>
      <c r="F1120" s="3" t="str">
        <f>IF(E1120="","",IF(ISERROR(INDEX($A$11:$B$20,MATCH(E1120,$A$11:$A$20,0),2)),0,INDEX($A$11:$B$20,MATCH(E1120,$A$11:$A$20,0),2)))</f>
        <v/>
      </c>
      <c r="G1120" s="47">
        <v>0.1</v>
      </c>
      <c r="H1120" s="46">
        <f>IF($B$5="fixed",rate,G1120)</f>
        <v>0.1</v>
      </c>
      <c r="I1120" s="9" t="e">
        <f>IF(E1120="",NA(),IF(PMT(H1120/freq,(term*freq),-$B$2)&gt;(U1119*(1+rate/freq)),IF((U1119*(1+rate/freq))&lt;0,0,(U1119*(1+rate/freq))),PMT(H1120/freq,(term*freq),-$B$2)))</f>
        <v>#N/A</v>
      </c>
      <c r="J1120" s="8" t="str">
        <f>IF(E1120="","",IF(emi&gt;(U1119*(1+rate/freq)),IF((U1119*(1+rate/freq))&lt;0,0,(U1119*(1+rate/freq))),emi))</f>
        <v/>
      </c>
      <c r="K1120" s="9" t="e">
        <f>IF(E1120="",NA(),IF(U1119&lt;0,0,U1119)*H1120/freq)</f>
        <v>#N/A</v>
      </c>
      <c r="L1120" s="8" t="str">
        <f t="shared" si="53"/>
        <v/>
      </c>
      <c r="M1120" s="8" t="str">
        <f t="shared" si="54"/>
        <v/>
      </c>
      <c r="N1120" s="8">
        <f>N1117+3</f>
        <v>1117</v>
      </c>
      <c r="O1120" s="8">
        <f>O1114+6</f>
        <v>1117</v>
      </c>
      <c r="P1120" s="8">
        <f>P1108+12</f>
        <v>1117</v>
      </c>
      <c r="Q1120" s="8">
        <f>IF($B$23=$M$2,M1120,IF($B$23=$N$2,N1120,IF($B$23=$O$2,O1120,IF($B$23=$P$2,P1120,""))))</f>
        <v>1117</v>
      </c>
      <c r="R1120" s="3">
        <f>IF(Q1120&lt;&gt;0,regpay,0)</f>
        <v>0</v>
      </c>
      <c r="S1120" s="27"/>
      <c r="T1120" s="3">
        <f>IF(U1119=0,0,S1120)</f>
        <v>0</v>
      </c>
      <c r="U1120" s="8" t="str">
        <f>IF(E1120="","",IF(U1119&lt;=0,0,IF(U1119+F1120-L1120-R1120-T1120&lt;0,0,U1119+F1120-L1120-R1120-T1120)))</f>
        <v/>
      </c>
      <c r="W1120" s="11"/>
      <c r="X1120" s="11"/>
      <c r="Y1120" s="11"/>
      <c r="Z1120" s="11"/>
      <c r="AA1120" s="11"/>
      <c r="AB1120" s="11"/>
      <c r="AC1120" s="11"/>
    </row>
    <row r="1121" spans="4:29">
      <c r="D1121" s="34">
        <f>IF(SUM($D$2:D1120)&lt;&gt;0,0,IF(U1120=L1121,E1121,0))</f>
        <v>0</v>
      </c>
      <c r="E1121" s="3" t="str">
        <f t="shared" si="52"/>
        <v/>
      </c>
      <c r="F1121" s="3" t="str">
        <f>IF(E1121="","",IF(ISERROR(INDEX($A$11:$B$20,MATCH(E1121,$A$11:$A$20,0),2)),0,INDEX($A$11:$B$20,MATCH(E1121,$A$11:$A$20,0),2)))</f>
        <v/>
      </c>
      <c r="G1121" s="47">
        <v>0.1</v>
      </c>
      <c r="H1121" s="46">
        <f>IF($B$5="fixed",rate,G1121)</f>
        <v>0.1</v>
      </c>
      <c r="I1121" s="9" t="e">
        <f>IF(E1121="",NA(),IF(PMT(H1121/freq,(term*freq),-$B$2)&gt;(U1120*(1+rate/freq)),IF((U1120*(1+rate/freq))&lt;0,0,(U1120*(1+rate/freq))),PMT(H1121/freq,(term*freq),-$B$2)))</f>
        <v>#N/A</v>
      </c>
      <c r="J1121" s="8" t="str">
        <f>IF(E1121="","",IF(emi&gt;(U1120*(1+rate/freq)),IF((U1120*(1+rate/freq))&lt;0,0,(U1120*(1+rate/freq))),emi))</f>
        <v/>
      </c>
      <c r="K1121" s="9" t="e">
        <f>IF(E1121="",NA(),IF(U1120&lt;0,0,U1120)*H1121/freq)</f>
        <v>#N/A</v>
      </c>
      <c r="L1121" s="8" t="str">
        <f t="shared" si="53"/>
        <v/>
      </c>
      <c r="M1121" s="8" t="str">
        <f t="shared" si="54"/>
        <v/>
      </c>
      <c r="N1121" s="8"/>
      <c r="O1121" s="8"/>
      <c r="P1121" s="8"/>
      <c r="Q1121" s="8">
        <f>IF($B$23=$M$2,M1121,IF($B$23=$N$2,N1121,IF($B$23=$O$2,O1121,IF($B$23=$P$2,P1121,""))))</f>
        <v>0</v>
      </c>
      <c r="R1121" s="3">
        <f>IF(Q1121&lt;&gt;0,regpay,0)</f>
        <v>0</v>
      </c>
      <c r="S1121" s="27"/>
      <c r="T1121" s="3">
        <f>IF(U1120=0,0,S1121)</f>
        <v>0</v>
      </c>
      <c r="U1121" s="8" t="str">
        <f>IF(E1121="","",IF(U1120&lt;=0,0,IF(U1120+F1121-L1121-R1121-T1121&lt;0,0,U1120+F1121-L1121-R1121-T1121)))</f>
        <v/>
      </c>
      <c r="W1121" s="11"/>
      <c r="X1121" s="11"/>
      <c r="Y1121" s="11"/>
      <c r="Z1121" s="11"/>
      <c r="AA1121" s="11"/>
      <c r="AB1121" s="11"/>
      <c r="AC1121" s="11"/>
    </row>
    <row r="1122" spans="4:29">
      <c r="D1122" s="34">
        <f>IF(SUM($D$2:D1121)&lt;&gt;0,0,IF(U1121=L1122,E1122,0))</f>
        <v>0</v>
      </c>
      <c r="E1122" s="3" t="str">
        <f t="shared" si="52"/>
        <v/>
      </c>
      <c r="F1122" s="3" t="str">
        <f>IF(E1122="","",IF(ISERROR(INDEX($A$11:$B$20,MATCH(E1122,$A$11:$A$20,0),2)),0,INDEX($A$11:$B$20,MATCH(E1122,$A$11:$A$20,0),2)))</f>
        <v/>
      </c>
      <c r="G1122" s="47">
        <v>0.1</v>
      </c>
      <c r="H1122" s="46">
        <f>IF($B$5="fixed",rate,G1122)</f>
        <v>0.1</v>
      </c>
      <c r="I1122" s="9" t="e">
        <f>IF(E1122="",NA(),IF(PMT(H1122/freq,(term*freq),-$B$2)&gt;(U1121*(1+rate/freq)),IF((U1121*(1+rate/freq))&lt;0,0,(U1121*(1+rate/freq))),PMT(H1122/freq,(term*freq),-$B$2)))</f>
        <v>#N/A</v>
      </c>
      <c r="J1122" s="8" t="str">
        <f>IF(E1122="","",IF(emi&gt;(U1121*(1+rate/freq)),IF((U1121*(1+rate/freq))&lt;0,0,(U1121*(1+rate/freq))),emi))</f>
        <v/>
      </c>
      <c r="K1122" s="9" t="e">
        <f>IF(E1122="",NA(),IF(U1121&lt;0,0,U1121)*H1122/freq)</f>
        <v>#N/A</v>
      </c>
      <c r="L1122" s="8" t="str">
        <f t="shared" si="53"/>
        <v/>
      </c>
      <c r="M1122" s="8" t="str">
        <f t="shared" si="54"/>
        <v/>
      </c>
      <c r="N1122" s="8"/>
      <c r="O1122" s="8"/>
      <c r="P1122" s="8"/>
      <c r="Q1122" s="8">
        <f>IF($B$23=$M$2,M1122,IF($B$23=$N$2,N1122,IF($B$23=$O$2,O1122,IF($B$23=$P$2,P1122,""))))</f>
        <v>0</v>
      </c>
      <c r="R1122" s="3">
        <f>IF(Q1122&lt;&gt;0,regpay,0)</f>
        <v>0</v>
      </c>
      <c r="S1122" s="27"/>
      <c r="T1122" s="3">
        <f>IF(U1121=0,0,S1122)</f>
        <v>0</v>
      </c>
      <c r="U1122" s="8" t="str">
        <f>IF(E1122="","",IF(U1121&lt;=0,0,IF(U1121+F1122-L1122-R1122-T1122&lt;0,0,U1121+F1122-L1122-R1122-T1122)))</f>
        <v/>
      </c>
      <c r="W1122" s="11"/>
      <c r="X1122" s="11"/>
      <c r="Y1122" s="11"/>
      <c r="Z1122" s="11"/>
      <c r="AA1122" s="11"/>
      <c r="AB1122" s="11"/>
      <c r="AC1122" s="11"/>
    </row>
    <row r="1123" spans="4:29">
      <c r="D1123" s="34">
        <f>IF(SUM($D$2:D1122)&lt;&gt;0,0,IF(U1122=L1123,E1123,0))</f>
        <v>0</v>
      </c>
      <c r="E1123" s="3" t="str">
        <f t="shared" si="52"/>
        <v/>
      </c>
      <c r="F1123" s="3" t="str">
        <f>IF(E1123="","",IF(ISERROR(INDEX($A$11:$B$20,MATCH(E1123,$A$11:$A$20,0),2)),0,INDEX($A$11:$B$20,MATCH(E1123,$A$11:$A$20,0),2)))</f>
        <v/>
      </c>
      <c r="G1123" s="47">
        <v>0.1</v>
      </c>
      <c r="H1123" s="46">
        <f>IF($B$5="fixed",rate,G1123)</f>
        <v>0.1</v>
      </c>
      <c r="I1123" s="9" t="e">
        <f>IF(E1123="",NA(),IF(PMT(H1123/freq,(term*freq),-$B$2)&gt;(U1122*(1+rate/freq)),IF((U1122*(1+rate/freq))&lt;0,0,(U1122*(1+rate/freq))),PMT(H1123/freq,(term*freq),-$B$2)))</f>
        <v>#N/A</v>
      </c>
      <c r="J1123" s="8" t="str">
        <f>IF(E1123="","",IF(emi&gt;(U1122*(1+rate/freq)),IF((U1122*(1+rate/freq))&lt;0,0,(U1122*(1+rate/freq))),emi))</f>
        <v/>
      </c>
      <c r="K1123" s="9" t="e">
        <f>IF(E1123="",NA(),IF(U1122&lt;0,0,U1122)*H1123/freq)</f>
        <v>#N/A</v>
      </c>
      <c r="L1123" s="8" t="str">
        <f t="shared" si="53"/>
        <v/>
      </c>
      <c r="M1123" s="8" t="str">
        <f t="shared" si="54"/>
        <v/>
      </c>
      <c r="N1123" s="8">
        <f>N1120+3</f>
        <v>1120</v>
      </c>
      <c r="O1123" s="8"/>
      <c r="P1123" s="8"/>
      <c r="Q1123" s="8">
        <f>IF($B$23=$M$2,M1123,IF($B$23=$N$2,N1123,IF($B$23=$O$2,O1123,IF($B$23=$P$2,P1123,""))))</f>
        <v>1120</v>
      </c>
      <c r="R1123" s="3">
        <f>IF(Q1123&lt;&gt;0,regpay,0)</f>
        <v>0</v>
      </c>
      <c r="S1123" s="27"/>
      <c r="T1123" s="3">
        <f>IF(U1122=0,0,S1123)</f>
        <v>0</v>
      </c>
      <c r="U1123" s="8" t="str">
        <f>IF(E1123="","",IF(U1122&lt;=0,0,IF(U1122+F1123-L1123-R1123-T1123&lt;0,0,U1122+F1123-L1123-R1123-T1123)))</f>
        <v/>
      </c>
      <c r="W1123" s="11"/>
      <c r="X1123" s="11"/>
      <c r="Y1123" s="11"/>
      <c r="Z1123" s="11"/>
      <c r="AA1123" s="11"/>
      <c r="AB1123" s="11"/>
      <c r="AC1123" s="11"/>
    </row>
    <row r="1124" spans="4:29">
      <c r="D1124" s="34">
        <f>IF(SUM($D$2:D1123)&lt;&gt;0,0,IF(U1123=L1124,E1124,0))</f>
        <v>0</v>
      </c>
      <c r="E1124" s="3" t="str">
        <f t="shared" si="52"/>
        <v/>
      </c>
      <c r="F1124" s="3" t="str">
        <f>IF(E1124="","",IF(ISERROR(INDEX($A$11:$B$20,MATCH(E1124,$A$11:$A$20,0),2)),0,INDEX($A$11:$B$20,MATCH(E1124,$A$11:$A$20,0),2)))</f>
        <v/>
      </c>
      <c r="G1124" s="47">
        <v>0.1</v>
      </c>
      <c r="H1124" s="46">
        <f>IF($B$5="fixed",rate,G1124)</f>
        <v>0.1</v>
      </c>
      <c r="I1124" s="9" t="e">
        <f>IF(E1124="",NA(),IF(PMT(H1124/freq,(term*freq),-$B$2)&gt;(U1123*(1+rate/freq)),IF((U1123*(1+rate/freq))&lt;0,0,(U1123*(1+rate/freq))),PMT(H1124/freq,(term*freq),-$B$2)))</f>
        <v>#N/A</v>
      </c>
      <c r="J1124" s="8" t="str">
        <f>IF(E1124="","",IF(emi&gt;(U1123*(1+rate/freq)),IF((U1123*(1+rate/freq))&lt;0,0,(U1123*(1+rate/freq))),emi))</f>
        <v/>
      </c>
      <c r="K1124" s="9" t="e">
        <f>IF(E1124="",NA(),IF(U1123&lt;0,0,U1123)*H1124/freq)</f>
        <v>#N/A</v>
      </c>
      <c r="L1124" s="8" t="str">
        <f t="shared" si="53"/>
        <v/>
      </c>
      <c r="M1124" s="8" t="str">
        <f t="shared" si="54"/>
        <v/>
      </c>
      <c r="N1124" s="8"/>
      <c r="O1124" s="8"/>
      <c r="P1124" s="8"/>
      <c r="Q1124" s="8">
        <f>IF($B$23=$M$2,M1124,IF($B$23=$N$2,N1124,IF($B$23=$O$2,O1124,IF($B$23=$P$2,P1124,""))))</f>
        <v>0</v>
      </c>
      <c r="R1124" s="3">
        <f>IF(Q1124&lt;&gt;0,regpay,0)</f>
        <v>0</v>
      </c>
      <c r="S1124" s="27"/>
      <c r="T1124" s="3">
        <f>IF(U1123=0,0,S1124)</f>
        <v>0</v>
      </c>
      <c r="U1124" s="8" t="str">
        <f>IF(E1124="","",IF(U1123&lt;=0,0,IF(U1123+F1124-L1124-R1124-T1124&lt;0,0,U1123+F1124-L1124-R1124-T1124)))</f>
        <v/>
      </c>
      <c r="W1124" s="11"/>
      <c r="X1124" s="11"/>
      <c r="Y1124" s="11"/>
      <c r="Z1124" s="11"/>
      <c r="AA1124" s="11"/>
      <c r="AB1124" s="11"/>
      <c r="AC1124" s="11"/>
    </row>
    <row r="1125" spans="4:29">
      <c r="D1125" s="34">
        <f>IF(SUM($D$2:D1124)&lt;&gt;0,0,IF(U1124=L1125,E1125,0))</f>
        <v>0</v>
      </c>
      <c r="E1125" s="3" t="str">
        <f t="shared" ref="E1125:E1188" si="55">IF(E1124&lt;term*freq,E1124+1,"")</f>
        <v/>
      </c>
      <c r="F1125" s="3" t="str">
        <f>IF(E1125="","",IF(ISERROR(INDEX($A$11:$B$20,MATCH(E1125,$A$11:$A$20,0),2)),0,INDEX($A$11:$B$20,MATCH(E1125,$A$11:$A$20,0),2)))</f>
        <v/>
      </c>
      <c r="G1125" s="47">
        <v>0.1</v>
      </c>
      <c r="H1125" s="46">
        <f>IF($B$5="fixed",rate,G1125)</f>
        <v>0.1</v>
      </c>
      <c r="I1125" s="9" t="e">
        <f>IF(E1125="",NA(),IF(PMT(H1125/freq,(term*freq),-$B$2)&gt;(U1124*(1+rate/freq)),IF((U1124*(1+rate/freq))&lt;0,0,(U1124*(1+rate/freq))),PMT(H1125/freq,(term*freq),-$B$2)))</f>
        <v>#N/A</v>
      </c>
      <c r="J1125" s="8" t="str">
        <f>IF(E1125="","",IF(emi&gt;(U1124*(1+rate/freq)),IF((U1124*(1+rate/freq))&lt;0,0,(U1124*(1+rate/freq))),emi))</f>
        <v/>
      </c>
      <c r="K1125" s="9" t="e">
        <f>IF(E1125="",NA(),IF(U1124&lt;0,0,U1124)*H1125/freq)</f>
        <v>#N/A</v>
      </c>
      <c r="L1125" s="8" t="str">
        <f t="shared" si="53"/>
        <v/>
      </c>
      <c r="M1125" s="8" t="str">
        <f t="shared" si="54"/>
        <v/>
      </c>
      <c r="N1125" s="8"/>
      <c r="O1125" s="8"/>
      <c r="P1125" s="8"/>
      <c r="Q1125" s="8">
        <f>IF($B$23=$M$2,M1125,IF($B$23=$N$2,N1125,IF($B$23=$O$2,O1125,IF($B$23=$P$2,P1125,""))))</f>
        <v>0</v>
      </c>
      <c r="R1125" s="3">
        <f>IF(Q1125&lt;&gt;0,regpay,0)</f>
        <v>0</v>
      </c>
      <c r="S1125" s="27"/>
      <c r="T1125" s="3">
        <f>IF(U1124=0,0,S1125)</f>
        <v>0</v>
      </c>
      <c r="U1125" s="8" t="str">
        <f>IF(E1125="","",IF(U1124&lt;=0,0,IF(U1124+F1125-L1125-R1125-T1125&lt;0,0,U1124+F1125-L1125-R1125-T1125)))</f>
        <v/>
      </c>
      <c r="W1125" s="11"/>
      <c r="X1125" s="11"/>
      <c r="Y1125" s="11"/>
      <c r="Z1125" s="11"/>
      <c r="AA1125" s="11"/>
      <c r="AB1125" s="11"/>
      <c r="AC1125" s="11"/>
    </row>
    <row r="1126" spans="4:29">
      <c r="D1126" s="34">
        <f>IF(SUM($D$2:D1125)&lt;&gt;0,0,IF(U1125=L1126,E1126,0))</f>
        <v>0</v>
      </c>
      <c r="E1126" s="3" t="str">
        <f t="shared" si="55"/>
        <v/>
      </c>
      <c r="F1126" s="3" t="str">
        <f>IF(E1126="","",IF(ISERROR(INDEX($A$11:$B$20,MATCH(E1126,$A$11:$A$20,0),2)),0,INDEX($A$11:$B$20,MATCH(E1126,$A$11:$A$20,0),2)))</f>
        <v/>
      </c>
      <c r="G1126" s="47">
        <v>0.1</v>
      </c>
      <c r="H1126" s="46">
        <f>IF($B$5="fixed",rate,G1126)</f>
        <v>0.1</v>
      </c>
      <c r="I1126" s="9" t="e">
        <f>IF(E1126="",NA(),IF(PMT(H1126/freq,(term*freq),-$B$2)&gt;(U1125*(1+rate/freq)),IF((U1125*(1+rate/freq))&lt;0,0,(U1125*(1+rate/freq))),PMT(H1126/freq,(term*freq),-$B$2)))</f>
        <v>#N/A</v>
      </c>
      <c r="J1126" s="8" t="str">
        <f>IF(E1126="","",IF(emi&gt;(U1125*(1+rate/freq)),IF((U1125*(1+rate/freq))&lt;0,0,(U1125*(1+rate/freq))),emi))</f>
        <v/>
      </c>
      <c r="K1126" s="9" t="e">
        <f>IF(E1126="",NA(),IF(U1125&lt;0,0,U1125)*H1126/freq)</f>
        <v>#N/A</v>
      </c>
      <c r="L1126" s="8" t="str">
        <f t="shared" si="53"/>
        <v/>
      </c>
      <c r="M1126" s="8" t="str">
        <f t="shared" si="54"/>
        <v/>
      </c>
      <c r="N1126" s="8">
        <f>N1123+3</f>
        <v>1123</v>
      </c>
      <c r="O1126" s="8">
        <f>O1120+6</f>
        <v>1123</v>
      </c>
      <c r="P1126" s="8"/>
      <c r="Q1126" s="8">
        <f>IF($B$23=$M$2,M1126,IF($B$23=$N$2,N1126,IF($B$23=$O$2,O1126,IF($B$23=$P$2,P1126,""))))</f>
        <v>1123</v>
      </c>
      <c r="R1126" s="3">
        <f>IF(Q1126&lt;&gt;0,regpay,0)</f>
        <v>0</v>
      </c>
      <c r="S1126" s="27"/>
      <c r="T1126" s="3">
        <f>IF(U1125=0,0,S1126)</f>
        <v>0</v>
      </c>
      <c r="U1126" s="8" t="str">
        <f>IF(E1126="","",IF(U1125&lt;=0,0,IF(U1125+F1126-L1126-R1126-T1126&lt;0,0,U1125+F1126-L1126-R1126-T1126)))</f>
        <v/>
      </c>
      <c r="W1126" s="11"/>
      <c r="X1126" s="11"/>
      <c r="Y1126" s="11"/>
      <c r="Z1126" s="11"/>
      <c r="AA1126" s="11"/>
      <c r="AB1126" s="11"/>
      <c r="AC1126" s="11"/>
    </row>
    <row r="1127" spans="4:29">
      <c r="D1127" s="34">
        <f>IF(SUM($D$2:D1126)&lt;&gt;0,0,IF(U1126=L1127,E1127,0))</f>
        <v>0</v>
      </c>
      <c r="E1127" s="3" t="str">
        <f t="shared" si="55"/>
        <v/>
      </c>
      <c r="F1127" s="3" t="str">
        <f>IF(E1127="","",IF(ISERROR(INDEX($A$11:$B$20,MATCH(E1127,$A$11:$A$20,0),2)),0,INDEX($A$11:$B$20,MATCH(E1127,$A$11:$A$20,0),2)))</f>
        <v/>
      </c>
      <c r="G1127" s="47">
        <v>0.1</v>
      </c>
      <c r="H1127" s="46">
        <f>IF($B$5="fixed",rate,G1127)</f>
        <v>0.1</v>
      </c>
      <c r="I1127" s="9" t="e">
        <f>IF(E1127="",NA(),IF(PMT(H1127/freq,(term*freq),-$B$2)&gt;(U1126*(1+rate/freq)),IF((U1126*(1+rate/freq))&lt;0,0,(U1126*(1+rate/freq))),PMT(H1127/freq,(term*freq),-$B$2)))</f>
        <v>#N/A</v>
      </c>
      <c r="J1127" s="8" t="str">
        <f>IF(E1127="","",IF(emi&gt;(U1126*(1+rate/freq)),IF((U1126*(1+rate/freq))&lt;0,0,(U1126*(1+rate/freq))),emi))</f>
        <v/>
      </c>
      <c r="K1127" s="9" t="e">
        <f>IF(E1127="",NA(),IF(U1126&lt;0,0,U1126)*H1127/freq)</f>
        <v>#N/A</v>
      </c>
      <c r="L1127" s="8" t="str">
        <f t="shared" si="53"/>
        <v/>
      </c>
      <c r="M1127" s="8" t="str">
        <f t="shared" si="54"/>
        <v/>
      </c>
      <c r="N1127" s="8"/>
      <c r="O1127" s="8"/>
      <c r="P1127" s="8"/>
      <c r="Q1127" s="8">
        <f>IF($B$23=$M$2,M1127,IF($B$23=$N$2,N1127,IF($B$23=$O$2,O1127,IF($B$23=$P$2,P1127,""))))</f>
        <v>0</v>
      </c>
      <c r="R1127" s="3">
        <f>IF(Q1127&lt;&gt;0,regpay,0)</f>
        <v>0</v>
      </c>
      <c r="S1127" s="27"/>
      <c r="T1127" s="3">
        <f>IF(U1126=0,0,S1127)</f>
        <v>0</v>
      </c>
      <c r="U1127" s="8" t="str">
        <f>IF(E1127="","",IF(U1126&lt;=0,0,IF(U1126+F1127-L1127-R1127-T1127&lt;0,0,U1126+F1127-L1127-R1127-T1127)))</f>
        <v/>
      </c>
      <c r="W1127" s="11"/>
      <c r="X1127" s="11"/>
      <c r="Y1127" s="11"/>
      <c r="Z1127" s="11"/>
      <c r="AA1127" s="11"/>
      <c r="AB1127" s="11"/>
      <c r="AC1127" s="11"/>
    </row>
    <row r="1128" spans="4:29">
      <c r="D1128" s="34">
        <f>IF(SUM($D$2:D1127)&lt;&gt;0,0,IF(U1127=L1128,E1128,0))</f>
        <v>0</v>
      </c>
      <c r="E1128" s="3" t="str">
        <f t="shared" si="55"/>
        <v/>
      </c>
      <c r="F1128" s="3" t="str">
        <f>IF(E1128="","",IF(ISERROR(INDEX($A$11:$B$20,MATCH(E1128,$A$11:$A$20,0),2)),0,INDEX($A$11:$B$20,MATCH(E1128,$A$11:$A$20,0),2)))</f>
        <v/>
      </c>
      <c r="G1128" s="47">
        <v>0.1</v>
      </c>
      <c r="H1128" s="46">
        <f>IF($B$5="fixed",rate,G1128)</f>
        <v>0.1</v>
      </c>
      <c r="I1128" s="9" t="e">
        <f>IF(E1128="",NA(),IF(PMT(H1128/freq,(term*freq),-$B$2)&gt;(U1127*(1+rate/freq)),IF((U1127*(1+rate/freq))&lt;0,0,(U1127*(1+rate/freq))),PMT(H1128/freq,(term*freq),-$B$2)))</f>
        <v>#N/A</v>
      </c>
      <c r="J1128" s="8" t="str">
        <f>IF(E1128="","",IF(emi&gt;(U1127*(1+rate/freq)),IF((U1127*(1+rate/freq))&lt;0,0,(U1127*(1+rate/freq))),emi))</f>
        <v/>
      </c>
      <c r="K1128" s="9" t="e">
        <f>IF(E1128="",NA(),IF(U1127&lt;0,0,U1127)*H1128/freq)</f>
        <v>#N/A</v>
      </c>
      <c r="L1128" s="8" t="str">
        <f t="shared" si="53"/>
        <v/>
      </c>
      <c r="M1128" s="8" t="str">
        <f t="shared" si="54"/>
        <v/>
      </c>
      <c r="N1128" s="8"/>
      <c r="O1128" s="8"/>
      <c r="P1128" s="8"/>
      <c r="Q1128" s="8">
        <f>IF($B$23=$M$2,M1128,IF($B$23=$N$2,N1128,IF($B$23=$O$2,O1128,IF($B$23=$P$2,P1128,""))))</f>
        <v>0</v>
      </c>
      <c r="R1128" s="3">
        <f>IF(Q1128&lt;&gt;0,regpay,0)</f>
        <v>0</v>
      </c>
      <c r="S1128" s="27"/>
      <c r="T1128" s="3">
        <f>IF(U1127=0,0,S1128)</f>
        <v>0</v>
      </c>
      <c r="U1128" s="8" t="str">
        <f>IF(E1128="","",IF(U1127&lt;=0,0,IF(U1127+F1128-L1128-R1128-T1128&lt;0,0,U1127+F1128-L1128-R1128-T1128)))</f>
        <v/>
      </c>
      <c r="W1128" s="11"/>
      <c r="X1128" s="11"/>
      <c r="Y1128" s="11"/>
      <c r="Z1128" s="11"/>
      <c r="AA1128" s="11"/>
      <c r="AB1128" s="11"/>
      <c r="AC1128" s="11"/>
    </row>
    <row r="1129" spans="4:29">
      <c r="D1129" s="34">
        <f>IF(SUM($D$2:D1128)&lt;&gt;0,0,IF(U1128=L1129,E1129,0))</f>
        <v>0</v>
      </c>
      <c r="E1129" s="3" t="str">
        <f t="shared" si="55"/>
        <v/>
      </c>
      <c r="F1129" s="3" t="str">
        <f>IF(E1129="","",IF(ISERROR(INDEX($A$11:$B$20,MATCH(E1129,$A$11:$A$20,0),2)),0,INDEX($A$11:$B$20,MATCH(E1129,$A$11:$A$20,0),2)))</f>
        <v/>
      </c>
      <c r="G1129" s="47">
        <v>0.1</v>
      </c>
      <c r="H1129" s="46">
        <f>IF($B$5="fixed",rate,G1129)</f>
        <v>0.1</v>
      </c>
      <c r="I1129" s="9" t="e">
        <f>IF(E1129="",NA(),IF(PMT(H1129/freq,(term*freq),-$B$2)&gt;(U1128*(1+rate/freq)),IF((U1128*(1+rate/freq))&lt;0,0,(U1128*(1+rate/freq))),PMT(H1129/freq,(term*freq),-$B$2)))</f>
        <v>#N/A</v>
      </c>
      <c r="J1129" s="8" t="str">
        <f>IF(E1129="","",IF(emi&gt;(U1128*(1+rate/freq)),IF((U1128*(1+rate/freq))&lt;0,0,(U1128*(1+rate/freq))),emi))</f>
        <v/>
      </c>
      <c r="K1129" s="9" t="e">
        <f>IF(E1129="",NA(),IF(U1128&lt;0,0,U1128)*H1129/freq)</f>
        <v>#N/A</v>
      </c>
      <c r="L1129" s="8" t="str">
        <f t="shared" si="53"/>
        <v/>
      </c>
      <c r="M1129" s="8" t="str">
        <f t="shared" si="54"/>
        <v/>
      </c>
      <c r="N1129" s="8">
        <f>N1126+3</f>
        <v>1126</v>
      </c>
      <c r="O1129" s="8"/>
      <c r="P1129" s="8"/>
      <c r="Q1129" s="8">
        <f>IF($B$23=$M$2,M1129,IF($B$23=$N$2,N1129,IF($B$23=$O$2,O1129,IF($B$23=$P$2,P1129,""))))</f>
        <v>1126</v>
      </c>
      <c r="R1129" s="3">
        <f>IF(Q1129&lt;&gt;0,regpay,0)</f>
        <v>0</v>
      </c>
      <c r="S1129" s="27"/>
      <c r="T1129" s="3">
        <f>IF(U1128=0,0,S1129)</f>
        <v>0</v>
      </c>
      <c r="U1129" s="8" t="str">
        <f>IF(E1129="","",IF(U1128&lt;=0,0,IF(U1128+F1129-L1129-R1129-T1129&lt;0,0,U1128+F1129-L1129-R1129-T1129)))</f>
        <v/>
      </c>
      <c r="W1129" s="11"/>
      <c r="X1129" s="11"/>
      <c r="Y1129" s="11"/>
      <c r="Z1129" s="11"/>
      <c r="AA1129" s="11"/>
      <c r="AB1129" s="11"/>
      <c r="AC1129" s="11"/>
    </row>
    <row r="1130" spans="4:29">
      <c r="D1130" s="34">
        <f>IF(SUM($D$2:D1129)&lt;&gt;0,0,IF(U1129=L1130,E1130,0))</f>
        <v>0</v>
      </c>
      <c r="E1130" s="3" t="str">
        <f t="shared" si="55"/>
        <v/>
      </c>
      <c r="F1130" s="3" t="str">
        <f>IF(E1130="","",IF(ISERROR(INDEX($A$11:$B$20,MATCH(E1130,$A$11:$A$20,0),2)),0,INDEX($A$11:$B$20,MATCH(E1130,$A$11:$A$20,0),2)))</f>
        <v/>
      </c>
      <c r="G1130" s="47">
        <v>0.1</v>
      </c>
      <c r="H1130" s="46">
        <f>IF($B$5="fixed",rate,G1130)</f>
        <v>0.1</v>
      </c>
      <c r="I1130" s="9" t="e">
        <f>IF(E1130="",NA(),IF(PMT(H1130/freq,(term*freq),-$B$2)&gt;(U1129*(1+rate/freq)),IF((U1129*(1+rate/freq))&lt;0,0,(U1129*(1+rate/freq))),PMT(H1130/freq,(term*freq),-$B$2)))</f>
        <v>#N/A</v>
      </c>
      <c r="J1130" s="8" t="str">
        <f>IF(E1130="","",IF(emi&gt;(U1129*(1+rate/freq)),IF((U1129*(1+rate/freq))&lt;0,0,(U1129*(1+rate/freq))),emi))</f>
        <v/>
      </c>
      <c r="K1130" s="9" t="e">
        <f>IF(E1130="",NA(),IF(U1129&lt;0,0,U1129)*H1130/freq)</f>
        <v>#N/A</v>
      </c>
      <c r="L1130" s="8" t="str">
        <f t="shared" si="53"/>
        <v/>
      </c>
      <c r="M1130" s="8" t="str">
        <f t="shared" si="54"/>
        <v/>
      </c>
      <c r="N1130" s="8"/>
      <c r="O1130" s="8"/>
      <c r="P1130" s="8"/>
      <c r="Q1130" s="8">
        <f>IF($B$23=$M$2,M1130,IF($B$23=$N$2,N1130,IF($B$23=$O$2,O1130,IF($B$23=$P$2,P1130,""))))</f>
        <v>0</v>
      </c>
      <c r="R1130" s="3">
        <f>IF(Q1130&lt;&gt;0,regpay,0)</f>
        <v>0</v>
      </c>
      <c r="S1130" s="27"/>
      <c r="T1130" s="3">
        <f>IF(U1129=0,0,S1130)</f>
        <v>0</v>
      </c>
      <c r="U1130" s="8" t="str">
        <f>IF(E1130="","",IF(U1129&lt;=0,0,IF(U1129+F1130-L1130-R1130-T1130&lt;0,0,U1129+F1130-L1130-R1130-T1130)))</f>
        <v/>
      </c>
      <c r="W1130" s="11"/>
      <c r="X1130" s="11"/>
      <c r="Y1130" s="11"/>
      <c r="Z1130" s="11"/>
      <c r="AA1130" s="11"/>
      <c r="AB1130" s="11"/>
      <c r="AC1130" s="11"/>
    </row>
    <row r="1131" spans="4:29">
      <c r="D1131" s="34">
        <f>IF(SUM($D$2:D1130)&lt;&gt;0,0,IF(U1130=L1131,E1131,0))</f>
        <v>0</v>
      </c>
      <c r="E1131" s="3" t="str">
        <f t="shared" si="55"/>
        <v/>
      </c>
      <c r="F1131" s="3" t="str">
        <f>IF(E1131="","",IF(ISERROR(INDEX($A$11:$B$20,MATCH(E1131,$A$11:$A$20,0),2)),0,INDEX($A$11:$B$20,MATCH(E1131,$A$11:$A$20,0),2)))</f>
        <v/>
      </c>
      <c r="G1131" s="47">
        <v>0.1</v>
      </c>
      <c r="H1131" s="46">
        <f>IF($B$5="fixed",rate,G1131)</f>
        <v>0.1</v>
      </c>
      <c r="I1131" s="9" t="e">
        <f>IF(E1131="",NA(),IF(PMT(H1131/freq,(term*freq),-$B$2)&gt;(U1130*(1+rate/freq)),IF((U1130*(1+rate/freq))&lt;0,0,(U1130*(1+rate/freq))),PMT(H1131/freq,(term*freq),-$B$2)))</f>
        <v>#N/A</v>
      </c>
      <c r="J1131" s="8" t="str">
        <f>IF(E1131="","",IF(emi&gt;(U1130*(1+rate/freq)),IF((U1130*(1+rate/freq))&lt;0,0,(U1130*(1+rate/freq))),emi))</f>
        <v/>
      </c>
      <c r="K1131" s="9" t="e">
        <f>IF(E1131="",NA(),IF(U1130&lt;0,0,U1130)*H1131/freq)</f>
        <v>#N/A</v>
      </c>
      <c r="L1131" s="8" t="str">
        <f t="shared" si="53"/>
        <v/>
      </c>
      <c r="M1131" s="8" t="str">
        <f t="shared" si="54"/>
        <v/>
      </c>
      <c r="N1131" s="8"/>
      <c r="O1131" s="8"/>
      <c r="P1131" s="8"/>
      <c r="Q1131" s="8">
        <f>IF($B$23=$M$2,M1131,IF($B$23=$N$2,N1131,IF($B$23=$O$2,O1131,IF($B$23=$P$2,P1131,""))))</f>
        <v>0</v>
      </c>
      <c r="R1131" s="3">
        <f>IF(Q1131&lt;&gt;0,regpay,0)</f>
        <v>0</v>
      </c>
      <c r="S1131" s="27"/>
      <c r="T1131" s="3">
        <f>IF(U1130=0,0,S1131)</f>
        <v>0</v>
      </c>
      <c r="U1131" s="8" t="str">
        <f>IF(E1131="","",IF(U1130&lt;=0,0,IF(U1130+F1131-L1131-R1131-T1131&lt;0,0,U1130+F1131-L1131-R1131-T1131)))</f>
        <v/>
      </c>
      <c r="W1131" s="11"/>
      <c r="X1131" s="11"/>
      <c r="Y1131" s="11"/>
      <c r="Z1131" s="11"/>
      <c r="AA1131" s="11"/>
      <c r="AB1131" s="11"/>
      <c r="AC1131" s="11"/>
    </row>
    <row r="1132" spans="4:29">
      <c r="D1132" s="34">
        <f>IF(SUM($D$2:D1131)&lt;&gt;0,0,IF(U1131=L1132,E1132,0))</f>
        <v>0</v>
      </c>
      <c r="E1132" s="3" t="str">
        <f t="shared" si="55"/>
        <v/>
      </c>
      <c r="F1132" s="3" t="str">
        <f>IF(E1132="","",IF(ISERROR(INDEX($A$11:$B$20,MATCH(E1132,$A$11:$A$20,0),2)),0,INDEX($A$11:$B$20,MATCH(E1132,$A$11:$A$20,0),2)))</f>
        <v/>
      </c>
      <c r="G1132" s="47">
        <v>0.1</v>
      </c>
      <c r="H1132" s="46">
        <f>IF($B$5="fixed",rate,G1132)</f>
        <v>0.1</v>
      </c>
      <c r="I1132" s="9" t="e">
        <f>IF(E1132="",NA(),IF(PMT(H1132/freq,(term*freq),-$B$2)&gt;(U1131*(1+rate/freq)),IF((U1131*(1+rate/freq))&lt;0,0,(U1131*(1+rate/freq))),PMT(H1132/freq,(term*freq),-$B$2)))</f>
        <v>#N/A</v>
      </c>
      <c r="J1132" s="8" t="str">
        <f>IF(E1132="","",IF(emi&gt;(U1131*(1+rate/freq)),IF((U1131*(1+rate/freq))&lt;0,0,(U1131*(1+rate/freq))),emi))</f>
        <v/>
      </c>
      <c r="K1132" s="9" t="e">
        <f>IF(E1132="",NA(),IF(U1131&lt;0,0,U1131)*H1132/freq)</f>
        <v>#N/A</v>
      </c>
      <c r="L1132" s="8" t="str">
        <f t="shared" si="53"/>
        <v/>
      </c>
      <c r="M1132" s="8" t="str">
        <f t="shared" si="54"/>
        <v/>
      </c>
      <c r="N1132" s="8">
        <f>N1129+3</f>
        <v>1129</v>
      </c>
      <c r="O1132" s="8">
        <f>O1126+6</f>
        <v>1129</v>
      </c>
      <c r="P1132" s="8">
        <f>P1120+12</f>
        <v>1129</v>
      </c>
      <c r="Q1132" s="8">
        <f>IF($B$23=$M$2,M1132,IF($B$23=$N$2,N1132,IF($B$23=$O$2,O1132,IF($B$23=$P$2,P1132,""))))</f>
        <v>1129</v>
      </c>
      <c r="R1132" s="3">
        <f>IF(Q1132&lt;&gt;0,regpay,0)</f>
        <v>0</v>
      </c>
      <c r="S1132" s="27"/>
      <c r="T1132" s="3">
        <f>IF(U1131=0,0,S1132)</f>
        <v>0</v>
      </c>
      <c r="U1132" s="8" t="str">
        <f>IF(E1132="","",IF(U1131&lt;=0,0,IF(U1131+F1132-L1132-R1132-T1132&lt;0,0,U1131+F1132-L1132-R1132-T1132)))</f>
        <v/>
      </c>
      <c r="W1132" s="11"/>
      <c r="X1132" s="11"/>
      <c r="Y1132" s="11"/>
      <c r="Z1132" s="11"/>
      <c r="AA1132" s="11"/>
      <c r="AB1132" s="11"/>
      <c r="AC1132" s="11"/>
    </row>
    <row r="1133" spans="4:29">
      <c r="D1133" s="34">
        <f>IF(SUM($D$2:D1132)&lt;&gt;0,0,IF(U1132=L1133,E1133,0))</f>
        <v>0</v>
      </c>
      <c r="E1133" s="3" t="str">
        <f t="shared" si="55"/>
        <v/>
      </c>
      <c r="F1133" s="3" t="str">
        <f>IF(E1133="","",IF(ISERROR(INDEX($A$11:$B$20,MATCH(E1133,$A$11:$A$20,0),2)),0,INDEX($A$11:$B$20,MATCH(E1133,$A$11:$A$20,0),2)))</f>
        <v/>
      </c>
      <c r="G1133" s="47">
        <v>0.1</v>
      </c>
      <c r="H1133" s="46">
        <f>IF($B$5="fixed",rate,G1133)</f>
        <v>0.1</v>
      </c>
      <c r="I1133" s="9" t="e">
        <f>IF(E1133="",NA(),IF(PMT(H1133/freq,(term*freq),-$B$2)&gt;(U1132*(1+rate/freq)),IF((U1132*(1+rate/freq))&lt;0,0,(U1132*(1+rate/freq))),PMT(H1133/freq,(term*freq),-$B$2)))</f>
        <v>#N/A</v>
      </c>
      <c r="J1133" s="8" t="str">
        <f>IF(E1133="","",IF(emi&gt;(U1132*(1+rate/freq)),IF((U1132*(1+rate/freq))&lt;0,0,(U1132*(1+rate/freq))),emi))</f>
        <v/>
      </c>
      <c r="K1133" s="9" t="e">
        <f>IF(E1133="",NA(),IF(U1132&lt;0,0,U1132)*H1133/freq)</f>
        <v>#N/A</v>
      </c>
      <c r="L1133" s="8" t="str">
        <f t="shared" si="53"/>
        <v/>
      </c>
      <c r="M1133" s="8" t="str">
        <f t="shared" si="54"/>
        <v/>
      </c>
      <c r="N1133" s="8"/>
      <c r="O1133" s="8"/>
      <c r="P1133" s="8"/>
      <c r="Q1133" s="8">
        <f>IF($B$23=$M$2,M1133,IF($B$23=$N$2,N1133,IF($B$23=$O$2,O1133,IF($B$23=$P$2,P1133,""))))</f>
        <v>0</v>
      </c>
      <c r="R1133" s="3">
        <f>IF(Q1133&lt;&gt;0,regpay,0)</f>
        <v>0</v>
      </c>
      <c r="S1133" s="27"/>
      <c r="T1133" s="3">
        <f>IF(U1132=0,0,S1133)</f>
        <v>0</v>
      </c>
      <c r="U1133" s="8" t="str">
        <f>IF(E1133="","",IF(U1132&lt;=0,0,IF(U1132+F1133-L1133-R1133-T1133&lt;0,0,U1132+F1133-L1133-R1133-T1133)))</f>
        <v/>
      </c>
      <c r="W1133" s="11"/>
      <c r="X1133" s="11"/>
      <c r="Y1133" s="11"/>
      <c r="Z1133" s="11"/>
      <c r="AA1133" s="11"/>
      <c r="AB1133" s="11"/>
      <c r="AC1133" s="11"/>
    </row>
    <row r="1134" spans="4:29">
      <c r="D1134" s="34">
        <f>IF(SUM($D$2:D1133)&lt;&gt;0,0,IF(U1133=L1134,E1134,0))</f>
        <v>0</v>
      </c>
      <c r="E1134" s="3" t="str">
        <f t="shared" si="55"/>
        <v/>
      </c>
      <c r="F1134" s="3" t="str">
        <f>IF(E1134="","",IF(ISERROR(INDEX($A$11:$B$20,MATCH(E1134,$A$11:$A$20,0),2)),0,INDEX($A$11:$B$20,MATCH(E1134,$A$11:$A$20,0),2)))</f>
        <v/>
      </c>
      <c r="G1134" s="47">
        <v>0.1</v>
      </c>
      <c r="H1134" s="46">
        <f>IF($B$5="fixed",rate,G1134)</f>
        <v>0.1</v>
      </c>
      <c r="I1134" s="9" t="e">
        <f>IF(E1134="",NA(),IF(PMT(H1134/freq,(term*freq),-$B$2)&gt;(U1133*(1+rate/freq)),IF((U1133*(1+rate/freq))&lt;0,0,(U1133*(1+rate/freq))),PMT(H1134/freq,(term*freq),-$B$2)))</f>
        <v>#N/A</v>
      </c>
      <c r="J1134" s="8" t="str">
        <f>IF(E1134="","",IF(emi&gt;(U1133*(1+rate/freq)),IF((U1133*(1+rate/freq))&lt;0,0,(U1133*(1+rate/freq))),emi))</f>
        <v/>
      </c>
      <c r="K1134" s="9" t="e">
        <f>IF(E1134="",NA(),IF(U1133&lt;0,0,U1133)*H1134/freq)</f>
        <v>#N/A</v>
      </c>
      <c r="L1134" s="8" t="str">
        <f t="shared" si="53"/>
        <v/>
      </c>
      <c r="M1134" s="8" t="str">
        <f t="shared" si="54"/>
        <v/>
      </c>
      <c r="N1134" s="8"/>
      <c r="O1134" s="8"/>
      <c r="P1134" s="8"/>
      <c r="Q1134" s="8">
        <f>IF($B$23=$M$2,M1134,IF($B$23=$N$2,N1134,IF($B$23=$O$2,O1134,IF($B$23=$P$2,P1134,""))))</f>
        <v>0</v>
      </c>
      <c r="R1134" s="3">
        <f>IF(Q1134&lt;&gt;0,regpay,0)</f>
        <v>0</v>
      </c>
      <c r="S1134" s="27"/>
      <c r="T1134" s="3">
        <f>IF(U1133=0,0,S1134)</f>
        <v>0</v>
      </c>
      <c r="U1134" s="8" t="str">
        <f>IF(E1134="","",IF(U1133&lt;=0,0,IF(U1133+F1134-L1134-R1134-T1134&lt;0,0,U1133+F1134-L1134-R1134-T1134)))</f>
        <v/>
      </c>
      <c r="W1134" s="11"/>
      <c r="X1134" s="11"/>
      <c r="Y1134" s="11"/>
      <c r="Z1134" s="11"/>
      <c r="AA1134" s="11"/>
      <c r="AB1134" s="11"/>
      <c r="AC1134" s="11"/>
    </row>
    <row r="1135" spans="4:29">
      <c r="D1135" s="34">
        <f>IF(SUM($D$2:D1134)&lt;&gt;0,0,IF(U1134=L1135,E1135,0))</f>
        <v>0</v>
      </c>
      <c r="E1135" s="3" t="str">
        <f t="shared" si="55"/>
        <v/>
      </c>
      <c r="F1135" s="3" t="str">
        <f>IF(E1135="","",IF(ISERROR(INDEX($A$11:$B$20,MATCH(E1135,$A$11:$A$20,0),2)),0,INDEX($A$11:$B$20,MATCH(E1135,$A$11:$A$20,0),2)))</f>
        <v/>
      </c>
      <c r="G1135" s="47">
        <v>0.1</v>
      </c>
      <c r="H1135" s="46">
        <f>IF($B$5="fixed",rate,G1135)</f>
        <v>0.1</v>
      </c>
      <c r="I1135" s="9" t="e">
        <f>IF(E1135="",NA(),IF(PMT(H1135/freq,(term*freq),-$B$2)&gt;(U1134*(1+rate/freq)),IF((U1134*(1+rate/freq))&lt;0,0,(U1134*(1+rate/freq))),PMT(H1135/freq,(term*freq),-$B$2)))</f>
        <v>#N/A</v>
      </c>
      <c r="J1135" s="8" t="str">
        <f>IF(E1135="","",IF(emi&gt;(U1134*(1+rate/freq)),IF((U1134*(1+rate/freq))&lt;0,0,(U1134*(1+rate/freq))),emi))</f>
        <v/>
      </c>
      <c r="K1135" s="9" t="e">
        <f>IF(E1135="",NA(),IF(U1134&lt;0,0,U1134)*H1135/freq)</f>
        <v>#N/A</v>
      </c>
      <c r="L1135" s="8" t="str">
        <f t="shared" si="53"/>
        <v/>
      </c>
      <c r="M1135" s="8" t="str">
        <f t="shared" si="54"/>
        <v/>
      </c>
      <c r="N1135" s="8">
        <f>N1132+3</f>
        <v>1132</v>
      </c>
      <c r="O1135" s="8"/>
      <c r="P1135" s="8"/>
      <c r="Q1135" s="8">
        <f>IF($B$23=$M$2,M1135,IF($B$23=$N$2,N1135,IF($B$23=$O$2,O1135,IF($B$23=$P$2,P1135,""))))</f>
        <v>1132</v>
      </c>
      <c r="R1135" s="3">
        <f>IF(Q1135&lt;&gt;0,regpay,0)</f>
        <v>0</v>
      </c>
      <c r="S1135" s="27"/>
      <c r="T1135" s="3">
        <f>IF(U1134=0,0,S1135)</f>
        <v>0</v>
      </c>
      <c r="U1135" s="8" t="str">
        <f>IF(E1135="","",IF(U1134&lt;=0,0,IF(U1134+F1135-L1135-R1135-T1135&lt;0,0,U1134+F1135-L1135-R1135-T1135)))</f>
        <v/>
      </c>
      <c r="W1135" s="11"/>
      <c r="X1135" s="11"/>
      <c r="Y1135" s="11"/>
      <c r="Z1135" s="11"/>
      <c r="AA1135" s="11"/>
      <c r="AB1135" s="11"/>
      <c r="AC1135" s="11"/>
    </row>
    <row r="1136" spans="4:29">
      <c r="D1136" s="34">
        <f>IF(SUM($D$2:D1135)&lt;&gt;0,0,IF(U1135=L1136,E1136,0))</f>
        <v>0</v>
      </c>
      <c r="E1136" s="3" t="str">
        <f t="shared" si="55"/>
        <v/>
      </c>
      <c r="F1136" s="3" t="str">
        <f>IF(E1136="","",IF(ISERROR(INDEX($A$11:$B$20,MATCH(E1136,$A$11:$A$20,0),2)),0,INDEX($A$11:$B$20,MATCH(E1136,$A$11:$A$20,0),2)))</f>
        <v/>
      </c>
      <c r="G1136" s="47">
        <v>0.1</v>
      </c>
      <c r="H1136" s="46">
        <f>IF($B$5="fixed",rate,G1136)</f>
        <v>0.1</v>
      </c>
      <c r="I1136" s="9" t="e">
        <f>IF(E1136="",NA(),IF(PMT(H1136/freq,(term*freq),-$B$2)&gt;(U1135*(1+rate/freq)),IF((U1135*(1+rate/freq))&lt;0,0,(U1135*(1+rate/freq))),PMT(H1136/freq,(term*freq),-$B$2)))</f>
        <v>#N/A</v>
      </c>
      <c r="J1136" s="8" t="str">
        <f>IF(E1136="","",IF(emi&gt;(U1135*(1+rate/freq)),IF((U1135*(1+rate/freq))&lt;0,0,(U1135*(1+rate/freq))),emi))</f>
        <v/>
      </c>
      <c r="K1136" s="9" t="e">
        <f>IF(E1136="",NA(),IF(U1135&lt;0,0,U1135)*H1136/freq)</f>
        <v>#N/A</v>
      </c>
      <c r="L1136" s="8" t="str">
        <f t="shared" si="53"/>
        <v/>
      </c>
      <c r="M1136" s="8" t="str">
        <f t="shared" si="54"/>
        <v/>
      </c>
      <c r="N1136" s="8"/>
      <c r="O1136" s="8"/>
      <c r="P1136" s="8"/>
      <c r="Q1136" s="8">
        <f>IF($B$23=$M$2,M1136,IF($B$23=$N$2,N1136,IF($B$23=$O$2,O1136,IF($B$23=$P$2,P1136,""))))</f>
        <v>0</v>
      </c>
      <c r="R1136" s="3">
        <f>IF(Q1136&lt;&gt;0,regpay,0)</f>
        <v>0</v>
      </c>
      <c r="S1136" s="27"/>
      <c r="T1136" s="3">
        <f>IF(U1135=0,0,S1136)</f>
        <v>0</v>
      </c>
      <c r="U1136" s="8" t="str">
        <f>IF(E1136="","",IF(U1135&lt;=0,0,IF(U1135+F1136-L1136-R1136-T1136&lt;0,0,U1135+F1136-L1136-R1136-T1136)))</f>
        <v/>
      </c>
      <c r="W1136" s="11"/>
      <c r="X1136" s="11"/>
      <c r="Y1136" s="11"/>
      <c r="Z1136" s="11"/>
      <c r="AA1136" s="11"/>
      <c r="AB1136" s="11"/>
      <c r="AC1136" s="11"/>
    </row>
    <row r="1137" spans="4:29">
      <c r="D1137" s="34">
        <f>IF(SUM($D$2:D1136)&lt;&gt;0,0,IF(U1136=L1137,E1137,0))</f>
        <v>0</v>
      </c>
      <c r="E1137" s="3" t="str">
        <f t="shared" si="55"/>
        <v/>
      </c>
      <c r="F1137" s="3" t="str">
        <f>IF(E1137="","",IF(ISERROR(INDEX($A$11:$B$20,MATCH(E1137,$A$11:$A$20,0),2)),0,INDEX($A$11:$B$20,MATCH(E1137,$A$11:$A$20,0),2)))</f>
        <v/>
      </c>
      <c r="G1137" s="47">
        <v>0.1</v>
      </c>
      <c r="H1137" s="46">
        <f>IF($B$5="fixed",rate,G1137)</f>
        <v>0.1</v>
      </c>
      <c r="I1137" s="9" t="e">
        <f>IF(E1137="",NA(),IF(PMT(H1137/freq,(term*freq),-$B$2)&gt;(U1136*(1+rate/freq)),IF((U1136*(1+rate/freq))&lt;0,0,(U1136*(1+rate/freq))),PMT(H1137/freq,(term*freq),-$B$2)))</f>
        <v>#N/A</v>
      </c>
      <c r="J1137" s="8" t="str">
        <f>IF(E1137="","",IF(emi&gt;(U1136*(1+rate/freq)),IF((U1136*(1+rate/freq))&lt;0,0,(U1136*(1+rate/freq))),emi))</f>
        <v/>
      </c>
      <c r="K1137" s="9" t="e">
        <f>IF(E1137="",NA(),IF(U1136&lt;0,0,U1136)*H1137/freq)</f>
        <v>#N/A</v>
      </c>
      <c r="L1137" s="8" t="str">
        <f t="shared" si="53"/>
        <v/>
      </c>
      <c r="M1137" s="8" t="str">
        <f t="shared" si="54"/>
        <v/>
      </c>
      <c r="N1137" s="8"/>
      <c r="O1137" s="8"/>
      <c r="P1137" s="8"/>
      <c r="Q1137" s="8">
        <f>IF($B$23=$M$2,M1137,IF($B$23=$N$2,N1137,IF($B$23=$O$2,O1137,IF($B$23=$P$2,P1137,""))))</f>
        <v>0</v>
      </c>
      <c r="R1137" s="3">
        <f>IF(Q1137&lt;&gt;0,regpay,0)</f>
        <v>0</v>
      </c>
      <c r="S1137" s="27"/>
      <c r="T1137" s="3">
        <f>IF(U1136=0,0,S1137)</f>
        <v>0</v>
      </c>
      <c r="U1137" s="8" t="str">
        <f>IF(E1137="","",IF(U1136&lt;=0,0,IF(U1136+F1137-L1137-R1137-T1137&lt;0,0,U1136+F1137-L1137-R1137-T1137)))</f>
        <v/>
      </c>
      <c r="W1137" s="11"/>
      <c r="X1137" s="11"/>
      <c r="Y1137" s="11"/>
      <c r="Z1137" s="11"/>
      <c r="AA1137" s="11"/>
      <c r="AB1137" s="11"/>
      <c r="AC1137" s="11"/>
    </row>
    <row r="1138" spans="4:29">
      <c r="D1138" s="34">
        <f>IF(SUM($D$2:D1137)&lt;&gt;0,0,IF(U1137=L1138,E1138,0))</f>
        <v>0</v>
      </c>
      <c r="E1138" s="3" t="str">
        <f t="shared" si="55"/>
        <v/>
      </c>
      <c r="F1138" s="3" t="str">
        <f>IF(E1138="","",IF(ISERROR(INDEX($A$11:$B$20,MATCH(E1138,$A$11:$A$20,0),2)),0,INDEX($A$11:$B$20,MATCH(E1138,$A$11:$A$20,0),2)))</f>
        <v/>
      </c>
      <c r="G1138" s="47">
        <v>0.1</v>
      </c>
      <c r="H1138" s="46">
        <f>IF($B$5="fixed",rate,G1138)</f>
        <v>0.1</v>
      </c>
      <c r="I1138" s="9" t="e">
        <f>IF(E1138="",NA(),IF(PMT(H1138/freq,(term*freq),-$B$2)&gt;(U1137*(1+rate/freq)),IF((U1137*(1+rate/freq))&lt;0,0,(U1137*(1+rate/freq))),PMT(H1138/freq,(term*freq),-$B$2)))</f>
        <v>#N/A</v>
      </c>
      <c r="J1138" s="8" t="str">
        <f>IF(E1138="","",IF(emi&gt;(U1137*(1+rate/freq)),IF((U1137*(1+rate/freq))&lt;0,0,(U1137*(1+rate/freq))),emi))</f>
        <v/>
      </c>
      <c r="K1138" s="9" t="e">
        <f>IF(E1138="",NA(),IF(U1137&lt;0,0,U1137)*H1138/freq)</f>
        <v>#N/A</v>
      </c>
      <c r="L1138" s="8" t="str">
        <f t="shared" si="53"/>
        <v/>
      </c>
      <c r="M1138" s="8" t="str">
        <f t="shared" si="54"/>
        <v/>
      </c>
      <c r="N1138" s="8">
        <f>N1135+3</f>
        <v>1135</v>
      </c>
      <c r="O1138" s="8">
        <f>O1132+6</f>
        <v>1135</v>
      </c>
      <c r="P1138" s="8"/>
      <c r="Q1138" s="8">
        <f>IF($B$23=$M$2,M1138,IF($B$23=$N$2,N1138,IF($B$23=$O$2,O1138,IF($B$23=$P$2,P1138,""))))</f>
        <v>1135</v>
      </c>
      <c r="R1138" s="3">
        <f>IF(Q1138&lt;&gt;0,regpay,0)</f>
        <v>0</v>
      </c>
      <c r="S1138" s="27"/>
      <c r="T1138" s="3">
        <f>IF(U1137=0,0,S1138)</f>
        <v>0</v>
      </c>
      <c r="U1138" s="8" t="str">
        <f>IF(E1138="","",IF(U1137&lt;=0,0,IF(U1137+F1138-L1138-R1138-T1138&lt;0,0,U1137+F1138-L1138-R1138-T1138)))</f>
        <v/>
      </c>
      <c r="W1138" s="11"/>
      <c r="X1138" s="11"/>
      <c r="Y1138" s="11"/>
      <c r="Z1138" s="11"/>
      <c r="AA1138" s="11"/>
      <c r="AB1138" s="11"/>
      <c r="AC1138" s="11"/>
    </row>
    <row r="1139" spans="4:29">
      <c r="D1139" s="34">
        <f>IF(SUM($D$2:D1138)&lt;&gt;0,0,IF(U1138=L1139,E1139,0))</f>
        <v>0</v>
      </c>
      <c r="E1139" s="3" t="str">
        <f t="shared" si="55"/>
        <v/>
      </c>
      <c r="F1139" s="3" t="str">
        <f>IF(E1139="","",IF(ISERROR(INDEX($A$11:$B$20,MATCH(E1139,$A$11:$A$20,0),2)),0,INDEX($A$11:$B$20,MATCH(E1139,$A$11:$A$20,0),2)))</f>
        <v/>
      </c>
      <c r="G1139" s="47">
        <v>0.1</v>
      </c>
      <c r="H1139" s="46">
        <f>IF($B$5="fixed",rate,G1139)</f>
        <v>0.1</v>
      </c>
      <c r="I1139" s="9" t="e">
        <f>IF(E1139="",NA(),IF(PMT(H1139/freq,(term*freq),-$B$2)&gt;(U1138*(1+rate/freq)),IF((U1138*(1+rate/freq))&lt;0,0,(U1138*(1+rate/freq))),PMT(H1139/freq,(term*freq),-$B$2)))</f>
        <v>#N/A</v>
      </c>
      <c r="J1139" s="8" t="str">
        <f>IF(E1139="","",IF(emi&gt;(U1138*(1+rate/freq)),IF((U1138*(1+rate/freq))&lt;0,0,(U1138*(1+rate/freq))),emi))</f>
        <v/>
      </c>
      <c r="K1139" s="9" t="e">
        <f>IF(E1139="",NA(),IF(U1138&lt;0,0,U1138)*H1139/freq)</f>
        <v>#N/A</v>
      </c>
      <c r="L1139" s="8" t="str">
        <f t="shared" si="53"/>
        <v/>
      </c>
      <c r="M1139" s="8" t="str">
        <f t="shared" si="54"/>
        <v/>
      </c>
      <c r="N1139" s="8"/>
      <c r="O1139" s="8"/>
      <c r="P1139" s="8"/>
      <c r="Q1139" s="8">
        <f>IF($B$23=$M$2,M1139,IF($B$23=$N$2,N1139,IF($B$23=$O$2,O1139,IF($B$23=$P$2,P1139,""))))</f>
        <v>0</v>
      </c>
      <c r="R1139" s="3">
        <f>IF(Q1139&lt;&gt;0,regpay,0)</f>
        <v>0</v>
      </c>
      <c r="S1139" s="27"/>
      <c r="T1139" s="3">
        <f>IF(U1138=0,0,S1139)</f>
        <v>0</v>
      </c>
      <c r="U1139" s="8" t="str">
        <f>IF(E1139="","",IF(U1138&lt;=0,0,IF(U1138+F1139-L1139-R1139-T1139&lt;0,0,U1138+F1139-L1139-R1139-T1139)))</f>
        <v/>
      </c>
      <c r="W1139" s="11"/>
      <c r="X1139" s="11"/>
      <c r="Y1139" s="11"/>
      <c r="Z1139" s="11"/>
      <c r="AA1139" s="11"/>
      <c r="AB1139" s="11"/>
      <c r="AC1139" s="11"/>
    </row>
    <row r="1140" spans="4:29">
      <c r="D1140" s="34">
        <f>IF(SUM($D$2:D1139)&lt;&gt;0,0,IF(U1139=L1140,E1140,0))</f>
        <v>0</v>
      </c>
      <c r="E1140" s="3" t="str">
        <f t="shared" si="55"/>
        <v/>
      </c>
      <c r="F1140" s="3" t="str">
        <f>IF(E1140="","",IF(ISERROR(INDEX($A$11:$B$20,MATCH(E1140,$A$11:$A$20,0),2)),0,INDEX($A$11:$B$20,MATCH(E1140,$A$11:$A$20,0),2)))</f>
        <v/>
      </c>
      <c r="G1140" s="47">
        <v>0.1</v>
      </c>
      <c r="H1140" s="46">
        <f>IF($B$5="fixed",rate,G1140)</f>
        <v>0.1</v>
      </c>
      <c r="I1140" s="9" t="e">
        <f>IF(E1140="",NA(),IF(PMT(H1140/freq,(term*freq),-$B$2)&gt;(U1139*(1+rate/freq)),IF((U1139*(1+rate/freq))&lt;0,0,(U1139*(1+rate/freq))),PMT(H1140/freq,(term*freq),-$B$2)))</f>
        <v>#N/A</v>
      </c>
      <c r="J1140" s="8" t="str">
        <f>IF(E1140="","",IF(emi&gt;(U1139*(1+rate/freq)),IF((U1139*(1+rate/freq))&lt;0,0,(U1139*(1+rate/freq))),emi))</f>
        <v/>
      </c>
      <c r="K1140" s="9" t="e">
        <f>IF(E1140="",NA(),IF(U1139&lt;0,0,U1139)*H1140/freq)</f>
        <v>#N/A</v>
      </c>
      <c r="L1140" s="8" t="str">
        <f t="shared" si="53"/>
        <v/>
      </c>
      <c r="M1140" s="8" t="str">
        <f t="shared" si="54"/>
        <v/>
      </c>
      <c r="N1140" s="8"/>
      <c r="O1140" s="8"/>
      <c r="P1140" s="8"/>
      <c r="Q1140" s="8">
        <f>IF($B$23=$M$2,M1140,IF($B$23=$N$2,N1140,IF($B$23=$O$2,O1140,IF($B$23=$P$2,P1140,""))))</f>
        <v>0</v>
      </c>
      <c r="R1140" s="3">
        <f>IF(Q1140&lt;&gt;0,regpay,0)</f>
        <v>0</v>
      </c>
      <c r="S1140" s="27"/>
      <c r="T1140" s="3">
        <f>IF(U1139=0,0,S1140)</f>
        <v>0</v>
      </c>
      <c r="U1140" s="8" t="str">
        <f>IF(E1140="","",IF(U1139&lt;=0,0,IF(U1139+F1140-L1140-R1140-T1140&lt;0,0,U1139+F1140-L1140-R1140-T1140)))</f>
        <v/>
      </c>
      <c r="W1140" s="11"/>
      <c r="X1140" s="11"/>
      <c r="Y1140" s="11"/>
      <c r="Z1140" s="11"/>
      <c r="AA1140" s="11"/>
      <c r="AB1140" s="11"/>
      <c r="AC1140" s="11"/>
    </row>
    <row r="1141" spans="4:29">
      <c r="D1141" s="34">
        <f>IF(SUM($D$2:D1140)&lt;&gt;0,0,IF(U1140=L1141,E1141,0))</f>
        <v>0</v>
      </c>
      <c r="E1141" s="3" t="str">
        <f t="shared" si="55"/>
        <v/>
      </c>
      <c r="F1141" s="3" t="str">
        <f>IF(E1141="","",IF(ISERROR(INDEX($A$11:$B$20,MATCH(E1141,$A$11:$A$20,0),2)),0,INDEX($A$11:$B$20,MATCH(E1141,$A$11:$A$20,0),2)))</f>
        <v/>
      </c>
      <c r="G1141" s="47">
        <v>0.1</v>
      </c>
      <c r="H1141" s="46">
        <f>IF($B$5="fixed",rate,G1141)</f>
        <v>0.1</v>
      </c>
      <c r="I1141" s="9" t="e">
        <f>IF(E1141="",NA(),IF(PMT(H1141/freq,(term*freq),-$B$2)&gt;(U1140*(1+rate/freq)),IF((U1140*(1+rate/freq))&lt;0,0,(U1140*(1+rate/freq))),PMT(H1141/freq,(term*freq),-$B$2)))</f>
        <v>#N/A</v>
      </c>
      <c r="J1141" s="8" t="str">
        <f>IF(E1141="","",IF(emi&gt;(U1140*(1+rate/freq)),IF((U1140*(1+rate/freq))&lt;0,0,(U1140*(1+rate/freq))),emi))</f>
        <v/>
      </c>
      <c r="K1141" s="9" t="e">
        <f>IF(E1141="",NA(),IF(U1140&lt;0,0,U1140)*H1141/freq)</f>
        <v>#N/A</v>
      </c>
      <c r="L1141" s="8" t="str">
        <f t="shared" si="53"/>
        <v/>
      </c>
      <c r="M1141" s="8" t="str">
        <f t="shared" si="54"/>
        <v/>
      </c>
      <c r="N1141" s="8">
        <f>N1138+3</f>
        <v>1138</v>
      </c>
      <c r="O1141" s="8"/>
      <c r="P1141" s="8"/>
      <c r="Q1141" s="8">
        <f>IF($B$23=$M$2,M1141,IF($B$23=$N$2,N1141,IF($B$23=$O$2,O1141,IF($B$23=$P$2,P1141,""))))</f>
        <v>1138</v>
      </c>
      <c r="R1141" s="3">
        <f>IF(Q1141&lt;&gt;0,regpay,0)</f>
        <v>0</v>
      </c>
      <c r="S1141" s="27"/>
      <c r="T1141" s="3">
        <f>IF(U1140=0,0,S1141)</f>
        <v>0</v>
      </c>
      <c r="U1141" s="8" t="str">
        <f>IF(E1141="","",IF(U1140&lt;=0,0,IF(U1140+F1141-L1141-R1141-T1141&lt;0,0,U1140+F1141-L1141-R1141-T1141)))</f>
        <v/>
      </c>
      <c r="W1141" s="11"/>
      <c r="X1141" s="11"/>
      <c r="Y1141" s="11"/>
      <c r="Z1141" s="11"/>
      <c r="AA1141" s="11"/>
      <c r="AB1141" s="11"/>
      <c r="AC1141" s="11"/>
    </row>
    <row r="1142" spans="4:29">
      <c r="D1142" s="34">
        <f>IF(SUM($D$2:D1141)&lt;&gt;0,0,IF(U1141=L1142,E1142,0))</f>
        <v>0</v>
      </c>
      <c r="E1142" s="3" t="str">
        <f t="shared" si="55"/>
        <v/>
      </c>
      <c r="F1142" s="3" t="str">
        <f>IF(E1142="","",IF(ISERROR(INDEX($A$11:$B$20,MATCH(E1142,$A$11:$A$20,0),2)),0,INDEX($A$11:$B$20,MATCH(E1142,$A$11:$A$20,0),2)))</f>
        <v/>
      </c>
      <c r="G1142" s="47">
        <v>0.1</v>
      </c>
      <c r="H1142" s="46">
        <f>IF($B$5="fixed",rate,G1142)</f>
        <v>0.1</v>
      </c>
      <c r="I1142" s="9" t="e">
        <f>IF(E1142="",NA(),IF(PMT(H1142/freq,(term*freq),-$B$2)&gt;(U1141*(1+rate/freq)),IF((U1141*(1+rate/freq))&lt;0,0,(U1141*(1+rate/freq))),PMT(H1142/freq,(term*freq),-$B$2)))</f>
        <v>#N/A</v>
      </c>
      <c r="J1142" s="8" t="str">
        <f>IF(E1142="","",IF(emi&gt;(U1141*(1+rate/freq)),IF((U1141*(1+rate/freq))&lt;0,0,(U1141*(1+rate/freq))),emi))</f>
        <v/>
      </c>
      <c r="K1142" s="9" t="e">
        <f>IF(E1142="",NA(),IF(U1141&lt;0,0,U1141)*H1142/freq)</f>
        <v>#N/A</v>
      </c>
      <c r="L1142" s="8" t="str">
        <f t="shared" si="53"/>
        <v/>
      </c>
      <c r="M1142" s="8" t="str">
        <f t="shared" si="54"/>
        <v/>
      </c>
      <c r="N1142" s="8"/>
      <c r="O1142" s="8"/>
      <c r="P1142" s="8"/>
      <c r="Q1142" s="8">
        <f>IF($B$23=$M$2,M1142,IF($B$23=$N$2,N1142,IF($B$23=$O$2,O1142,IF($B$23=$P$2,P1142,""))))</f>
        <v>0</v>
      </c>
      <c r="R1142" s="3">
        <f>IF(Q1142&lt;&gt;0,regpay,0)</f>
        <v>0</v>
      </c>
      <c r="S1142" s="27"/>
      <c r="T1142" s="3">
        <f>IF(U1141=0,0,S1142)</f>
        <v>0</v>
      </c>
      <c r="U1142" s="8" t="str">
        <f>IF(E1142="","",IF(U1141&lt;=0,0,IF(U1141+F1142-L1142-R1142-T1142&lt;0,0,U1141+F1142-L1142-R1142-T1142)))</f>
        <v/>
      </c>
      <c r="W1142" s="11"/>
      <c r="X1142" s="11"/>
      <c r="Y1142" s="11"/>
      <c r="Z1142" s="11"/>
      <c r="AA1142" s="11"/>
      <c r="AB1142" s="11"/>
      <c r="AC1142" s="11"/>
    </row>
    <row r="1143" spans="4:29">
      <c r="D1143" s="34">
        <f>IF(SUM($D$2:D1142)&lt;&gt;0,0,IF(U1142=L1143,E1143,0))</f>
        <v>0</v>
      </c>
      <c r="E1143" s="3" t="str">
        <f t="shared" si="55"/>
        <v/>
      </c>
      <c r="F1143" s="3" t="str">
        <f>IF(E1143="","",IF(ISERROR(INDEX($A$11:$B$20,MATCH(E1143,$A$11:$A$20,0),2)),0,INDEX($A$11:$B$20,MATCH(E1143,$A$11:$A$20,0),2)))</f>
        <v/>
      </c>
      <c r="G1143" s="47">
        <v>0.1</v>
      </c>
      <c r="H1143" s="46">
        <f>IF($B$5="fixed",rate,G1143)</f>
        <v>0.1</v>
      </c>
      <c r="I1143" s="9" t="e">
        <f>IF(E1143="",NA(),IF(PMT(H1143/freq,(term*freq),-$B$2)&gt;(U1142*(1+rate/freq)),IF((U1142*(1+rate/freq))&lt;0,0,(U1142*(1+rate/freq))),PMT(H1143/freq,(term*freq),-$B$2)))</f>
        <v>#N/A</v>
      </c>
      <c r="J1143" s="8" t="str">
        <f>IF(E1143="","",IF(emi&gt;(U1142*(1+rate/freq)),IF((U1142*(1+rate/freq))&lt;0,0,(U1142*(1+rate/freq))),emi))</f>
        <v/>
      </c>
      <c r="K1143" s="9" t="e">
        <f>IF(E1143="",NA(),IF(U1142&lt;0,0,U1142)*H1143/freq)</f>
        <v>#N/A</v>
      </c>
      <c r="L1143" s="8" t="str">
        <f t="shared" si="53"/>
        <v/>
      </c>
      <c r="M1143" s="8" t="str">
        <f t="shared" si="54"/>
        <v/>
      </c>
      <c r="N1143" s="8"/>
      <c r="O1143" s="8"/>
      <c r="P1143" s="8"/>
      <c r="Q1143" s="8">
        <f>IF($B$23=$M$2,M1143,IF($B$23=$N$2,N1143,IF($B$23=$O$2,O1143,IF($B$23=$P$2,P1143,""))))</f>
        <v>0</v>
      </c>
      <c r="R1143" s="3">
        <f>IF(Q1143&lt;&gt;0,regpay,0)</f>
        <v>0</v>
      </c>
      <c r="S1143" s="27"/>
      <c r="T1143" s="3">
        <f>IF(U1142=0,0,S1143)</f>
        <v>0</v>
      </c>
      <c r="U1143" s="8" t="str">
        <f>IF(E1143="","",IF(U1142&lt;=0,0,IF(U1142+F1143-L1143-R1143-T1143&lt;0,0,U1142+F1143-L1143-R1143-T1143)))</f>
        <v/>
      </c>
      <c r="W1143" s="11"/>
      <c r="X1143" s="11"/>
      <c r="Y1143" s="11"/>
      <c r="Z1143" s="11"/>
      <c r="AA1143" s="11"/>
      <c r="AB1143" s="11"/>
      <c r="AC1143" s="11"/>
    </row>
    <row r="1144" spans="4:29">
      <c r="D1144" s="34">
        <f>IF(SUM($D$2:D1143)&lt;&gt;0,0,IF(U1143=L1144,E1144,0))</f>
        <v>0</v>
      </c>
      <c r="E1144" s="3" t="str">
        <f t="shared" si="55"/>
        <v/>
      </c>
      <c r="F1144" s="3" t="str">
        <f>IF(E1144="","",IF(ISERROR(INDEX($A$11:$B$20,MATCH(E1144,$A$11:$A$20,0),2)),0,INDEX($A$11:$B$20,MATCH(E1144,$A$11:$A$20,0),2)))</f>
        <v/>
      </c>
      <c r="G1144" s="47">
        <v>0.1</v>
      </c>
      <c r="H1144" s="46">
        <f>IF($B$5="fixed",rate,G1144)</f>
        <v>0.1</v>
      </c>
      <c r="I1144" s="9" t="e">
        <f>IF(E1144="",NA(),IF(PMT(H1144/freq,(term*freq),-$B$2)&gt;(U1143*(1+rate/freq)),IF((U1143*(1+rate/freq))&lt;0,0,(U1143*(1+rate/freq))),PMT(H1144/freq,(term*freq),-$B$2)))</f>
        <v>#N/A</v>
      </c>
      <c r="J1144" s="8" t="str">
        <f>IF(E1144="","",IF(emi&gt;(U1143*(1+rate/freq)),IF((U1143*(1+rate/freq))&lt;0,0,(U1143*(1+rate/freq))),emi))</f>
        <v/>
      </c>
      <c r="K1144" s="9" t="e">
        <f>IF(E1144="",NA(),IF(U1143&lt;0,0,U1143)*H1144/freq)</f>
        <v>#N/A</v>
      </c>
      <c r="L1144" s="8" t="str">
        <f t="shared" si="53"/>
        <v/>
      </c>
      <c r="M1144" s="8" t="str">
        <f t="shared" si="54"/>
        <v/>
      </c>
      <c r="N1144" s="8">
        <f>N1141+3</f>
        <v>1141</v>
      </c>
      <c r="O1144" s="8">
        <f>O1138+6</f>
        <v>1141</v>
      </c>
      <c r="P1144" s="8">
        <f>P1132+12</f>
        <v>1141</v>
      </c>
      <c r="Q1144" s="8">
        <f>IF($B$23=$M$2,M1144,IF($B$23=$N$2,N1144,IF($B$23=$O$2,O1144,IF($B$23=$P$2,P1144,""))))</f>
        <v>1141</v>
      </c>
      <c r="R1144" s="3">
        <f>IF(Q1144&lt;&gt;0,regpay,0)</f>
        <v>0</v>
      </c>
      <c r="S1144" s="27"/>
      <c r="T1144" s="3">
        <f>IF(U1143=0,0,S1144)</f>
        <v>0</v>
      </c>
      <c r="U1144" s="8" t="str">
        <f>IF(E1144="","",IF(U1143&lt;=0,0,IF(U1143+F1144-L1144-R1144-T1144&lt;0,0,U1143+F1144-L1144-R1144-T1144)))</f>
        <v/>
      </c>
      <c r="W1144" s="11"/>
      <c r="X1144" s="11"/>
      <c r="Y1144" s="11"/>
      <c r="Z1144" s="11"/>
      <c r="AA1144" s="11"/>
      <c r="AB1144" s="11"/>
      <c r="AC1144" s="11"/>
    </row>
    <row r="1145" spans="4:29">
      <c r="D1145" s="34">
        <f>IF(SUM($D$2:D1144)&lt;&gt;0,0,IF(U1144=L1145,E1145,0))</f>
        <v>0</v>
      </c>
      <c r="E1145" s="3" t="str">
        <f t="shared" si="55"/>
        <v/>
      </c>
      <c r="F1145" s="3" t="str">
        <f>IF(E1145="","",IF(ISERROR(INDEX($A$11:$B$20,MATCH(E1145,$A$11:$A$20,0),2)),0,INDEX($A$11:$B$20,MATCH(E1145,$A$11:$A$20,0),2)))</f>
        <v/>
      </c>
      <c r="G1145" s="47">
        <v>0.1</v>
      </c>
      <c r="H1145" s="46">
        <f>IF($B$5="fixed",rate,G1145)</f>
        <v>0.1</v>
      </c>
      <c r="I1145" s="9" t="e">
        <f>IF(E1145="",NA(),IF(PMT(H1145/freq,(term*freq),-$B$2)&gt;(U1144*(1+rate/freq)),IF((U1144*(1+rate/freq))&lt;0,0,(U1144*(1+rate/freq))),PMT(H1145/freq,(term*freq),-$B$2)))</f>
        <v>#N/A</v>
      </c>
      <c r="J1145" s="8" t="str">
        <f>IF(E1145="","",IF(emi&gt;(U1144*(1+rate/freq)),IF((U1144*(1+rate/freq))&lt;0,0,(U1144*(1+rate/freq))),emi))</f>
        <v/>
      </c>
      <c r="K1145" s="9" t="e">
        <f>IF(E1145="",NA(),IF(U1144&lt;0,0,U1144)*H1145/freq)</f>
        <v>#N/A</v>
      </c>
      <c r="L1145" s="8" t="str">
        <f t="shared" si="53"/>
        <v/>
      </c>
      <c r="M1145" s="8" t="str">
        <f t="shared" si="54"/>
        <v/>
      </c>
      <c r="N1145" s="8"/>
      <c r="O1145" s="8"/>
      <c r="P1145" s="8"/>
      <c r="Q1145" s="8">
        <f>IF($B$23=$M$2,M1145,IF($B$23=$N$2,N1145,IF($B$23=$O$2,O1145,IF($B$23=$P$2,P1145,""))))</f>
        <v>0</v>
      </c>
      <c r="R1145" s="3">
        <f>IF(Q1145&lt;&gt;0,regpay,0)</f>
        <v>0</v>
      </c>
      <c r="S1145" s="27"/>
      <c r="T1145" s="3">
        <f>IF(U1144=0,0,S1145)</f>
        <v>0</v>
      </c>
      <c r="U1145" s="8" t="str">
        <f>IF(E1145="","",IF(U1144&lt;=0,0,IF(U1144+F1145-L1145-R1145-T1145&lt;0,0,U1144+F1145-L1145-R1145-T1145)))</f>
        <v/>
      </c>
      <c r="W1145" s="11"/>
      <c r="X1145" s="11"/>
      <c r="Y1145" s="11"/>
      <c r="Z1145" s="11"/>
      <c r="AA1145" s="11"/>
      <c r="AB1145" s="11"/>
      <c r="AC1145" s="11"/>
    </row>
    <row r="1146" spans="4:29">
      <c r="D1146" s="34">
        <f>IF(SUM($D$2:D1145)&lt;&gt;0,0,IF(U1145=L1146,E1146,0))</f>
        <v>0</v>
      </c>
      <c r="E1146" s="3" t="str">
        <f t="shared" si="55"/>
        <v/>
      </c>
      <c r="F1146" s="3" t="str">
        <f>IF(E1146="","",IF(ISERROR(INDEX($A$11:$B$20,MATCH(E1146,$A$11:$A$20,0),2)),0,INDEX($A$11:$B$20,MATCH(E1146,$A$11:$A$20,0),2)))</f>
        <v/>
      </c>
      <c r="G1146" s="47">
        <v>0.1</v>
      </c>
      <c r="H1146" s="46">
        <f>IF($B$5="fixed",rate,G1146)</f>
        <v>0.1</v>
      </c>
      <c r="I1146" s="9" t="e">
        <f>IF(E1146="",NA(),IF(PMT(H1146/freq,(term*freq),-$B$2)&gt;(U1145*(1+rate/freq)),IF((U1145*(1+rate/freq))&lt;0,0,(U1145*(1+rate/freq))),PMT(H1146/freq,(term*freq),-$B$2)))</f>
        <v>#N/A</v>
      </c>
      <c r="J1146" s="8" t="str">
        <f>IF(E1146="","",IF(emi&gt;(U1145*(1+rate/freq)),IF((U1145*(1+rate/freq))&lt;0,0,(U1145*(1+rate/freq))),emi))</f>
        <v/>
      </c>
      <c r="K1146" s="9" t="e">
        <f>IF(E1146="",NA(),IF(U1145&lt;0,0,U1145)*H1146/freq)</f>
        <v>#N/A</v>
      </c>
      <c r="L1146" s="8" t="str">
        <f t="shared" si="53"/>
        <v/>
      </c>
      <c r="M1146" s="8" t="str">
        <f t="shared" si="54"/>
        <v/>
      </c>
      <c r="N1146" s="8"/>
      <c r="O1146" s="8"/>
      <c r="P1146" s="8"/>
      <c r="Q1146" s="8">
        <f>IF($B$23=$M$2,M1146,IF($B$23=$N$2,N1146,IF($B$23=$O$2,O1146,IF($B$23=$P$2,P1146,""))))</f>
        <v>0</v>
      </c>
      <c r="R1146" s="3">
        <f>IF(Q1146&lt;&gt;0,regpay,0)</f>
        <v>0</v>
      </c>
      <c r="S1146" s="27"/>
      <c r="T1146" s="3">
        <f>IF(U1145=0,0,S1146)</f>
        <v>0</v>
      </c>
      <c r="U1146" s="8" t="str">
        <f>IF(E1146="","",IF(U1145&lt;=0,0,IF(U1145+F1146-L1146-R1146-T1146&lt;0,0,U1145+F1146-L1146-R1146-T1146)))</f>
        <v/>
      </c>
      <c r="W1146" s="11"/>
      <c r="X1146" s="11"/>
      <c r="Y1146" s="11"/>
      <c r="Z1146" s="11"/>
      <c r="AA1146" s="11"/>
      <c r="AB1146" s="11"/>
      <c r="AC1146" s="11"/>
    </row>
    <row r="1147" spans="4:29">
      <c r="D1147" s="34">
        <f>IF(SUM($D$2:D1146)&lt;&gt;0,0,IF(U1146=L1147,E1147,0))</f>
        <v>0</v>
      </c>
      <c r="E1147" s="3" t="str">
        <f t="shared" si="55"/>
        <v/>
      </c>
      <c r="F1147" s="3" t="str">
        <f>IF(E1147="","",IF(ISERROR(INDEX($A$11:$B$20,MATCH(E1147,$A$11:$A$20,0),2)),0,INDEX($A$11:$B$20,MATCH(E1147,$A$11:$A$20,0),2)))</f>
        <v/>
      </c>
      <c r="G1147" s="47">
        <v>0.1</v>
      </c>
      <c r="H1147" s="46">
        <f>IF($B$5="fixed",rate,G1147)</f>
        <v>0.1</v>
      </c>
      <c r="I1147" s="9" t="e">
        <f>IF(E1147="",NA(),IF(PMT(H1147/freq,(term*freq),-$B$2)&gt;(U1146*(1+rate/freq)),IF((U1146*(1+rate/freq))&lt;0,0,(U1146*(1+rate/freq))),PMT(H1147/freq,(term*freq),-$B$2)))</f>
        <v>#N/A</v>
      </c>
      <c r="J1147" s="8" t="str">
        <f>IF(E1147="","",IF(emi&gt;(U1146*(1+rate/freq)),IF((U1146*(1+rate/freq))&lt;0,0,(U1146*(1+rate/freq))),emi))</f>
        <v/>
      </c>
      <c r="K1147" s="9" t="e">
        <f>IF(E1147="",NA(),IF(U1146&lt;0,0,U1146)*H1147/freq)</f>
        <v>#N/A</v>
      </c>
      <c r="L1147" s="8" t="str">
        <f t="shared" si="53"/>
        <v/>
      </c>
      <c r="M1147" s="8" t="str">
        <f t="shared" si="54"/>
        <v/>
      </c>
      <c r="N1147" s="8">
        <f>N1144+3</f>
        <v>1144</v>
      </c>
      <c r="O1147" s="8"/>
      <c r="P1147" s="8"/>
      <c r="Q1147" s="8">
        <f>IF($B$23=$M$2,M1147,IF($B$23=$N$2,N1147,IF($B$23=$O$2,O1147,IF($B$23=$P$2,P1147,""))))</f>
        <v>1144</v>
      </c>
      <c r="R1147" s="3">
        <f>IF(Q1147&lt;&gt;0,regpay,0)</f>
        <v>0</v>
      </c>
      <c r="S1147" s="27"/>
      <c r="T1147" s="3">
        <f>IF(U1146=0,0,S1147)</f>
        <v>0</v>
      </c>
      <c r="U1147" s="8" t="str">
        <f>IF(E1147="","",IF(U1146&lt;=0,0,IF(U1146+F1147-L1147-R1147-T1147&lt;0,0,U1146+F1147-L1147-R1147-T1147)))</f>
        <v/>
      </c>
      <c r="W1147" s="11"/>
      <c r="X1147" s="11"/>
      <c r="Y1147" s="11"/>
      <c r="Z1147" s="11"/>
      <c r="AA1147" s="11"/>
      <c r="AB1147" s="11"/>
      <c r="AC1147" s="11"/>
    </row>
    <row r="1148" spans="4:29">
      <c r="D1148" s="34">
        <f>IF(SUM($D$2:D1147)&lt;&gt;0,0,IF(U1147=L1148,E1148,0))</f>
        <v>0</v>
      </c>
      <c r="E1148" s="3" t="str">
        <f t="shared" si="55"/>
        <v/>
      </c>
      <c r="F1148" s="3" t="str">
        <f>IF(E1148="","",IF(ISERROR(INDEX($A$11:$B$20,MATCH(E1148,$A$11:$A$20,0),2)),0,INDEX($A$11:$B$20,MATCH(E1148,$A$11:$A$20,0),2)))</f>
        <v/>
      </c>
      <c r="G1148" s="47">
        <v>0.1</v>
      </c>
      <c r="H1148" s="46">
        <f>IF($B$5="fixed",rate,G1148)</f>
        <v>0.1</v>
      </c>
      <c r="I1148" s="9" t="e">
        <f>IF(E1148="",NA(),IF(PMT(H1148/freq,(term*freq),-$B$2)&gt;(U1147*(1+rate/freq)),IF((U1147*(1+rate/freq))&lt;0,0,(U1147*(1+rate/freq))),PMT(H1148/freq,(term*freq),-$B$2)))</f>
        <v>#N/A</v>
      </c>
      <c r="J1148" s="8" t="str">
        <f>IF(E1148="","",IF(emi&gt;(U1147*(1+rate/freq)),IF((U1147*(1+rate/freq))&lt;0,0,(U1147*(1+rate/freq))),emi))</f>
        <v/>
      </c>
      <c r="K1148" s="9" t="e">
        <f>IF(E1148="",NA(),IF(U1147&lt;0,0,U1147)*H1148/freq)</f>
        <v>#N/A</v>
      </c>
      <c r="L1148" s="8" t="str">
        <f t="shared" si="53"/>
        <v/>
      </c>
      <c r="M1148" s="8" t="str">
        <f t="shared" si="54"/>
        <v/>
      </c>
      <c r="N1148" s="8"/>
      <c r="O1148" s="8"/>
      <c r="P1148" s="8"/>
      <c r="Q1148" s="8">
        <f>IF($B$23=$M$2,M1148,IF($B$23=$N$2,N1148,IF($B$23=$O$2,O1148,IF($B$23=$P$2,P1148,""))))</f>
        <v>0</v>
      </c>
      <c r="R1148" s="3">
        <f>IF(Q1148&lt;&gt;0,regpay,0)</f>
        <v>0</v>
      </c>
      <c r="S1148" s="27"/>
      <c r="T1148" s="3">
        <f>IF(U1147=0,0,S1148)</f>
        <v>0</v>
      </c>
      <c r="U1148" s="8" t="str">
        <f>IF(E1148="","",IF(U1147&lt;=0,0,IF(U1147+F1148-L1148-R1148-T1148&lt;0,0,U1147+F1148-L1148-R1148-T1148)))</f>
        <v/>
      </c>
      <c r="W1148" s="11"/>
      <c r="X1148" s="11"/>
      <c r="Y1148" s="11"/>
      <c r="Z1148" s="11"/>
      <c r="AA1148" s="11"/>
      <c r="AB1148" s="11"/>
      <c r="AC1148" s="11"/>
    </row>
    <row r="1149" spans="4:29">
      <c r="D1149" s="34">
        <f>IF(SUM($D$2:D1148)&lt;&gt;0,0,IF(U1148=L1149,E1149,0))</f>
        <v>0</v>
      </c>
      <c r="E1149" s="3" t="str">
        <f t="shared" si="55"/>
        <v/>
      </c>
      <c r="F1149" s="3" t="str">
        <f>IF(E1149="","",IF(ISERROR(INDEX($A$11:$B$20,MATCH(E1149,$A$11:$A$20,0),2)),0,INDEX($A$11:$B$20,MATCH(E1149,$A$11:$A$20,0),2)))</f>
        <v/>
      </c>
      <c r="G1149" s="47">
        <v>0.1</v>
      </c>
      <c r="H1149" s="46">
        <f>IF($B$5="fixed",rate,G1149)</f>
        <v>0.1</v>
      </c>
      <c r="I1149" s="9" t="e">
        <f>IF(E1149="",NA(),IF(PMT(H1149/freq,(term*freq),-$B$2)&gt;(U1148*(1+rate/freq)),IF((U1148*(1+rate/freq))&lt;0,0,(U1148*(1+rate/freq))),PMT(H1149/freq,(term*freq),-$B$2)))</f>
        <v>#N/A</v>
      </c>
      <c r="J1149" s="8" t="str">
        <f>IF(E1149="","",IF(emi&gt;(U1148*(1+rate/freq)),IF((U1148*(1+rate/freq))&lt;0,0,(U1148*(1+rate/freq))),emi))</f>
        <v/>
      </c>
      <c r="K1149" s="9" t="e">
        <f>IF(E1149="",NA(),IF(U1148&lt;0,0,U1148)*H1149/freq)</f>
        <v>#N/A</v>
      </c>
      <c r="L1149" s="8" t="str">
        <f t="shared" si="53"/>
        <v/>
      </c>
      <c r="M1149" s="8" t="str">
        <f t="shared" si="54"/>
        <v/>
      </c>
      <c r="N1149" s="8"/>
      <c r="O1149" s="8"/>
      <c r="P1149" s="8"/>
      <c r="Q1149" s="8">
        <f>IF($B$23=$M$2,M1149,IF($B$23=$N$2,N1149,IF($B$23=$O$2,O1149,IF($B$23=$P$2,P1149,""))))</f>
        <v>0</v>
      </c>
      <c r="R1149" s="3">
        <f>IF(Q1149&lt;&gt;0,regpay,0)</f>
        <v>0</v>
      </c>
      <c r="S1149" s="27"/>
      <c r="T1149" s="3">
        <f>IF(U1148=0,0,S1149)</f>
        <v>0</v>
      </c>
      <c r="U1149" s="8" t="str">
        <f>IF(E1149="","",IF(U1148&lt;=0,0,IF(U1148+F1149-L1149-R1149-T1149&lt;0,0,U1148+F1149-L1149-R1149-T1149)))</f>
        <v/>
      </c>
      <c r="W1149" s="11"/>
      <c r="X1149" s="11"/>
      <c r="Y1149" s="11"/>
      <c r="Z1149" s="11"/>
      <c r="AA1149" s="11"/>
      <c r="AB1149" s="11"/>
      <c r="AC1149" s="11"/>
    </row>
    <row r="1150" spans="4:29">
      <c r="D1150" s="34">
        <f>IF(SUM($D$2:D1149)&lt;&gt;0,0,IF(U1149=L1150,E1150,0))</f>
        <v>0</v>
      </c>
      <c r="E1150" s="3" t="str">
        <f t="shared" si="55"/>
        <v/>
      </c>
      <c r="F1150" s="3" t="str">
        <f>IF(E1150="","",IF(ISERROR(INDEX($A$11:$B$20,MATCH(E1150,$A$11:$A$20,0),2)),0,INDEX($A$11:$B$20,MATCH(E1150,$A$11:$A$20,0),2)))</f>
        <v/>
      </c>
      <c r="G1150" s="47">
        <v>0.1</v>
      </c>
      <c r="H1150" s="46">
        <f>IF($B$5="fixed",rate,G1150)</f>
        <v>0.1</v>
      </c>
      <c r="I1150" s="9" t="e">
        <f>IF(E1150="",NA(),IF(PMT(H1150/freq,(term*freq),-$B$2)&gt;(U1149*(1+rate/freq)),IF((U1149*(1+rate/freq))&lt;0,0,(U1149*(1+rate/freq))),PMT(H1150/freq,(term*freq),-$B$2)))</f>
        <v>#N/A</v>
      </c>
      <c r="J1150" s="8" t="str">
        <f>IF(E1150="","",IF(emi&gt;(U1149*(1+rate/freq)),IF((U1149*(1+rate/freq))&lt;0,0,(U1149*(1+rate/freq))),emi))</f>
        <v/>
      </c>
      <c r="K1150" s="9" t="e">
        <f>IF(E1150="",NA(),IF(U1149&lt;0,0,U1149)*H1150/freq)</f>
        <v>#N/A</v>
      </c>
      <c r="L1150" s="8" t="str">
        <f t="shared" si="53"/>
        <v/>
      </c>
      <c r="M1150" s="8" t="str">
        <f t="shared" si="54"/>
        <v/>
      </c>
      <c r="N1150" s="8">
        <f>N1147+3</f>
        <v>1147</v>
      </c>
      <c r="O1150" s="8">
        <f>O1144+6</f>
        <v>1147</v>
      </c>
      <c r="P1150" s="8"/>
      <c r="Q1150" s="8">
        <f>IF($B$23=$M$2,M1150,IF($B$23=$N$2,N1150,IF($B$23=$O$2,O1150,IF($B$23=$P$2,P1150,""))))</f>
        <v>1147</v>
      </c>
      <c r="R1150" s="3">
        <f>IF(Q1150&lt;&gt;0,regpay,0)</f>
        <v>0</v>
      </c>
      <c r="S1150" s="27"/>
      <c r="T1150" s="3">
        <f>IF(U1149=0,0,S1150)</f>
        <v>0</v>
      </c>
      <c r="U1150" s="8" t="str">
        <f>IF(E1150="","",IF(U1149&lt;=0,0,IF(U1149+F1150-L1150-R1150-T1150&lt;0,0,U1149+F1150-L1150-R1150-T1150)))</f>
        <v/>
      </c>
      <c r="W1150" s="11"/>
      <c r="X1150" s="11"/>
      <c r="Y1150" s="11"/>
      <c r="Z1150" s="11"/>
      <c r="AA1150" s="11"/>
      <c r="AB1150" s="11"/>
      <c r="AC1150" s="11"/>
    </row>
    <row r="1151" spans="4:29">
      <c r="D1151" s="34">
        <f>IF(SUM($D$2:D1150)&lt;&gt;0,0,IF(U1150=L1151,E1151,0))</f>
        <v>0</v>
      </c>
      <c r="E1151" s="3" t="str">
        <f t="shared" si="55"/>
        <v/>
      </c>
      <c r="F1151" s="3" t="str">
        <f>IF(E1151="","",IF(ISERROR(INDEX($A$11:$B$20,MATCH(E1151,$A$11:$A$20,0),2)),0,INDEX($A$11:$B$20,MATCH(E1151,$A$11:$A$20,0),2)))</f>
        <v/>
      </c>
      <c r="G1151" s="47">
        <v>0.1</v>
      </c>
      <c r="H1151" s="46">
        <f>IF($B$5="fixed",rate,G1151)</f>
        <v>0.1</v>
      </c>
      <c r="I1151" s="9" t="e">
        <f>IF(E1151="",NA(),IF(PMT(H1151/freq,(term*freq),-$B$2)&gt;(U1150*(1+rate/freq)),IF((U1150*(1+rate/freq))&lt;0,0,(U1150*(1+rate/freq))),PMT(H1151/freq,(term*freq),-$B$2)))</f>
        <v>#N/A</v>
      </c>
      <c r="J1151" s="8" t="str">
        <f>IF(E1151="","",IF(emi&gt;(U1150*(1+rate/freq)),IF((U1150*(1+rate/freq))&lt;0,0,(U1150*(1+rate/freq))),emi))</f>
        <v/>
      </c>
      <c r="K1151" s="9" t="e">
        <f>IF(E1151="",NA(),IF(U1150&lt;0,0,U1150)*H1151/freq)</f>
        <v>#N/A</v>
      </c>
      <c r="L1151" s="8" t="str">
        <f t="shared" si="53"/>
        <v/>
      </c>
      <c r="M1151" s="8" t="str">
        <f t="shared" si="54"/>
        <v/>
      </c>
      <c r="N1151" s="8"/>
      <c r="O1151" s="8"/>
      <c r="P1151" s="8"/>
      <c r="Q1151" s="8">
        <f>IF($B$23=$M$2,M1151,IF($B$23=$N$2,N1151,IF($B$23=$O$2,O1151,IF($B$23=$P$2,P1151,""))))</f>
        <v>0</v>
      </c>
      <c r="R1151" s="3">
        <f>IF(Q1151&lt;&gt;0,regpay,0)</f>
        <v>0</v>
      </c>
      <c r="S1151" s="27"/>
      <c r="T1151" s="3">
        <f>IF(U1150=0,0,S1151)</f>
        <v>0</v>
      </c>
      <c r="U1151" s="8" t="str">
        <f>IF(E1151="","",IF(U1150&lt;=0,0,IF(U1150+F1151-L1151-R1151-T1151&lt;0,0,U1150+F1151-L1151-R1151-T1151)))</f>
        <v/>
      </c>
      <c r="W1151" s="11"/>
      <c r="X1151" s="11"/>
      <c r="Y1151" s="11"/>
      <c r="Z1151" s="11"/>
      <c r="AA1151" s="11"/>
      <c r="AB1151" s="11"/>
      <c r="AC1151" s="11"/>
    </row>
    <row r="1152" spans="4:29">
      <c r="D1152" s="34">
        <f>IF(SUM($D$2:D1151)&lt;&gt;0,0,IF(U1151=L1152,E1152,0))</f>
        <v>0</v>
      </c>
      <c r="E1152" s="3" t="str">
        <f t="shared" si="55"/>
        <v/>
      </c>
      <c r="F1152" s="3" t="str">
        <f>IF(E1152="","",IF(ISERROR(INDEX($A$11:$B$20,MATCH(E1152,$A$11:$A$20,0),2)),0,INDEX($A$11:$B$20,MATCH(E1152,$A$11:$A$20,0),2)))</f>
        <v/>
      </c>
      <c r="G1152" s="47">
        <v>0.1</v>
      </c>
      <c r="H1152" s="46">
        <f>IF($B$5="fixed",rate,G1152)</f>
        <v>0.1</v>
      </c>
      <c r="I1152" s="9" t="e">
        <f>IF(E1152="",NA(),IF(PMT(H1152/freq,(term*freq),-$B$2)&gt;(U1151*(1+rate/freq)),IF((U1151*(1+rate/freq))&lt;0,0,(U1151*(1+rate/freq))),PMT(H1152/freq,(term*freq),-$B$2)))</f>
        <v>#N/A</v>
      </c>
      <c r="J1152" s="8" t="str">
        <f>IF(E1152="","",IF(emi&gt;(U1151*(1+rate/freq)),IF((U1151*(1+rate/freq))&lt;0,0,(U1151*(1+rate/freq))),emi))</f>
        <v/>
      </c>
      <c r="K1152" s="9" t="e">
        <f>IF(E1152="",NA(),IF(U1151&lt;0,0,U1151)*H1152/freq)</f>
        <v>#N/A</v>
      </c>
      <c r="L1152" s="8" t="str">
        <f t="shared" si="53"/>
        <v/>
      </c>
      <c r="M1152" s="8" t="str">
        <f t="shared" si="54"/>
        <v/>
      </c>
      <c r="N1152" s="8"/>
      <c r="O1152" s="8"/>
      <c r="P1152" s="8"/>
      <c r="Q1152" s="8">
        <f>IF($B$23=$M$2,M1152,IF($B$23=$N$2,N1152,IF($B$23=$O$2,O1152,IF($B$23=$P$2,P1152,""))))</f>
        <v>0</v>
      </c>
      <c r="R1152" s="3">
        <f>IF(Q1152&lt;&gt;0,regpay,0)</f>
        <v>0</v>
      </c>
      <c r="S1152" s="27"/>
      <c r="T1152" s="3">
        <f>IF(U1151=0,0,S1152)</f>
        <v>0</v>
      </c>
      <c r="U1152" s="8" t="str">
        <f>IF(E1152="","",IF(U1151&lt;=0,0,IF(U1151+F1152-L1152-R1152-T1152&lt;0,0,U1151+F1152-L1152-R1152-T1152)))</f>
        <v/>
      </c>
      <c r="W1152" s="11"/>
      <c r="X1152" s="11"/>
      <c r="Y1152" s="11"/>
      <c r="Z1152" s="11"/>
      <c r="AA1152" s="11"/>
      <c r="AB1152" s="11"/>
      <c r="AC1152" s="11"/>
    </row>
    <row r="1153" spans="4:29">
      <c r="D1153" s="34">
        <f>IF(SUM($D$2:D1152)&lt;&gt;0,0,IF(U1152=L1153,E1153,0))</f>
        <v>0</v>
      </c>
      <c r="E1153" s="3" t="str">
        <f t="shared" si="55"/>
        <v/>
      </c>
      <c r="F1153" s="3" t="str">
        <f>IF(E1153="","",IF(ISERROR(INDEX($A$11:$B$20,MATCH(E1153,$A$11:$A$20,0),2)),0,INDEX($A$11:$B$20,MATCH(E1153,$A$11:$A$20,0),2)))</f>
        <v/>
      </c>
      <c r="G1153" s="47">
        <v>0.1</v>
      </c>
      <c r="H1153" s="46">
        <f>IF($B$5="fixed",rate,G1153)</f>
        <v>0.1</v>
      </c>
      <c r="I1153" s="9" t="e">
        <f>IF(E1153="",NA(),IF(PMT(H1153/freq,(term*freq),-$B$2)&gt;(U1152*(1+rate/freq)),IF((U1152*(1+rate/freq))&lt;0,0,(U1152*(1+rate/freq))),PMT(H1153/freq,(term*freq),-$B$2)))</f>
        <v>#N/A</v>
      </c>
      <c r="J1153" s="8" t="str">
        <f>IF(E1153="","",IF(emi&gt;(U1152*(1+rate/freq)),IF((U1152*(1+rate/freq))&lt;0,0,(U1152*(1+rate/freq))),emi))</f>
        <v/>
      </c>
      <c r="K1153" s="9" t="e">
        <f>IF(E1153="",NA(),IF(U1152&lt;0,0,U1152)*H1153/freq)</f>
        <v>#N/A</v>
      </c>
      <c r="L1153" s="8" t="str">
        <f t="shared" si="53"/>
        <v/>
      </c>
      <c r="M1153" s="8" t="str">
        <f t="shared" si="54"/>
        <v/>
      </c>
      <c r="N1153" s="8">
        <f>N1150+3</f>
        <v>1150</v>
      </c>
      <c r="O1153" s="8"/>
      <c r="P1153" s="8"/>
      <c r="Q1153" s="8">
        <f>IF($B$23=$M$2,M1153,IF($B$23=$N$2,N1153,IF($B$23=$O$2,O1153,IF($B$23=$P$2,P1153,""))))</f>
        <v>1150</v>
      </c>
      <c r="R1153" s="3">
        <f>IF(Q1153&lt;&gt;0,regpay,0)</f>
        <v>0</v>
      </c>
      <c r="S1153" s="27"/>
      <c r="T1153" s="3">
        <f>IF(U1152=0,0,S1153)</f>
        <v>0</v>
      </c>
      <c r="U1153" s="8" t="str">
        <f>IF(E1153="","",IF(U1152&lt;=0,0,IF(U1152+F1153-L1153-R1153-T1153&lt;0,0,U1152+F1153-L1153-R1153-T1153)))</f>
        <v/>
      </c>
      <c r="W1153" s="11"/>
      <c r="X1153" s="11"/>
      <c r="Y1153" s="11"/>
      <c r="Z1153" s="11"/>
      <c r="AA1153" s="11"/>
      <c r="AB1153" s="11"/>
      <c r="AC1153" s="11"/>
    </row>
    <row r="1154" spans="4:29">
      <c r="D1154" s="34">
        <f>IF(SUM($D$2:D1153)&lt;&gt;0,0,IF(U1153=L1154,E1154,0))</f>
        <v>0</v>
      </c>
      <c r="E1154" s="3" t="str">
        <f t="shared" si="55"/>
        <v/>
      </c>
      <c r="F1154" s="3" t="str">
        <f>IF(E1154="","",IF(ISERROR(INDEX($A$11:$B$20,MATCH(E1154,$A$11:$A$20,0),2)),0,INDEX($A$11:$B$20,MATCH(E1154,$A$11:$A$20,0),2)))</f>
        <v/>
      </c>
      <c r="G1154" s="47">
        <v>0.1</v>
      </c>
      <c r="H1154" s="46">
        <f>IF($B$5="fixed",rate,G1154)</f>
        <v>0.1</v>
      </c>
      <c r="I1154" s="9" t="e">
        <f>IF(E1154="",NA(),IF(PMT(H1154/freq,(term*freq),-$B$2)&gt;(U1153*(1+rate/freq)),IF((U1153*(1+rate/freq))&lt;0,0,(U1153*(1+rate/freq))),PMT(H1154/freq,(term*freq),-$B$2)))</f>
        <v>#N/A</v>
      </c>
      <c r="J1154" s="8" t="str">
        <f>IF(E1154="","",IF(emi&gt;(U1153*(1+rate/freq)),IF((U1153*(1+rate/freq))&lt;0,0,(U1153*(1+rate/freq))),emi))</f>
        <v/>
      </c>
      <c r="K1154" s="9" t="e">
        <f>IF(E1154="",NA(),IF(U1153&lt;0,0,U1153)*H1154/freq)</f>
        <v>#N/A</v>
      </c>
      <c r="L1154" s="8" t="str">
        <f t="shared" si="53"/>
        <v/>
      </c>
      <c r="M1154" s="8" t="str">
        <f t="shared" si="54"/>
        <v/>
      </c>
      <c r="N1154" s="8"/>
      <c r="O1154" s="8"/>
      <c r="P1154" s="8"/>
      <c r="Q1154" s="8">
        <f>IF($B$23=$M$2,M1154,IF($B$23=$N$2,N1154,IF($B$23=$O$2,O1154,IF($B$23=$P$2,P1154,""))))</f>
        <v>0</v>
      </c>
      <c r="R1154" s="3">
        <f>IF(Q1154&lt;&gt;0,regpay,0)</f>
        <v>0</v>
      </c>
      <c r="S1154" s="27"/>
      <c r="T1154" s="3">
        <f>IF(U1153=0,0,S1154)</f>
        <v>0</v>
      </c>
      <c r="U1154" s="8" t="str">
        <f>IF(E1154="","",IF(U1153&lt;=0,0,IF(U1153+F1154-L1154-R1154-T1154&lt;0,0,U1153+F1154-L1154-R1154-T1154)))</f>
        <v/>
      </c>
      <c r="W1154" s="11"/>
      <c r="X1154" s="11"/>
      <c r="Y1154" s="11"/>
      <c r="Z1154" s="11"/>
      <c r="AA1154" s="11"/>
      <c r="AB1154" s="11"/>
      <c r="AC1154" s="11"/>
    </row>
    <row r="1155" spans="4:29">
      <c r="D1155" s="34">
        <f>IF(SUM($D$2:D1154)&lt;&gt;0,0,IF(U1154=L1155,E1155,0))</f>
        <v>0</v>
      </c>
      <c r="E1155" s="3" t="str">
        <f t="shared" si="55"/>
        <v/>
      </c>
      <c r="F1155" s="3" t="str">
        <f>IF(E1155="","",IF(ISERROR(INDEX($A$11:$B$20,MATCH(E1155,$A$11:$A$20,0),2)),0,INDEX($A$11:$B$20,MATCH(E1155,$A$11:$A$20,0),2)))</f>
        <v/>
      </c>
      <c r="G1155" s="47">
        <v>0.1</v>
      </c>
      <c r="H1155" s="46">
        <f>IF($B$5="fixed",rate,G1155)</f>
        <v>0.1</v>
      </c>
      <c r="I1155" s="9" t="e">
        <f>IF(E1155="",NA(),IF(PMT(H1155/freq,(term*freq),-$B$2)&gt;(U1154*(1+rate/freq)),IF((U1154*(1+rate/freq))&lt;0,0,(U1154*(1+rate/freq))),PMT(H1155/freq,(term*freq),-$B$2)))</f>
        <v>#N/A</v>
      </c>
      <c r="J1155" s="8" t="str">
        <f>IF(E1155="","",IF(emi&gt;(U1154*(1+rate/freq)),IF((U1154*(1+rate/freq))&lt;0,0,(U1154*(1+rate/freq))),emi))</f>
        <v/>
      </c>
      <c r="K1155" s="9" t="e">
        <f>IF(E1155="",NA(),IF(U1154&lt;0,0,U1154)*H1155/freq)</f>
        <v>#N/A</v>
      </c>
      <c r="L1155" s="8" t="str">
        <f t="shared" si="53"/>
        <v/>
      </c>
      <c r="M1155" s="8" t="str">
        <f t="shared" si="54"/>
        <v/>
      </c>
      <c r="N1155" s="8"/>
      <c r="O1155" s="8"/>
      <c r="P1155" s="8"/>
      <c r="Q1155" s="8">
        <f>IF($B$23=$M$2,M1155,IF($B$23=$N$2,N1155,IF($B$23=$O$2,O1155,IF($B$23=$P$2,P1155,""))))</f>
        <v>0</v>
      </c>
      <c r="R1155" s="3">
        <f>IF(Q1155&lt;&gt;0,regpay,0)</f>
        <v>0</v>
      </c>
      <c r="S1155" s="27"/>
      <c r="T1155" s="3">
        <f>IF(U1154=0,0,S1155)</f>
        <v>0</v>
      </c>
      <c r="U1155" s="8" t="str">
        <f>IF(E1155="","",IF(U1154&lt;=0,0,IF(U1154+F1155-L1155-R1155-T1155&lt;0,0,U1154+F1155-L1155-R1155-T1155)))</f>
        <v/>
      </c>
      <c r="W1155" s="11"/>
      <c r="X1155" s="11"/>
      <c r="Y1155" s="11"/>
      <c r="Z1155" s="11"/>
      <c r="AA1155" s="11"/>
      <c r="AB1155" s="11"/>
      <c r="AC1155" s="11"/>
    </row>
    <row r="1156" spans="4:29">
      <c r="D1156" s="34">
        <f>IF(SUM($D$2:D1155)&lt;&gt;0,0,IF(U1155=L1156,E1156,0))</f>
        <v>0</v>
      </c>
      <c r="E1156" s="3" t="str">
        <f t="shared" si="55"/>
        <v/>
      </c>
      <c r="F1156" s="3" t="str">
        <f>IF(E1156="","",IF(ISERROR(INDEX($A$11:$B$20,MATCH(E1156,$A$11:$A$20,0),2)),0,INDEX($A$11:$B$20,MATCH(E1156,$A$11:$A$20,0),2)))</f>
        <v/>
      </c>
      <c r="G1156" s="47">
        <v>0.1</v>
      </c>
      <c r="H1156" s="46">
        <f>IF($B$5="fixed",rate,G1156)</f>
        <v>0.1</v>
      </c>
      <c r="I1156" s="9" t="e">
        <f>IF(E1156="",NA(),IF(PMT(H1156/freq,(term*freq),-$B$2)&gt;(U1155*(1+rate/freq)),IF((U1155*(1+rate/freq))&lt;0,0,(U1155*(1+rate/freq))),PMT(H1156/freq,(term*freq),-$B$2)))</f>
        <v>#N/A</v>
      </c>
      <c r="J1156" s="8" t="str">
        <f>IF(E1156="","",IF(emi&gt;(U1155*(1+rate/freq)),IF((U1155*(1+rate/freq))&lt;0,0,(U1155*(1+rate/freq))),emi))</f>
        <v/>
      </c>
      <c r="K1156" s="9" t="e">
        <f>IF(E1156="",NA(),IF(U1155&lt;0,0,U1155)*H1156/freq)</f>
        <v>#N/A</v>
      </c>
      <c r="L1156" s="8" t="str">
        <f t="shared" si="53"/>
        <v/>
      </c>
      <c r="M1156" s="8" t="str">
        <f t="shared" si="54"/>
        <v/>
      </c>
      <c r="N1156" s="8">
        <f>N1153+3</f>
        <v>1153</v>
      </c>
      <c r="O1156" s="8">
        <f>O1150+6</f>
        <v>1153</v>
      </c>
      <c r="P1156" s="8">
        <f>P1144+12</f>
        <v>1153</v>
      </c>
      <c r="Q1156" s="8">
        <f>IF($B$23=$M$2,M1156,IF($B$23=$N$2,N1156,IF($B$23=$O$2,O1156,IF($B$23=$P$2,P1156,""))))</f>
        <v>1153</v>
      </c>
      <c r="R1156" s="3">
        <f>IF(Q1156&lt;&gt;0,regpay,0)</f>
        <v>0</v>
      </c>
      <c r="S1156" s="27"/>
      <c r="T1156" s="3">
        <f>IF(U1155=0,0,S1156)</f>
        <v>0</v>
      </c>
      <c r="U1156" s="8" t="str">
        <f>IF(E1156="","",IF(U1155&lt;=0,0,IF(U1155+F1156-L1156-R1156-T1156&lt;0,0,U1155+F1156-L1156-R1156-T1156)))</f>
        <v/>
      </c>
      <c r="W1156" s="11"/>
      <c r="X1156" s="11"/>
      <c r="Y1156" s="11"/>
      <c r="Z1156" s="11"/>
      <c r="AA1156" s="11"/>
      <c r="AB1156" s="11"/>
      <c r="AC1156" s="11"/>
    </row>
    <row r="1157" spans="4:29">
      <c r="D1157" s="34">
        <f>IF(SUM($D$2:D1156)&lt;&gt;0,0,IF(U1156=L1157,E1157,0))</f>
        <v>0</v>
      </c>
      <c r="E1157" s="3" t="str">
        <f t="shared" si="55"/>
        <v/>
      </c>
      <c r="F1157" s="3" t="str">
        <f>IF(E1157="","",IF(ISERROR(INDEX($A$11:$B$20,MATCH(E1157,$A$11:$A$20,0),2)),0,INDEX($A$11:$B$20,MATCH(E1157,$A$11:$A$20,0),2)))</f>
        <v/>
      </c>
      <c r="G1157" s="47">
        <v>0.1</v>
      </c>
      <c r="H1157" s="46">
        <f>IF($B$5="fixed",rate,G1157)</f>
        <v>0.1</v>
      </c>
      <c r="I1157" s="9" t="e">
        <f>IF(E1157="",NA(),IF(PMT(H1157/freq,(term*freq),-$B$2)&gt;(U1156*(1+rate/freq)),IF((U1156*(1+rate/freq))&lt;0,0,(U1156*(1+rate/freq))),PMT(H1157/freq,(term*freq),-$B$2)))</f>
        <v>#N/A</v>
      </c>
      <c r="J1157" s="8" t="str">
        <f>IF(E1157="","",IF(emi&gt;(U1156*(1+rate/freq)),IF((U1156*(1+rate/freq))&lt;0,0,(U1156*(1+rate/freq))),emi))</f>
        <v/>
      </c>
      <c r="K1157" s="9" t="e">
        <f>IF(E1157="",NA(),IF(U1156&lt;0,0,U1156)*H1157/freq)</f>
        <v>#N/A</v>
      </c>
      <c r="L1157" s="8" t="str">
        <f t="shared" ref="L1157:L1220" si="56">IF(E1157="","",I1157-K1157)</f>
        <v/>
      </c>
      <c r="M1157" s="8" t="str">
        <f t="shared" ref="M1157:M1220" si="57">E1157</f>
        <v/>
      </c>
      <c r="N1157" s="8"/>
      <c r="O1157" s="8"/>
      <c r="P1157" s="8"/>
      <c r="Q1157" s="8">
        <f>IF($B$23=$M$2,M1157,IF($B$23=$N$2,N1157,IF($B$23=$O$2,O1157,IF($B$23=$P$2,P1157,""))))</f>
        <v>0</v>
      </c>
      <c r="R1157" s="3">
        <f>IF(Q1157&lt;&gt;0,regpay,0)</f>
        <v>0</v>
      </c>
      <c r="S1157" s="27"/>
      <c r="T1157" s="3">
        <f>IF(U1156=0,0,S1157)</f>
        <v>0</v>
      </c>
      <c r="U1157" s="8" t="str">
        <f>IF(E1157="","",IF(U1156&lt;=0,0,IF(U1156+F1157-L1157-R1157-T1157&lt;0,0,U1156+F1157-L1157-R1157-T1157)))</f>
        <v/>
      </c>
      <c r="W1157" s="11"/>
      <c r="X1157" s="11"/>
      <c r="Y1157" s="11"/>
      <c r="Z1157" s="11"/>
      <c r="AA1157" s="11"/>
      <c r="AB1157" s="11"/>
      <c r="AC1157" s="11"/>
    </row>
    <row r="1158" spans="4:29">
      <c r="D1158" s="34">
        <f>IF(SUM($D$2:D1157)&lt;&gt;0,0,IF(U1157=L1158,E1158,0))</f>
        <v>0</v>
      </c>
      <c r="E1158" s="3" t="str">
        <f t="shared" si="55"/>
        <v/>
      </c>
      <c r="F1158" s="3" t="str">
        <f>IF(E1158="","",IF(ISERROR(INDEX($A$11:$B$20,MATCH(E1158,$A$11:$A$20,0),2)),0,INDEX($A$11:$B$20,MATCH(E1158,$A$11:$A$20,0),2)))</f>
        <v/>
      </c>
      <c r="G1158" s="47">
        <v>0.1</v>
      </c>
      <c r="H1158" s="46">
        <f>IF($B$5="fixed",rate,G1158)</f>
        <v>0.1</v>
      </c>
      <c r="I1158" s="9" t="e">
        <f>IF(E1158="",NA(),IF(PMT(H1158/freq,(term*freq),-$B$2)&gt;(U1157*(1+rate/freq)),IF((U1157*(1+rate/freq))&lt;0,0,(U1157*(1+rate/freq))),PMT(H1158/freq,(term*freq),-$B$2)))</f>
        <v>#N/A</v>
      </c>
      <c r="J1158" s="8" t="str">
        <f>IF(E1158="","",IF(emi&gt;(U1157*(1+rate/freq)),IF((U1157*(1+rate/freq))&lt;0,0,(U1157*(1+rate/freq))),emi))</f>
        <v/>
      </c>
      <c r="K1158" s="9" t="e">
        <f>IF(E1158="",NA(),IF(U1157&lt;0,0,U1157)*H1158/freq)</f>
        <v>#N/A</v>
      </c>
      <c r="L1158" s="8" t="str">
        <f t="shared" si="56"/>
        <v/>
      </c>
      <c r="M1158" s="8" t="str">
        <f t="shared" si="57"/>
        <v/>
      </c>
      <c r="N1158" s="8"/>
      <c r="O1158" s="8"/>
      <c r="P1158" s="8"/>
      <c r="Q1158" s="8">
        <f>IF($B$23=$M$2,M1158,IF($B$23=$N$2,N1158,IF($B$23=$O$2,O1158,IF($B$23=$P$2,P1158,""))))</f>
        <v>0</v>
      </c>
      <c r="R1158" s="3">
        <f>IF(Q1158&lt;&gt;0,regpay,0)</f>
        <v>0</v>
      </c>
      <c r="S1158" s="27"/>
      <c r="T1158" s="3">
        <f>IF(U1157=0,0,S1158)</f>
        <v>0</v>
      </c>
      <c r="U1158" s="8" t="str">
        <f>IF(E1158="","",IF(U1157&lt;=0,0,IF(U1157+F1158-L1158-R1158-T1158&lt;0,0,U1157+F1158-L1158-R1158-T1158)))</f>
        <v/>
      </c>
      <c r="W1158" s="11"/>
      <c r="X1158" s="11"/>
      <c r="Y1158" s="11"/>
      <c r="Z1158" s="11"/>
      <c r="AA1158" s="11"/>
      <c r="AB1158" s="11"/>
      <c r="AC1158" s="11"/>
    </row>
    <row r="1159" spans="4:29">
      <c r="D1159" s="34">
        <f>IF(SUM($D$2:D1158)&lt;&gt;0,0,IF(U1158=L1159,E1159,0))</f>
        <v>0</v>
      </c>
      <c r="E1159" s="3" t="str">
        <f t="shared" si="55"/>
        <v/>
      </c>
      <c r="F1159" s="3" t="str">
        <f>IF(E1159="","",IF(ISERROR(INDEX($A$11:$B$20,MATCH(E1159,$A$11:$A$20,0),2)),0,INDEX($A$11:$B$20,MATCH(E1159,$A$11:$A$20,0),2)))</f>
        <v/>
      </c>
      <c r="G1159" s="47">
        <v>0.1</v>
      </c>
      <c r="H1159" s="46">
        <f>IF($B$5="fixed",rate,G1159)</f>
        <v>0.1</v>
      </c>
      <c r="I1159" s="9" t="e">
        <f>IF(E1159="",NA(),IF(PMT(H1159/freq,(term*freq),-$B$2)&gt;(U1158*(1+rate/freq)),IF((U1158*(1+rate/freq))&lt;0,0,(U1158*(1+rate/freq))),PMT(H1159/freq,(term*freq),-$B$2)))</f>
        <v>#N/A</v>
      </c>
      <c r="J1159" s="8" t="str">
        <f>IF(E1159="","",IF(emi&gt;(U1158*(1+rate/freq)),IF((U1158*(1+rate/freq))&lt;0,0,(U1158*(1+rate/freq))),emi))</f>
        <v/>
      </c>
      <c r="K1159" s="9" t="e">
        <f>IF(E1159="",NA(),IF(U1158&lt;0,0,U1158)*H1159/freq)</f>
        <v>#N/A</v>
      </c>
      <c r="L1159" s="8" t="str">
        <f t="shared" si="56"/>
        <v/>
      </c>
      <c r="M1159" s="8" t="str">
        <f t="shared" si="57"/>
        <v/>
      </c>
      <c r="N1159" s="8">
        <f>N1156+3</f>
        <v>1156</v>
      </c>
      <c r="O1159" s="8"/>
      <c r="P1159" s="8"/>
      <c r="Q1159" s="8">
        <f>IF($B$23=$M$2,M1159,IF($B$23=$N$2,N1159,IF($B$23=$O$2,O1159,IF($B$23=$P$2,P1159,""))))</f>
        <v>1156</v>
      </c>
      <c r="R1159" s="3">
        <f>IF(Q1159&lt;&gt;0,regpay,0)</f>
        <v>0</v>
      </c>
      <c r="S1159" s="27"/>
      <c r="T1159" s="3">
        <f>IF(U1158=0,0,S1159)</f>
        <v>0</v>
      </c>
      <c r="U1159" s="8" t="str">
        <f>IF(E1159="","",IF(U1158&lt;=0,0,IF(U1158+F1159-L1159-R1159-T1159&lt;0,0,U1158+F1159-L1159-R1159-T1159)))</f>
        <v/>
      </c>
      <c r="W1159" s="11"/>
      <c r="X1159" s="11"/>
      <c r="Y1159" s="11"/>
      <c r="Z1159" s="11"/>
      <c r="AA1159" s="11"/>
      <c r="AB1159" s="11"/>
      <c r="AC1159" s="11"/>
    </row>
    <row r="1160" spans="4:29">
      <c r="D1160" s="34">
        <f>IF(SUM($D$2:D1159)&lt;&gt;0,0,IF(U1159=L1160,E1160,0))</f>
        <v>0</v>
      </c>
      <c r="E1160" s="3" t="str">
        <f t="shared" si="55"/>
        <v/>
      </c>
      <c r="F1160" s="3" t="str">
        <f>IF(E1160="","",IF(ISERROR(INDEX($A$11:$B$20,MATCH(E1160,$A$11:$A$20,0),2)),0,INDEX($A$11:$B$20,MATCH(E1160,$A$11:$A$20,0),2)))</f>
        <v/>
      </c>
      <c r="G1160" s="47">
        <v>0.1</v>
      </c>
      <c r="H1160" s="46">
        <f>IF($B$5="fixed",rate,G1160)</f>
        <v>0.1</v>
      </c>
      <c r="I1160" s="9" t="e">
        <f>IF(E1160="",NA(),IF(PMT(H1160/freq,(term*freq),-$B$2)&gt;(U1159*(1+rate/freq)),IF((U1159*(1+rate/freq))&lt;0,0,(U1159*(1+rate/freq))),PMT(H1160/freq,(term*freq),-$B$2)))</f>
        <v>#N/A</v>
      </c>
      <c r="J1160" s="8" t="str">
        <f>IF(E1160="","",IF(emi&gt;(U1159*(1+rate/freq)),IF((U1159*(1+rate/freq))&lt;0,0,(U1159*(1+rate/freq))),emi))</f>
        <v/>
      </c>
      <c r="K1160" s="9" t="e">
        <f>IF(E1160="",NA(),IF(U1159&lt;0,0,U1159)*H1160/freq)</f>
        <v>#N/A</v>
      </c>
      <c r="L1160" s="8" t="str">
        <f t="shared" si="56"/>
        <v/>
      </c>
      <c r="M1160" s="8" t="str">
        <f t="shared" si="57"/>
        <v/>
      </c>
      <c r="N1160" s="8"/>
      <c r="O1160" s="8"/>
      <c r="P1160" s="8"/>
      <c r="Q1160" s="8">
        <f>IF($B$23=$M$2,M1160,IF($B$23=$N$2,N1160,IF($B$23=$O$2,O1160,IF($B$23=$P$2,P1160,""))))</f>
        <v>0</v>
      </c>
      <c r="R1160" s="3">
        <f>IF(Q1160&lt;&gt;0,regpay,0)</f>
        <v>0</v>
      </c>
      <c r="S1160" s="27"/>
      <c r="T1160" s="3">
        <f>IF(U1159=0,0,S1160)</f>
        <v>0</v>
      </c>
      <c r="U1160" s="8" t="str">
        <f>IF(E1160="","",IF(U1159&lt;=0,0,IF(U1159+F1160-L1160-R1160-T1160&lt;0,0,U1159+F1160-L1160-R1160-T1160)))</f>
        <v/>
      </c>
      <c r="W1160" s="11"/>
      <c r="X1160" s="11"/>
      <c r="Y1160" s="11"/>
      <c r="Z1160" s="11"/>
      <c r="AA1160" s="11"/>
      <c r="AB1160" s="11"/>
      <c r="AC1160" s="11"/>
    </row>
    <row r="1161" spans="4:29">
      <c r="D1161" s="34">
        <f>IF(SUM($D$2:D1160)&lt;&gt;0,0,IF(U1160=L1161,E1161,0))</f>
        <v>0</v>
      </c>
      <c r="E1161" s="3" t="str">
        <f t="shared" si="55"/>
        <v/>
      </c>
      <c r="F1161" s="3" t="str">
        <f>IF(E1161="","",IF(ISERROR(INDEX($A$11:$B$20,MATCH(E1161,$A$11:$A$20,0),2)),0,INDEX($A$11:$B$20,MATCH(E1161,$A$11:$A$20,0),2)))</f>
        <v/>
      </c>
      <c r="G1161" s="47">
        <v>0.1</v>
      </c>
      <c r="H1161" s="46">
        <f>IF($B$5="fixed",rate,G1161)</f>
        <v>0.1</v>
      </c>
      <c r="I1161" s="9" t="e">
        <f>IF(E1161="",NA(),IF(PMT(H1161/freq,(term*freq),-$B$2)&gt;(U1160*(1+rate/freq)),IF((U1160*(1+rate/freq))&lt;0,0,(U1160*(1+rate/freq))),PMT(H1161/freq,(term*freq),-$B$2)))</f>
        <v>#N/A</v>
      </c>
      <c r="J1161" s="8" t="str">
        <f>IF(E1161="","",IF(emi&gt;(U1160*(1+rate/freq)),IF((U1160*(1+rate/freq))&lt;0,0,(U1160*(1+rate/freq))),emi))</f>
        <v/>
      </c>
      <c r="K1161" s="9" t="e">
        <f>IF(E1161="",NA(),IF(U1160&lt;0,0,U1160)*H1161/freq)</f>
        <v>#N/A</v>
      </c>
      <c r="L1161" s="8" t="str">
        <f t="shared" si="56"/>
        <v/>
      </c>
      <c r="M1161" s="8" t="str">
        <f t="shared" si="57"/>
        <v/>
      </c>
      <c r="N1161" s="8"/>
      <c r="O1161" s="8"/>
      <c r="P1161" s="8"/>
      <c r="Q1161" s="8">
        <f>IF($B$23=$M$2,M1161,IF($B$23=$N$2,N1161,IF($B$23=$O$2,O1161,IF($B$23=$P$2,P1161,""))))</f>
        <v>0</v>
      </c>
      <c r="R1161" s="3">
        <f>IF(Q1161&lt;&gt;0,regpay,0)</f>
        <v>0</v>
      </c>
      <c r="S1161" s="27"/>
      <c r="T1161" s="3">
        <f>IF(U1160=0,0,S1161)</f>
        <v>0</v>
      </c>
      <c r="U1161" s="8" t="str">
        <f>IF(E1161="","",IF(U1160&lt;=0,0,IF(U1160+F1161-L1161-R1161-T1161&lt;0,0,U1160+F1161-L1161-R1161-T1161)))</f>
        <v/>
      </c>
      <c r="W1161" s="11"/>
      <c r="X1161" s="11"/>
      <c r="Y1161" s="11"/>
      <c r="Z1161" s="11"/>
      <c r="AA1161" s="11"/>
      <c r="AB1161" s="11"/>
      <c r="AC1161" s="11"/>
    </row>
    <row r="1162" spans="4:29">
      <c r="D1162" s="34">
        <f>IF(SUM($D$2:D1161)&lt;&gt;0,0,IF(U1161=L1162,E1162,0))</f>
        <v>0</v>
      </c>
      <c r="E1162" s="3" t="str">
        <f t="shared" si="55"/>
        <v/>
      </c>
      <c r="F1162" s="3" t="str">
        <f>IF(E1162="","",IF(ISERROR(INDEX($A$11:$B$20,MATCH(E1162,$A$11:$A$20,0),2)),0,INDEX($A$11:$B$20,MATCH(E1162,$A$11:$A$20,0),2)))</f>
        <v/>
      </c>
      <c r="G1162" s="47">
        <v>0.1</v>
      </c>
      <c r="H1162" s="46">
        <f>IF($B$5="fixed",rate,G1162)</f>
        <v>0.1</v>
      </c>
      <c r="I1162" s="9" t="e">
        <f>IF(E1162="",NA(),IF(PMT(H1162/freq,(term*freq),-$B$2)&gt;(U1161*(1+rate/freq)),IF((U1161*(1+rate/freq))&lt;0,0,(U1161*(1+rate/freq))),PMT(H1162/freq,(term*freq),-$B$2)))</f>
        <v>#N/A</v>
      </c>
      <c r="J1162" s="8" t="str">
        <f>IF(E1162="","",IF(emi&gt;(U1161*(1+rate/freq)),IF((U1161*(1+rate/freq))&lt;0,0,(U1161*(1+rate/freq))),emi))</f>
        <v/>
      </c>
      <c r="K1162" s="9" t="e">
        <f>IF(E1162="",NA(),IF(U1161&lt;0,0,U1161)*H1162/freq)</f>
        <v>#N/A</v>
      </c>
      <c r="L1162" s="8" t="str">
        <f t="shared" si="56"/>
        <v/>
      </c>
      <c r="M1162" s="8" t="str">
        <f t="shared" si="57"/>
        <v/>
      </c>
      <c r="N1162" s="8">
        <f>N1159+3</f>
        <v>1159</v>
      </c>
      <c r="O1162" s="8">
        <f>O1156+6</f>
        <v>1159</v>
      </c>
      <c r="P1162" s="8"/>
      <c r="Q1162" s="8">
        <f>IF($B$23=$M$2,M1162,IF($B$23=$N$2,N1162,IF($B$23=$O$2,O1162,IF($B$23=$P$2,P1162,""))))</f>
        <v>1159</v>
      </c>
      <c r="R1162" s="3">
        <f>IF(Q1162&lt;&gt;0,regpay,0)</f>
        <v>0</v>
      </c>
      <c r="S1162" s="27"/>
      <c r="T1162" s="3">
        <f>IF(U1161=0,0,S1162)</f>
        <v>0</v>
      </c>
      <c r="U1162" s="8" t="str">
        <f>IF(E1162="","",IF(U1161&lt;=0,0,IF(U1161+F1162-L1162-R1162-T1162&lt;0,0,U1161+F1162-L1162-R1162-T1162)))</f>
        <v/>
      </c>
      <c r="W1162" s="11"/>
      <c r="X1162" s="11"/>
      <c r="Y1162" s="11"/>
      <c r="Z1162" s="11"/>
      <c r="AA1162" s="11"/>
      <c r="AB1162" s="11"/>
      <c r="AC1162" s="11"/>
    </row>
    <row r="1163" spans="4:29">
      <c r="D1163" s="34">
        <f>IF(SUM($D$2:D1162)&lt;&gt;0,0,IF(U1162=L1163,E1163,0))</f>
        <v>0</v>
      </c>
      <c r="E1163" s="3" t="str">
        <f t="shared" si="55"/>
        <v/>
      </c>
      <c r="F1163" s="3" t="str">
        <f>IF(E1163="","",IF(ISERROR(INDEX($A$11:$B$20,MATCH(E1163,$A$11:$A$20,0),2)),0,INDEX($A$11:$B$20,MATCH(E1163,$A$11:$A$20,0),2)))</f>
        <v/>
      </c>
      <c r="G1163" s="47">
        <v>0.1</v>
      </c>
      <c r="H1163" s="46">
        <f>IF($B$5="fixed",rate,G1163)</f>
        <v>0.1</v>
      </c>
      <c r="I1163" s="9" t="e">
        <f>IF(E1163="",NA(),IF(PMT(H1163/freq,(term*freq),-$B$2)&gt;(U1162*(1+rate/freq)),IF((U1162*(1+rate/freq))&lt;0,0,(U1162*(1+rate/freq))),PMT(H1163/freq,(term*freq),-$B$2)))</f>
        <v>#N/A</v>
      </c>
      <c r="J1163" s="8" t="str">
        <f>IF(E1163="","",IF(emi&gt;(U1162*(1+rate/freq)),IF((U1162*(1+rate/freq))&lt;0,0,(U1162*(1+rate/freq))),emi))</f>
        <v/>
      </c>
      <c r="K1163" s="9" t="e">
        <f>IF(E1163="",NA(),IF(U1162&lt;0,0,U1162)*H1163/freq)</f>
        <v>#N/A</v>
      </c>
      <c r="L1163" s="8" t="str">
        <f t="shared" si="56"/>
        <v/>
      </c>
      <c r="M1163" s="8" t="str">
        <f t="shared" si="57"/>
        <v/>
      </c>
      <c r="N1163" s="8"/>
      <c r="O1163" s="8"/>
      <c r="P1163" s="8"/>
      <c r="Q1163" s="8">
        <f>IF($B$23=$M$2,M1163,IF($B$23=$N$2,N1163,IF($B$23=$O$2,O1163,IF($B$23=$P$2,P1163,""))))</f>
        <v>0</v>
      </c>
      <c r="R1163" s="3">
        <f>IF(Q1163&lt;&gt;0,regpay,0)</f>
        <v>0</v>
      </c>
      <c r="S1163" s="27"/>
      <c r="T1163" s="3">
        <f>IF(U1162=0,0,S1163)</f>
        <v>0</v>
      </c>
      <c r="U1163" s="8" t="str">
        <f>IF(E1163="","",IF(U1162&lt;=0,0,IF(U1162+F1163-L1163-R1163-T1163&lt;0,0,U1162+F1163-L1163-R1163-T1163)))</f>
        <v/>
      </c>
      <c r="W1163" s="11"/>
      <c r="X1163" s="11"/>
      <c r="Y1163" s="11"/>
      <c r="Z1163" s="11"/>
      <c r="AA1163" s="11"/>
      <c r="AB1163" s="11"/>
      <c r="AC1163" s="11"/>
    </row>
    <row r="1164" spans="4:29">
      <c r="D1164" s="34">
        <f>IF(SUM($D$2:D1163)&lt;&gt;0,0,IF(U1163=L1164,E1164,0))</f>
        <v>0</v>
      </c>
      <c r="E1164" s="3" t="str">
        <f t="shared" si="55"/>
        <v/>
      </c>
      <c r="F1164" s="3" t="str">
        <f>IF(E1164="","",IF(ISERROR(INDEX($A$11:$B$20,MATCH(E1164,$A$11:$A$20,0),2)),0,INDEX($A$11:$B$20,MATCH(E1164,$A$11:$A$20,0),2)))</f>
        <v/>
      </c>
      <c r="G1164" s="47">
        <v>0.1</v>
      </c>
      <c r="H1164" s="46">
        <f>IF($B$5="fixed",rate,G1164)</f>
        <v>0.1</v>
      </c>
      <c r="I1164" s="9" t="e">
        <f>IF(E1164="",NA(),IF(PMT(H1164/freq,(term*freq),-$B$2)&gt;(U1163*(1+rate/freq)),IF((U1163*(1+rate/freq))&lt;0,0,(U1163*(1+rate/freq))),PMT(H1164/freq,(term*freq),-$B$2)))</f>
        <v>#N/A</v>
      </c>
      <c r="J1164" s="8" t="str">
        <f>IF(E1164="","",IF(emi&gt;(U1163*(1+rate/freq)),IF((U1163*(1+rate/freq))&lt;0,0,(U1163*(1+rate/freq))),emi))</f>
        <v/>
      </c>
      <c r="K1164" s="9" t="e">
        <f>IF(E1164="",NA(),IF(U1163&lt;0,0,U1163)*H1164/freq)</f>
        <v>#N/A</v>
      </c>
      <c r="L1164" s="8" t="str">
        <f t="shared" si="56"/>
        <v/>
      </c>
      <c r="M1164" s="8" t="str">
        <f t="shared" si="57"/>
        <v/>
      </c>
      <c r="N1164" s="8"/>
      <c r="O1164" s="8"/>
      <c r="P1164" s="8"/>
      <c r="Q1164" s="8">
        <f>IF($B$23=$M$2,M1164,IF($B$23=$N$2,N1164,IF($B$23=$O$2,O1164,IF($B$23=$P$2,P1164,""))))</f>
        <v>0</v>
      </c>
      <c r="R1164" s="3">
        <f>IF(Q1164&lt;&gt;0,regpay,0)</f>
        <v>0</v>
      </c>
      <c r="S1164" s="27"/>
      <c r="T1164" s="3">
        <f>IF(U1163=0,0,S1164)</f>
        <v>0</v>
      </c>
      <c r="U1164" s="8" t="str">
        <f>IF(E1164="","",IF(U1163&lt;=0,0,IF(U1163+F1164-L1164-R1164-T1164&lt;0,0,U1163+F1164-L1164-R1164-T1164)))</f>
        <v/>
      </c>
      <c r="W1164" s="11"/>
      <c r="X1164" s="11"/>
      <c r="Y1164" s="11"/>
      <c r="Z1164" s="11"/>
      <c r="AA1164" s="11"/>
      <c r="AB1164" s="11"/>
      <c r="AC1164" s="11"/>
    </row>
    <row r="1165" spans="4:29">
      <c r="D1165" s="34">
        <f>IF(SUM($D$2:D1164)&lt;&gt;0,0,IF(U1164=L1165,E1165,0))</f>
        <v>0</v>
      </c>
      <c r="E1165" s="3" t="str">
        <f t="shared" si="55"/>
        <v/>
      </c>
      <c r="F1165" s="3" t="str">
        <f>IF(E1165="","",IF(ISERROR(INDEX($A$11:$B$20,MATCH(E1165,$A$11:$A$20,0),2)),0,INDEX($A$11:$B$20,MATCH(E1165,$A$11:$A$20,0),2)))</f>
        <v/>
      </c>
      <c r="G1165" s="47">
        <v>0.1</v>
      </c>
      <c r="H1165" s="46">
        <f>IF($B$5="fixed",rate,G1165)</f>
        <v>0.1</v>
      </c>
      <c r="I1165" s="9" t="e">
        <f>IF(E1165="",NA(),IF(PMT(H1165/freq,(term*freq),-$B$2)&gt;(U1164*(1+rate/freq)),IF((U1164*(1+rate/freq))&lt;0,0,(U1164*(1+rate/freq))),PMT(H1165/freq,(term*freq),-$B$2)))</f>
        <v>#N/A</v>
      </c>
      <c r="J1165" s="8" t="str">
        <f>IF(E1165="","",IF(emi&gt;(U1164*(1+rate/freq)),IF((U1164*(1+rate/freq))&lt;0,0,(U1164*(1+rate/freq))),emi))</f>
        <v/>
      </c>
      <c r="K1165" s="9" t="e">
        <f>IF(E1165="",NA(),IF(U1164&lt;0,0,U1164)*H1165/freq)</f>
        <v>#N/A</v>
      </c>
      <c r="L1165" s="8" t="str">
        <f t="shared" si="56"/>
        <v/>
      </c>
      <c r="M1165" s="8" t="str">
        <f t="shared" si="57"/>
        <v/>
      </c>
      <c r="N1165" s="8">
        <f>N1162+3</f>
        <v>1162</v>
      </c>
      <c r="O1165" s="8"/>
      <c r="P1165" s="8"/>
      <c r="Q1165" s="8">
        <f>IF($B$23=$M$2,M1165,IF($B$23=$N$2,N1165,IF($B$23=$O$2,O1165,IF($B$23=$P$2,P1165,""))))</f>
        <v>1162</v>
      </c>
      <c r="R1165" s="3">
        <f>IF(Q1165&lt;&gt;0,regpay,0)</f>
        <v>0</v>
      </c>
      <c r="S1165" s="27"/>
      <c r="T1165" s="3">
        <f>IF(U1164=0,0,S1165)</f>
        <v>0</v>
      </c>
      <c r="U1165" s="8" t="str">
        <f>IF(E1165="","",IF(U1164&lt;=0,0,IF(U1164+F1165-L1165-R1165-T1165&lt;0,0,U1164+F1165-L1165-R1165-T1165)))</f>
        <v/>
      </c>
      <c r="W1165" s="11"/>
      <c r="X1165" s="11"/>
      <c r="Y1165" s="11"/>
      <c r="Z1165" s="11"/>
      <c r="AA1165" s="11"/>
      <c r="AB1165" s="11"/>
      <c r="AC1165" s="11"/>
    </row>
    <row r="1166" spans="4:29">
      <c r="D1166" s="34">
        <f>IF(SUM($D$2:D1165)&lt;&gt;0,0,IF(U1165=L1166,E1166,0))</f>
        <v>0</v>
      </c>
      <c r="E1166" s="3" t="str">
        <f t="shared" si="55"/>
        <v/>
      </c>
      <c r="F1166" s="3" t="str">
        <f>IF(E1166="","",IF(ISERROR(INDEX($A$11:$B$20,MATCH(E1166,$A$11:$A$20,0),2)),0,INDEX($A$11:$B$20,MATCH(E1166,$A$11:$A$20,0),2)))</f>
        <v/>
      </c>
      <c r="G1166" s="47">
        <v>0.1</v>
      </c>
      <c r="H1166" s="46">
        <f>IF($B$5="fixed",rate,G1166)</f>
        <v>0.1</v>
      </c>
      <c r="I1166" s="9" t="e">
        <f>IF(E1166="",NA(),IF(PMT(H1166/freq,(term*freq),-$B$2)&gt;(U1165*(1+rate/freq)),IF((U1165*(1+rate/freq))&lt;0,0,(U1165*(1+rate/freq))),PMT(H1166/freq,(term*freq),-$B$2)))</f>
        <v>#N/A</v>
      </c>
      <c r="J1166" s="8" t="str">
        <f>IF(E1166="","",IF(emi&gt;(U1165*(1+rate/freq)),IF((U1165*(1+rate/freq))&lt;0,0,(U1165*(1+rate/freq))),emi))</f>
        <v/>
      </c>
      <c r="K1166" s="9" t="e">
        <f>IF(E1166="",NA(),IF(U1165&lt;0,0,U1165)*H1166/freq)</f>
        <v>#N/A</v>
      </c>
      <c r="L1166" s="8" t="str">
        <f t="shared" si="56"/>
        <v/>
      </c>
      <c r="M1166" s="8" t="str">
        <f t="shared" si="57"/>
        <v/>
      </c>
      <c r="N1166" s="8"/>
      <c r="O1166" s="8"/>
      <c r="P1166" s="8"/>
      <c r="Q1166" s="8">
        <f>IF($B$23=$M$2,M1166,IF($B$23=$N$2,N1166,IF($B$23=$O$2,O1166,IF($B$23=$P$2,P1166,""))))</f>
        <v>0</v>
      </c>
      <c r="R1166" s="3">
        <f>IF(Q1166&lt;&gt;0,regpay,0)</f>
        <v>0</v>
      </c>
      <c r="S1166" s="27"/>
      <c r="T1166" s="3">
        <f>IF(U1165=0,0,S1166)</f>
        <v>0</v>
      </c>
      <c r="U1166" s="8" t="str">
        <f>IF(E1166="","",IF(U1165&lt;=0,0,IF(U1165+F1166-L1166-R1166-T1166&lt;0,0,U1165+F1166-L1166-R1166-T1166)))</f>
        <v/>
      </c>
      <c r="W1166" s="11"/>
      <c r="X1166" s="11"/>
      <c r="Y1166" s="11"/>
      <c r="Z1166" s="11"/>
      <c r="AA1166" s="11"/>
      <c r="AB1166" s="11"/>
      <c r="AC1166" s="11"/>
    </row>
    <row r="1167" spans="4:29">
      <c r="D1167" s="34">
        <f>IF(SUM($D$2:D1166)&lt;&gt;0,0,IF(U1166=L1167,E1167,0))</f>
        <v>0</v>
      </c>
      <c r="E1167" s="3" t="str">
        <f t="shared" si="55"/>
        <v/>
      </c>
      <c r="F1167" s="3" t="str">
        <f>IF(E1167="","",IF(ISERROR(INDEX($A$11:$B$20,MATCH(E1167,$A$11:$A$20,0),2)),0,INDEX($A$11:$B$20,MATCH(E1167,$A$11:$A$20,0),2)))</f>
        <v/>
      </c>
      <c r="G1167" s="47">
        <v>0.1</v>
      </c>
      <c r="H1167" s="46">
        <f>IF($B$5="fixed",rate,G1167)</f>
        <v>0.1</v>
      </c>
      <c r="I1167" s="9" t="e">
        <f>IF(E1167="",NA(),IF(PMT(H1167/freq,(term*freq),-$B$2)&gt;(U1166*(1+rate/freq)),IF((U1166*(1+rate/freq))&lt;0,0,(U1166*(1+rate/freq))),PMT(H1167/freq,(term*freq),-$B$2)))</f>
        <v>#N/A</v>
      </c>
      <c r="J1167" s="8" t="str">
        <f>IF(E1167="","",IF(emi&gt;(U1166*(1+rate/freq)),IF((U1166*(1+rate/freq))&lt;0,0,(U1166*(1+rate/freq))),emi))</f>
        <v/>
      </c>
      <c r="K1167" s="9" t="e">
        <f>IF(E1167="",NA(),IF(U1166&lt;0,0,U1166)*H1167/freq)</f>
        <v>#N/A</v>
      </c>
      <c r="L1167" s="8" t="str">
        <f t="shared" si="56"/>
        <v/>
      </c>
      <c r="M1167" s="8" t="str">
        <f t="shared" si="57"/>
        <v/>
      </c>
      <c r="N1167" s="8"/>
      <c r="O1167" s="8"/>
      <c r="P1167" s="8"/>
      <c r="Q1167" s="8">
        <f>IF($B$23=$M$2,M1167,IF($B$23=$N$2,N1167,IF($B$23=$O$2,O1167,IF($B$23=$P$2,P1167,""))))</f>
        <v>0</v>
      </c>
      <c r="R1167" s="3">
        <f>IF(Q1167&lt;&gt;0,regpay,0)</f>
        <v>0</v>
      </c>
      <c r="S1167" s="27"/>
      <c r="T1167" s="3">
        <f>IF(U1166=0,0,S1167)</f>
        <v>0</v>
      </c>
      <c r="U1167" s="8" t="str">
        <f>IF(E1167="","",IF(U1166&lt;=0,0,IF(U1166+F1167-L1167-R1167-T1167&lt;0,0,U1166+F1167-L1167-R1167-T1167)))</f>
        <v/>
      </c>
      <c r="W1167" s="11"/>
      <c r="X1167" s="11"/>
      <c r="Y1167" s="11"/>
      <c r="Z1167" s="11"/>
      <c r="AA1167" s="11"/>
      <c r="AB1167" s="11"/>
      <c r="AC1167" s="11"/>
    </row>
    <row r="1168" spans="4:29">
      <c r="D1168" s="34">
        <f>IF(SUM($D$2:D1167)&lt;&gt;0,0,IF(U1167=L1168,E1168,0))</f>
        <v>0</v>
      </c>
      <c r="E1168" s="3" t="str">
        <f t="shared" si="55"/>
        <v/>
      </c>
      <c r="F1168" s="3" t="str">
        <f>IF(E1168="","",IF(ISERROR(INDEX($A$11:$B$20,MATCH(E1168,$A$11:$A$20,0),2)),0,INDEX($A$11:$B$20,MATCH(E1168,$A$11:$A$20,0),2)))</f>
        <v/>
      </c>
      <c r="G1168" s="47">
        <v>0.1</v>
      </c>
      <c r="H1168" s="46">
        <f>IF($B$5="fixed",rate,G1168)</f>
        <v>0.1</v>
      </c>
      <c r="I1168" s="9" t="e">
        <f>IF(E1168="",NA(),IF(PMT(H1168/freq,(term*freq),-$B$2)&gt;(U1167*(1+rate/freq)),IF((U1167*(1+rate/freq))&lt;0,0,(U1167*(1+rate/freq))),PMT(H1168/freq,(term*freq),-$B$2)))</f>
        <v>#N/A</v>
      </c>
      <c r="J1168" s="8" t="str">
        <f>IF(E1168="","",IF(emi&gt;(U1167*(1+rate/freq)),IF((U1167*(1+rate/freq))&lt;0,0,(U1167*(1+rate/freq))),emi))</f>
        <v/>
      </c>
      <c r="K1168" s="9" t="e">
        <f>IF(E1168="",NA(),IF(U1167&lt;0,0,U1167)*H1168/freq)</f>
        <v>#N/A</v>
      </c>
      <c r="L1168" s="8" t="str">
        <f t="shared" si="56"/>
        <v/>
      </c>
      <c r="M1168" s="8" t="str">
        <f t="shared" si="57"/>
        <v/>
      </c>
      <c r="N1168" s="8">
        <f>N1165+3</f>
        <v>1165</v>
      </c>
      <c r="O1168" s="8">
        <f>O1162+6</f>
        <v>1165</v>
      </c>
      <c r="P1168" s="8">
        <f>P1156+12</f>
        <v>1165</v>
      </c>
      <c r="Q1168" s="8">
        <f>IF($B$23=$M$2,M1168,IF($B$23=$N$2,N1168,IF($B$23=$O$2,O1168,IF($B$23=$P$2,P1168,""))))</f>
        <v>1165</v>
      </c>
      <c r="R1168" s="3">
        <f>IF(Q1168&lt;&gt;0,regpay,0)</f>
        <v>0</v>
      </c>
      <c r="S1168" s="27"/>
      <c r="T1168" s="3">
        <f>IF(U1167=0,0,S1168)</f>
        <v>0</v>
      </c>
      <c r="U1168" s="8" t="str">
        <f>IF(E1168="","",IF(U1167&lt;=0,0,IF(U1167+F1168-L1168-R1168-T1168&lt;0,0,U1167+F1168-L1168-R1168-T1168)))</f>
        <v/>
      </c>
      <c r="W1168" s="11"/>
      <c r="X1168" s="11"/>
      <c r="Y1168" s="11"/>
      <c r="Z1168" s="11"/>
      <c r="AA1168" s="11"/>
      <c r="AB1168" s="11"/>
      <c r="AC1168" s="11"/>
    </row>
    <row r="1169" spans="4:29">
      <c r="D1169" s="34">
        <f>IF(SUM($D$2:D1168)&lt;&gt;0,0,IF(U1168=L1169,E1169,0))</f>
        <v>0</v>
      </c>
      <c r="E1169" s="3" t="str">
        <f t="shared" si="55"/>
        <v/>
      </c>
      <c r="F1169" s="3" t="str">
        <f>IF(E1169="","",IF(ISERROR(INDEX($A$11:$B$20,MATCH(E1169,$A$11:$A$20,0),2)),0,INDEX($A$11:$B$20,MATCH(E1169,$A$11:$A$20,0),2)))</f>
        <v/>
      </c>
      <c r="G1169" s="47">
        <v>0.1</v>
      </c>
      <c r="H1169" s="46">
        <f>IF($B$5="fixed",rate,G1169)</f>
        <v>0.1</v>
      </c>
      <c r="I1169" s="9" t="e">
        <f>IF(E1169="",NA(),IF(PMT(H1169/freq,(term*freq),-$B$2)&gt;(U1168*(1+rate/freq)),IF((U1168*(1+rate/freq))&lt;0,0,(U1168*(1+rate/freq))),PMT(H1169/freq,(term*freq),-$B$2)))</f>
        <v>#N/A</v>
      </c>
      <c r="J1169" s="8" t="str">
        <f>IF(E1169="","",IF(emi&gt;(U1168*(1+rate/freq)),IF((U1168*(1+rate/freq))&lt;0,0,(U1168*(1+rate/freq))),emi))</f>
        <v/>
      </c>
      <c r="K1169" s="9" t="e">
        <f>IF(E1169="",NA(),IF(U1168&lt;0,0,U1168)*H1169/freq)</f>
        <v>#N/A</v>
      </c>
      <c r="L1169" s="8" t="str">
        <f t="shared" si="56"/>
        <v/>
      </c>
      <c r="M1169" s="8" t="str">
        <f t="shared" si="57"/>
        <v/>
      </c>
      <c r="N1169" s="8"/>
      <c r="O1169" s="8"/>
      <c r="P1169" s="8"/>
      <c r="Q1169" s="8">
        <f>IF($B$23=$M$2,M1169,IF($B$23=$N$2,N1169,IF($B$23=$O$2,O1169,IF($B$23=$P$2,P1169,""))))</f>
        <v>0</v>
      </c>
      <c r="R1169" s="3">
        <f>IF(Q1169&lt;&gt;0,regpay,0)</f>
        <v>0</v>
      </c>
      <c r="S1169" s="27"/>
      <c r="T1169" s="3">
        <f>IF(U1168=0,0,S1169)</f>
        <v>0</v>
      </c>
      <c r="U1169" s="8" t="str">
        <f>IF(E1169="","",IF(U1168&lt;=0,0,IF(U1168+F1169-L1169-R1169-T1169&lt;0,0,U1168+F1169-L1169-R1169-T1169)))</f>
        <v/>
      </c>
      <c r="W1169" s="11"/>
      <c r="X1169" s="11"/>
      <c r="Y1169" s="11"/>
      <c r="Z1169" s="11"/>
      <c r="AA1169" s="11"/>
      <c r="AB1169" s="11"/>
      <c r="AC1169" s="11"/>
    </row>
    <row r="1170" spans="4:29">
      <c r="D1170" s="34">
        <f>IF(SUM($D$2:D1169)&lt;&gt;0,0,IF(U1169=L1170,E1170,0))</f>
        <v>0</v>
      </c>
      <c r="E1170" s="3" t="str">
        <f t="shared" si="55"/>
        <v/>
      </c>
      <c r="F1170" s="3" t="str">
        <f>IF(E1170="","",IF(ISERROR(INDEX($A$11:$B$20,MATCH(E1170,$A$11:$A$20,0),2)),0,INDEX($A$11:$B$20,MATCH(E1170,$A$11:$A$20,0),2)))</f>
        <v/>
      </c>
      <c r="G1170" s="47">
        <v>0.1</v>
      </c>
      <c r="H1170" s="46">
        <f>IF($B$5="fixed",rate,G1170)</f>
        <v>0.1</v>
      </c>
      <c r="I1170" s="9" t="e">
        <f>IF(E1170="",NA(),IF(PMT(H1170/freq,(term*freq),-$B$2)&gt;(U1169*(1+rate/freq)),IF((U1169*(1+rate/freq))&lt;0,0,(U1169*(1+rate/freq))),PMT(H1170/freq,(term*freq),-$B$2)))</f>
        <v>#N/A</v>
      </c>
      <c r="J1170" s="8" t="str">
        <f>IF(E1170="","",IF(emi&gt;(U1169*(1+rate/freq)),IF((U1169*(1+rate/freq))&lt;0,0,(U1169*(1+rate/freq))),emi))</f>
        <v/>
      </c>
      <c r="K1170" s="9" t="e">
        <f>IF(E1170="",NA(),IF(U1169&lt;0,0,U1169)*H1170/freq)</f>
        <v>#N/A</v>
      </c>
      <c r="L1170" s="8" t="str">
        <f t="shared" si="56"/>
        <v/>
      </c>
      <c r="M1170" s="8" t="str">
        <f t="shared" si="57"/>
        <v/>
      </c>
      <c r="N1170" s="8"/>
      <c r="O1170" s="8"/>
      <c r="P1170" s="8"/>
      <c r="Q1170" s="8">
        <f>IF($B$23=$M$2,M1170,IF($B$23=$N$2,N1170,IF($B$23=$O$2,O1170,IF($B$23=$P$2,P1170,""))))</f>
        <v>0</v>
      </c>
      <c r="R1170" s="3">
        <f>IF(Q1170&lt;&gt;0,regpay,0)</f>
        <v>0</v>
      </c>
      <c r="S1170" s="27"/>
      <c r="T1170" s="3">
        <f>IF(U1169=0,0,S1170)</f>
        <v>0</v>
      </c>
      <c r="U1170" s="8" t="str">
        <f>IF(E1170="","",IF(U1169&lt;=0,0,IF(U1169+F1170-L1170-R1170-T1170&lt;0,0,U1169+F1170-L1170-R1170-T1170)))</f>
        <v/>
      </c>
      <c r="W1170" s="11"/>
      <c r="X1170" s="11"/>
      <c r="Y1170" s="11"/>
      <c r="Z1170" s="11"/>
      <c r="AA1170" s="11"/>
      <c r="AB1170" s="11"/>
      <c r="AC1170" s="11"/>
    </row>
    <row r="1171" spans="4:29">
      <c r="D1171" s="34">
        <f>IF(SUM($D$2:D1170)&lt;&gt;0,0,IF(U1170=L1171,E1171,0))</f>
        <v>0</v>
      </c>
      <c r="E1171" s="3" t="str">
        <f t="shared" si="55"/>
        <v/>
      </c>
      <c r="F1171" s="3" t="str">
        <f>IF(E1171="","",IF(ISERROR(INDEX($A$11:$B$20,MATCH(E1171,$A$11:$A$20,0),2)),0,INDEX($A$11:$B$20,MATCH(E1171,$A$11:$A$20,0),2)))</f>
        <v/>
      </c>
      <c r="G1171" s="47">
        <v>0.1</v>
      </c>
      <c r="H1171" s="46">
        <f>IF($B$5="fixed",rate,G1171)</f>
        <v>0.1</v>
      </c>
      <c r="I1171" s="9" t="e">
        <f>IF(E1171="",NA(),IF(PMT(H1171/freq,(term*freq),-$B$2)&gt;(U1170*(1+rate/freq)),IF((U1170*(1+rate/freq))&lt;0,0,(U1170*(1+rate/freq))),PMT(H1171/freq,(term*freq),-$B$2)))</f>
        <v>#N/A</v>
      </c>
      <c r="J1171" s="8" t="str">
        <f>IF(E1171="","",IF(emi&gt;(U1170*(1+rate/freq)),IF((U1170*(1+rate/freq))&lt;0,0,(U1170*(1+rate/freq))),emi))</f>
        <v/>
      </c>
      <c r="K1171" s="9" t="e">
        <f>IF(E1171="",NA(),IF(U1170&lt;0,0,U1170)*H1171/freq)</f>
        <v>#N/A</v>
      </c>
      <c r="L1171" s="8" t="str">
        <f t="shared" si="56"/>
        <v/>
      </c>
      <c r="M1171" s="8" t="str">
        <f t="shared" si="57"/>
        <v/>
      </c>
      <c r="N1171" s="8">
        <f>N1168+3</f>
        <v>1168</v>
      </c>
      <c r="O1171" s="8"/>
      <c r="P1171" s="8"/>
      <c r="Q1171" s="8">
        <f>IF($B$23=$M$2,M1171,IF($B$23=$N$2,N1171,IF($B$23=$O$2,O1171,IF($B$23=$P$2,P1171,""))))</f>
        <v>1168</v>
      </c>
      <c r="R1171" s="3">
        <f>IF(Q1171&lt;&gt;0,regpay,0)</f>
        <v>0</v>
      </c>
      <c r="S1171" s="27"/>
      <c r="T1171" s="3">
        <f>IF(U1170=0,0,S1171)</f>
        <v>0</v>
      </c>
      <c r="U1171" s="8" t="str">
        <f>IF(E1171="","",IF(U1170&lt;=0,0,IF(U1170+F1171-L1171-R1171-T1171&lt;0,0,U1170+F1171-L1171-R1171-T1171)))</f>
        <v/>
      </c>
      <c r="W1171" s="11"/>
      <c r="X1171" s="11"/>
      <c r="Y1171" s="11"/>
      <c r="Z1171" s="11"/>
      <c r="AA1171" s="11"/>
      <c r="AB1171" s="11"/>
      <c r="AC1171" s="11"/>
    </row>
    <row r="1172" spans="4:29">
      <c r="D1172" s="34">
        <f>IF(SUM($D$2:D1171)&lt;&gt;0,0,IF(U1171=L1172,E1172,0))</f>
        <v>0</v>
      </c>
      <c r="E1172" s="3" t="str">
        <f t="shared" si="55"/>
        <v/>
      </c>
      <c r="F1172" s="3" t="str">
        <f>IF(E1172="","",IF(ISERROR(INDEX($A$11:$B$20,MATCH(E1172,$A$11:$A$20,0),2)),0,INDEX($A$11:$B$20,MATCH(E1172,$A$11:$A$20,0),2)))</f>
        <v/>
      </c>
      <c r="G1172" s="47">
        <v>0.1</v>
      </c>
      <c r="H1172" s="46">
        <f>IF($B$5="fixed",rate,G1172)</f>
        <v>0.1</v>
      </c>
      <c r="I1172" s="9" t="e">
        <f>IF(E1172="",NA(),IF(PMT(H1172/freq,(term*freq),-$B$2)&gt;(U1171*(1+rate/freq)),IF((U1171*(1+rate/freq))&lt;0,0,(U1171*(1+rate/freq))),PMT(H1172/freq,(term*freq),-$B$2)))</f>
        <v>#N/A</v>
      </c>
      <c r="J1172" s="8" t="str">
        <f>IF(E1172="","",IF(emi&gt;(U1171*(1+rate/freq)),IF((U1171*(1+rate/freq))&lt;0,0,(U1171*(1+rate/freq))),emi))</f>
        <v/>
      </c>
      <c r="K1172" s="9" t="e">
        <f>IF(E1172="",NA(),IF(U1171&lt;0,0,U1171)*H1172/freq)</f>
        <v>#N/A</v>
      </c>
      <c r="L1172" s="8" t="str">
        <f t="shared" si="56"/>
        <v/>
      </c>
      <c r="M1172" s="8" t="str">
        <f t="shared" si="57"/>
        <v/>
      </c>
      <c r="N1172" s="8"/>
      <c r="O1172" s="8"/>
      <c r="P1172" s="8"/>
      <c r="Q1172" s="8">
        <f>IF($B$23=$M$2,M1172,IF($B$23=$N$2,N1172,IF($B$23=$O$2,O1172,IF($B$23=$P$2,P1172,""))))</f>
        <v>0</v>
      </c>
      <c r="R1172" s="3">
        <f>IF(Q1172&lt;&gt;0,regpay,0)</f>
        <v>0</v>
      </c>
      <c r="S1172" s="27"/>
      <c r="T1172" s="3">
        <f>IF(U1171=0,0,S1172)</f>
        <v>0</v>
      </c>
      <c r="U1172" s="8" t="str">
        <f>IF(E1172="","",IF(U1171&lt;=0,0,IF(U1171+F1172-L1172-R1172-T1172&lt;0,0,U1171+F1172-L1172-R1172-T1172)))</f>
        <v/>
      </c>
      <c r="W1172" s="11"/>
      <c r="X1172" s="11"/>
      <c r="Y1172" s="11"/>
      <c r="Z1172" s="11"/>
      <c r="AA1172" s="11"/>
      <c r="AB1172" s="11"/>
      <c r="AC1172" s="11"/>
    </row>
    <row r="1173" spans="4:29">
      <c r="D1173" s="34">
        <f>IF(SUM($D$2:D1172)&lt;&gt;0,0,IF(U1172=L1173,E1173,0))</f>
        <v>0</v>
      </c>
      <c r="E1173" s="3" t="str">
        <f t="shared" si="55"/>
        <v/>
      </c>
      <c r="F1173" s="3" t="str">
        <f>IF(E1173="","",IF(ISERROR(INDEX($A$11:$B$20,MATCH(E1173,$A$11:$A$20,0),2)),0,INDEX($A$11:$B$20,MATCH(E1173,$A$11:$A$20,0),2)))</f>
        <v/>
      </c>
      <c r="G1173" s="47">
        <v>0.1</v>
      </c>
      <c r="H1173" s="46">
        <f>IF($B$5="fixed",rate,G1173)</f>
        <v>0.1</v>
      </c>
      <c r="I1173" s="9" t="e">
        <f>IF(E1173="",NA(),IF(PMT(H1173/freq,(term*freq),-$B$2)&gt;(U1172*(1+rate/freq)),IF((U1172*(1+rate/freq))&lt;0,0,(U1172*(1+rate/freq))),PMT(H1173/freq,(term*freq),-$B$2)))</f>
        <v>#N/A</v>
      </c>
      <c r="J1173" s="8" t="str">
        <f>IF(E1173="","",IF(emi&gt;(U1172*(1+rate/freq)),IF((U1172*(1+rate/freq))&lt;0,0,(U1172*(1+rate/freq))),emi))</f>
        <v/>
      </c>
      <c r="K1173" s="9" t="e">
        <f>IF(E1173="",NA(),IF(U1172&lt;0,0,U1172)*H1173/freq)</f>
        <v>#N/A</v>
      </c>
      <c r="L1173" s="8" t="str">
        <f t="shared" si="56"/>
        <v/>
      </c>
      <c r="M1173" s="8" t="str">
        <f t="shared" si="57"/>
        <v/>
      </c>
      <c r="N1173" s="8"/>
      <c r="O1173" s="8"/>
      <c r="P1173" s="8"/>
      <c r="Q1173" s="8">
        <f>IF($B$23=$M$2,M1173,IF($B$23=$N$2,N1173,IF($B$23=$O$2,O1173,IF($B$23=$P$2,P1173,""))))</f>
        <v>0</v>
      </c>
      <c r="R1173" s="3">
        <f>IF(Q1173&lt;&gt;0,regpay,0)</f>
        <v>0</v>
      </c>
      <c r="S1173" s="27"/>
      <c r="T1173" s="3">
        <f>IF(U1172=0,0,S1173)</f>
        <v>0</v>
      </c>
      <c r="U1173" s="8" t="str">
        <f>IF(E1173="","",IF(U1172&lt;=0,0,IF(U1172+F1173-L1173-R1173-T1173&lt;0,0,U1172+F1173-L1173-R1173-T1173)))</f>
        <v/>
      </c>
      <c r="W1173" s="11"/>
      <c r="X1173" s="11"/>
      <c r="Y1173" s="11"/>
      <c r="Z1173" s="11"/>
      <c r="AA1173" s="11"/>
      <c r="AB1173" s="11"/>
      <c r="AC1173" s="11"/>
    </row>
    <row r="1174" spans="4:29">
      <c r="D1174" s="34">
        <f>IF(SUM($D$2:D1173)&lt;&gt;0,0,IF(U1173=L1174,E1174,0))</f>
        <v>0</v>
      </c>
      <c r="E1174" s="3" t="str">
        <f t="shared" si="55"/>
        <v/>
      </c>
      <c r="F1174" s="3" t="str">
        <f>IF(E1174="","",IF(ISERROR(INDEX($A$11:$B$20,MATCH(E1174,$A$11:$A$20,0),2)),0,INDEX($A$11:$B$20,MATCH(E1174,$A$11:$A$20,0),2)))</f>
        <v/>
      </c>
      <c r="G1174" s="47">
        <v>0.1</v>
      </c>
      <c r="H1174" s="46">
        <f>IF($B$5="fixed",rate,G1174)</f>
        <v>0.1</v>
      </c>
      <c r="I1174" s="9" t="e">
        <f>IF(E1174="",NA(),IF(PMT(H1174/freq,(term*freq),-$B$2)&gt;(U1173*(1+rate/freq)),IF((U1173*(1+rate/freq))&lt;0,0,(U1173*(1+rate/freq))),PMT(H1174/freq,(term*freq),-$B$2)))</f>
        <v>#N/A</v>
      </c>
      <c r="J1174" s="8" t="str">
        <f>IF(E1174="","",IF(emi&gt;(U1173*(1+rate/freq)),IF((U1173*(1+rate/freq))&lt;0,0,(U1173*(1+rate/freq))),emi))</f>
        <v/>
      </c>
      <c r="K1174" s="9" t="e">
        <f>IF(E1174="",NA(),IF(U1173&lt;0,0,U1173)*H1174/freq)</f>
        <v>#N/A</v>
      </c>
      <c r="L1174" s="8" t="str">
        <f t="shared" si="56"/>
        <v/>
      </c>
      <c r="M1174" s="8" t="str">
        <f t="shared" si="57"/>
        <v/>
      </c>
      <c r="N1174" s="8">
        <f>N1171+3</f>
        <v>1171</v>
      </c>
      <c r="O1174" s="8">
        <f>O1168+6</f>
        <v>1171</v>
      </c>
      <c r="P1174" s="8"/>
      <c r="Q1174" s="8">
        <f>IF($B$23=$M$2,M1174,IF($B$23=$N$2,N1174,IF($B$23=$O$2,O1174,IF($B$23=$P$2,P1174,""))))</f>
        <v>1171</v>
      </c>
      <c r="R1174" s="3">
        <f>IF(Q1174&lt;&gt;0,regpay,0)</f>
        <v>0</v>
      </c>
      <c r="S1174" s="27"/>
      <c r="T1174" s="3">
        <f>IF(U1173=0,0,S1174)</f>
        <v>0</v>
      </c>
      <c r="U1174" s="8" t="str">
        <f>IF(E1174="","",IF(U1173&lt;=0,0,IF(U1173+F1174-L1174-R1174-T1174&lt;0,0,U1173+F1174-L1174-R1174-T1174)))</f>
        <v/>
      </c>
      <c r="W1174" s="11"/>
      <c r="X1174" s="11"/>
      <c r="Y1174" s="11"/>
      <c r="Z1174" s="11"/>
      <c r="AA1174" s="11"/>
      <c r="AB1174" s="11"/>
      <c r="AC1174" s="11"/>
    </row>
    <row r="1175" spans="4:29">
      <c r="D1175" s="34">
        <f>IF(SUM($D$2:D1174)&lt;&gt;0,0,IF(U1174=L1175,E1175,0))</f>
        <v>0</v>
      </c>
      <c r="E1175" s="3" t="str">
        <f t="shared" si="55"/>
        <v/>
      </c>
      <c r="F1175" s="3" t="str">
        <f>IF(E1175="","",IF(ISERROR(INDEX($A$11:$B$20,MATCH(E1175,$A$11:$A$20,0),2)),0,INDEX($A$11:$B$20,MATCH(E1175,$A$11:$A$20,0),2)))</f>
        <v/>
      </c>
      <c r="G1175" s="47">
        <v>0.1</v>
      </c>
      <c r="H1175" s="46">
        <f>IF($B$5="fixed",rate,G1175)</f>
        <v>0.1</v>
      </c>
      <c r="I1175" s="9" t="e">
        <f>IF(E1175="",NA(),IF(PMT(H1175/freq,(term*freq),-$B$2)&gt;(U1174*(1+rate/freq)),IF((U1174*(1+rate/freq))&lt;0,0,(U1174*(1+rate/freq))),PMT(H1175/freq,(term*freq),-$B$2)))</f>
        <v>#N/A</v>
      </c>
      <c r="J1175" s="8" t="str">
        <f>IF(E1175="","",IF(emi&gt;(U1174*(1+rate/freq)),IF((U1174*(1+rate/freq))&lt;0,0,(U1174*(1+rate/freq))),emi))</f>
        <v/>
      </c>
      <c r="K1175" s="9" t="e">
        <f>IF(E1175="",NA(),IF(U1174&lt;0,0,U1174)*H1175/freq)</f>
        <v>#N/A</v>
      </c>
      <c r="L1175" s="8" t="str">
        <f t="shared" si="56"/>
        <v/>
      </c>
      <c r="M1175" s="8" t="str">
        <f t="shared" si="57"/>
        <v/>
      </c>
      <c r="N1175" s="8"/>
      <c r="O1175" s="8"/>
      <c r="P1175" s="8"/>
      <c r="Q1175" s="8">
        <f>IF($B$23=$M$2,M1175,IF($B$23=$N$2,N1175,IF($B$23=$O$2,O1175,IF($B$23=$P$2,P1175,""))))</f>
        <v>0</v>
      </c>
      <c r="R1175" s="3">
        <f>IF(Q1175&lt;&gt;0,regpay,0)</f>
        <v>0</v>
      </c>
      <c r="S1175" s="27"/>
      <c r="T1175" s="3">
        <f>IF(U1174=0,0,S1175)</f>
        <v>0</v>
      </c>
      <c r="U1175" s="8" t="str">
        <f>IF(E1175="","",IF(U1174&lt;=0,0,IF(U1174+F1175-L1175-R1175-T1175&lt;0,0,U1174+F1175-L1175-R1175-T1175)))</f>
        <v/>
      </c>
      <c r="W1175" s="11"/>
      <c r="X1175" s="11"/>
      <c r="Y1175" s="11"/>
      <c r="Z1175" s="11"/>
      <c r="AA1175" s="11"/>
      <c r="AB1175" s="11"/>
      <c r="AC1175" s="11"/>
    </row>
    <row r="1176" spans="4:29">
      <c r="D1176" s="34">
        <f>IF(SUM($D$2:D1175)&lt;&gt;0,0,IF(U1175=L1176,E1176,0))</f>
        <v>0</v>
      </c>
      <c r="E1176" s="3" t="str">
        <f t="shared" si="55"/>
        <v/>
      </c>
      <c r="F1176" s="3" t="str">
        <f>IF(E1176="","",IF(ISERROR(INDEX($A$11:$B$20,MATCH(E1176,$A$11:$A$20,0),2)),0,INDEX($A$11:$B$20,MATCH(E1176,$A$11:$A$20,0),2)))</f>
        <v/>
      </c>
      <c r="G1176" s="47">
        <v>0.1</v>
      </c>
      <c r="H1176" s="46">
        <f>IF($B$5="fixed",rate,G1176)</f>
        <v>0.1</v>
      </c>
      <c r="I1176" s="9" t="e">
        <f>IF(E1176="",NA(),IF(PMT(H1176/freq,(term*freq),-$B$2)&gt;(U1175*(1+rate/freq)),IF((U1175*(1+rate/freq))&lt;0,0,(U1175*(1+rate/freq))),PMT(H1176/freq,(term*freq),-$B$2)))</f>
        <v>#N/A</v>
      </c>
      <c r="J1176" s="8" t="str">
        <f>IF(E1176="","",IF(emi&gt;(U1175*(1+rate/freq)),IF((U1175*(1+rate/freq))&lt;0,0,(U1175*(1+rate/freq))),emi))</f>
        <v/>
      </c>
      <c r="K1176" s="9" t="e">
        <f>IF(E1176="",NA(),IF(U1175&lt;0,0,U1175)*H1176/freq)</f>
        <v>#N/A</v>
      </c>
      <c r="L1176" s="8" t="str">
        <f t="shared" si="56"/>
        <v/>
      </c>
      <c r="M1176" s="8" t="str">
        <f t="shared" si="57"/>
        <v/>
      </c>
      <c r="N1176" s="8"/>
      <c r="O1176" s="8"/>
      <c r="P1176" s="8"/>
      <c r="Q1176" s="8">
        <f>IF($B$23=$M$2,M1176,IF($B$23=$N$2,N1176,IF($B$23=$O$2,O1176,IF($B$23=$P$2,P1176,""))))</f>
        <v>0</v>
      </c>
      <c r="R1176" s="3">
        <f>IF(Q1176&lt;&gt;0,regpay,0)</f>
        <v>0</v>
      </c>
      <c r="S1176" s="27"/>
      <c r="T1176" s="3">
        <f>IF(U1175=0,0,S1176)</f>
        <v>0</v>
      </c>
      <c r="U1176" s="8" t="str">
        <f>IF(E1176="","",IF(U1175&lt;=0,0,IF(U1175+F1176-L1176-R1176-T1176&lt;0,0,U1175+F1176-L1176-R1176-T1176)))</f>
        <v/>
      </c>
      <c r="W1176" s="11"/>
      <c r="X1176" s="11"/>
      <c r="Y1176" s="11"/>
      <c r="Z1176" s="11"/>
      <c r="AA1176" s="11"/>
      <c r="AB1176" s="11"/>
      <c r="AC1176" s="11"/>
    </row>
    <row r="1177" spans="4:29">
      <c r="D1177" s="34">
        <f>IF(SUM($D$2:D1176)&lt;&gt;0,0,IF(U1176=L1177,E1177,0))</f>
        <v>0</v>
      </c>
      <c r="E1177" s="3" t="str">
        <f t="shared" si="55"/>
        <v/>
      </c>
      <c r="F1177" s="3" t="str">
        <f>IF(E1177="","",IF(ISERROR(INDEX($A$11:$B$20,MATCH(E1177,$A$11:$A$20,0),2)),0,INDEX($A$11:$B$20,MATCH(E1177,$A$11:$A$20,0),2)))</f>
        <v/>
      </c>
      <c r="G1177" s="47">
        <v>0.1</v>
      </c>
      <c r="H1177" s="46">
        <f>IF($B$5="fixed",rate,G1177)</f>
        <v>0.1</v>
      </c>
      <c r="I1177" s="9" t="e">
        <f>IF(E1177="",NA(),IF(PMT(H1177/freq,(term*freq),-$B$2)&gt;(U1176*(1+rate/freq)),IF((U1176*(1+rate/freq))&lt;0,0,(U1176*(1+rate/freq))),PMT(H1177/freq,(term*freq),-$B$2)))</f>
        <v>#N/A</v>
      </c>
      <c r="J1177" s="8" t="str">
        <f>IF(E1177="","",IF(emi&gt;(U1176*(1+rate/freq)),IF((U1176*(1+rate/freq))&lt;0,0,(U1176*(1+rate/freq))),emi))</f>
        <v/>
      </c>
      <c r="K1177" s="9" t="e">
        <f>IF(E1177="",NA(),IF(U1176&lt;0,0,U1176)*H1177/freq)</f>
        <v>#N/A</v>
      </c>
      <c r="L1177" s="8" t="str">
        <f t="shared" si="56"/>
        <v/>
      </c>
      <c r="M1177" s="8" t="str">
        <f t="shared" si="57"/>
        <v/>
      </c>
      <c r="N1177" s="8">
        <f>N1174+3</f>
        <v>1174</v>
      </c>
      <c r="O1177" s="8"/>
      <c r="P1177" s="8"/>
      <c r="Q1177" s="8">
        <f>IF($B$23=$M$2,M1177,IF($B$23=$N$2,N1177,IF($B$23=$O$2,O1177,IF($B$23=$P$2,P1177,""))))</f>
        <v>1174</v>
      </c>
      <c r="R1177" s="3">
        <f>IF(Q1177&lt;&gt;0,regpay,0)</f>
        <v>0</v>
      </c>
      <c r="S1177" s="27"/>
      <c r="T1177" s="3">
        <f>IF(U1176=0,0,S1177)</f>
        <v>0</v>
      </c>
      <c r="U1177" s="8" t="str">
        <f>IF(E1177="","",IF(U1176&lt;=0,0,IF(U1176+F1177-L1177-R1177-T1177&lt;0,0,U1176+F1177-L1177-R1177-T1177)))</f>
        <v/>
      </c>
      <c r="W1177" s="11"/>
      <c r="X1177" s="11"/>
      <c r="Y1177" s="11"/>
      <c r="Z1177" s="11"/>
      <c r="AA1177" s="11"/>
      <c r="AB1177" s="11"/>
      <c r="AC1177" s="11"/>
    </row>
    <row r="1178" spans="4:29">
      <c r="D1178" s="34">
        <f>IF(SUM($D$2:D1177)&lt;&gt;0,0,IF(U1177=L1178,E1178,0))</f>
        <v>0</v>
      </c>
      <c r="E1178" s="3" t="str">
        <f t="shared" si="55"/>
        <v/>
      </c>
      <c r="F1178" s="3" t="str">
        <f>IF(E1178="","",IF(ISERROR(INDEX($A$11:$B$20,MATCH(E1178,$A$11:$A$20,0),2)),0,INDEX($A$11:$B$20,MATCH(E1178,$A$11:$A$20,0),2)))</f>
        <v/>
      </c>
      <c r="G1178" s="47">
        <v>0.1</v>
      </c>
      <c r="H1178" s="46">
        <f>IF($B$5="fixed",rate,G1178)</f>
        <v>0.1</v>
      </c>
      <c r="I1178" s="9" t="e">
        <f>IF(E1178="",NA(),IF(PMT(H1178/freq,(term*freq),-$B$2)&gt;(U1177*(1+rate/freq)),IF((U1177*(1+rate/freq))&lt;0,0,(U1177*(1+rate/freq))),PMT(H1178/freq,(term*freq),-$B$2)))</f>
        <v>#N/A</v>
      </c>
      <c r="J1178" s="8" t="str">
        <f>IF(E1178="","",IF(emi&gt;(U1177*(1+rate/freq)),IF((U1177*(1+rate/freq))&lt;0,0,(U1177*(1+rate/freq))),emi))</f>
        <v/>
      </c>
      <c r="K1178" s="9" t="e">
        <f>IF(E1178="",NA(),IF(U1177&lt;0,0,U1177)*H1178/freq)</f>
        <v>#N/A</v>
      </c>
      <c r="L1178" s="8" t="str">
        <f t="shared" si="56"/>
        <v/>
      </c>
      <c r="M1178" s="8" t="str">
        <f t="shared" si="57"/>
        <v/>
      </c>
      <c r="N1178" s="8"/>
      <c r="O1178" s="8"/>
      <c r="P1178" s="8"/>
      <c r="Q1178" s="8">
        <f>IF($B$23=$M$2,M1178,IF($B$23=$N$2,N1178,IF($B$23=$O$2,O1178,IF($B$23=$P$2,P1178,""))))</f>
        <v>0</v>
      </c>
      <c r="R1178" s="3">
        <f>IF(Q1178&lt;&gt;0,regpay,0)</f>
        <v>0</v>
      </c>
      <c r="S1178" s="27"/>
      <c r="T1178" s="3">
        <f>IF(U1177=0,0,S1178)</f>
        <v>0</v>
      </c>
      <c r="U1178" s="8" t="str">
        <f>IF(E1178="","",IF(U1177&lt;=0,0,IF(U1177+F1178-L1178-R1178-T1178&lt;0,0,U1177+F1178-L1178-R1178-T1178)))</f>
        <v/>
      </c>
      <c r="W1178" s="11"/>
      <c r="X1178" s="11"/>
      <c r="Y1178" s="11"/>
      <c r="Z1178" s="11"/>
      <c r="AA1178" s="11"/>
      <c r="AB1178" s="11"/>
      <c r="AC1178" s="11"/>
    </row>
    <row r="1179" spans="4:29">
      <c r="D1179" s="34">
        <f>IF(SUM($D$2:D1178)&lt;&gt;0,0,IF(U1178=L1179,E1179,0))</f>
        <v>0</v>
      </c>
      <c r="E1179" s="3" t="str">
        <f t="shared" si="55"/>
        <v/>
      </c>
      <c r="F1179" s="3" t="str">
        <f>IF(E1179="","",IF(ISERROR(INDEX($A$11:$B$20,MATCH(E1179,$A$11:$A$20,0),2)),0,INDEX($A$11:$B$20,MATCH(E1179,$A$11:$A$20,0),2)))</f>
        <v/>
      </c>
      <c r="G1179" s="47">
        <v>0.1</v>
      </c>
      <c r="H1179" s="46">
        <f>IF($B$5="fixed",rate,G1179)</f>
        <v>0.1</v>
      </c>
      <c r="I1179" s="9" t="e">
        <f>IF(E1179="",NA(),IF(PMT(H1179/freq,(term*freq),-$B$2)&gt;(U1178*(1+rate/freq)),IF((U1178*(1+rate/freq))&lt;0,0,(U1178*(1+rate/freq))),PMT(H1179/freq,(term*freq),-$B$2)))</f>
        <v>#N/A</v>
      </c>
      <c r="J1179" s="8" t="str">
        <f>IF(E1179="","",IF(emi&gt;(U1178*(1+rate/freq)),IF((U1178*(1+rate/freq))&lt;0,0,(U1178*(1+rate/freq))),emi))</f>
        <v/>
      </c>
      <c r="K1179" s="9" t="e">
        <f>IF(E1179="",NA(),IF(U1178&lt;0,0,U1178)*H1179/freq)</f>
        <v>#N/A</v>
      </c>
      <c r="L1179" s="8" t="str">
        <f t="shared" si="56"/>
        <v/>
      </c>
      <c r="M1179" s="8" t="str">
        <f t="shared" si="57"/>
        <v/>
      </c>
      <c r="N1179" s="8"/>
      <c r="O1179" s="8"/>
      <c r="P1179" s="8"/>
      <c r="Q1179" s="8">
        <f>IF($B$23=$M$2,M1179,IF($B$23=$N$2,N1179,IF($B$23=$O$2,O1179,IF($B$23=$P$2,P1179,""))))</f>
        <v>0</v>
      </c>
      <c r="R1179" s="3">
        <f>IF(Q1179&lt;&gt;0,regpay,0)</f>
        <v>0</v>
      </c>
      <c r="S1179" s="27"/>
      <c r="T1179" s="3">
        <f>IF(U1178=0,0,S1179)</f>
        <v>0</v>
      </c>
      <c r="U1179" s="8" t="str">
        <f>IF(E1179="","",IF(U1178&lt;=0,0,IF(U1178+F1179-L1179-R1179-T1179&lt;0,0,U1178+F1179-L1179-R1179-T1179)))</f>
        <v/>
      </c>
      <c r="W1179" s="11"/>
      <c r="X1179" s="11"/>
      <c r="Y1179" s="11"/>
      <c r="Z1179" s="11"/>
      <c r="AA1179" s="11"/>
      <c r="AB1179" s="11"/>
      <c r="AC1179" s="11"/>
    </row>
    <row r="1180" spans="4:29">
      <c r="D1180" s="34">
        <f>IF(SUM($D$2:D1179)&lt;&gt;0,0,IF(U1179=L1180,E1180,0))</f>
        <v>0</v>
      </c>
      <c r="E1180" s="3" t="str">
        <f t="shared" si="55"/>
        <v/>
      </c>
      <c r="F1180" s="3" t="str">
        <f>IF(E1180="","",IF(ISERROR(INDEX($A$11:$B$20,MATCH(E1180,$A$11:$A$20,0),2)),0,INDEX($A$11:$B$20,MATCH(E1180,$A$11:$A$20,0),2)))</f>
        <v/>
      </c>
      <c r="G1180" s="47">
        <v>0.1</v>
      </c>
      <c r="H1180" s="46">
        <f>IF($B$5="fixed",rate,G1180)</f>
        <v>0.1</v>
      </c>
      <c r="I1180" s="9" t="e">
        <f>IF(E1180="",NA(),IF(PMT(H1180/freq,(term*freq),-$B$2)&gt;(U1179*(1+rate/freq)),IF((U1179*(1+rate/freq))&lt;0,0,(U1179*(1+rate/freq))),PMT(H1180/freq,(term*freq),-$B$2)))</f>
        <v>#N/A</v>
      </c>
      <c r="J1180" s="8" t="str">
        <f>IF(E1180="","",IF(emi&gt;(U1179*(1+rate/freq)),IF((U1179*(1+rate/freq))&lt;0,0,(U1179*(1+rate/freq))),emi))</f>
        <v/>
      </c>
      <c r="K1180" s="9" t="e">
        <f>IF(E1180="",NA(),IF(U1179&lt;0,0,U1179)*H1180/freq)</f>
        <v>#N/A</v>
      </c>
      <c r="L1180" s="8" t="str">
        <f t="shared" si="56"/>
        <v/>
      </c>
      <c r="M1180" s="8" t="str">
        <f t="shared" si="57"/>
        <v/>
      </c>
      <c r="N1180" s="8">
        <f>N1177+3</f>
        <v>1177</v>
      </c>
      <c r="O1180" s="8">
        <f>O1174+6</f>
        <v>1177</v>
      </c>
      <c r="P1180" s="8">
        <f>P1168+12</f>
        <v>1177</v>
      </c>
      <c r="Q1180" s="8">
        <f>IF($B$23=$M$2,M1180,IF($B$23=$N$2,N1180,IF($B$23=$O$2,O1180,IF($B$23=$P$2,P1180,""))))</f>
        <v>1177</v>
      </c>
      <c r="R1180" s="3">
        <f>IF(Q1180&lt;&gt;0,regpay,0)</f>
        <v>0</v>
      </c>
      <c r="S1180" s="27"/>
      <c r="T1180" s="3">
        <f>IF(U1179=0,0,S1180)</f>
        <v>0</v>
      </c>
      <c r="U1180" s="8" t="str">
        <f>IF(E1180="","",IF(U1179&lt;=0,0,IF(U1179+F1180-L1180-R1180-T1180&lt;0,0,U1179+F1180-L1180-R1180-T1180)))</f>
        <v/>
      </c>
      <c r="W1180" s="11"/>
      <c r="X1180" s="11"/>
      <c r="Y1180" s="11"/>
      <c r="Z1180" s="11"/>
      <c r="AA1180" s="11"/>
      <c r="AB1180" s="11"/>
      <c r="AC1180" s="11"/>
    </row>
    <row r="1181" spans="4:29">
      <c r="D1181" s="34">
        <f>IF(SUM($D$2:D1180)&lt;&gt;0,0,IF(U1180=L1181,E1181,0))</f>
        <v>0</v>
      </c>
      <c r="E1181" s="3" t="str">
        <f t="shared" si="55"/>
        <v/>
      </c>
      <c r="F1181" s="3" t="str">
        <f>IF(E1181="","",IF(ISERROR(INDEX($A$11:$B$20,MATCH(E1181,$A$11:$A$20,0),2)),0,INDEX($A$11:$B$20,MATCH(E1181,$A$11:$A$20,0),2)))</f>
        <v/>
      </c>
      <c r="G1181" s="47">
        <v>0.1</v>
      </c>
      <c r="H1181" s="46">
        <f>IF($B$5="fixed",rate,G1181)</f>
        <v>0.1</v>
      </c>
      <c r="I1181" s="9" t="e">
        <f>IF(E1181="",NA(),IF(PMT(H1181/freq,(term*freq),-$B$2)&gt;(U1180*(1+rate/freq)),IF((U1180*(1+rate/freq))&lt;0,0,(U1180*(1+rate/freq))),PMT(H1181/freq,(term*freq),-$B$2)))</f>
        <v>#N/A</v>
      </c>
      <c r="J1181" s="8" t="str">
        <f>IF(E1181="","",IF(emi&gt;(U1180*(1+rate/freq)),IF((U1180*(1+rate/freq))&lt;0,0,(U1180*(1+rate/freq))),emi))</f>
        <v/>
      </c>
      <c r="K1181" s="9" t="e">
        <f>IF(E1181="",NA(),IF(U1180&lt;0,0,U1180)*H1181/freq)</f>
        <v>#N/A</v>
      </c>
      <c r="L1181" s="8" t="str">
        <f t="shared" si="56"/>
        <v/>
      </c>
      <c r="M1181" s="8" t="str">
        <f t="shared" si="57"/>
        <v/>
      </c>
      <c r="N1181" s="8"/>
      <c r="O1181" s="8"/>
      <c r="P1181" s="8"/>
      <c r="Q1181" s="8">
        <f>IF($B$23=$M$2,M1181,IF($B$23=$N$2,N1181,IF($B$23=$O$2,O1181,IF($B$23=$P$2,P1181,""))))</f>
        <v>0</v>
      </c>
      <c r="R1181" s="3">
        <f>IF(Q1181&lt;&gt;0,regpay,0)</f>
        <v>0</v>
      </c>
      <c r="S1181" s="27"/>
      <c r="T1181" s="3">
        <f>IF(U1180=0,0,S1181)</f>
        <v>0</v>
      </c>
      <c r="U1181" s="8" t="str">
        <f>IF(E1181="","",IF(U1180&lt;=0,0,IF(U1180+F1181-L1181-R1181-T1181&lt;0,0,U1180+F1181-L1181-R1181-T1181)))</f>
        <v/>
      </c>
      <c r="W1181" s="11"/>
      <c r="X1181" s="11"/>
      <c r="Y1181" s="11"/>
      <c r="Z1181" s="11"/>
      <c r="AA1181" s="11"/>
      <c r="AB1181" s="11"/>
      <c r="AC1181" s="11"/>
    </row>
    <row r="1182" spans="4:29">
      <c r="D1182" s="34">
        <f>IF(SUM($D$2:D1181)&lt;&gt;0,0,IF(U1181=L1182,E1182,0))</f>
        <v>0</v>
      </c>
      <c r="E1182" s="3" t="str">
        <f t="shared" si="55"/>
        <v/>
      </c>
      <c r="F1182" s="3" t="str">
        <f>IF(E1182="","",IF(ISERROR(INDEX($A$11:$B$20,MATCH(E1182,$A$11:$A$20,0),2)),0,INDEX($A$11:$B$20,MATCH(E1182,$A$11:$A$20,0),2)))</f>
        <v/>
      </c>
      <c r="G1182" s="47">
        <v>0.1</v>
      </c>
      <c r="H1182" s="46">
        <f>IF($B$5="fixed",rate,G1182)</f>
        <v>0.1</v>
      </c>
      <c r="I1182" s="9" t="e">
        <f>IF(E1182="",NA(),IF(PMT(H1182/freq,(term*freq),-$B$2)&gt;(U1181*(1+rate/freq)),IF((U1181*(1+rate/freq))&lt;0,0,(U1181*(1+rate/freq))),PMT(H1182/freq,(term*freq),-$B$2)))</f>
        <v>#N/A</v>
      </c>
      <c r="J1182" s="8" t="str">
        <f>IF(E1182="","",IF(emi&gt;(U1181*(1+rate/freq)),IF((U1181*(1+rate/freq))&lt;0,0,(U1181*(1+rate/freq))),emi))</f>
        <v/>
      </c>
      <c r="K1182" s="9" t="e">
        <f>IF(E1182="",NA(),IF(U1181&lt;0,0,U1181)*H1182/freq)</f>
        <v>#N/A</v>
      </c>
      <c r="L1182" s="8" t="str">
        <f t="shared" si="56"/>
        <v/>
      </c>
      <c r="M1182" s="8" t="str">
        <f t="shared" si="57"/>
        <v/>
      </c>
      <c r="N1182" s="8"/>
      <c r="O1182" s="8"/>
      <c r="P1182" s="8"/>
      <c r="Q1182" s="8">
        <f>IF($B$23=$M$2,M1182,IF($B$23=$N$2,N1182,IF($B$23=$O$2,O1182,IF($B$23=$P$2,P1182,""))))</f>
        <v>0</v>
      </c>
      <c r="R1182" s="3">
        <f>IF(Q1182&lt;&gt;0,regpay,0)</f>
        <v>0</v>
      </c>
      <c r="S1182" s="27"/>
      <c r="T1182" s="3">
        <f>IF(U1181=0,0,S1182)</f>
        <v>0</v>
      </c>
      <c r="U1182" s="8" t="str">
        <f>IF(E1182="","",IF(U1181&lt;=0,0,IF(U1181+F1182-L1182-R1182-T1182&lt;0,0,U1181+F1182-L1182-R1182-T1182)))</f>
        <v/>
      </c>
      <c r="W1182" s="11"/>
      <c r="X1182" s="11"/>
      <c r="Y1182" s="11"/>
      <c r="Z1182" s="11"/>
      <c r="AA1182" s="11"/>
      <c r="AB1182" s="11"/>
      <c r="AC1182" s="11"/>
    </row>
    <row r="1183" spans="4:29">
      <c r="D1183" s="34">
        <f>IF(SUM($D$2:D1182)&lt;&gt;0,0,IF(U1182=L1183,E1183,0))</f>
        <v>0</v>
      </c>
      <c r="E1183" s="3" t="str">
        <f t="shared" si="55"/>
        <v/>
      </c>
      <c r="F1183" s="3" t="str">
        <f>IF(E1183="","",IF(ISERROR(INDEX($A$11:$B$20,MATCH(E1183,$A$11:$A$20,0),2)),0,INDEX($A$11:$B$20,MATCH(E1183,$A$11:$A$20,0),2)))</f>
        <v/>
      </c>
      <c r="G1183" s="47">
        <v>0.1</v>
      </c>
      <c r="H1183" s="46">
        <f>IF($B$5="fixed",rate,G1183)</f>
        <v>0.1</v>
      </c>
      <c r="I1183" s="9" t="e">
        <f>IF(E1183="",NA(),IF(PMT(H1183/freq,(term*freq),-$B$2)&gt;(U1182*(1+rate/freq)),IF((U1182*(1+rate/freq))&lt;0,0,(U1182*(1+rate/freq))),PMT(H1183/freq,(term*freq),-$B$2)))</f>
        <v>#N/A</v>
      </c>
      <c r="J1183" s="8" t="str">
        <f>IF(E1183="","",IF(emi&gt;(U1182*(1+rate/freq)),IF((U1182*(1+rate/freq))&lt;0,0,(U1182*(1+rate/freq))),emi))</f>
        <v/>
      </c>
      <c r="K1183" s="9" t="e">
        <f>IF(E1183="",NA(),IF(U1182&lt;0,0,U1182)*H1183/freq)</f>
        <v>#N/A</v>
      </c>
      <c r="L1183" s="8" t="str">
        <f t="shared" si="56"/>
        <v/>
      </c>
      <c r="M1183" s="8" t="str">
        <f t="shared" si="57"/>
        <v/>
      </c>
      <c r="N1183" s="8">
        <f>N1180+3</f>
        <v>1180</v>
      </c>
      <c r="O1183" s="8"/>
      <c r="P1183" s="8"/>
      <c r="Q1183" s="8">
        <f>IF($B$23=$M$2,M1183,IF($B$23=$N$2,N1183,IF($B$23=$O$2,O1183,IF($B$23=$P$2,P1183,""))))</f>
        <v>1180</v>
      </c>
      <c r="R1183" s="3">
        <f>IF(Q1183&lt;&gt;0,regpay,0)</f>
        <v>0</v>
      </c>
      <c r="S1183" s="27"/>
      <c r="T1183" s="3">
        <f>IF(U1182=0,0,S1183)</f>
        <v>0</v>
      </c>
      <c r="U1183" s="8" t="str">
        <f>IF(E1183="","",IF(U1182&lt;=0,0,IF(U1182+F1183-L1183-R1183-T1183&lt;0,0,U1182+F1183-L1183-R1183-T1183)))</f>
        <v/>
      </c>
      <c r="W1183" s="11"/>
      <c r="X1183" s="11"/>
      <c r="Y1183" s="11"/>
      <c r="Z1183" s="11"/>
      <c r="AA1183" s="11"/>
      <c r="AB1183" s="11"/>
      <c r="AC1183" s="11"/>
    </row>
    <row r="1184" spans="4:29">
      <c r="D1184" s="34">
        <f>IF(SUM($D$2:D1183)&lt;&gt;0,0,IF(U1183=L1184,E1184,0))</f>
        <v>0</v>
      </c>
      <c r="E1184" s="3" t="str">
        <f t="shared" si="55"/>
        <v/>
      </c>
      <c r="F1184" s="3" t="str">
        <f>IF(E1184="","",IF(ISERROR(INDEX($A$11:$B$20,MATCH(E1184,$A$11:$A$20,0),2)),0,INDEX($A$11:$B$20,MATCH(E1184,$A$11:$A$20,0),2)))</f>
        <v/>
      </c>
      <c r="G1184" s="47">
        <v>0.1</v>
      </c>
      <c r="H1184" s="46">
        <f>IF($B$5="fixed",rate,G1184)</f>
        <v>0.1</v>
      </c>
      <c r="I1184" s="9" t="e">
        <f>IF(E1184="",NA(),IF(PMT(H1184/freq,(term*freq),-$B$2)&gt;(U1183*(1+rate/freq)),IF((U1183*(1+rate/freq))&lt;0,0,(U1183*(1+rate/freq))),PMT(H1184/freq,(term*freq),-$B$2)))</f>
        <v>#N/A</v>
      </c>
      <c r="J1184" s="8" t="str">
        <f>IF(E1184="","",IF(emi&gt;(U1183*(1+rate/freq)),IF((U1183*(1+rate/freq))&lt;0,0,(U1183*(1+rate/freq))),emi))</f>
        <v/>
      </c>
      <c r="K1184" s="9" t="e">
        <f>IF(E1184="",NA(),IF(U1183&lt;0,0,U1183)*H1184/freq)</f>
        <v>#N/A</v>
      </c>
      <c r="L1184" s="8" t="str">
        <f t="shared" si="56"/>
        <v/>
      </c>
      <c r="M1184" s="8" t="str">
        <f t="shared" si="57"/>
        <v/>
      </c>
      <c r="N1184" s="8"/>
      <c r="O1184" s="8"/>
      <c r="P1184" s="8"/>
      <c r="Q1184" s="8">
        <f>IF($B$23=$M$2,M1184,IF($B$23=$N$2,N1184,IF($B$23=$O$2,O1184,IF($B$23=$P$2,P1184,""))))</f>
        <v>0</v>
      </c>
      <c r="R1184" s="3">
        <f>IF(Q1184&lt;&gt;0,regpay,0)</f>
        <v>0</v>
      </c>
      <c r="S1184" s="27"/>
      <c r="T1184" s="3">
        <f>IF(U1183=0,0,S1184)</f>
        <v>0</v>
      </c>
      <c r="U1184" s="8" t="str">
        <f>IF(E1184="","",IF(U1183&lt;=0,0,IF(U1183+F1184-L1184-R1184-T1184&lt;0,0,U1183+F1184-L1184-R1184-T1184)))</f>
        <v/>
      </c>
      <c r="W1184" s="11"/>
      <c r="X1184" s="11"/>
      <c r="Y1184" s="11"/>
      <c r="Z1184" s="11"/>
      <c r="AA1184" s="11"/>
      <c r="AB1184" s="11"/>
      <c r="AC1184" s="11"/>
    </row>
    <row r="1185" spans="4:29">
      <c r="D1185" s="34">
        <f>IF(SUM($D$2:D1184)&lt;&gt;0,0,IF(U1184=L1185,E1185,0))</f>
        <v>0</v>
      </c>
      <c r="E1185" s="3" t="str">
        <f t="shared" si="55"/>
        <v/>
      </c>
      <c r="F1185" s="3" t="str">
        <f>IF(E1185="","",IF(ISERROR(INDEX($A$11:$B$20,MATCH(E1185,$A$11:$A$20,0),2)),0,INDEX($A$11:$B$20,MATCH(E1185,$A$11:$A$20,0),2)))</f>
        <v/>
      </c>
      <c r="G1185" s="47">
        <v>0.1</v>
      </c>
      <c r="H1185" s="46">
        <f>IF($B$5="fixed",rate,G1185)</f>
        <v>0.1</v>
      </c>
      <c r="I1185" s="9" t="e">
        <f>IF(E1185="",NA(),IF(PMT(H1185/freq,(term*freq),-$B$2)&gt;(U1184*(1+rate/freq)),IF((U1184*(1+rate/freq))&lt;0,0,(U1184*(1+rate/freq))),PMT(H1185/freq,(term*freq),-$B$2)))</f>
        <v>#N/A</v>
      </c>
      <c r="J1185" s="8" t="str">
        <f>IF(E1185="","",IF(emi&gt;(U1184*(1+rate/freq)),IF((U1184*(1+rate/freq))&lt;0,0,(U1184*(1+rate/freq))),emi))</f>
        <v/>
      </c>
      <c r="K1185" s="9" t="e">
        <f>IF(E1185="",NA(),IF(U1184&lt;0,0,U1184)*H1185/freq)</f>
        <v>#N/A</v>
      </c>
      <c r="L1185" s="8" t="str">
        <f t="shared" si="56"/>
        <v/>
      </c>
      <c r="M1185" s="8" t="str">
        <f t="shared" si="57"/>
        <v/>
      </c>
      <c r="N1185" s="8"/>
      <c r="O1185" s="8"/>
      <c r="P1185" s="8"/>
      <c r="Q1185" s="8">
        <f>IF($B$23=$M$2,M1185,IF($B$23=$N$2,N1185,IF($B$23=$O$2,O1185,IF($B$23=$P$2,P1185,""))))</f>
        <v>0</v>
      </c>
      <c r="R1185" s="3">
        <f>IF(Q1185&lt;&gt;0,regpay,0)</f>
        <v>0</v>
      </c>
      <c r="S1185" s="27"/>
      <c r="T1185" s="3">
        <f>IF(U1184=0,0,S1185)</f>
        <v>0</v>
      </c>
      <c r="U1185" s="8" t="str">
        <f>IF(E1185="","",IF(U1184&lt;=0,0,IF(U1184+F1185-L1185-R1185-T1185&lt;0,0,U1184+F1185-L1185-R1185-T1185)))</f>
        <v/>
      </c>
      <c r="W1185" s="11"/>
      <c r="X1185" s="11"/>
      <c r="Y1185" s="11"/>
      <c r="Z1185" s="11"/>
      <c r="AA1185" s="11"/>
      <c r="AB1185" s="11"/>
      <c r="AC1185" s="11"/>
    </row>
    <row r="1186" spans="4:29">
      <c r="D1186" s="34">
        <f>IF(SUM($D$2:D1185)&lt;&gt;0,0,IF(U1185=L1186,E1186,0))</f>
        <v>0</v>
      </c>
      <c r="E1186" s="3" t="str">
        <f t="shared" si="55"/>
        <v/>
      </c>
      <c r="F1186" s="3" t="str">
        <f>IF(E1186="","",IF(ISERROR(INDEX($A$11:$B$20,MATCH(E1186,$A$11:$A$20,0),2)),0,INDEX($A$11:$B$20,MATCH(E1186,$A$11:$A$20,0),2)))</f>
        <v/>
      </c>
      <c r="G1186" s="47">
        <v>0.1</v>
      </c>
      <c r="H1186" s="46">
        <f>IF($B$5="fixed",rate,G1186)</f>
        <v>0.1</v>
      </c>
      <c r="I1186" s="9" t="e">
        <f>IF(E1186="",NA(),IF(PMT(H1186/freq,(term*freq),-$B$2)&gt;(U1185*(1+rate/freq)),IF((U1185*(1+rate/freq))&lt;0,0,(U1185*(1+rate/freq))),PMT(H1186/freq,(term*freq),-$B$2)))</f>
        <v>#N/A</v>
      </c>
      <c r="J1186" s="8" t="str">
        <f>IF(E1186="","",IF(emi&gt;(U1185*(1+rate/freq)),IF((U1185*(1+rate/freq))&lt;0,0,(U1185*(1+rate/freq))),emi))</f>
        <v/>
      </c>
      <c r="K1186" s="9" t="e">
        <f>IF(E1186="",NA(),IF(U1185&lt;0,0,U1185)*H1186/freq)</f>
        <v>#N/A</v>
      </c>
      <c r="L1186" s="8" t="str">
        <f t="shared" si="56"/>
        <v/>
      </c>
      <c r="M1186" s="8" t="str">
        <f t="shared" si="57"/>
        <v/>
      </c>
      <c r="N1186" s="8">
        <f>N1183+3</f>
        <v>1183</v>
      </c>
      <c r="O1186" s="8">
        <f>O1180+6</f>
        <v>1183</v>
      </c>
      <c r="P1186" s="8"/>
      <c r="Q1186" s="8">
        <f>IF($B$23=$M$2,M1186,IF($B$23=$N$2,N1186,IF($B$23=$O$2,O1186,IF($B$23=$P$2,P1186,""))))</f>
        <v>1183</v>
      </c>
      <c r="R1186" s="3">
        <f>IF(Q1186&lt;&gt;0,regpay,0)</f>
        <v>0</v>
      </c>
      <c r="S1186" s="27"/>
      <c r="T1186" s="3">
        <f>IF(U1185=0,0,S1186)</f>
        <v>0</v>
      </c>
      <c r="U1186" s="8" t="str">
        <f>IF(E1186="","",IF(U1185&lt;=0,0,IF(U1185+F1186-L1186-R1186-T1186&lt;0,0,U1185+F1186-L1186-R1186-T1186)))</f>
        <v/>
      </c>
      <c r="W1186" s="11"/>
      <c r="X1186" s="11"/>
      <c r="Y1186" s="11"/>
      <c r="Z1186" s="11"/>
      <c r="AA1186" s="11"/>
      <c r="AB1186" s="11"/>
      <c r="AC1186" s="11"/>
    </row>
    <row r="1187" spans="4:29">
      <c r="D1187" s="34">
        <f>IF(SUM($D$2:D1186)&lt;&gt;0,0,IF(U1186=L1187,E1187,0))</f>
        <v>0</v>
      </c>
      <c r="E1187" s="3" t="str">
        <f t="shared" si="55"/>
        <v/>
      </c>
      <c r="F1187" s="3" t="str">
        <f>IF(E1187="","",IF(ISERROR(INDEX($A$11:$B$20,MATCH(E1187,$A$11:$A$20,0),2)),0,INDEX($A$11:$B$20,MATCH(E1187,$A$11:$A$20,0),2)))</f>
        <v/>
      </c>
      <c r="G1187" s="47">
        <v>0.1</v>
      </c>
      <c r="H1187" s="46">
        <f>IF($B$5="fixed",rate,G1187)</f>
        <v>0.1</v>
      </c>
      <c r="I1187" s="9" t="e">
        <f>IF(E1187="",NA(),IF(PMT(H1187/freq,(term*freq),-$B$2)&gt;(U1186*(1+rate/freq)),IF((U1186*(1+rate/freq))&lt;0,0,(U1186*(1+rate/freq))),PMT(H1187/freq,(term*freq),-$B$2)))</f>
        <v>#N/A</v>
      </c>
      <c r="J1187" s="8" t="str">
        <f>IF(E1187="","",IF(emi&gt;(U1186*(1+rate/freq)),IF((U1186*(1+rate/freq))&lt;0,0,(U1186*(1+rate/freq))),emi))</f>
        <v/>
      </c>
      <c r="K1187" s="9" t="e">
        <f>IF(E1187="",NA(),IF(U1186&lt;0,0,U1186)*H1187/freq)</f>
        <v>#N/A</v>
      </c>
      <c r="L1187" s="8" t="str">
        <f t="shared" si="56"/>
        <v/>
      </c>
      <c r="M1187" s="8" t="str">
        <f t="shared" si="57"/>
        <v/>
      </c>
      <c r="N1187" s="8"/>
      <c r="O1187" s="8"/>
      <c r="P1187" s="8"/>
      <c r="Q1187" s="8">
        <f>IF($B$23=$M$2,M1187,IF($B$23=$N$2,N1187,IF($B$23=$O$2,O1187,IF($B$23=$P$2,P1187,""))))</f>
        <v>0</v>
      </c>
      <c r="R1187" s="3">
        <f>IF(Q1187&lt;&gt;0,regpay,0)</f>
        <v>0</v>
      </c>
      <c r="S1187" s="27"/>
      <c r="T1187" s="3">
        <f>IF(U1186=0,0,S1187)</f>
        <v>0</v>
      </c>
      <c r="U1187" s="8" t="str">
        <f>IF(E1187="","",IF(U1186&lt;=0,0,IF(U1186+F1187-L1187-R1187-T1187&lt;0,0,U1186+F1187-L1187-R1187-T1187)))</f>
        <v/>
      </c>
      <c r="W1187" s="11"/>
      <c r="X1187" s="11"/>
      <c r="Y1187" s="11"/>
      <c r="Z1187" s="11"/>
      <c r="AA1187" s="11"/>
      <c r="AB1187" s="11"/>
      <c r="AC1187" s="11"/>
    </row>
    <row r="1188" spans="4:29">
      <c r="D1188" s="34">
        <f>IF(SUM($D$2:D1187)&lt;&gt;0,0,IF(U1187=L1188,E1188,0))</f>
        <v>0</v>
      </c>
      <c r="E1188" s="3" t="str">
        <f t="shared" si="55"/>
        <v/>
      </c>
      <c r="F1188" s="3" t="str">
        <f>IF(E1188="","",IF(ISERROR(INDEX($A$11:$B$20,MATCH(E1188,$A$11:$A$20,0),2)),0,INDEX($A$11:$B$20,MATCH(E1188,$A$11:$A$20,0),2)))</f>
        <v/>
      </c>
      <c r="G1188" s="47">
        <v>0.1</v>
      </c>
      <c r="H1188" s="46">
        <f>IF($B$5="fixed",rate,G1188)</f>
        <v>0.1</v>
      </c>
      <c r="I1188" s="9" t="e">
        <f>IF(E1188="",NA(),IF(PMT(H1188/freq,(term*freq),-$B$2)&gt;(U1187*(1+rate/freq)),IF((U1187*(1+rate/freq))&lt;0,0,(U1187*(1+rate/freq))),PMT(H1188/freq,(term*freq),-$B$2)))</f>
        <v>#N/A</v>
      </c>
      <c r="J1188" s="8" t="str">
        <f>IF(E1188="","",IF(emi&gt;(U1187*(1+rate/freq)),IF((U1187*(1+rate/freq))&lt;0,0,(U1187*(1+rate/freq))),emi))</f>
        <v/>
      </c>
      <c r="K1188" s="9" t="e">
        <f>IF(E1188="",NA(),IF(U1187&lt;0,0,U1187)*H1188/freq)</f>
        <v>#N/A</v>
      </c>
      <c r="L1188" s="8" t="str">
        <f t="shared" si="56"/>
        <v/>
      </c>
      <c r="M1188" s="8" t="str">
        <f t="shared" si="57"/>
        <v/>
      </c>
      <c r="N1188" s="8"/>
      <c r="O1188" s="8"/>
      <c r="P1188" s="8"/>
      <c r="Q1188" s="8">
        <f>IF($B$23=$M$2,M1188,IF($B$23=$N$2,N1188,IF($B$23=$O$2,O1188,IF($B$23=$P$2,P1188,""))))</f>
        <v>0</v>
      </c>
      <c r="R1188" s="3">
        <f>IF(Q1188&lt;&gt;0,regpay,0)</f>
        <v>0</v>
      </c>
      <c r="S1188" s="27"/>
      <c r="T1188" s="3">
        <f>IF(U1187=0,0,S1188)</f>
        <v>0</v>
      </c>
      <c r="U1188" s="8" t="str">
        <f>IF(E1188="","",IF(U1187&lt;=0,0,IF(U1187+F1188-L1188-R1188-T1188&lt;0,0,U1187+F1188-L1188-R1188-T1188)))</f>
        <v/>
      </c>
      <c r="W1188" s="11"/>
      <c r="X1188" s="11"/>
      <c r="Y1188" s="11"/>
      <c r="Z1188" s="11"/>
      <c r="AA1188" s="11"/>
      <c r="AB1188" s="11"/>
      <c r="AC1188" s="11"/>
    </row>
    <row r="1189" spans="4:29">
      <c r="D1189" s="34">
        <f>IF(SUM($D$2:D1188)&lt;&gt;0,0,IF(U1188=L1189,E1189,0))</f>
        <v>0</v>
      </c>
      <c r="E1189" s="3" t="str">
        <f t="shared" ref="E1189:E1252" si="58">IF(E1188&lt;term*freq,E1188+1,"")</f>
        <v/>
      </c>
      <c r="F1189" s="3" t="str">
        <f>IF(E1189="","",IF(ISERROR(INDEX($A$11:$B$20,MATCH(E1189,$A$11:$A$20,0),2)),0,INDEX($A$11:$B$20,MATCH(E1189,$A$11:$A$20,0),2)))</f>
        <v/>
      </c>
      <c r="G1189" s="47">
        <v>0.1</v>
      </c>
      <c r="H1189" s="46">
        <f>IF($B$5="fixed",rate,G1189)</f>
        <v>0.1</v>
      </c>
      <c r="I1189" s="9" t="e">
        <f>IF(E1189="",NA(),IF(PMT(H1189/freq,(term*freq),-$B$2)&gt;(U1188*(1+rate/freq)),IF((U1188*(1+rate/freq))&lt;0,0,(U1188*(1+rate/freq))),PMT(H1189/freq,(term*freq),-$B$2)))</f>
        <v>#N/A</v>
      </c>
      <c r="J1189" s="8" t="str">
        <f>IF(E1189="","",IF(emi&gt;(U1188*(1+rate/freq)),IF((U1188*(1+rate/freq))&lt;0,0,(U1188*(1+rate/freq))),emi))</f>
        <v/>
      </c>
      <c r="K1189" s="9" t="e">
        <f>IF(E1189="",NA(),IF(U1188&lt;0,0,U1188)*H1189/freq)</f>
        <v>#N/A</v>
      </c>
      <c r="L1189" s="8" t="str">
        <f t="shared" si="56"/>
        <v/>
      </c>
      <c r="M1189" s="8" t="str">
        <f t="shared" si="57"/>
        <v/>
      </c>
      <c r="N1189" s="8">
        <f>N1186+3</f>
        <v>1186</v>
      </c>
      <c r="O1189" s="8"/>
      <c r="P1189" s="8"/>
      <c r="Q1189" s="8">
        <f>IF($B$23=$M$2,M1189,IF($B$23=$N$2,N1189,IF($B$23=$O$2,O1189,IF($B$23=$P$2,P1189,""))))</f>
        <v>1186</v>
      </c>
      <c r="R1189" s="3">
        <f>IF(Q1189&lt;&gt;0,regpay,0)</f>
        <v>0</v>
      </c>
      <c r="S1189" s="27"/>
      <c r="T1189" s="3">
        <f>IF(U1188=0,0,S1189)</f>
        <v>0</v>
      </c>
      <c r="U1189" s="8" t="str">
        <f>IF(E1189="","",IF(U1188&lt;=0,0,IF(U1188+F1189-L1189-R1189-T1189&lt;0,0,U1188+F1189-L1189-R1189-T1189)))</f>
        <v/>
      </c>
      <c r="W1189" s="11"/>
      <c r="X1189" s="11"/>
      <c r="Y1189" s="11"/>
      <c r="Z1189" s="11"/>
      <c r="AA1189" s="11"/>
      <c r="AB1189" s="11"/>
      <c r="AC1189" s="11"/>
    </row>
    <row r="1190" spans="4:29">
      <c r="D1190" s="34">
        <f>IF(SUM($D$2:D1189)&lt;&gt;0,0,IF(U1189=L1190,E1190,0))</f>
        <v>0</v>
      </c>
      <c r="E1190" s="3" t="str">
        <f t="shared" si="58"/>
        <v/>
      </c>
      <c r="F1190" s="3" t="str">
        <f>IF(E1190="","",IF(ISERROR(INDEX($A$11:$B$20,MATCH(E1190,$A$11:$A$20,0),2)),0,INDEX($A$11:$B$20,MATCH(E1190,$A$11:$A$20,0),2)))</f>
        <v/>
      </c>
      <c r="G1190" s="47">
        <v>0.1</v>
      </c>
      <c r="H1190" s="46">
        <f>IF($B$5="fixed",rate,G1190)</f>
        <v>0.1</v>
      </c>
      <c r="I1190" s="9" t="e">
        <f>IF(E1190="",NA(),IF(PMT(H1190/freq,(term*freq),-$B$2)&gt;(U1189*(1+rate/freq)),IF((U1189*(1+rate/freq))&lt;0,0,(U1189*(1+rate/freq))),PMT(H1190/freq,(term*freq),-$B$2)))</f>
        <v>#N/A</v>
      </c>
      <c r="J1190" s="8" t="str">
        <f>IF(E1190="","",IF(emi&gt;(U1189*(1+rate/freq)),IF((U1189*(1+rate/freq))&lt;0,0,(U1189*(1+rate/freq))),emi))</f>
        <v/>
      </c>
      <c r="K1190" s="9" t="e">
        <f>IF(E1190="",NA(),IF(U1189&lt;0,0,U1189)*H1190/freq)</f>
        <v>#N/A</v>
      </c>
      <c r="L1190" s="8" t="str">
        <f t="shared" si="56"/>
        <v/>
      </c>
      <c r="M1190" s="8" t="str">
        <f t="shared" si="57"/>
        <v/>
      </c>
      <c r="N1190" s="8"/>
      <c r="O1190" s="8"/>
      <c r="P1190" s="8"/>
      <c r="Q1190" s="8">
        <f>IF($B$23=$M$2,M1190,IF($B$23=$N$2,N1190,IF($B$23=$O$2,O1190,IF($B$23=$P$2,P1190,""))))</f>
        <v>0</v>
      </c>
      <c r="R1190" s="3">
        <f>IF(Q1190&lt;&gt;0,regpay,0)</f>
        <v>0</v>
      </c>
      <c r="S1190" s="27"/>
      <c r="T1190" s="3">
        <f>IF(U1189=0,0,S1190)</f>
        <v>0</v>
      </c>
      <c r="U1190" s="8" t="str">
        <f>IF(E1190="","",IF(U1189&lt;=0,0,IF(U1189+F1190-L1190-R1190-T1190&lt;0,0,U1189+F1190-L1190-R1190-T1190)))</f>
        <v/>
      </c>
      <c r="W1190" s="11"/>
      <c r="X1190" s="11"/>
      <c r="Y1190" s="11"/>
      <c r="Z1190" s="11"/>
      <c r="AA1190" s="11"/>
      <c r="AB1190" s="11"/>
      <c r="AC1190" s="11"/>
    </row>
    <row r="1191" spans="4:29">
      <c r="D1191" s="34">
        <f>IF(SUM($D$2:D1190)&lt;&gt;0,0,IF(U1190=L1191,E1191,0))</f>
        <v>0</v>
      </c>
      <c r="E1191" s="3" t="str">
        <f t="shared" si="58"/>
        <v/>
      </c>
      <c r="F1191" s="3" t="str">
        <f>IF(E1191="","",IF(ISERROR(INDEX($A$11:$B$20,MATCH(E1191,$A$11:$A$20,0),2)),0,INDEX($A$11:$B$20,MATCH(E1191,$A$11:$A$20,0),2)))</f>
        <v/>
      </c>
      <c r="G1191" s="47">
        <v>0.1</v>
      </c>
      <c r="H1191" s="46">
        <f>IF($B$5="fixed",rate,G1191)</f>
        <v>0.1</v>
      </c>
      <c r="I1191" s="9" t="e">
        <f>IF(E1191="",NA(),IF(PMT(H1191/freq,(term*freq),-$B$2)&gt;(U1190*(1+rate/freq)),IF((U1190*(1+rate/freq))&lt;0,0,(U1190*(1+rate/freq))),PMT(H1191/freq,(term*freq),-$B$2)))</f>
        <v>#N/A</v>
      </c>
      <c r="J1191" s="8" t="str">
        <f>IF(E1191="","",IF(emi&gt;(U1190*(1+rate/freq)),IF((U1190*(1+rate/freq))&lt;0,0,(U1190*(1+rate/freq))),emi))</f>
        <v/>
      </c>
      <c r="K1191" s="9" t="e">
        <f>IF(E1191="",NA(),IF(U1190&lt;0,0,U1190)*H1191/freq)</f>
        <v>#N/A</v>
      </c>
      <c r="L1191" s="8" t="str">
        <f t="shared" si="56"/>
        <v/>
      </c>
      <c r="M1191" s="8" t="str">
        <f t="shared" si="57"/>
        <v/>
      </c>
      <c r="N1191" s="8"/>
      <c r="O1191" s="8"/>
      <c r="P1191" s="8"/>
      <c r="Q1191" s="8">
        <f>IF($B$23=$M$2,M1191,IF($B$23=$N$2,N1191,IF($B$23=$O$2,O1191,IF($B$23=$P$2,P1191,""))))</f>
        <v>0</v>
      </c>
      <c r="R1191" s="3">
        <f>IF(Q1191&lt;&gt;0,regpay,0)</f>
        <v>0</v>
      </c>
      <c r="S1191" s="27"/>
      <c r="T1191" s="3">
        <f>IF(U1190=0,0,S1191)</f>
        <v>0</v>
      </c>
      <c r="U1191" s="8" t="str">
        <f>IF(E1191="","",IF(U1190&lt;=0,0,IF(U1190+F1191-L1191-R1191-T1191&lt;0,0,U1190+F1191-L1191-R1191-T1191)))</f>
        <v/>
      </c>
      <c r="W1191" s="11"/>
      <c r="X1191" s="11"/>
      <c r="Y1191" s="11"/>
      <c r="Z1191" s="11"/>
      <c r="AA1191" s="11"/>
      <c r="AB1191" s="11"/>
      <c r="AC1191" s="11"/>
    </row>
    <row r="1192" spans="4:29">
      <c r="D1192" s="34">
        <f>IF(SUM($D$2:D1191)&lt;&gt;0,0,IF(U1191=L1192,E1192,0))</f>
        <v>0</v>
      </c>
      <c r="E1192" s="3" t="str">
        <f t="shared" si="58"/>
        <v/>
      </c>
      <c r="F1192" s="3" t="str">
        <f>IF(E1192="","",IF(ISERROR(INDEX($A$11:$B$20,MATCH(E1192,$A$11:$A$20,0),2)),0,INDEX($A$11:$B$20,MATCH(E1192,$A$11:$A$20,0),2)))</f>
        <v/>
      </c>
      <c r="G1192" s="47">
        <v>0.1</v>
      </c>
      <c r="H1192" s="46">
        <f>IF($B$5="fixed",rate,G1192)</f>
        <v>0.1</v>
      </c>
      <c r="I1192" s="9" t="e">
        <f>IF(E1192="",NA(),IF(PMT(H1192/freq,(term*freq),-$B$2)&gt;(U1191*(1+rate/freq)),IF((U1191*(1+rate/freq))&lt;0,0,(U1191*(1+rate/freq))),PMT(H1192/freq,(term*freq),-$B$2)))</f>
        <v>#N/A</v>
      </c>
      <c r="J1192" s="8" t="str">
        <f>IF(E1192="","",IF(emi&gt;(U1191*(1+rate/freq)),IF((U1191*(1+rate/freq))&lt;0,0,(U1191*(1+rate/freq))),emi))</f>
        <v/>
      </c>
      <c r="K1192" s="9" t="e">
        <f>IF(E1192="",NA(),IF(U1191&lt;0,0,U1191)*H1192/freq)</f>
        <v>#N/A</v>
      </c>
      <c r="L1192" s="8" t="str">
        <f t="shared" si="56"/>
        <v/>
      </c>
      <c r="M1192" s="8" t="str">
        <f t="shared" si="57"/>
        <v/>
      </c>
      <c r="N1192" s="8">
        <f>N1189+3</f>
        <v>1189</v>
      </c>
      <c r="O1192" s="8">
        <f>O1186+6</f>
        <v>1189</v>
      </c>
      <c r="P1192" s="8">
        <f>P1180+12</f>
        <v>1189</v>
      </c>
      <c r="Q1192" s="8">
        <f>IF($B$23=$M$2,M1192,IF($B$23=$N$2,N1192,IF($B$23=$O$2,O1192,IF($B$23=$P$2,P1192,""))))</f>
        <v>1189</v>
      </c>
      <c r="R1192" s="3">
        <f>IF(Q1192&lt;&gt;0,regpay,0)</f>
        <v>0</v>
      </c>
      <c r="S1192" s="27"/>
      <c r="T1192" s="3">
        <f>IF(U1191=0,0,S1192)</f>
        <v>0</v>
      </c>
      <c r="U1192" s="8" t="str">
        <f>IF(E1192="","",IF(U1191&lt;=0,0,IF(U1191+F1192-L1192-R1192-T1192&lt;0,0,U1191+F1192-L1192-R1192-T1192)))</f>
        <v/>
      </c>
      <c r="W1192" s="11"/>
      <c r="X1192" s="11"/>
      <c r="Y1192" s="11"/>
      <c r="Z1192" s="11"/>
      <c r="AA1192" s="11"/>
      <c r="AB1192" s="11"/>
      <c r="AC1192" s="11"/>
    </row>
    <row r="1193" spans="4:29">
      <c r="D1193" s="34">
        <f>IF(SUM($D$2:D1192)&lt;&gt;0,0,IF(U1192=L1193,E1193,0))</f>
        <v>0</v>
      </c>
      <c r="E1193" s="3" t="str">
        <f t="shared" si="58"/>
        <v/>
      </c>
      <c r="F1193" s="3" t="str">
        <f>IF(E1193="","",IF(ISERROR(INDEX($A$11:$B$20,MATCH(E1193,$A$11:$A$20,0),2)),0,INDEX($A$11:$B$20,MATCH(E1193,$A$11:$A$20,0),2)))</f>
        <v/>
      </c>
      <c r="G1193" s="47">
        <v>0.1</v>
      </c>
      <c r="H1193" s="46">
        <f>IF($B$5="fixed",rate,G1193)</f>
        <v>0.1</v>
      </c>
      <c r="I1193" s="9" t="e">
        <f>IF(E1193="",NA(),IF(PMT(H1193/freq,(term*freq),-$B$2)&gt;(U1192*(1+rate/freq)),IF((U1192*(1+rate/freq))&lt;0,0,(U1192*(1+rate/freq))),PMT(H1193/freq,(term*freq),-$B$2)))</f>
        <v>#N/A</v>
      </c>
      <c r="J1193" s="8" t="str">
        <f>IF(E1193="","",IF(emi&gt;(U1192*(1+rate/freq)),IF((U1192*(1+rate/freq))&lt;0,0,(U1192*(1+rate/freq))),emi))</f>
        <v/>
      </c>
      <c r="K1193" s="9" t="e">
        <f>IF(E1193="",NA(),IF(U1192&lt;0,0,U1192)*H1193/freq)</f>
        <v>#N/A</v>
      </c>
      <c r="L1193" s="8" t="str">
        <f t="shared" si="56"/>
        <v/>
      </c>
      <c r="M1193" s="8" t="str">
        <f t="shared" si="57"/>
        <v/>
      </c>
      <c r="N1193" s="8"/>
      <c r="O1193" s="8"/>
      <c r="P1193" s="8"/>
      <c r="Q1193" s="8">
        <f>IF($B$23=$M$2,M1193,IF($B$23=$N$2,N1193,IF($B$23=$O$2,O1193,IF($B$23=$P$2,P1193,""))))</f>
        <v>0</v>
      </c>
      <c r="R1193" s="3">
        <f>IF(Q1193&lt;&gt;0,regpay,0)</f>
        <v>0</v>
      </c>
      <c r="S1193" s="27"/>
      <c r="T1193" s="3">
        <f>IF(U1192=0,0,S1193)</f>
        <v>0</v>
      </c>
      <c r="U1193" s="8" t="str">
        <f>IF(E1193="","",IF(U1192&lt;=0,0,IF(U1192+F1193-L1193-R1193-T1193&lt;0,0,U1192+F1193-L1193-R1193-T1193)))</f>
        <v/>
      </c>
      <c r="W1193" s="11"/>
      <c r="X1193" s="11"/>
      <c r="Y1193" s="11"/>
      <c r="Z1193" s="11"/>
      <c r="AA1193" s="11"/>
      <c r="AB1193" s="11"/>
      <c r="AC1193" s="11"/>
    </row>
    <row r="1194" spans="4:29">
      <c r="D1194" s="34">
        <f>IF(SUM($D$2:D1193)&lt;&gt;0,0,IF(U1193=L1194,E1194,0))</f>
        <v>0</v>
      </c>
      <c r="E1194" s="3" t="str">
        <f t="shared" si="58"/>
        <v/>
      </c>
      <c r="F1194" s="3" t="str">
        <f>IF(E1194="","",IF(ISERROR(INDEX($A$11:$B$20,MATCH(E1194,$A$11:$A$20,0),2)),0,INDEX($A$11:$B$20,MATCH(E1194,$A$11:$A$20,0),2)))</f>
        <v/>
      </c>
      <c r="G1194" s="47">
        <v>0.1</v>
      </c>
      <c r="H1194" s="46">
        <f>IF($B$5="fixed",rate,G1194)</f>
        <v>0.1</v>
      </c>
      <c r="I1194" s="9" t="e">
        <f>IF(E1194="",NA(),IF(PMT(H1194/freq,(term*freq),-$B$2)&gt;(U1193*(1+rate/freq)),IF((U1193*(1+rate/freq))&lt;0,0,(U1193*(1+rate/freq))),PMT(H1194/freq,(term*freq),-$B$2)))</f>
        <v>#N/A</v>
      </c>
      <c r="J1194" s="8" t="str">
        <f>IF(E1194="","",IF(emi&gt;(U1193*(1+rate/freq)),IF((U1193*(1+rate/freq))&lt;0,0,(U1193*(1+rate/freq))),emi))</f>
        <v/>
      </c>
      <c r="K1194" s="9" t="e">
        <f>IF(E1194="",NA(),IF(U1193&lt;0,0,U1193)*H1194/freq)</f>
        <v>#N/A</v>
      </c>
      <c r="L1194" s="8" t="str">
        <f t="shared" si="56"/>
        <v/>
      </c>
      <c r="M1194" s="8" t="str">
        <f t="shared" si="57"/>
        <v/>
      </c>
      <c r="N1194" s="8"/>
      <c r="O1194" s="8"/>
      <c r="P1194" s="8"/>
      <c r="Q1194" s="8">
        <f>IF($B$23=$M$2,M1194,IF($B$23=$N$2,N1194,IF($B$23=$O$2,O1194,IF($B$23=$P$2,P1194,""))))</f>
        <v>0</v>
      </c>
      <c r="R1194" s="3">
        <f>IF(Q1194&lt;&gt;0,regpay,0)</f>
        <v>0</v>
      </c>
      <c r="S1194" s="27"/>
      <c r="T1194" s="3">
        <f>IF(U1193=0,0,S1194)</f>
        <v>0</v>
      </c>
      <c r="U1194" s="8" t="str">
        <f>IF(E1194="","",IF(U1193&lt;=0,0,IF(U1193+F1194-L1194-R1194-T1194&lt;0,0,U1193+F1194-L1194-R1194-T1194)))</f>
        <v/>
      </c>
      <c r="W1194" s="11"/>
      <c r="X1194" s="11"/>
      <c r="Y1194" s="11"/>
      <c r="Z1194" s="11"/>
      <c r="AA1194" s="11"/>
      <c r="AB1194" s="11"/>
      <c r="AC1194" s="11"/>
    </row>
    <row r="1195" spans="4:29">
      <c r="D1195" s="34">
        <f>IF(SUM($D$2:D1194)&lt;&gt;0,0,IF(U1194=L1195,E1195,0))</f>
        <v>0</v>
      </c>
      <c r="E1195" s="3" t="str">
        <f t="shared" si="58"/>
        <v/>
      </c>
      <c r="F1195" s="3" t="str">
        <f>IF(E1195="","",IF(ISERROR(INDEX($A$11:$B$20,MATCH(E1195,$A$11:$A$20,0),2)),0,INDEX($A$11:$B$20,MATCH(E1195,$A$11:$A$20,0),2)))</f>
        <v/>
      </c>
      <c r="G1195" s="47">
        <v>0.1</v>
      </c>
      <c r="H1195" s="46">
        <f>IF($B$5="fixed",rate,G1195)</f>
        <v>0.1</v>
      </c>
      <c r="I1195" s="9" t="e">
        <f>IF(E1195="",NA(),IF(PMT(H1195/freq,(term*freq),-$B$2)&gt;(U1194*(1+rate/freq)),IF((U1194*(1+rate/freq))&lt;0,0,(U1194*(1+rate/freq))),PMT(H1195/freq,(term*freq),-$B$2)))</f>
        <v>#N/A</v>
      </c>
      <c r="J1195" s="8" t="str">
        <f>IF(E1195="","",IF(emi&gt;(U1194*(1+rate/freq)),IF((U1194*(1+rate/freq))&lt;0,0,(U1194*(1+rate/freq))),emi))</f>
        <v/>
      </c>
      <c r="K1195" s="9" t="e">
        <f>IF(E1195="",NA(),IF(U1194&lt;0,0,U1194)*H1195/freq)</f>
        <v>#N/A</v>
      </c>
      <c r="L1195" s="8" t="str">
        <f t="shared" si="56"/>
        <v/>
      </c>
      <c r="M1195" s="8" t="str">
        <f t="shared" si="57"/>
        <v/>
      </c>
      <c r="N1195" s="8">
        <f>N1192+3</f>
        <v>1192</v>
      </c>
      <c r="O1195" s="8"/>
      <c r="P1195" s="8"/>
      <c r="Q1195" s="8">
        <f>IF($B$23=$M$2,M1195,IF($B$23=$N$2,N1195,IF($B$23=$O$2,O1195,IF($B$23=$P$2,P1195,""))))</f>
        <v>1192</v>
      </c>
      <c r="R1195" s="3">
        <f>IF(Q1195&lt;&gt;0,regpay,0)</f>
        <v>0</v>
      </c>
      <c r="S1195" s="27"/>
      <c r="T1195" s="3">
        <f>IF(U1194=0,0,S1195)</f>
        <v>0</v>
      </c>
      <c r="U1195" s="8" t="str">
        <f>IF(E1195="","",IF(U1194&lt;=0,0,IF(U1194+F1195-L1195-R1195-T1195&lt;0,0,U1194+F1195-L1195-R1195-T1195)))</f>
        <v/>
      </c>
      <c r="W1195" s="11"/>
      <c r="X1195" s="11"/>
      <c r="Y1195" s="11"/>
      <c r="Z1195" s="11"/>
      <c r="AA1195" s="11"/>
      <c r="AB1195" s="11"/>
      <c r="AC1195" s="11"/>
    </row>
    <row r="1196" spans="4:29">
      <c r="D1196" s="34">
        <f>IF(SUM($D$2:D1195)&lt;&gt;0,0,IF(U1195=L1196,E1196,0))</f>
        <v>0</v>
      </c>
      <c r="E1196" s="3" t="str">
        <f t="shared" si="58"/>
        <v/>
      </c>
      <c r="F1196" s="3" t="str">
        <f>IF(E1196="","",IF(ISERROR(INDEX($A$11:$B$20,MATCH(E1196,$A$11:$A$20,0),2)),0,INDEX($A$11:$B$20,MATCH(E1196,$A$11:$A$20,0),2)))</f>
        <v/>
      </c>
      <c r="G1196" s="47">
        <v>0.1</v>
      </c>
      <c r="H1196" s="46">
        <f>IF($B$5="fixed",rate,G1196)</f>
        <v>0.1</v>
      </c>
      <c r="I1196" s="9" t="e">
        <f>IF(E1196="",NA(),IF(PMT(H1196/freq,(term*freq),-$B$2)&gt;(U1195*(1+rate/freq)),IF((U1195*(1+rate/freq))&lt;0,0,(U1195*(1+rate/freq))),PMT(H1196/freq,(term*freq),-$B$2)))</f>
        <v>#N/A</v>
      </c>
      <c r="J1196" s="8" t="str">
        <f>IF(E1196="","",IF(emi&gt;(U1195*(1+rate/freq)),IF((U1195*(1+rate/freq))&lt;0,0,(U1195*(1+rate/freq))),emi))</f>
        <v/>
      </c>
      <c r="K1196" s="9" t="e">
        <f>IF(E1196="",NA(),IF(U1195&lt;0,0,U1195)*H1196/freq)</f>
        <v>#N/A</v>
      </c>
      <c r="L1196" s="8" t="str">
        <f t="shared" si="56"/>
        <v/>
      </c>
      <c r="M1196" s="8" t="str">
        <f t="shared" si="57"/>
        <v/>
      </c>
      <c r="N1196" s="8"/>
      <c r="O1196" s="8"/>
      <c r="P1196" s="8"/>
      <c r="Q1196" s="8">
        <f>IF($B$23=$M$2,M1196,IF($B$23=$N$2,N1196,IF($B$23=$O$2,O1196,IF($B$23=$P$2,P1196,""))))</f>
        <v>0</v>
      </c>
      <c r="R1196" s="3">
        <f>IF(Q1196&lt;&gt;0,regpay,0)</f>
        <v>0</v>
      </c>
      <c r="S1196" s="27"/>
      <c r="T1196" s="3">
        <f>IF(U1195=0,0,S1196)</f>
        <v>0</v>
      </c>
      <c r="U1196" s="8" t="str">
        <f>IF(E1196="","",IF(U1195&lt;=0,0,IF(U1195+F1196-L1196-R1196-T1196&lt;0,0,U1195+F1196-L1196-R1196-T1196)))</f>
        <v/>
      </c>
      <c r="W1196" s="11"/>
      <c r="X1196" s="11"/>
      <c r="Y1196" s="11"/>
      <c r="Z1196" s="11"/>
      <c r="AA1196" s="11"/>
      <c r="AB1196" s="11"/>
      <c r="AC1196" s="11"/>
    </row>
    <row r="1197" spans="4:29">
      <c r="D1197" s="34">
        <f>IF(SUM($D$2:D1196)&lt;&gt;0,0,IF(U1196=L1197,E1197,0))</f>
        <v>0</v>
      </c>
      <c r="E1197" s="3" t="str">
        <f t="shared" si="58"/>
        <v/>
      </c>
      <c r="F1197" s="3" t="str">
        <f>IF(E1197="","",IF(ISERROR(INDEX($A$11:$B$20,MATCH(E1197,$A$11:$A$20,0),2)),0,INDEX($A$11:$B$20,MATCH(E1197,$A$11:$A$20,0),2)))</f>
        <v/>
      </c>
      <c r="G1197" s="47">
        <v>0.1</v>
      </c>
      <c r="H1197" s="46">
        <f>IF($B$5="fixed",rate,G1197)</f>
        <v>0.1</v>
      </c>
      <c r="I1197" s="9" t="e">
        <f>IF(E1197="",NA(),IF(PMT(H1197/freq,(term*freq),-$B$2)&gt;(U1196*(1+rate/freq)),IF((U1196*(1+rate/freq))&lt;0,0,(U1196*(1+rate/freq))),PMT(H1197/freq,(term*freq),-$B$2)))</f>
        <v>#N/A</v>
      </c>
      <c r="J1197" s="8" t="str">
        <f>IF(E1197="","",IF(emi&gt;(U1196*(1+rate/freq)),IF((U1196*(1+rate/freq))&lt;0,0,(U1196*(1+rate/freq))),emi))</f>
        <v/>
      </c>
      <c r="K1197" s="9" t="e">
        <f>IF(E1197="",NA(),IF(U1196&lt;0,0,U1196)*H1197/freq)</f>
        <v>#N/A</v>
      </c>
      <c r="L1197" s="8" t="str">
        <f t="shared" si="56"/>
        <v/>
      </c>
      <c r="M1197" s="8" t="str">
        <f t="shared" si="57"/>
        <v/>
      </c>
      <c r="N1197" s="8"/>
      <c r="O1197" s="8"/>
      <c r="P1197" s="8"/>
      <c r="Q1197" s="8">
        <f>IF($B$23=$M$2,M1197,IF($B$23=$N$2,N1197,IF($B$23=$O$2,O1197,IF($B$23=$P$2,P1197,""))))</f>
        <v>0</v>
      </c>
      <c r="R1197" s="3">
        <f>IF(Q1197&lt;&gt;0,regpay,0)</f>
        <v>0</v>
      </c>
      <c r="S1197" s="27"/>
      <c r="T1197" s="3">
        <f>IF(U1196=0,0,S1197)</f>
        <v>0</v>
      </c>
      <c r="U1197" s="8" t="str">
        <f>IF(E1197="","",IF(U1196&lt;=0,0,IF(U1196+F1197-L1197-R1197-T1197&lt;0,0,U1196+F1197-L1197-R1197-T1197)))</f>
        <v/>
      </c>
      <c r="W1197" s="11"/>
      <c r="X1197" s="11"/>
      <c r="Y1197" s="11"/>
      <c r="Z1197" s="11"/>
      <c r="AA1197" s="11"/>
      <c r="AB1197" s="11"/>
      <c r="AC1197" s="11"/>
    </row>
    <row r="1198" spans="4:29">
      <c r="D1198" s="34">
        <f>IF(SUM($D$2:D1197)&lt;&gt;0,0,IF(U1197=L1198,E1198,0))</f>
        <v>0</v>
      </c>
      <c r="E1198" s="3" t="str">
        <f t="shared" si="58"/>
        <v/>
      </c>
      <c r="F1198" s="3" t="str">
        <f>IF(E1198="","",IF(ISERROR(INDEX($A$11:$B$20,MATCH(E1198,$A$11:$A$20,0),2)),0,INDEX($A$11:$B$20,MATCH(E1198,$A$11:$A$20,0),2)))</f>
        <v/>
      </c>
      <c r="G1198" s="47">
        <v>0.1</v>
      </c>
      <c r="H1198" s="46">
        <f>IF($B$5="fixed",rate,G1198)</f>
        <v>0.1</v>
      </c>
      <c r="I1198" s="9" t="e">
        <f>IF(E1198="",NA(),IF(PMT(H1198/freq,(term*freq),-$B$2)&gt;(U1197*(1+rate/freq)),IF((U1197*(1+rate/freq))&lt;0,0,(U1197*(1+rate/freq))),PMT(H1198/freq,(term*freq),-$B$2)))</f>
        <v>#N/A</v>
      </c>
      <c r="J1198" s="8" t="str">
        <f>IF(E1198="","",IF(emi&gt;(U1197*(1+rate/freq)),IF((U1197*(1+rate/freq))&lt;0,0,(U1197*(1+rate/freq))),emi))</f>
        <v/>
      </c>
      <c r="K1198" s="9" t="e">
        <f>IF(E1198="",NA(),IF(U1197&lt;0,0,U1197)*H1198/freq)</f>
        <v>#N/A</v>
      </c>
      <c r="L1198" s="8" t="str">
        <f t="shared" si="56"/>
        <v/>
      </c>
      <c r="M1198" s="8" t="str">
        <f t="shared" si="57"/>
        <v/>
      </c>
      <c r="N1198" s="8">
        <f>N1195+3</f>
        <v>1195</v>
      </c>
      <c r="O1198" s="8">
        <f>O1192+6</f>
        <v>1195</v>
      </c>
      <c r="P1198" s="8"/>
      <c r="Q1198" s="8">
        <f>IF($B$23=$M$2,M1198,IF($B$23=$N$2,N1198,IF($B$23=$O$2,O1198,IF($B$23=$P$2,P1198,""))))</f>
        <v>1195</v>
      </c>
      <c r="R1198" s="3">
        <f>IF(Q1198&lt;&gt;0,regpay,0)</f>
        <v>0</v>
      </c>
      <c r="S1198" s="27"/>
      <c r="T1198" s="3">
        <f>IF(U1197=0,0,S1198)</f>
        <v>0</v>
      </c>
      <c r="U1198" s="8" t="str">
        <f>IF(E1198="","",IF(U1197&lt;=0,0,IF(U1197+F1198-L1198-R1198-T1198&lt;0,0,U1197+F1198-L1198-R1198-T1198)))</f>
        <v/>
      </c>
      <c r="W1198" s="11"/>
      <c r="X1198" s="11"/>
      <c r="Y1198" s="11"/>
      <c r="Z1198" s="11"/>
      <c r="AA1198" s="11"/>
      <c r="AB1198" s="11"/>
      <c r="AC1198" s="11"/>
    </row>
    <row r="1199" spans="4:29">
      <c r="D1199" s="34">
        <f>IF(SUM($D$2:D1198)&lt;&gt;0,0,IF(U1198=L1199,E1199,0))</f>
        <v>0</v>
      </c>
      <c r="E1199" s="3" t="str">
        <f t="shared" si="58"/>
        <v/>
      </c>
      <c r="F1199" s="3" t="str">
        <f>IF(E1199="","",IF(ISERROR(INDEX($A$11:$B$20,MATCH(E1199,$A$11:$A$20,0),2)),0,INDEX($A$11:$B$20,MATCH(E1199,$A$11:$A$20,0),2)))</f>
        <v/>
      </c>
      <c r="G1199" s="47">
        <v>0.1</v>
      </c>
      <c r="H1199" s="46">
        <f>IF($B$5="fixed",rate,G1199)</f>
        <v>0.1</v>
      </c>
      <c r="I1199" s="9" t="e">
        <f>IF(E1199="",NA(),IF(PMT(H1199/freq,(term*freq),-$B$2)&gt;(U1198*(1+rate/freq)),IF((U1198*(1+rate/freq))&lt;0,0,(U1198*(1+rate/freq))),PMT(H1199/freq,(term*freq),-$B$2)))</f>
        <v>#N/A</v>
      </c>
      <c r="J1199" s="8" t="str">
        <f>IF(E1199="","",IF(emi&gt;(U1198*(1+rate/freq)),IF((U1198*(1+rate/freq))&lt;0,0,(U1198*(1+rate/freq))),emi))</f>
        <v/>
      </c>
      <c r="K1199" s="9" t="e">
        <f>IF(E1199="",NA(),IF(U1198&lt;0,0,U1198)*H1199/freq)</f>
        <v>#N/A</v>
      </c>
      <c r="L1199" s="8" t="str">
        <f t="shared" si="56"/>
        <v/>
      </c>
      <c r="M1199" s="8" t="str">
        <f t="shared" si="57"/>
        <v/>
      </c>
      <c r="N1199" s="8"/>
      <c r="O1199" s="8"/>
      <c r="P1199" s="8"/>
      <c r="Q1199" s="8">
        <f>IF($B$23=$M$2,M1199,IF($B$23=$N$2,N1199,IF($B$23=$O$2,O1199,IF($B$23=$P$2,P1199,""))))</f>
        <v>0</v>
      </c>
      <c r="R1199" s="3">
        <f>IF(Q1199&lt;&gt;0,regpay,0)</f>
        <v>0</v>
      </c>
      <c r="S1199" s="27"/>
      <c r="T1199" s="3">
        <f>IF(U1198=0,0,S1199)</f>
        <v>0</v>
      </c>
      <c r="U1199" s="8" t="str">
        <f>IF(E1199="","",IF(U1198&lt;=0,0,IF(U1198+F1199-L1199-R1199-T1199&lt;0,0,U1198+F1199-L1199-R1199-T1199)))</f>
        <v/>
      </c>
      <c r="W1199" s="11"/>
      <c r="X1199" s="11"/>
      <c r="Y1199" s="11"/>
      <c r="Z1199" s="11"/>
      <c r="AA1199" s="11"/>
      <c r="AB1199" s="11"/>
      <c r="AC1199" s="11"/>
    </row>
    <row r="1200" spans="4:29">
      <c r="D1200" s="34">
        <f>IF(SUM($D$2:D1199)&lt;&gt;0,0,IF(U1199=L1200,E1200,0))</f>
        <v>0</v>
      </c>
      <c r="E1200" s="3" t="str">
        <f t="shared" si="58"/>
        <v/>
      </c>
      <c r="F1200" s="3" t="str">
        <f>IF(E1200="","",IF(ISERROR(INDEX($A$11:$B$20,MATCH(E1200,$A$11:$A$20,0),2)),0,INDEX($A$11:$B$20,MATCH(E1200,$A$11:$A$20,0),2)))</f>
        <v/>
      </c>
      <c r="G1200" s="47">
        <v>0.1</v>
      </c>
      <c r="H1200" s="46">
        <f>IF($B$5="fixed",rate,G1200)</f>
        <v>0.1</v>
      </c>
      <c r="I1200" s="9" t="e">
        <f>IF(E1200="",NA(),IF(PMT(H1200/freq,(term*freq),-$B$2)&gt;(U1199*(1+rate/freq)),IF((U1199*(1+rate/freq))&lt;0,0,(U1199*(1+rate/freq))),PMT(H1200/freq,(term*freq),-$B$2)))</f>
        <v>#N/A</v>
      </c>
      <c r="J1200" s="8" t="str">
        <f>IF(E1200="","",IF(emi&gt;(U1199*(1+rate/freq)),IF((U1199*(1+rate/freq))&lt;0,0,(U1199*(1+rate/freq))),emi))</f>
        <v/>
      </c>
      <c r="K1200" s="9" t="e">
        <f>IF(E1200="",NA(),IF(U1199&lt;0,0,U1199)*H1200/freq)</f>
        <v>#N/A</v>
      </c>
      <c r="L1200" s="8" t="str">
        <f t="shared" si="56"/>
        <v/>
      </c>
      <c r="M1200" s="8" t="str">
        <f t="shared" si="57"/>
        <v/>
      </c>
      <c r="N1200" s="8"/>
      <c r="O1200" s="8"/>
      <c r="P1200" s="8"/>
      <c r="Q1200" s="8">
        <f>IF($B$23=$M$2,M1200,IF($B$23=$N$2,N1200,IF($B$23=$O$2,O1200,IF($B$23=$P$2,P1200,""))))</f>
        <v>0</v>
      </c>
      <c r="R1200" s="3">
        <f>IF(Q1200&lt;&gt;0,regpay,0)</f>
        <v>0</v>
      </c>
      <c r="S1200" s="27"/>
      <c r="T1200" s="3">
        <f>IF(U1199=0,0,S1200)</f>
        <v>0</v>
      </c>
      <c r="U1200" s="8" t="str">
        <f>IF(E1200="","",IF(U1199&lt;=0,0,IF(U1199+F1200-L1200-R1200-T1200&lt;0,0,U1199+F1200-L1200-R1200-T1200)))</f>
        <v/>
      </c>
      <c r="W1200" s="11"/>
      <c r="X1200" s="11"/>
      <c r="Y1200" s="11"/>
      <c r="Z1200" s="11"/>
      <c r="AA1200" s="11"/>
      <c r="AB1200" s="11"/>
      <c r="AC1200" s="11"/>
    </row>
    <row r="1201" spans="4:29">
      <c r="D1201" s="34">
        <f>IF(SUM($D$2:D1200)&lt;&gt;0,0,IF(U1200=L1201,E1201,0))</f>
        <v>0</v>
      </c>
      <c r="E1201" s="3" t="str">
        <f t="shared" si="58"/>
        <v/>
      </c>
      <c r="F1201" s="3" t="str">
        <f>IF(E1201="","",IF(ISERROR(INDEX($A$11:$B$20,MATCH(E1201,$A$11:$A$20,0),2)),0,INDEX($A$11:$B$20,MATCH(E1201,$A$11:$A$20,0),2)))</f>
        <v/>
      </c>
      <c r="G1201" s="47">
        <v>0.1</v>
      </c>
      <c r="H1201" s="46">
        <f>IF($B$5="fixed",rate,G1201)</f>
        <v>0.1</v>
      </c>
      <c r="I1201" s="9" t="e">
        <f>IF(E1201="",NA(),IF(PMT(H1201/freq,(term*freq),-$B$2)&gt;(U1200*(1+rate/freq)),IF((U1200*(1+rate/freq))&lt;0,0,(U1200*(1+rate/freq))),PMT(H1201/freq,(term*freq),-$B$2)))</f>
        <v>#N/A</v>
      </c>
      <c r="J1201" s="8" t="str">
        <f>IF(E1201="","",IF(emi&gt;(U1200*(1+rate/freq)),IF((U1200*(1+rate/freq))&lt;0,0,(U1200*(1+rate/freq))),emi))</f>
        <v/>
      </c>
      <c r="K1201" s="9" t="e">
        <f>IF(E1201="",NA(),IF(U1200&lt;0,0,U1200)*H1201/freq)</f>
        <v>#N/A</v>
      </c>
      <c r="L1201" s="8" t="str">
        <f t="shared" si="56"/>
        <v/>
      </c>
      <c r="M1201" s="8" t="str">
        <f t="shared" si="57"/>
        <v/>
      </c>
      <c r="N1201" s="8">
        <f>N1198+3</f>
        <v>1198</v>
      </c>
      <c r="O1201" s="8"/>
      <c r="P1201" s="8"/>
      <c r="Q1201" s="8">
        <f>IF($B$23=$M$2,M1201,IF($B$23=$N$2,N1201,IF($B$23=$O$2,O1201,IF($B$23=$P$2,P1201,""))))</f>
        <v>1198</v>
      </c>
      <c r="R1201" s="3">
        <f>IF(Q1201&lt;&gt;0,regpay,0)</f>
        <v>0</v>
      </c>
      <c r="S1201" s="27"/>
      <c r="T1201" s="3">
        <f>IF(U1200=0,0,S1201)</f>
        <v>0</v>
      </c>
      <c r="U1201" s="8" t="str">
        <f>IF(E1201="","",IF(U1200&lt;=0,0,IF(U1200+F1201-L1201-R1201-T1201&lt;0,0,U1200+F1201-L1201-R1201-T1201)))</f>
        <v/>
      </c>
      <c r="W1201" s="11"/>
      <c r="X1201" s="11"/>
      <c r="Y1201" s="11"/>
      <c r="Z1201" s="11"/>
      <c r="AA1201" s="11"/>
      <c r="AB1201" s="11"/>
      <c r="AC1201" s="11"/>
    </row>
    <row r="1202" spans="4:29">
      <c r="D1202" s="34">
        <f>IF(SUM($D$2:D1201)&lt;&gt;0,0,IF(U1201=L1202,E1202,0))</f>
        <v>0</v>
      </c>
      <c r="E1202" s="3" t="str">
        <f t="shared" si="58"/>
        <v/>
      </c>
      <c r="F1202" s="3" t="str">
        <f>IF(E1202="","",IF(ISERROR(INDEX($A$11:$B$20,MATCH(E1202,$A$11:$A$20,0),2)),0,INDEX($A$11:$B$20,MATCH(E1202,$A$11:$A$20,0),2)))</f>
        <v/>
      </c>
      <c r="G1202" s="47">
        <v>0.1</v>
      </c>
      <c r="H1202" s="46">
        <f>IF($B$5="fixed",rate,G1202)</f>
        <v>0.1</v>
      </c>
      <c r="I1202" s="9" t="e">
        <f>IF(E1202="",NA(),IF(PMT(H1202/freq,(term*freq),-$B$2)&gt;(U1201*(1+rate/freq)),IF((U1201*(1+rate/freq))&lt;0,0,(U1201*(1+rate/freq))),PMT(H1202/freq,(term*freq),-$B$2)))</f>
        <v>#N/A</v>
      </c>
      <c r="J1202" s="8" t="str">
        <f>IF(E1202="","",IF(emi&gt;(U1201*(1+rate/freq)),IF((U1201*(1+rate/freq))&lt;0,0,(U1201*(1+rate/freq))),emi))</f>
        <v/>
      </c>
      <c r="K1202" s="9" t="e">
        <f>IF(E1202="",NA(),IF(U1201&lt;0,0,U1201)*H1202/freq)</f>
        <v>#N/A</v>
      </c>
      <c r="L1202" s="8" t="str">
        <f t="shared" si="56"/>
        <v/>
      </c>
      <c r="M1202" s="8" t="str">
        <f t="shared" si="57"/>
        <v/>
      </c>
      <c r="N1202" s="8"/>
      <c r="O1202" s="8"/>
      <c r="P1202" s="8"/>
      <c r="Q1202" s="8">
        <f>IF($B$23=$M$2,M1202,IF($B$23=$N$2,N1202,IF($B$23=$O$2,O1202,IF($B$23=$P$2,P1202,""))))</f>
        <v>0</v>
      </c>
      <c r="R1202" s="3">
        <f>IF(Q1202&lt;&gt;0,regpay,0)</f>
        <v>0</v>
      </c>
      <c r="S1202" s="27"/>
      <c r="T1202" s="3">
        <f>IF(U1201=0,0,S1202)</f>
        <v>0</v>
      </c>
      <c r="U1202" s="8" t="str">
        <f>IF(E1202="","",IF(U1201&lt;=0,0,IF(U1201+F1202-L1202-R1202-T1202&lt;0,0,U1201+F1202-L1202-R1202-T1202)))</f>
        <v/>
      </c>
      <c r="W1202" s="11"/>
      <c r="X1202" s="11"/>
      <c r="Y1202" s="11"/>
      <c r="Z1202" s="11"/>
      <c r="AA1202" s="11"/>
      <c r="AB1202" s="11"/>
      <c r="AC1202" s="11"/>
    </row>
    <row r="1203" spans="4:29">
      <c r="D1203" s="34">
        <f>IF(SUM($D$2:D1202)&lt;&gt;0,0,IF(U1202=L1203,E1203,0))</f>
        <v>0</v>
      </c>
      <c r="E1203" s="3" t="str">
        <f t="shared" si="58"/>
        <v/>
      </c>
      <c r="F1203" s="3" t="str">
        <f>IF(E1203="","",IF(ISERROR(INDEX($A$11:$B$20,MATCH(E1203,$A$11:$A$20,0),2)),0,INDEX($A$11:$B$20,MATCH(E1203,$A$11:$A$20,0),2)))</f>
        <v/>
      </c>
      <c r="G1203" s="47">
        <v>0.1</v>
      </c>
      <c r="H1203" s="46">
        <f>IF($B$5="fixed",rate,G1203)</f>
        <v>0.1</v>
      </c>
      <c r="I1203" s="9" t="e">
        <f>IF(E1203="",NA(),IF(PMT(H1203/freq,(term*freq),-$B$2)&gt;(U1202*(1+rate/freq)),IF((U1202*(1+rate/freq))&lt;0,0,(U1202*(1+rate/freq))),PMT(H1203/freq,(term*freq),-$B$2)))</f>
        <v>#N/A</v>
      </c>
      <c r="J1203" s="8" t="str">
        <f>IF(E1203="","",IF(emi&gt;(U1202*(1+rate/freq)),IF((U1202*(1+rate/freq))&lt;0,0,(U1202*(1+rate/freq))),emi))</f>
        <v/>
      </c>
      <c r="K1203" s="9" t="e">
        <f>IF(E1203="",NA(),IF(U1202&lt;0,0,U1202)*H1203/freq)</f>
        <v>#N/A</v>
      </c>
      <c r="L1203" s="8" t="str">
        <f t="shared" si="56"/>
        <v/>
      </c>
      <c r="M1203" s="8" t="str">
        <f t="shared" si="57"/>
        <v/>
      </c>
      <c r="N1203" s="8"/>
      <c r="O1203" s="8"/>
      <c r="P1203" s="8"/>
      <c r="Q1203" s="8">
        <f>IF($B$23=$M$2,M1203,IF($B$23=$N$2,N1203,IF($B$23=$O$2,O1203,IF($B$23=$P$2,P1203,""))))</f>
        <v>0</v>
      </c>
      <c r="R1203" s="3">
        <f>IF(Q1203&lt;&gt;0,regpay,0)</f>
        <v>0</v>
      </c>
      <c r="S1203" s="27"/>
      <c r="T1203" s="3">
        <f>IF(U1202=0,0,S1203)</f>
        <v>0</v>
      </c>
      <c r="U1203" s="8" t="str">
        <f>IF(E1203="","",IF(U1202&lt;=0,0,IF(U1202+F1203-L1203-R1203-T1203&lt;0,0,U1202+F1203-L1203-R1203-T1203)))</f>
        <v/>
      </c>
      <c r="W1203" s="11"/>
      <c r="X1203" s="11"/>
      <c r="Y1203" s="11"/>
      <c r="Z1203" s="11"/>
      <c r="AA1203" s="11"/>
      <c r="AB1203" s="11"/>
      <c r="AC1203" s="11"/>
    </row>
    <row r="1204" spans="4:29">
      <c r="D1204" s="34">
        <f>IF(SUM($D$2:D1203)&lt;&gt;0,0,IF(U1203=L1204,E1204,0))</f>
        <v>0</v>
      </c>
      <c r="E1204" s="3" t="str">
        <f t="shared" si="58"/>
        <v/>
      </c>
      <c r="F1204" s="3" t="str">
        <f>IF(E1204="","",IF(ISERROR(INDEX($A$11:$B$20,MATCH(E1204,$A$11:$A$20,0),2)),0,INDEX($A$11:$B$20,MATCH(E1204,$A$11:$A$20,0),2)))</f>
        <v/>
      </c>
      <c r="G1204" s="47">
        <v>0.1</v>
      </c>
      <c r="H1204" s="46">
        <f>IF($B$5="fixed",rate,G1204)</f>
        <v>0.1</v>
      </c>
      <c r="I1204" s="9" t="e">
        <f>IF(E1204="",NA(),IF(PMT(H1204/freq,(term*freq),-$B$2)&gt;(U1203*(1+rate/freq)),IF((U1203*(1+rate/freq))&lt;0,0,(U1203*(1+rate/freq))),PMT(H1204/freq,(term*freq),-$B$2)))</f>
        <v>#N/A</v>
      </c>
      <c r="J1204" s="8" t="str">
        <f>IF(E1204="","",IF(emi&gt;(U1203*(1+rate/freq)),IF((U1203*(1+rate/freq))&lt;0,0,(U1203*(1+rate/freq))),emi))</f>
        <v/>
      </c>
      <c r="K1204" s="9" t="e">
        <f>IF(E1204="",NA(),IF(U1203&lt;0,0,U1203)*H1204/freq)</f>
        <v>#N/A</v>
      </c>
      <c r="L1204" s="8" t="str">
        <f t="shared" si="56"/>
        <v/>
      </c>
      <c r="M1204" s="8" t="str">
        <f t="shared" si="57"/>
        <v/>
      </c>
      <c r="N1204" s="8">
        <f>N1201+3</f>
        <v>1201</v>
      </c>
      <c r="O1204" s="8">
        <f>O1198+6</f>
        <v>1201</v>
      </c>
      <c r="P1204" s="8">
        <f>P1192+12</f>
        <v>1201</v>
      </c>
      <c r="Q1204" s="8">
        <f>IF($B$23=$M$2,M1204,IF($B$23=$N$2,N1204,IF($B$23=$O$2,O1204,IF($B$23=$P$2,P1204,""))))</f>
        <v>1201</v>
      </c>
      <c r="R1204" s="3">
        <f>IF(Q1204&lt;&gt;0,regpay,0)</f>
        <v>0</v>
      </c>
      <c r="S1204" s="27"/>
      <c r="T1204" s="3">
        <f>IF(U1203=0,0,S1204)</f>
        <v>0</v>
      </c>
      <c r="U1204" s="8" t="str">
        <f>IF(E1204="","",IF(U1203&lt;=0,0,IF(U1203+F1204-L1204-R1204-T1204&lt;0,0,U1203+F1204-L1204-R1204-T1204)))</f>
        <v/>
      </c>
      <c r="W1204" s="11"/>
      <c r="X1204" s="11"/>
      <c r="Y1204" s="11"/>
      <c r="Z1204" s="11"/>
      <c r="AA1204" s="11"/>
      <c r="AB1204" s="11"/>
      <c r="AC1204" s="11"/>
    </row>
    <row r="1205" spans="4:29">
      <c r="D1205" s="34">
        <f>IF(SUM($D$2:D1204)&lt;&gt;0,0,IF(U1204=L1205,E1205,0))</f>
        <v>0</v>
      </c>
      <c r="E1205" s="3" t="str">
        <f t="shared" si="58"/>
        <v/>
      </c>
      <c r="F1205" s="3" t="str">
        <f>IF(E1205="","",IF(ISERROR(INDEX($A$11:$B$20,MATCH(E1205,$A$11:$A$20,0),2)),0,INDEX($A$11:$B$20,MATCH(E1205,$A$11:$A$20,0),2)))</f>
        <v/>
      </c>
      <c r="G1205" s="47">
        <v>0.1</v>
      </c>
      <c r="H1205" s="46">
        <f>IF($B$5="fixed",rate,G1205)</f>
        <v>0.1</v>
      </c>
      <c r="I1205" s="9" t="e">
        <f>IF(E1205="",NA(),IF(PMT(H1205/freq,(term*freq),-$B$2)&gt;(U1204*(1+rate/freq)),IF((U1204*(1+rate/freq))&lt;0,0,(U1204*(1+rate/freq))),PMT(H1205/freq,(term*freq),-$B$2)))</f>
        <v>#N/A</v>
      </c>
      <c r="J1205" s="8" t="str">
        <f>IF(E1205="","",IF(emi&gt;(U1204*(1+rate/freq)),IF((U1204*(1+rate/freq))&lt;0,0,(U1204*(1+rate/freq))),emi))</f>
        <v/>
      </c>
      <c r="K1205" s="9" t="e">
        <f>IF(E1205="",NA(),IF(U1204&lt;0,0,U1204)*H1205/freq)</f>
        <v>#N/A</v>
      </c>
      <c r="L1205" s="8" t="str">
        <f t="shared" si="56"/>
        <v/>
      </c>
      <c r="M1205" s="8" t="str">
        <f t="shared" si="57"/>
        <v/>
      </c>
      <c r="N1205" s="8"/>
      <c r="O1205" s="8"/>
      <c r="P1205" s="8"/>
      <c r="Q1205" s="8">
        <f>IF($B$23=$M$2,M1205,IF($B$23=$N$2,N1205,IF($B$23=$O$2,O1205,IF($B$23=$P$2,P1205,""))))</f>
        <v>0</v>
      </c>
      <c r="R1205" s="3">
        <f>IF(Q1205&lt;&gt;0,regpay,0)</f>
        <v>0</v>
      </c>
      <c r="S1205" s="27"/>
      <c r="T1205" s="3">
        <f>IF(U1204=0,0,S1205)</f>
        <v>0</v>
      </c>
      <c r="U1205" s="8" t="str">
        <f>IF(E1205="","",IF(U1204&lt;=0,0,IF(U1204+F1205-L1205-R1205-T1205&lt;0,0,U1204+F1205-L1205-R1205-T1205)))</f>
        <v/>
      </c>
      <c r="W1205" s="11"/>
      <c r="X1205" s="11"/>
      <c r="Y1205" s="11"/>
      <c r="Z1205" s="11"/>
      <c r="AA1205" s="11"/>
      <c r="AB1205" s="11"/>
      <c r="AC1205" s="11"/>
    </row>
    <row r="1206" spans="4:29">
      <c r="D1206" s="34">
        <f>IF(SUM($D$2:D1205)&lt;&gt;0,0,IF(U1205=L1206,E1206,0))</f>
        <v>0</v>
      </c>
      <c r="E1206" s="3" t="str">
        <f t="shared" si="58"/>
        <v/>
      </c>
      <c r="F1206" s="3" t="str">
        <f>IF(E1206="","",IF(ISERROR(INDEX($A$11:$B$20,MATCH(E1206,$A$11:$A$20,0),2)),0,INDEX($A$11:$B$20,MATCH(E1206,$A$11:$A$20,0),2)))</f>
        <v/>
      </c>
      <c r="G1206" s="47">
        <v>0.1</v>
      </c>
      <c r="H1206" s="46">
        <f>IF($B$5="fixed",rate,G1206)</f>
        <v>0.1</v>
      </c>
      <c r="I1206" s="9" t="e">
        <f>IF(E1206="",NA(),IF(PMT(H1206/freq,(term*freq),-$B$2)&gt;(U1205*(1+rate/freq)),IF((U1205*(1+rate/freq))&lt;0,0,(U1205*(1+rate/freq))),PMT(H1206/freq,(term*freq),-$B$2)))</f>
        <v>#N/A</v>
      </c>
      <c r="J1206" s="8" t="str">
        <f>IF(E1206="","",IF(emi&gt;(U1205*(1+rate/freq)),IF((U1205*(1+rate/freq))&lt;0,0,(U1205*(1+rate/freq))),emi))</f>
        <v/>
      </c>
      <c r="K1206" s="9" t="e">
        <f>IF(E1206="",NA(),IF(U1205&lt;0,0,U1205)*H1206/freq)</f>
        <v>#N/A</v>
      </c>
      <c r="L1206" s="8" t="str">
        <f t="shared" si="56"/>
        <v/>
      </c>
      <c r="M1206" s="8" t="str">
        <f t="shared" si="57"/>
        <v/>
      </c>
      <c r="N1206" s="8"/>
      <c r="O1206" s="8"/>
      <c r="P1206" s="8"/>
      <c r="Q1206" s="8">
        <f>IF($B$23=$M$2,M1206,IF($B$23=$N$2,N1206,IF($B$23=$O$2,O1206,IF($B$23=$P$2,P1206,""))))</f>
        <v>0</v>
      </c>
      <c r="R1206" s="3">
        <f>IF(Q1206&lt;&gt;0,regpay,0)</f>
        <v>0</v>
      </c>
      <c r="S1206" s="27"/>
      <c r="T1206" s="3">
        <f>IF(U1205=0,0,S1206)</f>
        <v>0</v>
      </c>
      <c r="U1206" s="8" t="str">
        <f>IF(E1206="","",IF(U1205&lt;=0,0,IF(U1205+F1206-L1206-R1206-T1206&lt;0,0,U1205+F1206-L1206-R1206-T1206)))</f>
        <v/>
      </c>
      <c r="W1206" s="11"/>
      <c r="X1206" s="11"/>
      <c r="Y1206" s="11"/>
      <c r="Z1206" s="11"/>
      <c r="AA1206" s="11"/>
      <c r="AB1206" s="11"/>
      <c r="AC1206" s="11"/>
    </row>
    <row r="1207" spans="4:29">
      <c r="D1207" s="34">
        <f>IF(SUM($D$2:D1206)&lt;&gt;0,0,IF(U1206=L1207,E1207,0))</f>
        <v>0</v>
      </c>
      <c r="E1207" s="3" t="str">
        <f t="shared" si="58"/>
        <v/>
      </c>
      <c r="F1207" s="3" t="str">
        <f>IF(E1207="","",IF(ISERROR(INDEX($A$11:$B$20,MATCH(E1207,$A$11:$A$20,0),2)),0,INDEX($A$11:$B$20,MATCH(E1207,$A$11:$A$20,0),2)))</f>
        <v/>
      </c>
      <c r="G1207" s="47">
        <v>0.1</v>
      </c>
      <c r="H1207" s="46">
        <f>IF($B$5="fixed",rate,G1207)</f>
        <v>0.1</v>
      </c>
      <c r="I1207" s="9" t="e">
        <f>IF(E1207="",NA(),IF(PMT(H1207/freq,(term*freq),-$B$2)&gt;(U1206*(1+rate/freq)),IF((U1206*(1+rate/freq))&lt;0,0,(U1206*(1+rate/freq))),PMT(H1207/freq,(term*freq),-$B$2)))</f>
        <v>#N/A</v>
      </c>
      <c r="J1207" s="8" t="str">
        <f>IF(E1207="","",IF(emi&gt;(U1206*(1+rate/freq)),IF((U1206*(1+rate/freq))&lt;0,0,(U1206*(1+rate/freq))),emi))</f>
        <v/>
      </c>
      <c r="K1207" s="9" t="e">
        <f>IF(E1207="",NA(),IF(U1206&lt;0,0,U1206)*H1207/freq)</f>
        <v>#N/A</v>
      </c>
      <c r="L1207" s="8" t="str">
        <f t="shared" si="56"/>
        <v/>
      </c>
      <c r="M1207" s="8" t="str">
        <f t="shared" si="57"/>
        <v/>
      </c>
      <c r="N1207" s="8">
        <f>N1204+3</f>
        <v>1204</v>
      </c>
      <c r="O1207" s="8"/>
      <c r="P1207" s="8"/>
      <c r="Q1207" s="8">
        <f>IF($B$23=$M$2,M1207,IF($B$23=$N$2,N1207,IF($B$23=$O$2,O1207,IF($B$23=$P$2,P1207,""))))</f>
        <v>1204</v>
      </c>
      <c r="R1207" s="3">
        <f>IF(Q1207&lt;&gt;0,regpay,0)</f>
        <v>0</v>
      </c>
      <c r="S1207" s="27"/>
      <c r="T1207" s="3">
        <f>IF(U1206=0,0,S1207)</f>
        <v>0</v>
      </c>
      <c r="U1207" s="8" t="str">
        <f>IF(E1207="","",IF(U1206&lt;=0,0,IF(U1206+F1207-L1207-R1207-T1207&lt;0,0,U1206+F1207-L1207-R1207-T1207)))</f>
        <v/>
      </c>
      <c r="W1207" s="11"/>
      <c r="X1207" s="11"/>
      <c r="Y1207" s="11"/>
      <c r="Z1207" s="11"/>
      <c r="AA1207" s="11"/>
      <c r="AB1207" s="11"/>
      <c r="AC1207" s="11"/>
    </row>
    <row r="1208" spans="4:29">
      <c r="D1208" s="34">
        <f>IF(SUM($D$2:D1207)&lt;&gt;0,0,IF(U1207=L1208,E1208,0))</f>
        <v>0</v>
      </c>
      <c r="E1208" s="3" t="str">
        <f t="shared" si="58"/>
        <v/>
      </c>
      <c r="F1208" s="3" t="str">
        <f>IF(E1208="","",IF(ISERROR(INDEX($A$11:$B$20,MATCH(E1208,$A$11:$A$20,0),2)),0,INDEX($A$11:$B$20,MATCH(E1208,$A$11:$A$20,0),2)))</f>
        <v/>
      </c>
      <c r="G1208" s="47">
        <v>0.1</v>
      </c>
      <c r="H1208" s="46">
        <f>IF($B$5="fixed",rate,G1208)</f>
        <v>0.1</v>
      </c>
      <c r="I1208" s="9" t="e">
        <f>IF(E1208="",NA(),IF(PMT(H1208/freq,(term*freq),-$B$2)&gt;(U1207*(1+rate/freq)),IF((U1207*(1+rate/freq))&lt;0,0,(U1207*(1+rate/freq))),PMT(H1208/freq,(term*freq),-$B$2)))</f>
        <v>#N/A</v>
      </c>
      <c r="J1208" s="8" t="str">
        <f>IF(E1208="","",IF(emi&gt;(U1207*(1+rate/freq)),IF((U1207*(1+rate/freq))&lt;0,0,(U1207*(1+rate/freq))),emi))</f>
        <v/>
      </c>
      <c r="K1208" s="9" t="e">
        <f>IF(E1208="",NA(),IF(U1207&lt;0,0,U1207)*H1208/freq)</f>
        <v>#N/A</v>
      </c>
      <c r="L1208" s="8" t="str">
        <f t="shared" si="56"/>
        <v/>
      </c>
      <c r="M1208" s="8" t="str">
        <f t="shared" si="57"/>
        <v/>
      </c>
      <c r="N1208" s="8"/>
      <c r="O1208" s="8"/>
      <c r="P1208" s="8"/>
      <c r="Q1208" s="8">
        <f>IF($B$23=$M$2,M1208,IF($B$23=$N$2,N1208,IF($B$23=$O$2,O1208,IF($B$23=$P$2,P1208,""))))</f>
        <v>0</v>
      </c>
      <c r="R1208" s="3">
        <f>IF(Q1208&lt;&gt;0,regpay,0)</f>
        <v>0</v>
      </c>
      <c r="S1208" s="27"/>
      <c r="T1208" s="3">
        <f>IF(U1207=0,0,S1208)</f>
        <v>0</v>
      </c>
      <c r="U1208" s="8" t="str">
        <f>IF(E1208="","",IF(U1207&lt;=0,0,IF(U1207+F1208-L1208-R1208-T1208&lt;0,0,U1207+F1208-L1208-R1208-T1208)))</f>
        <v/>
      </c>
      <c r="W1208" s="11"/>
      <c r="X1208" s="11"/>
      <c r="Y1208" s="11"/>
      <c r="Z1208" s="11"/>
      <c r="AA1208" s="11"/>
      <c r="AB1208" s="11"/>
      <c r="AC1208" s="11"/>
    </row>
    <row r="1209" spans="4:29">
      <c r="D1209" s="34">
        <f>IF(SUM($D$2:D1208)&lt;&gt;0,0,IF(U1208=L1209,E1209,0))</f>
        <v>0</v>
      </c>
      <c r="E1209" s="3" t="str">
        <f t="shared" si="58"/>
        <v/>
      </c>
      <c r="F1209" s="3" t="str">
        <f>IF(E1209="","",IF(ISERROR(INDEX($A$11:$B$20,MATCH(E1209,$A$11:$A$20,0),2)),0,INDEX($A$11:$B$20,MATCH(E1209,$A$11:$A$20,0),2)))</f>
        <v/>
      </c>
      <c r="G1209" s="47">
        <v>0.1</v>
      </c>
      <c r="H1209" s="46">
        <f>IF($B$5="fixed",rate,G1209)</f>
        <v>0.1</v>
      </c>
      <c r="I1209" s="9" t="e">
        <f>IF(E1209="",NA(),IF(PMT(H1209/freq,(term*freq),-$B$2)&gt;(U1208*(1+rate/freq)),IF((U1208*(1+rate/freq))&lt;0,0,(U1208*(1+rate/freq))),PMT(H1209/freq,(term*freq),-$B$2)))</f>
        <v>#N/A</v>
      </c>
      <c r="J1209" s="8" t="str">
        <f>IF(E1209="","",IF(emi&gt;(U1208*(1+rate/freq)),IF((U1208*(1+rate/freq))&lt;0,0,(U1208*(1+rate/freq))),emi))</f>
        <v/>
      </c>
      <c r="K1209" s="9" t="e">
        <f>IF(E1209="",NA(),IF(U1208&lt;0,0,U1208)*H1209/freq)</f>
        <v>#N/A</v>
      </c>
      <c r="L1209" s="8" t="str">
        <f t="shared" si="56"/>
        <v/>
      </c>
      <c r="M1209" s="8" t="str">
        <f t="shared" si="57"/>
        <v/>
      </c>
      <c r="N1209" s="8"/>
      <c r="O1209" s="8"/>
      <c r="P1209" s="8"/>
      <c r="Q1209" s="8">
        <f>IF($B$23=$M$2,M1209,IF($B$23=$N$2,N1209,IF($B$23=$O$2,O1209,IF($B$23=$P$2,P1209,""))))</f>
        <v>0</v>
      </c>
      <c r="R1209" s="3">
        <f>IF(Q1209&lt;&gt;0,regpay,0)</f>
        <v>0</v>
      </c>
      <c r="S1209" s="27"/>
      <c r="T1209" s="3">
        <f>IF(U1208=0,0,S1209)</f>
        <v>0</v>
      </c>
      <c r="U1209" s="8" t="str">
        <f>IF(E1209="","",IF(U1208&lt;=0,0,IF(U1208+F1209-L1209-R1209-T1209&lt;0,0,U1208+F1209-L1209-R1209-T1209)))</f>
        <v/>
      </c>
      <c r="W1209" s="11"/>
      <c r="X1209" s="11"/>
      <c r="Y1209" s="11"/>
      <c r="Z1209" s="11"/>
      <c r="AA1209" s="11"/>
      <c r="AB1209" s="11"/>
      <c r="AC1209" s="11"/>
    </row>
    <row r="1210" spans="4:29">
      <c r="D1210" s="34">
        <f>IF(SUM($D$2:D1209)&lt;&gt;0,0,IF(U1209=L1210,E1210,0))</f>
        <v>0</v>
      </c>
      <c r="E1210" s="3" t="str">
        <f t="shared" si="58"/>
        <v/>
      </c>
      <c r="F1210" s="3" t="str">
        <f>IF(E1210="","",IF(ISERROR(INDEX($A$11:$B$20,MATCH(E1210,$A$11:$A$20,0),2)),0,INDEX($A$11:$B$20,MATCH(E1210,$A$11:$A$20,0),2)))</f>
        <v/>
      </c>
      <c r="G1210" s="47">
        <v>0.1</v>
      </c>
      <c r="H1210" s="46">
        <f>IF($B$5="fixed",rate,G1210)</f>
        <v>0.1</v>
      </c>
      <c r="I1210" s="9" t="e">
        <f>IF(E1210="",NA(),IF(PMT(H1210/freq,(term*freq),-$B$2)&gt;(U1209*(1+rate/freq)),IF((U1209*(1+rate/freq))&lt;0,0,(U1209*(1+rate/freq))),PMT(H1210/freq,(term*freq),-$B$2)))</f>
        <v>#N/A</v>
      </c>
      <c r="J1210" s="8" t="str">
        <f>IF(E1210="","",IF(emi&gt;(U1209*(1+rate/freq)),IF((U1209*(1+rate/freq))&lt;0,0,(U1209*(1+rate/freq))),emi))</f>
        <v/>
      </c>
      <c r="K1210" s="9" t="e">
        <f>IF(E1210="",NA(),IF(U1209&lt;0,0,U1209)*H1210/freq)</f>
        <v>#N/A</v>
      </c>
      <c r="L1210" s="8" t="str">
        <f t="shared" si="56"/>
        <v/>
      </c>
      <c r="M1210" s="8" t="str">
        <f t="shared" si="57"/>
        <v/>
      </c>
      <c r="N1210" s="8">
        <f>N1207+3</f>
        <v>1207</v>
      </c>
      <c r="O1210" s="8">
        <f>O1204+6</f>
        <v>1207</v>
      </c>
      <c r="P1210" s="8"/>
      <c r="Q1210" s="8">
        <f>IF($B$23=$M$2,M1210,IF($B$23=$N$2,N1210,IF($B$23=$O$2,O1210,IF($B$23=$P$2,P1210,""))))</f>
        <v>1207</v>
      </c>
      <c r="R1210" s="3">
        <f>IF(Q1210&lt;&gt;0,regpay,0)</f>
        <v>0</v>
      </c>
      <c r="S1210" s="27"/>
      <c r="T1210" s="3">
        <f>IF(U1209=0,0,S1210)</f>
        <v>0</v>
      </c>
      <c r="U1210" s="8" t="str">
        <f>IF(E1210="","",IF(U1209&lt;=0,0,IF(U1209+F1210-L1210-R1210-T1210&lt;0,0,U1209+F1210-L1210-R1210-T1210)))</f>
        <v/>
      </c>
      <c r="W1210" s="11"/>
      <c r="X1210" s="11"/>
      <c r="Y1210" s="11"/>
      <c r="Z1210" s="11"/>
      <c r="AA1210" s="11"/>
      <c r="AB1210" s="11"/>
      <c r="AC1210" s="11"/>
    </row>
    <row r="1211" spans="4:29">
      <c r="D1211" s="34">
        <f>IF(SUM($D$2:D1210)&lt;&gt;0,0,IF(U1210=L1211,E1211,0))</f>
        <v>0</v>
      </c>
      <c r="E1211" s="3" t="str">
        <f t="shared" si="58"/>
        <v/>
      </c>
      <c r="F1211" s="3" t="str">
        <f>IF(E1211="","",IF(ISERROR(INDEX($A$11:$B$20,MATCH(E1211,$A$11:$A$20,0),2)),0,INDEX($A$11:$B$20,MATCH(E1211,$A$11:$A$20,0),2)))</f>
        <v/>
      </c>
      <c r="G1211" s="47">
        <v>0.1</v>
      </c>
      <c r="H1211" s="46">
        <f>IF($B$5="fixed",rate,G1211)</f>
        <v>0.1</v>
      </c>
      <c r="I1211" s="9" t="e">
        <f>IF(E1211="",NA(),IF(PMT(H1211/freq,(term*freq),-$B$2)&gt;(U1210*(1+rate/freq)),IF((U1210*(1+rate/freq))&lt;0,0,(U1210*(1+rate/freq))),PMT(H1211/freq,(term*freq),-$B$2)))</f>
        <v>#N/A</v>
      </c>
      <c r="J1211" s="8" t="str">
        <f>IF(E1211="","",IF(emi&gt;(U1210*(1+rate/freq)),IF((U1210*(1+rate/freq))&lt;0,0,(U1210*(1+rate/freq))),emi))</f>
        <v/>
      </c>
      <c r="K1211" s="9" t="e">
        <f>IF(E1211="",NA(),IF(U1210&lt;0,0,U1210)*H1211/freq)</f>
        <v>#N/A</v>
      </c>
      <c r="L1211" s="8" t="str">
        <f t="shared" si="56"/>
        <v/>
      </c>
      <c r="M1211" s="8" t="str">
        <f t="shared" si="57"/>
        <v/>
      </c>
      <c r="N1211" s="8"/>
      <c r="O1211" s="8"/>
      <c r="P1211" s="8"/>
      <c r="Q1211" s="8">
        <f>IF($B$23=$M$2,M1211,IF($B$23=$N$2,N1211,IF($B$23=$O$2,O1211,IF($B$23=$P$2,P1211,""))))</f>
        <v>0</v>
      </c>
      <c r="R1211" s="3">
        <f>IF(Q1211&lt;&gt;0,regpay,0)</f>
        <v>0</v>
      </c>
      <c r="S1211" s="27"/>
      <c r="T1211" s="3">
        <f>IF(U1210=0,0,S1211)</f>
        <v>0</v>
      </c>
      <c r="U1211" s="8" t="str">
        <f>IF(E1211="","",IF(U1210&lt;=0,0,IF(U1210+F1211-L1211-R1211-T1211&lt;0,0,U1210+F1211-L1211-R1211-T1211)))</f>
        <v/>
      </c>
      <c r="W1211" s="11"/>
      <c r="X1211" s="11"/>
      <c r="Y1211" s="11"/>
      <c r="Z1211" s="11"/>
      <c r="AA1211" s="11"/>
      <c r="AB1211" s="11"/>
      <c r="AC1211" s="11"/>
    </row>
    <row r="1212" spans="4:29">
      <c r="D1212" s="34">
        <f>IF(SUM($D$2:D1211)&lt;&gt;0,0,IF(U1211=L1212,E1212,0))</f>
        <v>0</v>
      </c>
      <c r="E1212" s="3" t="str">
        <f t="shared" si="58"/>
        <v/>
      </c>
      <c r="F1212" s="3" t="str">
        <f>IF(E1212="","",IF(ISERROR(INDEX($A$11:$B$20,MATCH(E1212,$A$11:$A$20,0),2)),0,INDEX($A$11:$B$20,MATCH(E1212,$A$11:$A$20,0),2)))</f>
        <v/>
      </c>
      <c r="G1212" s="47">
        <v>0.1</v>
      </c>
      <c r="H1212" s="46">
        <f>IF($B$5="fixed",rate,G1212)</f>
        <v>0.1</v>
      </c>
      <c r="I1212" s="9" t="e">
        <f>IF(E1212="",NA(),IF(PMT(H1212/freq,(term*freq),-$B$2)&gt;(U1211*(1+rate/freq)),IF((U1211*(1+rate/freq))&lt;0,0,(U1211*(1+rate/freq))),PMT(H1212/freq,(term*freq),-$B$2)))</f>
        <v>#N/A</v>
      </c>
      <c r="J1212" s="8" t="str">
        <f>IF(E1212="","",IF(emi&gt;(U1211*(1+rate/freq)),IF((U1211*(1+rate/freq))&lt;0,0,(U1211*(1+rate/freq))),emi))</f>
        <v/>
      </c>
      <c r="K1212" s="9" t="e">
        <f>IF(E1212="",NA(),IF(U1211&lt;0,0,U1211)*H1212/freq)</f>
        <v>#N/A</v>
      </c>
      <c r="L1212" s="8" t="str">
        <f t="shared" si="56"/>
        <v/>
      </c>
      <c r="M1212" s="8" t="str">
        <f t="shared" si="57"/>
        <v/>
      </c>
      <c r="N1212" s="8"/>
      <c r="O1212" s="8"/>
      <c r="P1212" s="8"/>
      <c r="Q1212" s="8">
        <f>IF($B$23=$M$2,M1212,IF($B$23=$N$2,N1212,IF($B$23=$O$2,O1212,IF($B$23=$P$2,P1212,""))))</f>
        <v>0</v>
      </c>
      <c r="R1212" s="3">
        <f>IF(Q1212&lt;&gt;0,regpay,0)</f>
        <v>0</v>
      </c>
      <c r="S1212" s="27"/>
      <c r="T1212" s="3">
        <f>IF(U1211=0,0,S1212)</f>
        <v>0</v>
      </c>
      <c r="U1212" s="8" t="str">
        <f>IF(E1212="","",IF(U1211&lt;=0,0,IF(U1211+F1212-L1212-R1212-T1212&lt;0,0,U1211+F1212-L1212-R1212-T1212)))</f>
        <v/>
      </c>
      <c r="W1212" s="11"/>
      <c r="X1212" s="11"/>
      <c r="Y1212" s="11"/>
      <c r="Z1212" s="11"/>
      <c r="AA1212" s="11"/>
      <c r="AB1212" s="11"/>
      <c r="AC1212" s="11"/>
    </row>
    <row r="1213" spans="4:29">
      <c r="D1213" s="34">
        <f>IF(SUM($D$2:D1212)&lt;&gt;0,0,IF(U1212=L1213,E1213,0))</f>
        <v>0</v>
      </c>
      <c r="E1213" s="3" t="str">
        <f t="shared" si="58"/>
        <v/>
      </c>
      <c r="F1213" s="3" t="str">
        <f>IF(E1213="","",IF(ISERROR(INDEX($A$11:$B$20,MATCH(E1213,$A$11:$A$20,0),2)),0,INDEX($A$11:$B$20,MATCH(E1213,$A$11:$A$20,0),2)))</f>
        <v/>
      </c>
      <c r="G1213" s="47">
        <v>0.1</v>
      </c>
      <c r="H1213" s="46">
        <f>IF($B$5="fixed",rate,G1213)</f>
        <v>0.1</v>
      </c>
      <c r="I1213" s="9" t="e">
        <f>IF(E1213="",NA(),IF(PMT(H1213/freq,(term*freq),-$B$2)&gt;(U1212*(1+rate/freq)),IF((U1212*(1+rate/freq))&lt;0,0,(U1212*(1+rate/freq))),PMT(H1213/freq,(term*freq),-$B$2)))</f>
        <v>#N/A</v>
      </c>
      <c r="J1213" s="8" t="str">
        <f>IF(E1213="","",IF(emi&gt;(U1212*(1+rate/freq)),IF((U1212*(1+rate/freq))&lt;0,0,(U1212*(1+rate/freq))),emi))</f>
        <v/>
      </c>
      <c r="K1213" s="9" t="e">
        <f>IF(E1213="",NA(),IF(U1212&lt;0,0,U1212)*H1213/freq)</f>
        <v>#N/A</v>
      </c>
      <c r="L1213" s="8" t="str">
        <f t="shared" si="56"/>
        <v/>
      </c>
      <c r="M1213" s="8" t="str">
        <f t="shared" si="57"/>
        <v/>
      </c>
      <c r="N1213" s="8">
        <f>N1210+3</f>
        <v>1210</v>
      </c>
      <c r="O1213" s="8"/>
      <c r="P1213" s="8"/>
      <c r="Q1213" s="8">
        <f>IF($B$23=$M$2,M1213,IF($B$23=$N$2,N1213,IF($B$23=$O$2,O1213,IF($B$23=$P$2,P1213,""))))</f>
        <v>1210</v>
      </c>
      <c r="R1213" s="3">
        <f>IF(Q1213&lt;&gt;0,regpay,0)</f>
        <v>0</v>
      </c>
      <c r="S1213" s="27"/>
      <c r="T1213" s="3">
        <f>IF(U1212=0,0,S1213)</f>
        <v>0</v>
      </c>
      <c r="U1213" s="8" t="str">
        <f>IF(E1213="","",IF(U1212&lt;=0,0,IF(U1212+F1213-L1213-R1213-T1213&lt;0,0,U1212+F1213-L1213-R1213-T1213)))</f>
        <v/>
      </c>
      <c r="W1213" s="11"/>
      <c r="X1213" s="11"/>
      <c r="Y1213" s="11"/>
      <c r="Z1213" s="11"/>
      <c r="AA1213" s="11"/>
      <c r="AB1213" s="11"/>
      <c r="AC1213" s="11"/>
    </row>
    <row r="1214" spans="4:29">
      <c r="D1214" s="34">
        <f>IF(SUM($D$2:D1213)&lt;&gt;0,0,IF(U1213=L1214,E1214,0))</f>
        <v>0</v>
      </c>
      <c r="E1214" s="3" t="str">
        <f t="shared" si="58"/>
        <v/>
      </c>
      <c r="F1214" s="3" t="str">
        <f>IF(E1214="","",IF(ISERROR(INDEX($A$11:$B$20,MATCH(E1214,$A$11:$A$20,0),2)),0,INDEX($A$11:$B$20,MATCH(E1214,$A$11:$A$20,0),2)))</f>
        <v/>
      </c>
      <c r="G1214" s="47">
        <v>0.1</v>
      </c>
      <c r="H1214" s="46">
        <f>IF($B$5="fixed",rate,G1214)</f>
        <v>0.1</v>
      </c>
      <c r="I1214" s="9" t="e">
        <f>IF(E1214="",NA(),IF(PMT(H1214/freq,(term*freq),-$B$2)&gt;(U1213*(1+rate/freq)),IF((U1213*(1+rate/freq))&lt;0,0,(U1213*(1+rate/freq))),PMT(H1214/freq,(term*freq),-$B$2)))</f>
        <v>#N/A</v>
      </c>
      <c r="J1214" s="8" t="str">
        <f>IF(E1214="","",IF(emi&gt;(U1213*(1+rate/freq)),IF((U1213*(1+rate/freq))&lt;0,0,(U1213*(1+rate/freq))),emi))</f>
        <v/>
      </c>
      <c r="K1214" s="9" t="e">
        <f>IF(E1214="",NA(),IF(U1213&lt;0,0,U1213)*H1214/freq)</f>
        <v>#N/A</v>
      </c>
      <c r="L1214" s="8" t="str">
        <f t="shared" si="56"/>
        <v/>
      </c>
      <c r="M1214" s="8" t="str">
        <f t="shared" si="57"/>
        <v/>
      </c>
      <c r="N1214" s="8"/>
      <c r="O1214" s="8"/>
      <c r="P1214" s="8"/>
      <c r="Q1214" s="8">
        <f>IF($B$23=$M$2,M1214,IF($B$23=$N$2,N1214,IF($B$23=$O$2,O1214,IF($B$23=$P$2,P1214,""))))</f>
        <v>0</v>
      </c>
      <c r="R1214" s="3">
        <f>IF(Q1214&lt;&gt;0,regpay,0)</f>
        <v>0</v>
      </c>
      <c r="S1214" s="27"/>
      <c r="T1214" s="3">
        <f>IF(U1213=0,0,S1214)</f>
        <v>0</v>
      </c>
      <c r="U1214" s="8" t="str">
        <f>IF(E1214="","",IF(U1213&lt;=0,0,IF(U1213+F1214-L1214-R1214-T1214&lt;0,0,U1213+F1214-L1214-R1214-T1214)))</f>
        <v/>
      </c>
      <c r="W1214" s="11"/>
      <c r="X1214" s="11"/>
      <c r="Y1214" s="11"/>
      <c r="Z1214" s="11"/>
      <c r="AA1214" s="11"/>
      <c r="AB1214" s="11"/>
      <c r="AC1214" s="11"/>
    </row>
    <row r="1215" spans="4:29">
      <c r="D1215" s="34">
        <f>IF(SUM($D$2:D1214)&lt;&gt;0,0,IF(U1214=L1215,E1215,0))</f>
        <v>0</v>
      </c>
      <c r="E1215" s="3" t="str">
        <f t="shared" si="58"/>
        <v/>
      </c>
      <c r="F1215" s="3" t="str">
        <f>IF(E1215="","",IF(ISERROR(INDEX($A$11:$B$20,MATCH(E1215,$A$11:$A$20,0),2)),0,INDEX($A$11:$B$20,MATCH(E1215,$A$11:$A$20,0),2)))</f>
        <v/>
      </c>
      <c r="G1215" s="47">
        <v>0.1</v>
      </c>
      <c r="H1215" s="46">
        <f>IF($B$5="fixed",rate,G1215)</f>
        <v>0.1</v>
      </c>
      <c r="I1215" s="9" t="e">
        <f>IF(E1215="",NA(),IF(PMT(H1215/freq,(term*freq),-$B$2)&gt;(U1214*(1+rate/freq)),IF((U1214*(1+rate/freq))&lt;0,0,(U1214*(1+rate/freq))),PMT(H1215/freq,(term*freq),-$B$2)))</f>
        <v>#N/A</v>
      </c>
      <c r="J1215" s="8" t="str">
        <f>IF(E1215="","",IF(emi&gt;(U1214*(1+rate/freq)),IF((U1214*(1+rate/freq))&lt;0,0,(U1214*(1+rate/freq))),emi))</f>
        <v/>
      </c>
      <c r="K1215" s="9" t="e">
        <f>IF(E1215="",NA(),IF(U1214&lt;0,0,U1214)*H1215/freq)</f>
        <v>#N/A</v>
      </c>
      <c r="L1215" s="8" t="str">
        <f t="shared" si="56"/>
        <v/>
      </c>
      <c r="M1215" s="8" t="str">
        <f t="shared" si="57"/>
        <v/>
      </c>
      <c r="N1215" s="8"/>
      <c r="O1215" s="8"/>
      <c r="P1215" s="8"/>
      <c r="Q1215" s="8">
        <f>IF($B$23=$M$2,M1215,IF($B$23=$N$2,N1215,IF($B$23=$O$2,O1215,IF($B$23=$P$2,P1215,""))))</f>
        <v>0</v>
      </c>
      <c r="R1215" s="3">
        <f>IF(Q1215&lt;&gt;0,regpay,0)</f>
        <v>0</v>
      </c>
      <c r="S1215" s="27"/>
      <c r="T1215" s="3">
        <f>IF(U1214=0,0,S1215)</f>
        <v>0</v>
      </c>
      <c r="U1215" s="8" t="str">
        <f>IF(E1215="","",IF(U1214&lt;=0,0,IF(U1214+F1215-L1215-R1215-T1215&lt;0,0,U1214+F1215-L1215-R1215-T1215)))</f>
        <v/>
      </c>
      <c r="W1215" s="11"/>
      <c r="X1215" s="11"/>
      <c r="Y1215" s="11"/>
      <c r="Z1215" s="11"/>
      <c r="AA1215" s="11"/>
      <c r="AB1215" s="11"/>
      <c r="AC1215" s="11"/>
    </row>
    <row r="1216" spans="4:29">
      <c r="D1216" s="34">
        <f>IF(SUM($D$2:D1215)&lt;&gt;0,0,IF(U1215=L1216,E1216,0))</f>
        <v>0</v>
      </c>
      <c r="E1216" s="3" t="str">
        <f t="shared" si="58"/>
        <v/>
      </c>
      <c r="F1216" s="3" t="str">
        <f>IF(E1216="","",IF(ISERROR(INDEX($A$11:$B$20,MATCH(E1216,$A$11:$A$20,0),2)),0,INDEX($A$11:$B$20,MATCH(E1216,$A$11:$A$20,0),2)))</f>
        <v/>
      </c>
      <c r="G1216" s="47">
        <v>0.1</v>
      </c>
      <c r="H1216" s="46">
        <f>IF($B$5="fixed",rate,G1216)</f>
        <v>0.1</v>
      </c>
      <c r="I1216" s="9" t="e">
        <f>IF(E1216="",NA(),IF(PMT(H1216/freq,(term*freq),-$B$2)&gt;(U1215*(1+rate/freq)),IF((U1215*(1+rate/freq))&lt;0,0,(U1215*(1+rate/freq))),PMT(H1216/freq,(term*freq),-$B$2)))</f>
        <v>#N/A</v>
      </c>
      <c r="J1216" s="8" t="str">
        <f>IF(E1216="","",IF(emi&gt;(U1215*(1+rate/freq)),IF((U1215*(1+rate/freq))&lt;0,0,(U1215*(1+rate/freq))),emi))</f>
        <v/>
      </c>
      <c r="K1216" s="9" t="e">
        <f>IF(E1216="",NA(),IF(U1215&lt;0,0,U1215)*H1216/freq)</f>
        <v>#N/A</v>
      </c>
      <c r="L1216" s="8" t="str">
        <f t="shared" si="56"/>
        <v/>
      </c>
      <c r="M1216" s="8" t="str">
        <f t="shared" si="57"/>
        <v/>
      </c>
      <c r="N1216" s="8">
        <f>N1213+3</f>
        <v>1213</v>
      </c>
      <c r="O1216" s="8">
        <f>O1210+6</f>
        <v>1213</v>
      </c>
      <c r="P1216" s="8">
        <f>P1204+12</f>
        <v>1213</v>
      </c>
      <c r="Q1216" s="8">
        <f>IF($B$23=$M$2,M1216,IF($B$23=$N$2,N1216,IF($B$23=$O$2,O1216,IF($B$23=$P$2,P1216,""))))</f>
        <v>1213</v>
      </c>
      <c r="R1216" s="3">
        <f>IF(Q1216&lt;&gt;0,regpay,0)</f>
        <v>0</v>
      </c>
      <c r="S1216" s="27"/>
      <c r="T1216" s="3">
        <f>IF(U1215=0,0,S1216)</f>
        <v>0</v>
      </c>
      <c r="U1216" s="8" t="str">
        <f>IF(E1216="","",IF(U1215&lt;=0,0,IF(U1215+F1216-L1216-R1216-T1216&lt;0,0,U1215+F1216-L1216-R1216-T1216)))</f>
        <v/>
      </c>
      <c r="W1216" s="11"/>
      <c r="X1216" s="11"/>
      <c r="Y1216" s="11"/>
      <c r="Z1216" s="11"/>
      <c r="AA1216" s="11"/>
      <c r="AB1216" s="11"/>
      <c r="AC1216" s="11"/>
    </row>
    <row r="1217" spans="4:29">
      <c r="D1217" s="34">
        <f>IF(SUM($D$2:D1216)&lt;&gt;0,0,IF(U1216=L1217,E1217,0))</f>
        <v>0</v>
      </c>
      <c r="E1217" s="3" t="str">
        <f t="shared" si="58"/>
        <v/>
      </c>
      <c r="F1217" s="3" t="str">
        <f>IF(E1217="","",IF(ISERROR(INDEX($A$11:$B$20,MATCH(E1217,$A$11:$A$20,0),2)),0,INDEX($A$11:$B$20,MATCH(E1217,$A$11:$A$20,0),2)))</f>
        <v/>
      </c>
      <c r="G1217" s="47">
        <v>0.1</v>
      </c>
      <c r="H1217" s="46">
        <f>IF($B$5="fixed",rate,G1217)</f>
        <v>0.1</v>
      </c>
      <c r="I1217" s="9" t="e">
        <f>IF(E1217="",NA(),IF(PMT(H1217/freq,(term*freq),-$B$2)&gt;(U1216*(1+rate/freq)),IF((U1216*(1+rate/freq))&lt;0,0,(U1216*(1+rate/freq))),PMT(H1217/freq,(term*freq),-$B$2)))</f>
        <v>#N/A</v>
      </c>
      <c r="J1217" s="8" t="str">
        <f>IF(E1217="","",IF(emi&gt;(U1216*(1+rate/freq)),IF((U1216*(1+rate/freq))&lt;0,0,(U1216*(1+rate/freq))),emi))</f>
        <v/>
      </c>
      <c r="K1217" s="9" t="e">
        <f>IF(E1217="",NA(),IF(U1216&lt;0,0,U1216)*H1217/freq)</f>
        <v>#N/A</v>
      </c>
      <c r="L1217" s="8" t="str">
        <f t="shared" si="56"/>
        <v/>
      </c>
      <c r="M1217" s="8" t="str">
        <f t="shared" si="57"/>
        <v/>
      </c>
      <c r="N1217" s="8"/>
      <c r="O1217" s="8"/>
      <c r="P1217" s="8"/>
      <c r="Q1217" s="8">
        <f>IF($B$23=$M$2,M1217,IF($B$23=$N$2,N1217,IF($B$23=$O$2,O1217,IF($B$23=$P$2,P1217,""))))</f>
        <v>0</v>
      </c>
      <c r="R1217" s="3">
        <f>IF(Q1217&lt;&gt;0,regpay,0)</f>
        <v>0</v>
      </c>
      <c r="S1217" s="27"/>
      <c r="T1217" s="3">
        <f>IF(U1216=0,0,S1217)</f>
        <v>0</v>
      </c>
      <c r="U1217" s="8" t="str">
        <f>IF(E1217="","",IF(U1216&lt;=0,0,IF(U1216+F1217-L1217-R1217-T1217&lt;0,0,U1216+F1217-L1217-R1217-T1217)))</f>
        <v/>
      </c>
      <c r="W1217" s="11"/>
      <c r="X1217" s="11"/>
      <c r="Y1217" s="11"/>
      <c r="Z1217" s="11"/>
      <c r="AA1217" s="11"/>
      <c r="AB1217" s="11"/>
      <c r="AC1217" s="11"/>
    </row>
    <row r="1218" spans="4:29">
      <c r="D1218" s="34">
        <f>IF(SUM($D$2:D1217)&lt;&gt;0,0,IF(U1217=L1218,E1218,0))</f>
        <v>0</v>
      </c>
      <c r="E1218" s="3" t="str">
        <f t="shared" si="58"/>
        <v/>
      </c>
      <c r="F1218" s="3" t="str">
        <f>IF(E1218="","",IF(ISERROR(INDEX($A$11:$B$20,MATCH(E1218,$A$11:$A$20,0),2)),0,INDEX($A$11:$B$20,MATCH(E1218,$A$11:$A$20,0),2)))</f>
        <v/>
      </c>
      <c r="G1218" s="47">
        <v>0.1</v>
      </c>
      <c r="H1218" s="46">
        <f>IF($B$5="fixed",rate,G1218)</f>
        <v>0.1</v>
      </c>
      <c r="I1218" s="9" t="e">
        <f>IF(E1218="",NA(),IF(PMT(H1218/freq,(term*freq),-$B$2)&gt;(U1217*(1+rate/freq)),IF((U1217*(1+rate/freq))&lt;0,0,(U1217*(1+rate/freq))),PMT(H1218/freq,(term*freq),-$B$2)))</f>
        <v>#N/A</v>
      </c>
      <c r="J1218" s="8" t="str">
        <f>IF(E1218="","",IF(emi&gt;(U1217*(1+rate/freq)),IF((U1217*(1+rate/freq))&lt;0,0,(U1217*(1+rate/freq))),emi))</f>
        <v/>
      </c>
      <c r="K1218" s="9" t="e">
        <f>IF(E1218="",NA(),IF(U1217&lt;0,0,U1217)*H1218/freq)</f>
        <v>#N/A</v>
      </c>
      <c r="L1218" s="8" t="str">
        <f t="shared" si="56"/>
        <v/>
      </c>
      <c r="M1218" s="8" t="str">
        <f t="shared" si="57"/>
        <v/>
      </c>
      <c r="N1218" s="8"/>
      <c r="O1218" s="8"/>
      <c r="P1218" s="8"/>
      <c r="Q1218" s="8">
        <f>IF($B$23=$M$2,M1218,IF($B$23=$N$2,N1218,IF($B$23=$O$2,O1218,IF($B$23=$P$2,P1218,""))))</f>
        <v>0</v>
      </c>
      <c r="R1218" s="3">
        <f>IF(Q1218&lt;&gt;0,regpay,0)</f>
        <v>0</v>
      </c>
      <c r="S1218" s="27"/>
      <c r="T1218" s="3">
        <f>IF(U1217=0,0,S1218)</f>
        <v>0</v>
      </c>
      <c r="U1218" s="8" t="str">
        <f>IF(E1218="","",IF(U1217&lt;=0,0,IF(U1217+F1218-L1218-R1218-T1218&lt;0,0,U1217+F1218-L1218-R1218-T1218)))</f>
        <v/>
      </c>
      <c r="W1218" s="11"/>
      <c r="X1218" s="11"/>
      <c r="Y1218" s="11"/>
      <c r="Z1218" s="11"/>
      <c r="AA1218" s="11"/>
      <c r="AB1218" s="11"/>
      <c r="AC1218" s="11"/>
    </row>
    <row r="1219" spans="4:29">
      <c r="D1219" s="34">
        <f>IF(SUM($D$2:D1218)&lt;&gt;0,0,IF(U1218=L1219,E1219,0))</f>
        <v>0</v>
      </c>
      <c r="E1219" s="3" t="str">
        <f t="shared" si="58"/>
        <v/>
      </c>
      <c r="F1219" s="3" t="str">
        <f>IF(E1219="","",IF(ISERROR(INDEX($A$11:$B$20,MATCH(E1219,$A$11:$A$20,0),2)),0,INDEX($A$11:$B$20,MATCH(E1219,$A$11:$A$20,0),2)))</f>
        <v/>
      </c>
      <c r="G1219" s="47">
        <v>0.1</v>
      </c>
      <c r="H1219" s="46">
        <f>IF($B$5="fixed",rate,G1219)</f>
        <v>0.1</v>
      </c>
      <c r="I1219" s="9" t="e">
        <f>IF(E1219="",NA(),IF(PMT(H1219/freq,(term*freq),-$B$2)&gt;(U1218*(1+rate/freq)),IF((U1218*(1+rate/freq))&lt;0,0,(U1218*(1+rate/freq))),PMT(H1219/freq,(term*freq),-$B$2)))</f>
        <v>#N/A</v>
      </c>
      <c r="J1219" s="8" t="str">
        <f>IF(E1219="","",IF(emi&gt;(U1218*(1+rate/freq)),IF((U1218*(1+rate/freq))&lt;0,0,(U1218*(1+rate/freq))),emi))</f>
        <v/>
      </c>
      <c r="K1219" s="9" t="e">
        <f>IF(E1219="",NA(),IF(U1218&lt;0,0,U1218)*H1219/freq)</f>
        <v>#N/A</v>
      </c>
      <c r="L1219" s="8" t="str">
        <f t="shared" si="56"/>
        <v/>
      </c>
      <c r="M1219" s="8" t="str">
        <f t="shared" si="57"/>
        <v/>
      </c>
      <c r="N1219" s="8">
        <f>N1216+3</f>
        <v>1216</v>
      </c>
      <c r="O1219" s="8"/>
      <c r="P1219" s="8"/>
      <c r="Q1219" s="8">
        <f>IF($B$23=$M$2,M1219,IF($B$23=$N$2,N1219,IF($B$23=$O$2,O1219,IF($B$23=$P$2,P1219,""))))</f>
        <v>1216</v>
      </c>
      <c r="R1219" s="3">
        <f>IF(Q1219&lt;&gt;0,regpay,0)</f>
        <v>0</v>
      </c>
      <c r="S1219" s="27"/>
      <c r="T1219" s="3">
        <f>IF(U1218=0,0,S1219)</f>
        <v>0</v>
      </c>
      <c r="U1219" s="8" t="str">
        <f>IF(E1219="","",IF(U1218&lt;=0,0,IF(U1218+F1219-L1219-R1219-T1219&lt;0,0,U1218+F1219-L1219-R1219-T1219)))</f>
        <v/>
      </c>
      <c r="W1219" s="11"/>
      <c r="X1219" s="11"/>
      <c r="Y1219" s="11"/>
      <c r="Z1219" s="11"/>
      <c r="AA1219" s="11"/>
      <c r="AB1219" s="11"/>
      <c r="AC1219" s="11"/>
    </row>
    <row r="1220" spans="4:29">
      <c r="D1220" s="34">
        <f>IF(SUM($D$2:D1219)&lt;&gt;0,0,IF(U1219=L1220,E1220,0))</f>
        <v>0</v>
      </c>
      <c r="E1220" s="3" t="str">
        <f t="shared" si="58"/>
        <v/>
      </c>
      <c r="F1220" s="3" t="str">
        <f>IF(E1220="","",IF(ISERROR(INDEX($A$11:$B$20,MATCH(E1220,$A$11:$A$20,0),2)),0,INDEX($A$11:$B$20,MATCH(E1220,$A$11:$A$20,0),2)))</f>
        <v/>
      </c>
      <c r="G1220" s="47">
        <v>0.1</v>
      </c>
      <c r="H1220" s="46">
        <f>IF($B$5="fixed",rate,G1220)</f>
        <v>0.1</v>
      </c>
      <c r="I1220" s="9" t="e">
        <f>IF(E1220="",NA(),IF(PMT(H1220/freq,(term*freq),-$B$2)&gt;(U1219*(1+rate/freq)),IF((U1219*(1+rate/freq))&lt;0,0,(U1219*(1+rate/freq))),PMT(H1220/freq,(term*freq),-$B$2)))</f>
        <v>#N/A</v>
      </c>
      <c r="J1220" s="8" t="str">
        <f>IF(E1220="","",IF(emi&gt;(U1219*(1+rate/freq)),IF((U1219*(1+rate/freq))&lt;0,0,(U1219*(1+rate/freq))),emi))</f>
        <v/>
      </c>
      <c r="K1220" s="9" t="e">
        <f>IF(E1220="",NA(),IF(U1219&lt;0,0,U1219)*H1220/freq)</f>
        <v>#N/A</v>
      </c>
      <c r="L1220" s="8" t="str">
        <f t="shared" si="56"/>
        <v/>
      </c>
      <c r="M1220" s="8" t="str">
        <f t="shared" si="57"/>
        <v/>
      </c>
      <c r="N1220" s="8"/>
      <c r="O1220" s="8"/>
      <c r="P1220" s="8"/>
      <c r="Q1220" s="8">
        <f>IF($B$23=$M$2,M1220,IF($B$23=$N$2,N1220,IF($B$23=$O$2,O1220,IF($B$23=$P$2,P1220,""))))</f>
        <v>0</v>
      </c>
      <c r="R1220" s="3">
        <f>IF(Q1220&lt;&gt;0,regpay,0)</f>
        <v>0</v>
      </c>
      <c r="S1220" s="27"/>
      <c r="T1220" s="3">
        <f>IF(U1219=0,0,S1220)</f>
        <v>0</v>
      </c>
      <c r="U1220" s="8" t="str">
        <f>IF(E1220="","",IF(U1219&lt;=0,0,IF(U1219+F1220-L1220-R1220-T1220&lt;0,0,U1219+F1220-L1220-R1220-T1220)))</f>
        <v/>
      </c>
      <c r="W1220" s="11"/>
      <c r="X1220" s="11"/>
      <c r="Y1220" s="11"/>
      <c r="Z1220" s="11"/>
      <c r="AA1220" s="11"/>
      <c r="AB1220" s="11"/>
      <c r="AC1220" s="11"/>
    </row>
    <row r="1221" spans="4:29">
      <c r="D1221" s="34">
        <f>IF(SUM($D$2:D1220)&lt;&gt;0,0,IF(U1220=L1221,E1221,0))</f>
        <v>0</v>
      </c>
      <c r="E1221" s="3" t="str">
        <f t="shared" si="58"/>
        <v/>
      </c>
      <c r="F1221" s="3" t="str">
        <f>IF(E1221="","",IF(ISERROR(INDEX($A$11:$B$20,MATCH(E1221,$A$11:$A$20,0),2)),0,INDEX($A$11:$B$20,MATCH(E1221,$A$11:$A$20,0),2)))</f>
        <v/>
      </c>
      <c r="G1221" s="47">
        <v>0.1</v>
      </c>
      <c r="H1221" s="46">
        <f>IF($B$5="fixed",rate,G1221)</f>
        <v>0.1</v>
      </c>
      <c r="I1221" s="9" t="e">
        <f>IF(E1221="",NA(),IF(PMT(H1221/freq,(term*freq),-$B$2)&gt;(U1220*(1+rate/freq)),IF((U1220*(1+rate/freq))&lt;0,0,(U1220*(1+rate/freq))),PMT(H1221/freq,(term*freq),-$B$2)))</f>
        <v>#N/A</v>
      </c>
      <c r="J1221" s="8" t="str">
        <f>IF(E1221="","",IF(emi&gt;(U1220*(1+rate/freq)),IF((U1220*(1+rate/freq))&lt;0,0,(U1220*(1+rate/freq))),emi))</f>
        <v/>
      </c>
      <c r="K1221" s="9" t="e">
        <f>IF(E1221="",NA(),IF(U1220&lt;0,0,U1220)*H1221/freq)</f>
        <v>#N/A</v>
      </c>
      <c r="L1221" s="8" t="str">
        <f t="shared" ref="L1221:L1284" si="59">IF(E1221="","",I1221-K1221)</f>
        <v/>
      </c>
      <c r="M1221" s="8" t="str">
        <f t="shared" ref="M1221:M1284" si="60">E1221</f>
        <v/>
      </c>
      <c r="N1221" s="8"/>
      <c r="O1221" s="8"/>
      <c r="P1221" s="8"/>
      <c r="Q1221" s="8">
        <f>IF($B$23=$M$2,M1221,IF($B$23=$N$2,N1221,IF($B$23=$O$2,O1221,IF($B$23=$P$2,P1221,""))))</f>
        <v>0</v>
      </c>
      <c r="R1221" s="3">
        <f>IF(Q1221&lt;&gt;0,regpay,0)</f>
        <v>0</v>
      </c>
      <c r="S1221" s="27"/>
      <c r="T1221" s="3">
        <f>IF(U1220=0,0,S1221)</f>
        <v>0</v>
      </c>
      <c r="U1221" s="8" t="str">
        <f>IF(E1221="","",IF(U1220&lt;=0,0,IF(U1220+F1221-L1221-R1221-T1221&lt;0,0,U1220+F1221-L1221-R1221-T1221)))</f>
        <v/>
      </c>
      <c r="W1221" s="11"/>
      <c r="X1221" s="11"/>
      <c r="Y1221" s="11"/>
      <c r="Z1221" s="11"/>
      <c r="AA1221" s="11"/>
      <c r="AB1221" s="11"/>
      <c r="AC1221" s="11"/>
    </row>
    <row r="1222" spans="4:29">
      <c r="D1222" s="34">
        <f>IF(SUM($D$2:D1221)&lt;&gt;0,0,IF(U1221=L1222,E1222,0))</f>
        <v>0</v>
      </c>
      <c r="E1222" s="3" t="str">
        <f t="shared" si="58"/>
        <v/>
      </c>
      <c r="F1222" s="3" t="str">
        <f>IF(E1222="","",IF(ISERROR(INDEX($A$11:$B$20,MATCH(E1222,$A$11:$A$20,0),2)),0,INDEX($A$11:$B$20,MATCH(E1222,$A$11:$A$20,0),2)))</f>
        <v/>
      </c>
      <c r="G1222" s="47">
        <v>0.1</v>
      </c>
      <c r="H1222" s="46">
        <f>IF($B$5="fixed",rate,G1222)</f>
        <v>0.1</v>
      </c>
      <c r="I1222" s="9" t="e">
        <f>IF(E1222="",NA(),IF(PMT(H1222/freq,(term*freq),-$B$2)&gt;(U1221*(1+rate/freq)),IF((U1221*(1+rate/freq))&lt;0,0,(U1221*(1+rate/freq))),PMT(H1222/freq,(term*freq),-$B$2)))</f>
        <v>#N/A</v>
      </c>
      <c r="J1222" s="8" t="str">
        <f>IF(E1222="","",IF(emi&gt;(U1221*(1+rate/freq)),IF((U1221*(1+rate/freq))&lt;0,0,(U1221*(1+rate/freq))),emi))</f>
        <v/>
      </c>
      <c r="K1222" s="9" t="e">
        <f>IF(E1222="",NA(),IF(U1221&lt;0,0,U1221)*H1222/freq)</f>
        <v>#N/A</v>
      </c>
      <c r="L1222" s="8" t="str">
        <f t="shared" si="59"/>
        <v/>
      </c>
      <c r="M1222" s="8" t="str">
        <f t="shared" si="60"/>
        <v/>
      </c>
      <c r="N1222" s="8">
        <f>N1219+3</f>
        <v>1219</v>
      </c>
      <c r="O1222" s="8">
        <f>O1216+6</f>
        <v>1219</v>
      </c>
      <c r="P1222" s="8"/>
      <c r="Q1222" s="8">
        <f>IF($B$23=$M$2,M1222,IF($B$23=$N$2,N1222,IF($B$23=$O$2,O1222,IF($B$23=$P$2,P1222,""))))</f>
        <v>1219</v>
      </c>
      <c r="R1222" s="3">
        <f>IF(Q1222&lt;&gt;0,regpay,0)</f>
        <v>0</v>
      </c>
      <c r="S1222" s="27"/>
      <c r="T1222" s="3">
        <f>IF(U1221=0,0,S1222)</f>
        <v>0</v>
      </c>
      <c r="U1222" s="8" t="str">
        <f>IF(E1222="","",IF(U1221&lt;=0,0,IF(U1221+F1222-L1222-R1222-T1222&lt;0,0,U1221+F1222-L1222-R1222-T1222)))</f>
        <v/>
      </c>
      <c r="W1222" s="11"/>
      <c r="X1222" s="11"/>
      <c r="Y1222" s="11"/>
      <c r="Z1222" s="11"/>
      <c r="AA1222" s="11"/>
      <c r="AB1222" s="11"/>
      <c r="AC1222" s="11"/>
    </row>
    <row r="1223" spans="4:29">
      <c r="D1223" s="34">
        <f>IF(SUM($D$2:D1222)&lt;&gt;0,0,IF(U1222=L1223,E1223,0))</f>
        <v>0</v>
      </c>
      <c r="E1223" s="3" t="str">
        <f t="shared" si="58"/>
        <v/>
      </c>
      <c r="F1223" s="3" t="str">
        <f>IF(E1223="","",IF(ISERROR(INDEX($A$11:$B$20,MATCH(E1223,$A$11:$A$20,0),2)),0,INDEX($A$11:$B$20,MATCH(E1223,$A$11:$A$20,0),2)))</f>
        <v/>
      </c>
      <c r="G1223" s="47">
        <v>0.1</v>
      </c>
      <c r="H1223" s="46">
        <f>IF($B$5="fixed",rate,G1223)</f>
        <v>0.1</v>
      </c>
      <c r="I1223" s="9" t="e">
        <f>IF(E1223="",NA(),IF(PMT(H1223/freq,(term*freq),-$B$2)&gt;(U1222*(1+rate/freq)),IF((U1222*(1+rate/freq))&lt;0,0,(U1222*(1+rate/freq))),PMT(H1223/freq,(term*freq),-$B$2)))</f>
        <v>#N/A</v>
      </c>
      <c r="J1223" s="8" t="str">
        <f>IF(E1223="","",IF(emi&gt;(U1222*(1+rate/freq)),IF((U1222*(1+rate/freq))&lt;0,0,(U1222*(1+rate/freq))),emi))</f>
        <v/>
      </c>
      <c r="K1223" s="9" t="e">
        <f>IF(E1223="",NA(),IF(U1222&lt;0,0,U1222)*H1223/freq)</f>
        <v>#N/A</v>
      </c>
      <c r="L1223" s="8" t="str">
        <f t="shared" si="59"/>
        <v/>
      </c>
      <c r="M1223" s="8" t="str">
        <f t="shared" si="60"/>
        <v/>
      </c>
      <c r="N1223" s="8"/>
      <c r="O1223" s="8"/>
      <c r="P1223" s="8"/>
      <c r="Q1223" s="8">
        <f>IF($B$23=$M$2,M1223,IF($B$23=$N$2,N1223,IF($B$23=$O$2,O1223,IF($B$23=$P$2,P1223,""))))</f>
        <v>0</v>
      </c>
      <c r="R1223" s="3">
        <f>IF(Q1223&lt;&gt;0,regpay,0)</f>
        <v>0</v>
      </c>
      <c r="S1223" s="27"/>
      <c r="T1223" s="3">
        <f>IF(U1222=0,0,S1223)</f>
        <v>0</v>
      </c>
      <c r="U1223" s="8" t="str">
        <f>IF(E1223="","",IF(U1222&lt;=0,0,IF(U1222+F1223-L1223-R1223-T1223&lt;0,0,U1222+F1223-L1223-R1223-T1223)))</f>
        <v/>
      </c>
      <c r="W1223" s="11"/>
      <c r="X1223" s="11"/>
      <c r="Y1223" s="11"/>
      <c r="Z1223" s="11"/>
      <c r="AA1223" s="11"/>
      <c r="AB1223" s="11"/>
      <c r="AC1223" s="11"/>
    </row>
    <row r="1224" spans="4:29">
      <c r="D1224" s="34">
        <f>IF(SUM($D$2:D1223)&lt;&gt;0,0,IF(U1223=L1224,E1224,0))</f>
        <v>0</v>
      </c>
      <c r="E1224" s="3" t="str">
        <f t="shared" si="58"/>
        <v/>
      </c>
      <c r="F1224" s="3" t="str">
        <f>IF(E1224="","",IF(ISERROR(INDEX($A$11:$B$20,MATCH(E1224,$A$11:$A$20,0),2)),0,INDEX($A$11:$B$20,MATCH(E1224,$A$11:$A$20,0),2)))</f>
        <v/>
      </c>
      <c r="G1224" s="47">
        <v>0.1</v>
      </c>
      <c r="H1224" s="46">
        <f>IF($B$5="fixed",rate,G1224)</f>
        <v>0.1</v>
      </c>
      <c r="I1224" s="9" t="e">
        <f>IF(E1224="",NA(),IF(PMT(H1224/freq,(term*freq),-$B$2)&gt;(U1223*(1+rate/freq)),IF((U1223*(1+rate/freq))&lt;0,0,(U1223*(1+rate/freq))),PMT(H1224/freq,(term*freq),-$B$2)))</f>
        <v>#N/A</v>
      </c>
      <c r="J1224" s="8" t="str">
        <f>IF(E1224="","",IF(emi&gt;(U1223*(1+rate/freq)),IF((U1223*(1+rate/freq))&lt;0,0,(U1223*(1+rate/freq))),emi))</f>
        <v/>
      </c>
      <c r="K1224" s="9" t="e">
        <f>IF(E1224="",NA(),IF(U1223&lt;0,0,U1223)*H1224/freq)</f>
        <v>#N/A</v>
      </c>
      <c r="L1224" s="8" t="str">
        <f t="shared" si="59"/>
        <v/>
      </c>
      <c r="M1224" s="8" t="str">
        <f t="shared" si="60"/>
        <v/>
      </c>
      <c r="N1224" s="8"/>
      <c r="O1224" s="8"/>
      <c r="P1224" s="8"/>
      <c r="Q1224" s="8">
        <f>IF($B$23=$M$2,M1224,IF($B$23=$N$2,N1224,IF($B$23=$O$2,O1224,IF($B$23=$P$2,P1224,""))))</f>
        <v>0</v>
      </c>
      <c r="R1224" s="3">
        <f>IF(Q1224&lt;&gt;0,regpay,0)</f>
        <v>0</v>
      </c>
      <c r="S1224" s="27"/>
      <c r="T1224" s="3">
        <f>IF(U1223=0,0,S1224)</f>
        <v>0</v>
      </c>
      <c r="U1224" s="8" t="str">
        <f>IF(E1224="","",IF(U1223&lt;=0,0,IF(U1223+F1224-L1224-R1224-T1224&lt;0,0,U1223+F1224-L1224-R1224-T1224)))</f>
        <v/>
      </c>
      <c r="W1224" s="11"/>
      <c r="X1224" s="11"/>
      <c r="Y1224" s="11"/>
      <c r="Z1224" s="11"/>
      <c r="AA1224" s="11"/>
      <c r="AB1224" s="11"/>
      <c r="AC1224" s="11"/>
    </row>
    <row r="1225" spans="4:29">
      <c r="D1225" s="34">
        <f>IF(SUM($D$2:D1224)&lt;&gt;0,0,IF(U1224=L1225,E1225,0))</f>
        <v>0</v>
      </c>
      <c r="E1225" s="3" t="str">
        <f t="shared" si="58"/>
        <v/>
      </c>
      <c r="F1225" s="3" t="str">
        <f>IF(E1225="","",IF(ISERROR(INDEX($A$11:$B$20,MATCH(E1225,$A$11:$A$20,0),2)),0,INDEX($A$11:$B$20,MATCH(E1225,$A$11:$A$20,0),2)))</f>
        <v/>
      </c>
      <c r="G1225" s="47">
        <v>0.1</v>
      </c>
      <c r="H1225" s="46">
        <f>IF($B$5="fixed",rate,G1225)</f>
        <v>0.1</v>
      </c>
      <c r="I1225" s="9" t="e">
        <f>IF(E1225="",NA(),IF(PMT(H1225/freq,(term*freq),-$B$2)&gt;(U1224*(1+rate/freq)),IF((U1224*(1+rate/freq))&lt;0,0,(U1224*(1+rate/freq))),PMT(H1225/freq,(term*freq),-$B$2)))</f>
        <v>#N/A</v>
      </c>
      <c r="J1225" s="8" t="str">
        <f>IF(E1225="","",IF(emi&gt;(U1224*(1+rate/freq)),IF((U1224*(1+rate/freq))&lt;0,0,(U1224*(1+rate/freq))),emi))</f>
        <v/>
      </c>
      <c r="K1225" s="9" t="e">
        <f>IF(E1225="",NA(),IF(U1224&lt;0,0,U1224)*H1225/freq)</f>
        <v>#N/A</v>
      </c>
      <c r="L1225" s="8" t="str">
        <f t="shared" si="59"/>
        <v/>
      </c>
      <c r="M1225" s="8" t="str">
        <f t="shared" si="60"/>
        <v/>
      </c>
      <c r="N1225" s="8">
        <f>N1222+3</f>
        <v>1222</v>
      </c>
      <c r="O1225" s="8"/>
      <c r="P1225" s="8"/>
      <c r="Q1225" s="8">
        <f>IF($B$23=$M$2,M1225,IF($B$23=$N$2,N1225,IF($B$23=$O$2,O1225,IF($B$23=$P$2,P1225,""))))</f>
        <v>1222</v>
      </c>
      <c r="R1225" s="3">
        <f>IF(Q1225&lt;&gt;0,regpay,0)</f>
        <v>0</v>
      </c>
      <c r="S1225" s="27"/>
      <c r="T1225" s="3">
        <f>IF(U1224=0,0,S1225)</f>
        <v>0</v>
      </c>
      <c r="U1225" s="8" t="str">
        <f>IF(E1225="","",IF(U1224&lt;=0,0,IF(U1224+F1225-L1225-R1225-T1225&lt;0,0,U1224+F1225-L1225-R1225-T1225)))</f>
        <v/>
      </c>
      <c r="W1225" s="11"/>
      <c r="X1225" s="11"/>
      <c r="Y1225" s="11"/>
      <c r="Z1225" s="11"/>
      <c r="AA1225" s="11"/>
      <c r="AB1225" s="11"/>
      <c r="AC1225" s="11"/>
    </row>
    <row r="1226" spans="4:29">
      <c r="D1226" s="34">
        <f>IF(SUM($D$2:D1225)&lt;&gt;0,0,IF(U1225=L1226,E1226,0))</f>
        <v>0</v>
      </c>
      <c r="E1226" s="3" t="str">
        <f t="shared" si="58"/>
        <v/>
      </c>
      <c r="F1226" s="3" t="str">
        <f>IF(E1226="","",IF(ISERROR(INDEX($A$11:$B$20,MATCH(E1226,$A$11:$A$20,0),2)),0,INDEX($A$11:$B$20,MATCH(E1226,$A$11:$A$20,0),2)))</f>
        <v/>
      </c>
      <c r="G1226" s="47">
        <v>0.1</v>
      </c>
      <c r="H1226" s="46">
        <f>IF($B$5="fixed",rate,G1226)</f>
        <v>0.1</v>
      </c>
      <c r="I1226" s="9" t="e">
        <f>IF(E1226="",NA(),IF(PMT(H1226/freq,(term*freq),-$B$2)&gt;(U1225*(1+rate/freq)),IF((U1225*(1+rate/freq))&lt;0,0,(U1225*(1+rate/freq))),PMT(H1226/freq,(term*freq),-$B$2)))</f>
        <v>#N/A</v>
      </c>
      <c r="J1226" s="8" t="str">
        <f>IF(E1226="","",IF(emi&gt;(U1225*(1+rate/freq)),IF((U1225*(1+rate/freq))&lt;0,0,(U1225*(1+rate/freq))),emi))</f>
        <v/>
      </c>
      <c r="K1226" s="9" t="e">
        <f>IF(E1226="",NA(),IF(U1225&lt;0,0,U1225)*H1226/freq)</f>
        <v>#N/A</v>
      </c>
      <c r="L1226" s="8" t="str">
        <f t="shared" si="59"/>
        <v/>
      </c>
      <c r="M1226" s="8" t="str">
        <f t="shared" si="60"/>
        <v/>
      </c>
      <c r="N1226" s="8"/>
      <c r="O1226" s="8"/>
      <c r="P1226" s="8"/>
      <c r="Q1226" s="8">
        <f>IF($B$23=$M$2,M1226,IF($B$23=$N$2,N1226,IF($B$23=$O$2,O1226,IF($B$23=$P$2,P1226,""))))</f>
        <v>0</v>
      </c>
      <c r="R1226" s="3">
        <f>IF(Q1226&lt;&gt;0,regpay,0)</f>
        <v>0</v>
      </c>
      <c r="S1226" s="27"/>
      <c r="T1226" s="3">
        <f>IF(U1225=0,0,S1226)</f>
        <v>0</v>
      </c>
      <c r="U1226" s="8" t="str">
        <f>IF(E1226="","",IF(U1225&lt;=0,0,IF(U1225+F1226-L1226-R1226-T1226&lt;0,0,U1225+F1226-L1226-R1226-T1226)))</f>
        <v/>
      </c>
      <c r="W1226" s="11"/>
      <c r="X1226" s="11"/>
      <c r="Y1226" s="11"/>
      <c r="Z1226" s="11"/>
      <c r="AA1226" s="11"/>
      <c r="AB1226" s="11"/>
      <c r="AC1226" s="11"/>
    </row>
    <row r="1227" spans="4:29">
      <c r="D1227" s="34">
        <f>IF(SUM($D$2:D1226)&lt;&gt;0,0,IF(U1226=L1227,E1227,0))</f>
        <v>0</v>
      </c>
      <c r="E1227" s="3" t="str">
        <f t="shared" si="58"/>
        <v/>
      </c>
      <c r="F1227" s="3" t="str">
        <f>IF(E1227="","",IF(ISERROR(INDEX($A$11:$B$20,MATCH(E1227,$A$11:$A$20,0),2)),0,INDEX($A$11:$B$20,MATCH(E1227,$A$11:$A$20,0),2)))</f>
        <v/>
      </c>
      <c r="G1227" s="47">
        <v>0.1</v>
      </c>
      <c r="H1227" s="46">
        <f>IF($B$5="fixed",rate,G1227)</f>
        <v>0.1</v>
      </c>
      <c r="I1227" s="9" t="e">
        <f>IF(E1227="",NA(),IF(PMT(H1227/freq,(term*freq),-$B$2)&gt;(U1226*(1+rate/freq)),IF((U1226*(1+rate/freq))&lt;0,0,(U1226*(1+rate/freq))),PMT(H1227/freq,(term*freq),-$B$2)))</f>
        <v>#N/A</v>
      </c>
      <c r="J1227" s="8" t="str">
        <f>IF(E1227="","",IF(emi&gt;(U1226*(1+rate/freq)),IF((U1226*(1+rate/freq))&lt;0,0,(U1226*(1+rate/freq))),emi))</f>
        <v/>
      </c>
      <c r="K1227" s="9" t="e">
        <f>IF(E1227="",NA(),IF(U1226&lt;0,0,U1226)*H1227/freq)</f>
        <v>#N/A</v>
      </c>
      <c r="L1227" s="8" t="str">
        <f t="shared" si="59"/>
        <v/>
      </c>
      <c r="M1227" s="8" t="str">
        <f t="shared" si="60"/>
        <v/>
      </c>
      <c r="N1227" s="8"/>
      <c r="O1227" s="8"/>
      <c r="P1227" s="8"/>
      <c r="Q1227" s="8">
        <f>IF($B$23=$M$2,M1227,IF($B$23=$N$2,N1227,IF($B$23=$O$2,O1227,IF($B$23=$P$2,P1227,""))))</f>
        <v>0</v>
      </c>
      <c r="R1227" s="3">
        <f>IF(Q1227&lt;&gt;0,regpay,0)</f>
        <v>0</v>
      </c>
      <c r="S1227" s="27"/>
      <c r="T1227" s="3">
        <f>IF(U1226=0,0,S1227)</f>
        <v>0</v>
      </c>
      <c r="U1227" s="8" t="str">
        <f>IF(E1227="","",IF(U1226&lt;=0,0,IF(U1226+F1227-L1227-R1227-T1227&lt;0,0,U1226+F1227-L1227-R1227-T1227)))</f>
        <v/>
      </c>
      <c r="W1227" s="11"/>
      <c r="X1227" s="11"/>
      <c r="Y1227" s="11"/>
      <c r="Z1227" s="11"/>
      <c r="AA1227" s="11"/>
      <c r="AB1227" s="11"/>
      <c r="AC1227" s="11"/>
    </row>
    <row r="1228" spans="4:29">
      <c r="D1228" s="34">
        <f>IF(SUM($D$2:D1227)&lt;&gt;0,0,IF(U1227=L1228,E1228,0))</f>
        <v>0</v>
      </c>
      <c r="E1228" s="3" t="str">
        <f t="shared" si="58"/>
        <v/>
      </c>
      <c r="F1228" s="3" t="str">
        <f>IF(E1228="","",IF(ISERROR(INDEX($A$11:$B$20,MATCH(E1228,$A$11:$A$20,0),2)),0,INDEX($A$11:$B$20,MATCH(E1228,$A$11:$A$20,0),2)))</f>
        <v/>
      </c>
      <c r="G1228" s="47">
        <v>0.1</v>
      </c>
      <c r="H1228" s="46">
        <f>IF($B$5="fixed",rate,G1228)</f>
        <v>0.1</v>
      </c>
      <c r="I1228" s="9" t="e">
        <f>IF(E1228="",NA(),IF(PMT(H1228/freq,(term*freq),-$B$2)&gt;(U1227*(1+rate/freq)),IF((U1227*(1+rate/freq))&lt;0,0,(U1227*(1+rate/freq))),PMT(H1228/freq,(term*freq),-$B$2)))</f>
        <v>#N/A</v>
      </c>
      <c r="J1228" s="8" t="str">
        <f>IF(E1228="","",IF(emi&gt;(U1227*(1+rate/freq)),IF((U1227*(1+rate/freq))&lt;0,0,(U1227*(1+rate/freq))),emi))</f>
        <v/>
      </c>
      <c r="K1228" s="9" t="e">
        <f>IF(E1228="",NA(),IF(U1227&lt;0,0,U1227)*H1228/freq)</f>
        <v>#N/A</v>
      </c>
      <c r="L1228" s="8" t="str">
        <f t="shared" si="59"/>
        <v/>
      </c>
      <c r="M1228" s="8" t="str">
        <f t="shared" si="60"/>
        <v/>
      </c>
      <c r="N1228" s="8">
        <f>N1225+3</f>
        <v>1225</v>
      </c>
      <c r="O1228" s="8">
        <f>O1222+6</f>
        <v>1225</v>
      </c>
      <c r="P1228" s="8">
        <f>P1216+12</f>
        <v>1225</v>
      </c>
      <c r="Q1228" s="8">
        <f>IF($B$23=$M$2,M1228,IF($B$23=$N$2,N1228,IF($B$23=$O$2,O1228,IF($B$23=$P$2,P1228,""))))</f>
        <v>1225</v>
      </c>
      <c r="R1228" s="3">
        <f>IF(Q1228&lt;&gt;0,regpay,0)</f>
        <v>0</v>
      </c>
      <c r="S1228" s="27"/>
      <c r="T1228" s="3">
        <f>IF(U1227=0,0,S1228)</f>
        <v>0</v>
      </c>
      <c r="U1228" s="8" t="str">
        <f>IF(E1228="","",IF(U1227&lt;=0,0,IF(U1227+F1228-L1228-R1228-T1228&lt;0,0,U1227+F1228-L1228-R1228-T1228)))</f>
        <v/>
      </c>
      <c r="W1228" s="11"/>
      <c r="X1228" s="11"/>
      <c r="Y1228" s="11"/>
      <c r="Z1228" s="11"/>
      <c r="AA1228" s="11"/>
      <c r="AB1228" s="11"/>
      <c r="AC1228" s="11"/>
    </row>
    <row r="1229" spans="4:29">
      <c r="D1229" s="34">
        <f>IF(SUM($D$2:D1228)&lt;&gt;0,0,IF(U1228=L1229,E1229,0))</f>
        <v>0</v>
      </c>
      <c r="E1229" s="3" t="str">
        <f t="shared" si="58"/>
        <v/>
      </c>
      <c r="F1229" s="3" t="str">
        <f>IF(E1229="","",IF(ISERROR(INDEX($A$11:$B$20,MATCH(E1229,$A$11:$A$20,0),2)),0,INDEX($A$11:$B$20,MATCH(E1229,$A$11:$A$20,0),2)))</f>
        <v/>
      </c>
      <c r="G1229" s="47">
        <v>0.1</v>
      </c>
      <c r="H1229" s="46">
        <f>IF($B$5="fixed",rate,G1229)</f>
        <v>0.1</v>
      </c>
      <c r="I1229" s="9" t="e">
        <f>IF(E1229="",NA(),IF(PMT(H1229/freq,(term*freq),-$B$2)&gt;(U1228*(1+rate/freq)),IF((U1228*(1+rate/freq))&lt;0,0,(U1228*(1+rate/freq))),PMT(H1229/freq,(term*freq),-$B$2)))</f>
        <v>#N/A</v>
      </c>
      <c r="J1229" s="8" t="str">
        <f>IF(E1229="","",IF(emi&gt;(U1228*(1+rate/freq)),IF((U1228*(1+rate/freq))&lt;0,0,(U1228*(1+rate/freq))),emi))</f>
        <v/>
      </c>
      <c r="K1229" s="9" t="e">
        <f>IF(E1229="",NA(),IF(U1228&lt;0,0,U1228)*H1229/freq)</f>
        <v>#N/A</v>
      </c>
      <c r="L1229" s="8" t="str">
        <f t="shared" si="59"/>
        <v/>
      </c>
      <c r="M1229" s="8" t="str">
        <f t="shared" si="60"/>
        <v/>
      </c>
      <c r="N1229" s="8"/>
      <c r="O1229" s="8"/>
      <c r="P1229" s="8"/>
      <c r="Q1229" s="8">
        <f>IF($B$23=$M$2,M1229,IF($B$23=$N$2,N1229,IF($B$23=$O$2,O1229,IF($B$23=$P$2,P1229,""))))</f>
        <v>0</v>
      </c>
      <c r="R1229" s="3">
        <f>IF(Q1229&lt;&gt;0,regpay,0)</f>
        <v>0</v>
      </c>
      <c r="S1229" s="27"/>
      <c r="T1229" s="3">
        <f>IF(U1228=0,0,S1229)</f>
        <v>0</v>
      </c>
      <c r="U1229" s="8" t="str">
        <f>IF(E1229="","",IF(U1228&lt;=0,0,IF(U1228+F1229-L1229-R1229-T1229&lt;0,0,U1228+F1229-L1229-R1229-T1229)))</f>
        <v/>
      </c>
      <c r="W1229" s="11"/>
      <c r="X1229" s="11"/>
      <c r="Y1229" s="11"/>
      <c r="Z1229" s="11"/>
      <c r="AA1229" s="11"/>
      <c r="AB1229" s="11"/>
      <c r="AC1229" s="11"/>
    </row>
    <row r="1230" spans="4:29">
      <c r="D1230" s="34">
        <f>IF(SUM($D$2:D1229)&lt;&gt;0,0,IF(U1229=L1230,E1230,0))</f>
        <v>0</v>
      </c>
      <c r="E1230" s="3" t="str">
        <f t="shared" si="58"/>
        <v/>
      </c>
      <c r="F1230" s="3" t="str">
        <f>IF(E1230="","",IF(ISERROR(INDEX($A$11:$B$20,MATCH(E1230,$A$11:$A$20,0),2)),0,INDEX($A$11:$B$20,MATCH(E1230,$A$11:$A$20,0),2)))</f>
        <v/>
      </c>
      <c r="G1230" s="47">
        <v>0.1</v>
      </c>
      <c r="H1230" s="46">
        <f>IF($B$5="fixed",rate,G1230)</f>
        <v>0.1</v>
      </c>
      <c r="I1230" s="9" t="e">
        <f>IF(E1230="",NA(),IF(PMT(H1230/freq,(term*freq),-$B$2)&gt;(U1229*(1+rate/freq)),IF((U1229*(1+rate/freq))&lt;0,0,(U1229*(1+rate/freq))),PMT(H1230/freq,(term*freq),-$B$2)))</f>
        <v>#N/A</v>
      </c>
      <c r="J1230" s="8" t="str">
        <f>IF(E1230="","",IF(emi&gt;(U1229*(1+rate/freq)),IF((U1229*(1+rate/freq))&lt;0,0,(U1229*(1+rate/freq))),emi))</f>
        <v/>
      </c>
      <c r="K1230" s="9" t="e">
        <f>IF(E1230="",NA(),IF(U1229&lt;0,0,U1229)*H1230/freq)</f>
        <v>#N/A</v>
      </c>
      <c r="L1230" s="8" t="str">
        <f t="shared" si="59"/>
        <v/>
      </c>
      <c r="M1230" s="8" t="str">
        <f t="shared" si="60"/>
        <v/>
      </c>
      <c r="N1230" s="8"/>
      <c r="O1230" s="8"/>
      <c r="P1230" s="8"/>
      <c r="Q1230" s="8">
        <f>IF($B$23=$M$2,M1230,IF($B$23=$N$2,N1230,IF($B$23=$O$2,O1230,IF($B$23=$P$2,P1230,""))))</f>
        <v>0</v>
      </c>
      <c r="R1230" s="3">
        <f>IF(Q1230&lt;&gt;0,regpay,0)</f>
        <v>0</v>
      </c>
      <c r="S1230" s="27"/>
      <c r="T1230" s="3">
        <f>IF(U1229=0,0,S1230)</f>
        <v>0</v>
      </c>
      <c r="U1230" s="8" t="str">
        <f>IF(E1230="","",IF(U1229&lt;=0,0,IF(U1229+F1230-L1230-R1230-T1230&lt;0,0,U1229+F1230-L1230-R1230-T1230)))</f>
        <v/>
      </c>
      <c r="W1230" s="11"/>
      <c r="X1230" s="11"/>
      <c r="Y1230" s="11"/>
      <c r="Z1230" s="11"/>
      <c r="AA1230" s="11"/>
      <c r="AB1230" s="11"/>
      <c r="AC1230" s="11"/>
    </row>
    <row r="1231" spans="4:29">
      <c r="D1231" s="34">
        <f>IF(SUM($D$2:D1230)&lt;&gt;0,0,IF(U1230=L1231,E1231,0))</f>
        <v>0</v>
      </c>
      <c r="E1231" s="3" t="str">
        <f t="shared" si="58"/>
        <v/>
      </c>
      <c r="F1231" s="3" t="str">
        <f>IF(E1231="","",IF(ISERROR(INDEX($A$11:$B$20,MATCH(E1231,$A$11:$A$20,0),2)),0,INDEX($A$11:$B$20,MATCH(E1231,$A$11:$A$20,0),2)))</f>
        <v/>
      </c>
      <c r="G1231" s="47">
        <v>0.1</v>
      </c>
      <c r="H1231" s="46">
        <f>IF($B$5="fixed",rate,G1231)</f>
        <v>0.1</v>
      </c>
      <c r="I1231" s="9" t="e">
        <f>IF(E1231="",NA(),IF(PMT(H1231/freq,(term*freq),-$B$2)&gt;(U1230*(1+rate/freq)),IF((U1230*(1+rate/freq))&lt;0,0,(U1230*(1+rate/freq))),PMT(H1231/freq,(term*freq),-$B$2)))</f>
        <v>#N/A</v>
      </c>
      <c r="J1231" s="8" t="str">
        <f>IF(E1231="","",IF(emi&gt;(U1230*(1+rate/freq)),IF((U1230*(1+rate/freq))&lt;0,0,(U1230*(1+rate/freq))),emi))</f>
        <v/>
      </c>
      <c r="K1231" s="9" t="e">
        <f>IF(E1231="",NA(),IF(U1230&lt;0,0,U1230)*H1231/freq)</f>
        <v>#N/A</v>
      </c>
      <c r="L1231" s="8" t="str">
        <f t="shared" si="59"/>
        <v/>
      </c>
      <c r="M1231" s="8" t="str">
        <f t="shared" si="60"/>
        <v/>
      </c>
      <c r="N1231" s="8">
        <f>N1228+3</f>
        <v>1228</v>
      </c>
      <c r="O1231" s="8"/>
      <c r="P1231" s="8"/>
      <c r="Q1231" s="8">
        <f>IF($B$23=$M$2,M1231,IF($B$23=$N$2,N1231,IF($B$23=$O$2,O1231,IF($B$23=$P$2,P1231,""))))</f>
        <v>1228</v>
      </c>
      <c r="R1231" s="3">
        <f>IF(Q1231&lt;&gt;0,regpay,0)</f>
        <v>0</v>
      </c>
      <c r="S1231" s="27"/>
      <c r="T1231" s="3">
        <f>IF(U1230=0,0,S1231)</f>
        <v>0</v>
      </c>
      <c r="U1231" s="8" t="str">
        <f>IF(E1231="","",IF(U1230&lt;=0,0,IF(U1230+F1231-L1231-R1231-T1231&lt;0,0,U1230+F1231-L1231-R1231-T1231)))</f>
        <v/>
      </c>
      <c r="W1231" s="11"/>
      <c r="X1231" s="11"/>
      <c r="Y1231" s="11"/>
      <c r="Z1231" s="11"/>
      <c r="AA1231" s="11"/>
      <c r="AB1231" s="11"/>
      <c r="AC1231" s="11"/>
    </row>
    <row r="1232" spans="4:29">
      <c r="D1232" s="34">
        <f>IF(SUM($D$2:D1231)&lt;&gt;0,0,IF(U1231=L1232,E1232,0))</f>
        <v>0</v>
      </c>
      <c r="E1232" s="3" t="str">
        <f t="shared" si="58"/>
        <v/>
      </c>
      <c r="F1232" s="3" t="str">
        <f>IF(E1232="","",IF(ISERROR(INDEX($A$11:$B$20,MATCH(E1232,$A$11:$A$20,0),2)),0,INDEX($A$11:$B$20,MATCH(E1232,$A$11:$A$20,0),2)))</f>
        <v/>
      </c>
      <c r="G1232" s="47">
        <v>0.1</v>
      </c>
      <c r="H1232" s="46">
        <f>IF($B$5="fixed",rate,G1232)</f>
        <v>0.1</v>
      </c>
      <c r="I1232" s="9" t="e">
        <f>IF(E1232="",NA(),IF(PMT(H1232/freq,(term*freq),-$B$2)&gt;(U1231*(1+rate/freq)),IF((U1231*(1+rate/freq))&lt;0,0,(U1231*(1+rate/freq))),PMT(H1232/freq,(term*freq),-$B$2)))</f>
        <v>#N/A</v>
      </c>
      <c r="J1232" s="8" t="str">
        <f>IF(E1232="","",IF(emi&gt;(U1231*(1+rate/freq)),IF((U1231*(1+rate/freq))&lt;0,0,(U1231*(1+rate/freq))),emi))</f>
        <v/>
      </c>
      <c r="K1232" s="9" t="e">
        <f>IF(E1232="",NA(),IF(U1231&lt;0,0,U1231)*H1232/freq)</f>
        <v>#N/A</v>
      </c>
      <c r="L1232" s="8" t="str">
        <f t="shared" si="59"/>
        <v/>
      </c>
      <c r="M1232" s="8" t="str">
        <f t="shared" si="60"/>
        <v/>
      </c>
      <c r="N1232" s="8"/>
      <c r="O1232" s="8"/>
      <c r="P1232" s="8"/>
      <c r="Q1232" s="8">
        <f>IF($B$23=$M$2,M1232,IF($B$23=$N$2,N1232,IF($B$23=$O$2,O1232,IF($B$23=$P$2,P1232,""))))</f>
        <v>0</v>
      </c>
      <c r="R1232" s="3">
        <f>IF(Q1232&lt;&gt;0,regpay,0)</f>
        <v>0</v>
      </c>
      <c r="S1232" s="27"/>
      <c r="T1232" s="3">
        <f>IF(U1231=0,0,S1232)</f>
        <v>0</v>
      </c>
      <c r="U1232" s="8" t="str">
        <f>IF(E1232="","",IF(U1231&lt;=0,0,IF(U1231+F1232-L1232-R1232-T1232&lt;0,0,U1231+F1232-L1232-R1232-T1232)))</f>
        <v/>
      </c>
      <c r="W1232" s="11"/>
      <c r="X1232" s="11"/>
      <c r="Y1232" s="11"/>
      <c r="Z1232" s="11"/>
      <c r="AA1232" s="11"/>
      <c r="AB1232" s="11"/>
      <c r="AC1232" s="11"/>
    </row>
    <row r="1233" spans="4:29">
      <c r="D1233" s="34">
        <f>IF(SUM($D$2:D1232)&lt;&gt;0,0,IF(U1232=L1233,E1233,0))</f>
        <v>0</v>
      </c>
      <c r="E1233" s="3" t="str">
        <f t="shared" si="58"/>
        <v/>
      </c>
      <c r="F1233" s="3" t="str">
        <f>IF(E1233="","",IF(ISERROR(INDEX($A$11:$B$20,MATCH(E1233,$A$11:$A$20,0),2)),0,INDEX($A$11:$B$20,MATCH(E1233,$A$11:$A$20,0),2)))</f>
        <v/>
      </c>
      <c r="G1233" s="47">
        <v>0.1</v>
      </c>
      <c r="H1233" s="46">
        <f>IF($B$5="fixed",rate,G1233)</f>
        <v>0.1</v>
      </c>
      <c r="I1233" s="9" t="e">
        <f>IF(E1233="",NA(),IF(PMT(H1233/freq,(term*freq),-$B$2)&gt;(U1232*(1+rate/freq)),IF((U1232*(1+rate/freq))&lt;0,0,(U1232*(1+rate/freq))),PMT(H1233/freq,(term*freq),-$B$2)))</f>
        <v>#N/A</v>
      </c>
      <c r="J1233" s="8" t="str">
        <f>IF(E1233="","",IF(emi&gt;(U1232*(1+rate/freq)),IF((U1232*(1+rate/freq))&lt;0,0,(U1232*(1+rate/freq))),emi))</f>
        <v/>
      </c>
      <c r="K1233" s="9" t="e">
        <f>IF(E1233="",NA(),IF(U1232&lt;0,0,U1232)*H1233/freq)</f>
        <v>#N/A</v>
      </c>
      <c r="L1233" s="8" t="str">
        <f t="shared" si="59"/>
        <v/>
      </c>
      <c r="M1233" s="8" t="str">
        <f t="shared" si="60"/>
        <v/>
      </c>
      <c r="N1233" s="8"/>
      <c r="O1233" s="8"/>
      <c r="P1233" s="8"/>
      <c r="Q1233" s="8">
        <f>IF($B$23=$M$2,M1233,IF($B$23=$N$2,N1233,IF($B$23=$O$2,O1233,IF($B$23=$P$2,P1233,""))))</f>
        <v>0</v>
      </c>
      <c r="R1233" s="3">
        <f>IF(Q1233&lt;&gt;0,regpay,0)</f>
        <v>0</v>
      </c>
      <c r="S1233" s="27"/>
      <c r="T1233" s="3">
        <f>IF(U1232=0,0,S1233)</f>
        <v>0</v>
      </c>
      <c r="U1233" s="8" t="str">
        <f>IF(E1233="","",IF(U1232&lt;=0,0,IF(U1232+F1233-L1233-R1233-T1233&lt;0,0,U1232+F1233-L1233-R1233-T1233)))</f>
        <v/>
      </c>
      <c r="W1233" s="11"/>
      <c r="X1233" s="11"/>
      <c r="Y1233" s="11"/>
      <c r="Z1233" s="11"/>
      <c r="AA1233" s="11"/>
      <c r="AB1233" s="11"/>
      <c r="AC1233" s="11"/>
    </row>
    <row r="1234" spans="4:29">
      <c r="D1234" s="34">
        <f>IF(SUM($D$2:D1233)&lt;&gt;0,0,IF(U1233=L1234,E1234,0))</f>
        <v>0</v>
      </c>
      <c r="E1234" s="3" t="str">
        <f t="shared" si="58"/>
        <v/>
      </c>
      <c r="F1234" s="3" t="str">
        <f>IF(E1234="","",IF(ISERROR(INDEX($A$11:$B$20,MATCH(E1234,$A$11:$A$20,0),2)),0,INDEX($A$11:$B$20,MATCH(E1234,$A$11:$A$20,0),2)))</f>
        <v/>
      </c>
      <c r="G1234" s="47">
        <v>0.1</v>
      </c>
      <c r="H1234" s="46">
        <f>IF($B$5="fixed",rate,G1234)</f>
        <v>0.1</v>
      </c>
      <c r="I1234" s="9" t="e">
        <f>IF(E1234="",NA(),IF(PMT(H1234/freq,(term*freq),-$B$2)&gt;(U1233*(1+rate/freq)),IF((U1233*(1+rate/freq))&lt;0,0,(U1233*(1+rate/freq))),PMT(H1234/freq,(term*freq),-$B$2)))</f>
        <v>#N/A</v>
      </c>
      <c r="J1234" s="8" t="str">
        <f>IF(E1234="","",IF(emi&gt;(U1233*(1+rate/freq)),IF((U1233*(1+rate/freq))&lt;0,0,(U1233*(1+rate/freq))),emi))</f>
        <v/>
      </c>
      <c r="K1234" s="9" t="e">
        <f>IF(E1234="",NA(),IF(U1233&lt;0,0,U1233)*H1234/freq)</f>
        <v>#N/A</v>
      </c>
      <c r="L1234" s="8" t="str">
        <f t="shared" si="59"/>
        <v/>
      </c>
      <c r="M1234" s="8" t="str">
        <f t="shared" si="60"/>
        <v/>
      </c>
      <c r="N1234" s="8">
        <f>N1231+3</f>
        <v>1231</v>
      </c>
      <c r="O1234" s="8">
        <f>O1228+6</f>
        <v>1231</v>
      </c>
      <c r="P1234" s="8"/>
      <c r="Q1234" s="8">
        <f>IF($B$23=$M$2,M1234,IF($B$23=$N$2,N1234,IF($B$23=$O$2,O1234,IF($B$23=$P$2,P1234,""))))</f>
        <v>1231</v>
      </c>
      <c r="R1234" s="3">
        <f>IF(Q1234&lt;&gt;0,regpay,0)</f>
        <v>0</v>
      </c>
      <c r="S1234" s="27"/>
      <c r="T1234" s="3">
        <f>IF(U1233=0,0,S1234)</f>
        <v>0</v>
      </c>
      <c r="U1234" s="8" t="str">
        <f>IF(E1234="","",IF(U1233&lt;=0,0,IF(U1233+F1234-L1234-R1234-T1234&lt;0,0,U1233+F1234-L1234-R1234-T1234)))</f>
        <v/>
      </c>
      <c r="W1234" s="11"/>
      <c r="X1234" s="11"/>
      <c r="Y1234" s="11"/>
      <c r="Z1234" s="11"/>
      <c r="AA1234" s="11"/>
      <c r="AB1234" s="11"/>
      <c r="AC1234" s="11"/>
    </row>
    <row r="1235" spans="4:29">
      <c r="D1235" s="34">
        <f>IF(SUM($D$2:D1234)&lt;&gt;0,0,IF(U1234=L1235,E1235,0))</f>
        <v>0</v>
      </c>
      <c r="E1235" s="3" t="str">
        <f t="shared" si="58"/>
        <v/>
      </c>
      <c r="F1235" s="3" t="str">
        <f>IF(E1235="","",IF(ISERROR(INDEX($A$11:$B$20,MATCH(E1235,$A$11:$A$20,0),2)),0,INDEX($A$11:$B$20,MATCH(E1235,$A$11:$A$20,0),2)))</f>
        <v/>
      </c>
      <c r="G1235" s="47">
        <v>0.1</v>
      </c>
      <c r="H1235" s="46">
        <f>IF($B$5="fixed",rate,G1235)</f>
        <v>0.1</v>
      </c>
      <c r="I1235" s="9" t="e">
        <f>IF(E1235="",NA(),IF(PMT(H1235/freq,(term*freq),-$B$2)&gt;(U1234*(1+rate/freq)),IF((U1234*(1+rate/freq))&lt;0,0,(U1234*(1+rate/freq))),PMT(H1235/freq,(term*freq),-$B$2)))</f>
        <v>#N/A</v>
      </c>
      <c r="J1235" s="8" t="str">
        <f>IF(E1235="","",IF(emi&gt;(U1234*(1+rate/freq)),IF((U1234*(1+rate/freq))&lt;0,0,(U1234*(1+rate/freq))),emi))</f>
        <v/>
      </c>
      <c r="K1235" s="9" t="e">
        <f>IF(E1235="",NA(),IF(U1234&lt;0,0,U1234)*H1235/freq)</f>
        <v>#N/A</v>
      </c>
      <c r="L1235" s="8" t="str">
        <f t="shared" si="59"/>
        <v/>
      </c>
      <c r="M1235" s="8" t="str">
        <f t="shared" si="60"/>
        <v/>
      </c>
      <c r="N1235" s="8"/>
      <c r="O1235" s="8"/>
      <c r="P1235" s="8"/>
      <c r="Q1235" s="8">
        <f>IF($B$23=$M$2,M1235,IF($B$23=$N$2,N1235,IF($B$23=$O$2,O1235,IF($B$23=$P$2,P1235,""))))</f>
        <v>0</v>
      </c>
      <c r="R1235" s="3">
        <f>IF(Q1235&lt;&gt;0,regpay,0)</f>
        <v>0</v>
      </c>
      <c r="S1235" s="27"/>
      <c r="T1235" s="3">
        <f>IF(U1234=0,0,S1235)</f>
        <v>0</v>
      </c>
      <c r="U1235" s="8" t="str">
        <f>IF(E1235="","",IF(U1234&lt;=0,0,IF(U1234+F1235-L1235-R1235-T1235&lt;0,0,U1234+F1235-L1235-R1235-T1235)))</f>
        <v/>
      </c>
      <c r="W1235" s="11"/>
      <c r="X1235" s="11"/>
      <c r="Y1235" s="11"/>
      <c r="Z1235" s="11"/>
      <c r="AA1235" s="11"/>
      <c r="AB1235" s="11"/>
      <c r="AC1235" s="11"/>
    </row>
    <row r="1236" spans="4:29">
      <c r="D1236" s="34">
        <f>IF(SUM($D$2:D1235)&lt;&gt;0,0,IF(U1235=L1236,E1236,0))</f>
        <v>0</v>
      </c>
      <c r="E1236" s="3" t="str">
        <f t="shared" si="58"/>
        <v/>
      </c>
      <c r="F1236" s="3" t="str">
        <f>IF(E1236="","",IF(ISERROR(INDEX($A$11:$B$20,MATCH(E1236,$A$11:$A$20,0),2)),0,INDEX($A$11:$B$20,MATCH(E1236,$A$11:$A$20,0),2)))</f>
        <v/>
      </c>
      <c r="G1236" s="47">
        <v>0.1</v>
      </c>
      <c r="H1236" s="46">
        <f>IF($B$5="fixed",rate,G1236)</f>
        <v>0.1</v>
      </c>
      <c r="I1236" s="9" t="e">
        <f>IF(E1236="",NA(),IF(PMT(H1236/freq,(term*freq),-$B$2)&gt;(U1235*(1+rate/freq)),IF((U1235*(1+rate/freq))&lt;0,0,(U1235*(1+rate/freq))),PMT(H1236/freq,(term*freq),-$B$2)))</f>
        <v>#N/A</v>
      </c>
      <c r="J1236" s="8" t="str">
        <f>IF(E1236="","",IF(emi&gt;(U1235*(1+rate/freq)),IF((U1235*(1+rate/freq))&lt;0,0,(U1235*(1+rate/freq))),emi))</f>
        <v/>
      </c>
      <c r="K1236" s="9" t="e">
        <f>IF(E1236="",NA(),IF(U1235&lt;0,0,U1235)*H1236/freq)</f>
        <v>#N/A</v>
      </c>
      <c r="L1236" s="8" t="str">
        <f t="shared" si="59"/>
        <v/>
      </c>
      <c r="M1236" s="8" t="str">
        <f t="shared" si="60"/>
        <v/>
      </c>
      <c r="N1236" s="8"/>
      <c r="O1236" s="8"/>
      <c r="P1236" s="8"/>
      <c r="Q1236" s="8">
        <f>IF($B$23=$M$2,M1236,IF($B$23=$N$2,N1236,IF($B$23=$O$2,O1236,IF($B$23=$P$2,P1236,""))))</f>
        <v>0</v>
      </c>
      <c r="R1236" s="3">
        <f>IF(Q1236&lt;&gt;0,regpay,0)</f>
        <v>0</v>
      </c>
      <c r="S1236" s="27"/>
      <c r="T1236" s="3">
        <f>IF(U1235=0,0,S1236)</f>
        <v>0</v>
      </c>
      <c r="U1236" s="8" t="str">
        <f>IF(E1236="","",IF(U1235&lt;=0,0,IF(U1235+F1236-L1236-R1236-T1236&lt;0,0,U1235+F1236-L1236-R1236-T1236)))</f>
        <v/>
      </c>
      <c r="W1236" s="11"/>
      <c r="X1236" s="11"/>
      <c r="Y1236" s="11"/>
      <c r="Z1236" s="11"/>
      <c r="AA1236" s="11"/>
      <c r="AB1236" s="11"/>
      <c r="AC1236" s="11"/>
    </row>
    <row r="1237" spans="4:29">
      <c r="D1237" s="34">
        <f>IF(SUM($D$2:D1236)&lt;&gt;0,0,IF(U1236=L1237,E1237,0))</f>
        <v>0</v>
      </c>
      <c r="E1237" s="3" t="str">
        <f t="shared" si="58"/>
        <v/>
      </c>
      <c r="F1237" s="3" t="str">
        <f>IF(E1237="","",IF(ISERROR(INDEX($A$11:$B$20,MATCH(E1237,$A$11:$A$20,0),2)),0,INDEX($A$11:$B$20,MATCH(E1237,$A$11:$A$20,0),2)))</f>
        <v/>
      </c>
      <c r="G1237" s="47">
        <v>0.1</v>
      </c>
      <c r="H1237" s="46">
        <f>IF($B$5="fixed",rate,G1237)</f>
        <v>0.1</v>
      </c>
      <c r="I1237" s="9" t="e">
        <f>IF(E1237="",NA(),IF(PMT(H1237/freq,(term*freq),-$B$2)&gt;(U1236*(1+rate/freq)),IF((U1236*(1+rate/freq))&lt;0,0,(U1236*(1+rate/freq))),PMT(H1237/freq,(term*freq),-$B$2)))</f>
        <v>#N/A</v>
      </c>
      <c r="J1237" s="8" t="str">
        <f>IF(E1237="","",IF(emi&gt;(U1236*(1+rate/freq)),IF((U1236*(1+rate/freq))&lt;0,0,(U1236*(1+rate/freq))),emi))</f>
        <v/>
      </c>
      <c r="K1237" s="9" t="e">
        <f>IF(E1237="",NA(),IF(U1236&lt;0,0,U1236)*H1237/freq)</f>
        <v>#N/A</v>
      </c>
      <c r="L1237" s="8" t="str">
        <f t="shared" si="59"/>
        <v/>
      </c>
      <c r="M1237" s="8" t="str">
        <f t="shared" si="60"/>
        <v/>
      </c>
      <c r="N1237" s="8">
        <f>N1234+3</f>
        <v>1234</v>
      </c>
      <c r="O1237" s="8"/>
      <c r="P1237" s="8"/>
      <c r="Q1237" s="8">
        <f>IF($B$23=$M$2,M1237,IF($B$23=$N$2,N1237,IF($B$23=$O$2,O1237,IF($B$23=$P$2,P1237,""))))</f>
        <v>1234</v>
      </c>
      <c r="R1237" s="3">
        <f>IF(Q1237&lt;&gt;0,regpay,0)</f>
        <v>0</v>
      </c>
      <c r="S1237" s="27"/>
      <c r="T1237" s="3">
        <f>IF(U1236=0,0,S1237)</f>
        <v>0</v>
      </c>
      <c r="U1237" s="8" t="str">
        <f>IF(E1237="","",IF(U1236&lt;=0,0,IF(U1236+F1237-L1237-R1237-T1237&lt;0,0,U1236+F1237-L1237-R1237-T1237)))</f>
        <v/>
      </c>
      <c r="W1237" s="11"/>
      <c r="X1237" s="11"/>
      <c r="Y1237" s="11"/>
      <c r="Z1237" s="11"/>
      <c r="AA1237" s="11"/>
      <c r="AB1237" s="11"/>
      <c r="AC1237" s="11"/>
    </row>
    <row r="1238" spans="4:29">
      <c r="D1238" s="34">
        <f>IF(SUM($D$2:D1237)&lt;&gt;0,0,IF(U1237=L1238,E1238,0))</f>
        <v>0</v>
      </c>
      <c r="E1238" s="3" t="str">
        <f t="shared" si="58"/>
        <v/>
      </c>
      <c r="F1238" s="3" t="str">
        <f>IF(E1238="","",IF(ISERROR(INDEX($A$11:$B$20,MATCH(E1238,$A$11:$A$20,0),2)),0,INDEX($A$11:$B$20,MATCH(E1238,$A$11:$A$20,0),2)))</f>
        <v/>
      </c>
      <c r="G1238" s="47">
        <v>0.1</v>
      </c>
      <c r="H1238" s="46">
        <f>IF($B$5="fixed",rate,G1238)</f>
        <v>0.1</v>
      </c>
      <c r="I1238" s="9" t="e">
        <f>IF(E1238="",NA(),IF(PMT(H1238/freq,(term*freq),-$B$2)&gt;(U1237*(1+rate/freq)),IF((U1237*(1+rate/freq))&lt;0,0,(U1237*(1+rate/freq))),PMT(H1238/freq,(term*freq),-$B$2)))</f>
        <v>#N/A</v>
      </c>
      <c r="J1238" s="8" t="str">
        <f>IF(E1238="","",IF(emi&gt;(U1237*(1+rate/freq)),IF((U1237*(1+rate/freq))&lt;0,0,(U1237*(1+rate/freq))),emi))</f>
        <v/>
      </c>
      <c r="K1238" s="9" t="e">
        <f>IF(E1238="",NA(),IF(U1237&lt;0,0,U1237)*H1238/freq)</f>
        <v>#N/A</v>
      </c>
      <c r="L1238" s="8" t="str">
        <f t="shared" si="59"/>
        <v/>
      </c>
      <c r="M1238" s="8" t="str">
        <f t="shared" si="60"/>
        <v/>
      </c>
      <c r="N1238" s="8"/>
      <c r="O1238" s="8"/>
      <c r="P1238" s="8"/>
      <c r="Q1238" s="8">
        <f>IF($B$23=$M$2,M1238,IF($B$23=$N$2,N1238,IF($B$23=$O$2,O1238,IF($B$23=$P$2,P1238,""))))</f>
        <v>0</v>
      </c>
      <c r="R1238" s="3">
        <f>IF(Q1238&lt;&gt;0,regpay,0)</f>
        <v>0</v>
      </c>
      <c r="S1238" s="27"/>
      <c r="T1238" s="3">
        <f>IF(U1237=0,0,S1238)</f>
        <v>0</v>
      </c>
      <c r="U1238" s="8" t="str">
        <f>IF(E1238="","",IF(U1237&lt;=0,0,IF(U1237+F1238-L1238-R1238-T1238&lt;0,0,U1237+F1238-L1238-R1238-T1238)))</f>
        <v/>
      </c>
      <c r="W1238" s="11"/>
      <c r="X1238" s="11"/>
      <c r="Y1238" s="11"/>
      <c r="Z1238" s="11"/>
      <c r="AA1238" s="11"/>
      <c r="AB1238" s="11"/>
      <c r="AC1238" s="11"/>
    </row>
    <row r="1239" spans="4:29">
      <c r="D1239" s="34">
        <f>IF(SUM($D$2:D1238)&lt;&gt;0,0,IF(U1238=L1239,E1239,0))</f>
        <v>0</v>
      </c>
      <c r="E1239" s="3" t="str">
        <f t="shared" si="58"/>
        <v/>
      </c>
      <c r="F1239" s="3" t="str">
        <f>IF(E1239="","",IF(ISERROR(INDEX($A$11:$B$20,MATCH(E1239,$A$11:$A$20,0),2)),0,INDEX($A$11:$B$20,MATCH(E1239,$A$11:$A$20,0),2)))</f>
        <v/>
      </c>
      <c r="G1239" s="47">
        <v>0.1</v>
      </c>
      <c r="H1239" s="46">
        <f>IF($B$5="fixed",rate,G1239)</f>
        <v>0.1</v>
      </c>
      <c r="I1239" s="9" t="e">
        <f>IF(E1239="",NA(),IF(PMT(H1239/freq,(term*freq),-$B$2)&gt;(U1238*(1+rate/freq)),IF((U1238*(1+rate/freq))&lt;0,0,(U1238*(1+rate/freq))),PMT(H1239/freq,(term*freq),-$B$2)))</f>
        <v>#N/A</v>
      </c>
      <c r="J1239" s="8" t="str">
        <f>IF(E1239="","",IF(emi&gt;(U1238*(1+rate/freq)),IF((U1238*(1+rate/freq))&lt;0,0,(U1238*(1+rate/freq))),emi))</f>
        <v/>
      </c>
      <c r="K1239" s="9" t="e">
        <f>IF(E1239="",NA(),IF(U1238&lt;0,0,U1238)*H1239/freq)</f>
        <v>#N/A</v>
      </c>
      <c r="L1239" s="8" t="str">
        <f t="shared" si="59"/>
        <v/>
      </c>
      <c r="M1239" s="8" t="str">
        <f t="shared" si="60"/>
        <v/>
      </c>
      <c r="N1239" s="8"/>
      <c r="O1239" s="8"/>
      <c r="P1239" s="8"/>
      <c r="Q1239" s="8">
        <f>IF($B$23=$M$2,M1239,IF($B$23=$N$2,N1239,IF($B$23=$O$2,O1239,IF($B$23=$P$2,P1239,""))))</f>
        <v>0</v>
      </c>
      <c r="R1239" s="3">
        <f>IF(Q1239&lt;&gt;0,regpay,0)</f>
        <v>0</v>
      </c>
      <c r="S1239" s="27"/>
      <c r="T1239" s="3">
        <f>IF(U1238=0,0,S1239)</f>
        <v>0</v>
      </c>
      <c r="U1239" s="8" t="str">
        <f>IF(E1239="","",IF(U1238&lt;=0,0,IF(U1238+F1239-L1239-R1239-T1239&lt;0,0,U1238+F1239-L1239-R1239-T1239)))</f>
        <v/>
      </c>
      <c r="W1239" s="11"/>
      <c r="X1239" s="11"/>
      <c r="Y1239" s="11"/>
      <c r="Z1239" s="11"/>
      <c r="AA1239" s="11"/>
      <c r="AB1239" s="11"/>
      <c r="AC1239" s="11"/>
    </row>
    <row r="1240" spans="4:29">
      <c r="D1240" s="34">
        <f>IF(SUM($D$2:D1239)&lt;&gt;0,0,IF(U1239=L1240,E1240,0))</f>
        <v>0</v>
      </c>
      <c r="E1240" s="3" t="str">
        <f t="shared" si="58"/>
        <v/>
      </c>
      <c r="F1240" s="3" t="str">
        <f>IF(E1240="","",IF(ISERROR(INDEX($A$11:$B$20,MATCH(E1240,$A$11:$A$20,0),2)),0,INDEX($A$11:$B$20,MATCH(E1240,$A$11:$A$20,0),2)))</f>
        <v/>
      </c>
      <c r="G1240" s="47">
        <v>0.1</v>
      </c>
      <c r="H1240" s="46">
        <f>IF($B$5="fixed",rate,G1240)</f>
        <v>0.1</v>
      </c>
      <c r="I1240" s="9" t="e">
        <f>IF(E1240="",NA(),IF(PMT(H1240/freq,(term*freq),-$B$2)&gt;(U1239*(1+rate/freq)),IF((U1239*(1+rate/freq))&lt;0,0,(U1239*(1+rate/freq))),PMT(H1240/freq,(term*freq),-$B$2)))</f>
        <v>#N/A</v>
      </c>
      <c r="J1240" s="8" t="str">
        <f>IF(E1240="","",IF(emi&gt;(U1239*(1+rate/freq)),IF((U1239*(1+rate/freq))&lt;0,0,(U1239*(1+rate/freq))),emi))</f>
        <v/>
      </c>
      <c r="K1240" s="9" t="e">
        <f>IF(E1240="",NA(),IF(U1239&lt;0,0,U1239)*H1240/freq)</f>
        <v>#N/A</v>
      </c>
      <c r="L1240" s="8" t="str">
        <f t="shared" si="59"/>
        <v/>
      </c>
      <c r="M1240" s="8" t="str">
        <f t="shared" si="60"/>
        <v/>
      </c>
      <c r="N1240" s="8">
        <f>N1237+3</f>
        <v>1237</v>
      </c>
      <c r="O1240" s="8">
        <f>O1234+6</f>
        <v>1237</v>
      </c>
      <c r="P1240" s="8">
        <f>P1228+12</f>
        <v>1237</v>
      </c>
      <c r="Q1240" s="8">
        <f>IF($B$23=$M$2,M1240,IF($B$23=$N$2,N1240,IF($B$23=$O$2,O1240,IF($B$23=$P$2,P1240,""))))</f>
        <v>1237</v>
      </c>
      <c r="R1240" s="3">
        <f>IF(Q1240&lt;&gt;0,regpay,0)</f>
        <v>0</v>
      </c>
      <c r="S1240" s="27"/>
      <c r="T1240" s="3">
        <f>IF(U1239=0,0,S1240)</f>
        <v>0</v>
      </c>
      <c r="U1240" s="8" t="str">
        <f>IF(E1240="","",IF(U1239&lt;=0,0,IF(U1239+F1240-L1240-R1240-T1240&lt;0,0,U1239+F1240-L1240-R1240-T1240)))</f>
        <v/>
      </c>
      <c r="W1240" s="11"/>
      <c r="X1240" s="11"/>
      <c r="Y1240" s="11"/>
      <c r="Z1240" s="11"/>
      <c r="AA1240" s="11"/>
      <c r="AB1240" s="11"/>
      <c r="AC1240" s="11"/>
    </row>
    <row r="1241" spans="4:29">
      <c r="D1241" s="34">
        <f>IF(SUM($D$2:D1240)&lt;&gt;0,0,IF(U1240=L1241,E1241,0))</f>
        <v>0</v>
      </c>
      <c r="E1241" s="3" t="str">
        <f t="shared" si="58"/>
        <v/>
      </c>
      <c r="F1241" s="3" t="str">
        <f>IF(E1241="","",IF(ISERROR(INDEX($A$11:$B$20,MATCH(E1241,$A$11:$A$20,0),2)),0,INDEX($A$11:$B$20,MATCH(E1241,$A$11:$A$20,0),2)))</f>
        <v/>
      </c>
      <c r="G1241" s="47">
        <v>0.1</v>
      </c>
      <c r="H1241" s="46">
        <f>IF($B$5="fixed",rate,G1241)</f>
        <v>0.1</v>
      </c>
      <c r="I1241" s="9" t="e">
        <f>IF(E1241="",NA(),IF(PMT(H1241/freq,(term*freq),-$B$2)&gt;(U1240*(1+rate/freq)),IF((U1240*(1+rate/freq))&lt;0,0,(U1240*(1+rate/freq))),PMT(H1241/freq,(term*freq),-$B$2)))</f>
        <v>#N/A</v>
      </c>
      <c r="J1241" s="8" t="str">
        <f>IF(E1241="","",IF(emi&gt;(U1240*(1+rate/freq)),IF((U1240*(1+rate/freq))&lt;0,0,(U1240*(1+rate/freq))),emi))</f>
        <v/>
      </c>
      <c r="K1241" s="9" t="e">
        <f>IF(E1241="",NA(),IF(U1240&lt;0,0,U1240)*H1241/freq)</f>
        <v>#N/A</v>
      </c>
      <c r="L1241" s="8" t="str">
        <f t="shared" si="59"/>
        <v/>
      </c>
      <c r="M1241" s="8" t="str">
        <f t="shared" si="60"/>
        <v/>
      </c>
      <c r="N1241" s="8"/>
      <c r="O1241" s="8"/>
      <c r="P1241" s="8"/>
      <c r="Q1241" s="8">
        <f>IF($B$23=$M$2,M1241,IF($B$23=$N$2,N1241,IF($B$23=$O$2,O1241,IF($B$23=$P$2,P1241,""))))</f>
        <v>0</v>
      </c>
      <c r="R1241" s="3">
        <f>IF(Q1241&lt;&gt;0,regpay,0)</f>
        <v>0</v>
      </c>
      <c r="S1241" s="27"/>
      <c r="T1241" s="3">
        <f>IF(U1240=0,0,S1241)</f>
        <v>0</v>
      </c>
      <c r="U1241" s="8" t="str">
        <f>IF(E1241="","",IF(U1240&lt;=0,0,IF(U1240+F1241-L1241-R1241-T1241&lt;0,0,U1240+F1241-L1241-R1241-T1241)))</f>
        <v/>
      </c>
      <c r="W1241" s="11"/>
      <c r="X1241" s="11"/>
      <c r="Y1241" s="11"/>
      <c r="Z1241" s="11"/>
      <c r="AA1241" s="11"/>
      <c r="AB1241" s="11"/>
      <c r="AC1241" s="11"/>
    </row>
    <row r="1242" spans="4:29">
      <c r="D1242" s="34">
        <f>IF(SUM($D$2:D1241)&lt;&gt;0,0,IF(U1241=L1242,E1242,0))</f>
        <v>0</v>
      </c>
      <c r="E1242" s="3" t="str">
        <f t="shared" si="58"/>
        <v/>
      </c>
      <c r="F1242" s="3" t="str">
        <f>IF(E1242="","",IF(ISERROR(INDEX($A$11:$B$20,MATCH(E1242,$A$11:$A$20,0),2)),0,INDEX($A$11:$B$20,MATCH(E1242,$A$11:$A$20,0),2)))</f>
        <v/>
      </c>
      <c r="G1242" s="47">
        <v>0.1</v>
      </c>
      <c r="H1242" s="46">
        <f>IF($B$5="fixed",rate,G1242)</f>
        <v>0.1</v>
      </c>
      <c r="I1242" s="9" t="e">
        <f>IF(E1242="",NA(),IF(PMT(H1242/freq,(term*freq),-$B$2)&gt;(U1241*(1+rate/freq)),IF((U1241*(1+rate/freq))&lt;0,0,(U1241*(1+rate/freq))),PMT(H1242/freq,(term*freq),-$B$2)))</f>
        <v>#N/A</v>
      </c>
      <c r="J1242" s="8" t="str">
        <f>IF(E1242="","",IF(emi&gt;(U1241*(1+rate/freq)),IF((U1241*(1+rate/freq))&lt;0,0,(U1241*(1+rate/freq))),emi))</f>
        <v/>
      </c>
      <c r="K1242" s="9" t="e">
        <f>IF(E1242="",NA(),IF(U1241&lt;0,0,U1241)*H1242/freq)</f>
        <v>#N/A</v>
      </c>
      <c r="L1242" s="8" t="str">
        <f t="shared" si="59"/>
        <v/>
      </c>
      <c r="M1242" s="8" t="str">
        <f t="shared" si="60"/>
        <v/>
      </c>
      <c r="N1242" s="8"/>
      <c r="O1242" s="8"/>
      <c r="P1242" s="8"/>
      <c r="Q1242" s="8">
        <f>IF($B$23=$M$2,M1242,IF($B$23=$N$2,N1242,IF($B$23=$O$2,O1242,IF($B$23=$P$2,P1242,""))))</f>
        <v>0</v>
      </c>
      <c r="R1242" s="3">
        <f>IF(Q1242&lt;&gt;0,regpay,0)</f>
        <v>0</v>
      </c>
      <c r="S1242" s="27"/>
      <c r="T1242" s="3">
        <f>IF(U1241=0,0,S1242)</f>
        <v>0</v>
      </c>
      <c r="U1242" s="8" t="str">
        <f>IF(E1242="","",IF(U1241&lt;=0,0,IF(U1241+F1242-L1242-R1242-T1242&lt;0,0,U1241+F1242-L1242-R1242-T1242)))</f>
        <v/>
      </c>
      <c r="W1242" s="11"/>
      <c r="X1242" s="11"/>
      <c r="Y1242" s="11"/>
      <c r="Z1242" s="11"/>
      <c r="AA1242" s="11"/>
      <c r="AB1242" s="11"/>
      <c r="AC1242" s="11"/>
    </row>
    <row r="1243" spans="4:29">
      <c r="D1243" s="34">
        <f>IF(SUM($D$2:D1242)&lt;&gt;0,0,IF(U1242=L1243,E1243,0))</f>
        <v>0</v>
      </c>
      <c r="E1243" s="3" t="str">
        <f t="shared" si="58"/>
        <v/>
      </c>
      <c r="F1243" s="3" t="str">
        <f>IF(E1243="","",IF(ISERROR(INDEX($A$11:$B$20,MATCH(E1243,$A$11:$A$20,0),2)),0,INDEX($A$11:$B$20,MATCH(E1243,$A$11:$A$20,0),2)))</f>
        <v/>
      </c>
      <c r="G1243" s="47">
        <v>0.1</v>
      </c>
      <c r="H1243" s="46">
        <f>IF($B$5="fixed",rate,G1243)</f>
        <v>0.1</v>
      </c>
      <c r="I1243" s="9" t="e">
        <f>IF(E1243="",NA(),IF(PMT(H1243/freq,(term*freq),-$B$2)&gt;(U1242*(1+rate/freq)),IF((U1242*(1+rate/freq))&lt;0,0,(U1242*(1+rate/freq))),PMT(H1243/freq,(term*freq),-$B$2)))</f>
        <v>#N/A</v>
      </c>
      <c r="J1243" s="8" t="str">
        <f>IF(E1243="","",IF(emi&gt;(U1242*(1+rate/freq)),IF((U1242*(1+rate/freq))&lt;0,0,(U1242*(1+rate/freq))),emi))</f>
        <v/>
      </c>
      <c r="K1243" s="9" t="e">
        <f>IF(E1243="",NA(),IF(U1242&lt;0,0,U1242)*H1243/freq)</f>
        <v>#N/A</v>
      </c>
      <c r="L1243" s="8" t="str">
        <f t="shared" si="59"/>
        <v/>
      </c>
      <c r="M1243" s="8" t="str">
        <f t="shared" si="60"/>
        <v/>
      </c>
      <c r="N1243" s="8">
        <f>N1240+3</f>
        <v>1240</v>
      </c>
      <c r="O1243" s="8"/>
      <c r="P1243" s="8"/>
      <c r="Q1243" s="8">
        <f>IF($B$23=$M$2,M1243,IF($B$23=$N$2,N1243,IF($B$23=$O$2,O1243,IF($B$23=$P$2,P1243,""))))</f>
        <v>1240</v>
      </c>
      <c r="R1243" s="3">
        <f>IF(Q1243&lt;&gt;0,regpay,0)</f>
        <v>0</v>
      </c>
      <c r="S1243" s="27"/>
      <c r="T1243" s="3">
        <f>IF(U1242=0,0,S1243)</f>
        <v>0</v>
      </c>
      <c r="U1243" s="8" t="str">
        <f>IF(E1243="","",IF(U1242&lt;=0,0,IF(U1242+F1243-L1243-R1243-T1243&lt;0,0,U1242+F1243-L1243-R1243-T1243)))</f>
        <v/>
      </c>
      <c r="W1243" s="11"/>
      <c r="X1243" s="11"/>
      <c r="Y1243" s="11"/>
      <c r="Z1243" s="11"/>
      <c r="AA1243" s="11"/>
      <c r="AB1243" s="11"/>
      <c r="AC1243" s="11"/>
    </row>
    <row r="1244" spans="4:29">
      <c r="D1244" s="34">
        <f>IF(SUM($D$2:D1243)&lt;&gt;0,0,IF(U1243=L1244,E1244,0))</f>
        <v>0</v>
      </c>
      <c r="E1244" s="3" t="str">
        <f t="shared" si="58"/>
        <v/>
      </c>
      <c r="F1244" s="3" t="str">
        <f>IF(E1244="","",IF(ISERROR(INDEX($A$11:$B$20,MATCH(E1244,$A$11:$A$20,0),2)),0,INDEX($A$11:$B$20,MATCH(E1244,$A$11:$A$20,0),2)))</f>
        <v/>
      </c>
      <c r="G1244" s="47">
        <v>0.1</v>
      </c>
      <c r="H1244" s="46">
        <f>IF($B$5="fixed",rate,G1244)</f>
        <v>0.1</v>
      </c>
      <c r="I1244" s="9" t="e">
        <f>IF(E1244="",NA(),IF(PMT(H1244/freq,(term*freq),-$B$2)&gt;(U1243*(1+rate/freq)),IF((U1243*(1+rate/freq))&lt;0,0,(U1243*(1+rate/freq))),PMT(H1244/freq,(term*freq),-$B$2)))</f>
        <v>#N/A</v>
      </c>
      <c r="J1244" s="8" t="str">
        <f>IF(E1244="","",IF(emi&gt;(U1243*(1+rate/freq)),IF((U1243*(1+rate/freq))&lt;0,0,(U1243*(1+rate/freq))),emi))</f>
        <v/>
      </c>
      <c r="K1244" s="9" t="e">
        <f>IF(E1244="",NA(),IF(U1243&lt;0,0,U1243)*H1244/freq)</f>
        <v>#N/A</v>
      </c>
      <c r="L1244" s="8" t="str">
        <f t="shared" si="59"/>
        <v/>
      </c>
      <c r="M1244" s="8" t="str">
        <f t="shared" si="60"/>
        <v/>
      </c>
      <c r="N1244" s="8"/>
      <c r="O1244" s="8"/>
      <c r="P1244" s="8"/>
      <c r="Q1244" s="8">
        <f>IF($B$23=$M$2,M1244,IF($B$23=$N$2,N1244,IF($B$23=$O$2,O1244,IF($B$23=$P$2,P1244,""))))</f>
        <v>0</v>
      </c>
      <c r="R1244" s="3">
        <f>IF(Q1244&lt;&gt;0,regpay,0)</f>
        <v>0</v>
      </c>
      <c r="S1244" s="27"/>
      <c r="T1244" s="3">
        <f>IF(U1243=0,0,S1244)</f>
        <v>0</v>
      </c>
      <c r="U1244" s="8" t="str">
        <f>IF(E1244="","",IF(U1243&lt;=0,0,IF(U1243+F1244-L1244-R1244-T1244&lt;0,0,U1243+F1244-L1244-R1244-T1244)))</f>
        <v/>
      </c>
      <c r="W1244" s="11"/>
      <c r="X1244" s="11"/>
      <c r="Y1244" s="11"/>
      <c r="Z1244" s="11"/>
      <c r="AA1244" s="11"/>
      <c r="AB1244" s="11"/>
      <c r="AC1244" s="11"/>
    </row>
    <row r="1245" spans="4:29">
      <c r="D1245" s="34">
        <f>IF(SUM($D$2:D1244)&lt;&gt;0,0,IF(U1244=L1245,E1245,0))</f>
        <v>0</v>
      </c>
      <c r="E1245" s="3" t="str">
        <f t="shared" si="58"/>
        <v/>
      </c>
      <c r="F1245" s="3" t="str">
        <f>IF(E1245="","",IF(ISERROR(INDEX($A$11:$B$20,MATCH(E1245,$A$11:$A$20,0),2)),0,INDEX($A$11:$B$20,MATCH(E1245,$A$11:$A$20,0),2)))</f>
        <v/>
      </c>
      <c r="G1245" s="47">
        <v>0.1</v>
      </c>
      <c r="H1245" s="46">
        <f>IF($B$5="fixed",rate,G1245)</f>
        <v>0.1</v>
      </c>
      <c r="I1245" s="9" t="e">
        <f>IF(E1245="",NA(),IF(PMT(H1245/freq,(term*freq),-$B$2)&gt;(U1244*(1+rate/freq)),IF((U1244*(1+rate/freq))&lt;0,0,(U1244*(1+rate/freq))),PMT(H1245/freq,(term*freq),-$B$2)))</f>
        <v>#N/A</v>
      </c>
      <c r="J1245" s="8" t="str">
        <f>IF(E1245="","",IF(emi&gt;(U1244*(1+rate/freq)),IF((U1244*(1+rate/freq))&lt;0,0,(U1244*(1+rate/freq))),emi))</f>
        <v/>
      </c>
      <c r="K1245" s="9" t="e">
        <f>IF(E1245="",NA(),IF(U1244&lt;0,0,U1244)*H1245/freq)</f>
        <v>#N/A</v>
      </c>
      <c r="L1245" s="8" t="str">
        <f t="shared" si="59"/>
        <v/>
      </c>
      <c r="M1245" s="8" t="str">
        <f t="shared" si="60"/>
        <v/>
      </c>
      <c r="N1245" s="8"/>
      <c r="O1245" s="8"/>
      <c r="P1245" s="8"/>
      <c r="Q1245" s="8">
        <f>IF($B$23=$M$2,M1245,IF($B$23=$N$2,N1245,IF($B$23=$O$2,O1245,IF($B$23=$P$2,P1245,""))))</f>
        <v>0</v>
      </c>
      <c r="R1245" s="3">
        <f>IF(Q1245&lt;&gt;0,regpay,0)</f>
        <v>0</v>
      </c>
      <c r="S1245" s="27"/>
      <c r="T1245" s="3">
        <f>IF(U1244=0,0,S1245)</f>
        <v>0</v>
      </c>
      <c r="U1245" s="8" t="str">
        <f>IF(E1245="","",IF(U1244&lt;=0,0,IF(U1244+F1245-L1245-R1245-T1245&lt;0,0,U1244+F1245-L1245-R1245-T1245)))</f>
        <v/>
      </c>
      <c r="W1245" s="11"/>
      <c r="X1245" s="11"/>
      <c r="Y1245" s="11"/>
      <c r="Z1245" s="11"/>
      <c r="AA1245" s="11"/>
      <c r="AB1245" s="11"/>
      <c r="AC1245" s="11"/>
    </row>
    <row r="1246" spans="4:29">
      <c r="D1246" s="34">
        <f>IF(SUM($D$2:D1245)&lt;&gt;0,0,IF(U1245=L1246,E1246,0))</f>
        <v>0</v>
      </c>
      <c r="E1246" s="3" t="str">
        <f t="shared" si="58"/>
        <v/>
      </c>
      <c r="F1246" s="3" t="str">
        <f>IF(E1246="","",IF(ISERROR(INDEX($A$11:$B$20,MATCH(E1246,$A$11:$A$20,0),2)),0,INDEX($A$11:$B$20,MATCH(E1246,$A$11:$A$20,0),2)))</f>
        <v/>
      </c>
      <c r="G1246" s="47">
        <v>0.1</v>
      </c>
      <c r="H1246" s="46">
        <f>IF($B$5="fixed",rate,G1246)</f>
        <v>0.1</v>
      </c>
      <c r="I1246" s="9" t="e">
        <f>IF(E1246="",NA(),IF(PMT(H1246/freq,(term*freq),-$B$2)&gt;(U1245*(1+rate/freq)),IF((U1245*(1+rate/freq))&lt;0,0,(U1245*(1+rate/freq))),PMT(H1246/freq,(term*freq),-$B$2)))</f>
        <v>#N/A</v>
      </c>
      <c r="J1246" s="8" t="str">
        <f>IF(E1246="","",IF(emi&gt;(U1245*(1+rate/freq)),IF((U1245*(1+rate/freq))&lt;0,0,(U1245*(1+rate/freq))),emi))</f>
        <v/>
      </c>
      <c r="K1246" s="9" t="e">
        <f>IF(E1246="",NA(),IF(U1245&lt;0,0,U1245)*H1246/freq)</f>
        <v>#N/A</v>
      </c>
      <c r="L1246" s="8" t="str">
        <f t="shared" si="59"/>
        <v/>
      </c>
      <c r="M1246" s="8" t="str">
        <f t="shared" si="60"/>
        <v/>
      </c>
      <c r="N1246" s="8">
        <f>N1243+3</f>
        <v>1243</v>
      </c>
      <c r="O1246" s="8">
        <f>O1240+6</f>
        <v>1243</v>
      </c>
      <c r="P1246" s="8"/>
      <c r="Q1246" s="8">
        <f>IF($B$23=$M$2,M1246,IF($B$23=$N$2,N1246,IF($B$23=$O$2,O1246,IF($B$23=$P$2,P1246,""))))</f>
        <v>1243</v>
      </c>
      <c r="R1246" s="3">
        <f>IF(Q1246&lt;&gt;0,regpay,0)</f>
        <v>0</v>
      </c>
      <c r="S1246" s="27"/>
      <c r="T1246" s="3">
        <f>IF(U1245=0,0,S1246)</f>
        <v>0</v>
      </c>
      <c r="U1246" s="8" t="str">
        <f>IF(E1246="","",IF(U1245&lt;=0,0,IF(U1245+F1246-L1246-R1246-T1246&lt;0,0,U1245+F1246-L1246-R1246-T1246)))</f>
        <v/>
      </c>
      <c r="W1246" s="11"/>
      <c r="X1246" s="11"/>
      <c r="Y1246" s="11"/>
      <c r="Z1246" s="11"/>
      <c r="AA1246" s="11"/>
      <c r="AB1246" s="11"/>
      <c r="AC1246" s="11"/>
    </row>
    <row r="1247" spans="4:29">
      <c r="D1247" s="34">
        <f>IF(SUM($D$2:D1246)&lt;&gt;0,0,IF(U1246=L1247,E1247,0))</f>
        <v>0</v>
      </c>
      <c r="E1247" s="3" t="str">
        <f t="shared" si="58"/>
        <v/>
      </c>
      <c r="F1247" s="3" t="str">
        <f>IF(E1247="","",IF(ISERROR(INDEX($A$11:$B$20,MATCH(E1247,$A$11:$A$20,0),2)),0,INDEX($A$11:$B$20,MATCH(E1247,$A$11:$A$20,0),2)))</f>
        <v/>
      </c>
      <c r="G1247" s="47">
        <v>0.1</v>
      </c>
      <c r="H1247" s="46">
        <f>IF($B$5="fixed",rate,G1247)</f>
        <v>0.1</v>
      </c>
      <c r="I1247" s="9" t="e">
        <f>IF(E1247="",NA(),IF(PMT(H1247/freq,(term*freq),-$B$2)&gt;(U1246*(1+rate/freq)),IF((U1246*(1+rate/freq))&lt;0,0,(U1246*(1+rate/freq))),PMT(H1247/freq,(term*freq),-$B$2)))</f>
        <v>#N/A</v>
      </c>
      <c r="J1247" s="8" t="str">
        <f>IF(E1247="","",IF(emi&gt;(U1246*(1+rate/freq)),IF((U1246*(1+rate/freq))&lt;0,0,(U1246*(1+rate/freq))),emi))</f>
        <v/>
      </c>
      <c r="K1247" s="9" t="e">
        <f>IF(E1247="",NA(),IF(U1246&lt;0,0,U1246)*H1247/freq)</f>
        <v>#N/A</v>
      </c>
      <c r="L1247" s="8" t="str">
        <f t="shared" si="59"/>
        <v/>
      </c>
      <c r="M1247" s="8" t="str">
        <f t="shared" si="60"/>
        <v/>
      </c>
      <c r="N1247" s="8"/>
      <c r="O1247" s="8"/>
      <c r="P1247" s="8"/>
      <c r="Q1247" s="8">
        <f>IF($B$23=$M$2,M1247,IF($B$23=$N$2,N1247,IF($B$23=$O$2,O1247,IF($B$23=$P$2,P1247,""))))</f>
        <v>0</v>
      </c>
      <c r="R1247" s="3">
        <f>IF(Q1247&lt;&gt;0,regpay,0)</f>
        <v>0</v>
      </c>
      <c r="S1247" s="27"/>
      <c r="T1247" s="3">
        <f>IF(U1246=0,0,S1247)</f>
        <v>0</v>
      </c>
      <c r="U1247" s="8" t="str">
        <f>IF(E1247="","",IF(U1246&lt;=0,0,IF(U1246+F1247-L1247-R1247-T1247&lt;0,0,U1246+F1247-L1247-R1247-T1247)))</f>
        <v/>
      </c>
      <c r="W1247" s="11"/>
      <c r="X1247" s="11"/>
      <c r="Y1247" s="11"/>
      <c r="Z1247" s="11"/>
      <c r="AA1247" s="11"/>
      <c r="AB1247" s="11"/>
      <c r="AC1247" s="11"/>
    </row>
    <row r="1248" spans="4:29">
      <c r="D1248" s="34">
        <f>IF(SUM($D$2:D1247)&lt;&gt;0,0,IF(U1247=L1248,E1248,0))</f>
        <v>0</v>
      </c>
      <c r="E1248" s="3" t="str">
        <f t="shared" si="58"/>
        <v/>
      </c>
      <c r="F1248" s="3" t="str">
        <f>IF(E1248="","",IF(ISERROR(INDEX($A$11:$B$20,MATCH(E1248,$A$11:$A$20,0),2)),0,INDEX($A$11:$B$20,MATCH(E1248,$A$11:$A$20,0),2)))</f>
        <v/>
      </c>
      <c r="G1248" s="47">
        <v>0.1</v>
      </c>
      <c r="H1248" s="46">
        <f>IF($B$5="fixed",rate,G1248)</f>
        <v>0.1</v>
      </c>
      <c r="I1248" s="9" t="e">
        <f>IF(E1248="",NA(),IF(PMT(H1248/freq,(term*freq),-$B$2)&gt;(U1247*(1+rate/freq)),IF((U1247*(1+rate/freq))&lt;0,0,(U1247*(1+rate/freq))),PMT(H1248/freq,(term*freq),-$B$2)))</f>
        <v>#N/A</v>
      </c>
      <c r="J1248" s="8" t="str">
        <f>IF(E1248="","",IF(emi&gt;(U1247*(1+rate/freq)),IF((U1247*(1+rate/freq))&lt;0,0,(U1247*(1+rate/freq))),emi))</f>
        <v/>
      </c>
      <c r="K1248" s="9" t="e">
        <f>IF(E1248="",NA(),IF(U1247&lt;0,0,U1247)*H1248/freq)</f>
        <v>#N/A</v>
      </c>
      <c r="L1248" s="8" t="str">
        <f t="shared" si="59"/>
        <v/>
      </c>
      <c r="M1248" s="8" t="str">
        <f t="shared" si="60"/>
        <v/>
      </c>
      <c r="N1248" s="8"/>
      <c r="O1248" s="8"/>
      <c r="P1248" s="8"/>
      <c r="Q1248" s="8">
        <f>IF($B$23=$M$2,M1248,IF($B$23=$N$2,N1248,IF($B$23=$O$2,O1248,IF($B$23=$P$2,P1248,""))))</f>
        <v>0</v>
      </c>
      <c r="R1248" s="3">
        <f>IF(Q1248&lt;&gt;0,regpay,0)</f>
        <v>0</v>
      </c>
      <c r="S1248" s="27"/>
      <c r="T1248" s="3">
        <f>IF(U1247=0,0,S1248)</f>
        <v>0</v>
      </c>
      <c r="U1248" s="8" t="str">
        <f>IF(E1248="","",IF(U1247&lt;=0,0,IF(U1247+F1248-L1248-R1248-T1248&lt;0,0,U1247+F1248-L1248-R1248-T1248)))</f>
        <v/>
      </c>
      <c r="W1248" s="11"/>
      <c r="X1248" s="11"/>
      <c r="Y1248" s="11"/>
      <c r="Z1248" s="11"/>
      <c r="AA1248" s="11"/>
      <c r="AB1248" s="11"/>
      <c r="AC1248" s="11"/>
    </row>
    <row r="1249" spans="4:29">
      <c r="D1249" s="34">
        <f>IF(SUM($D$2:D1248)&lt;&gt;0,0,IF(U1248=L1249,E1249,0))</f>
        <v>0</v>
      </c>
      <c r="E1249" s="3" t="str">
        <f t="shared" si="58"/>
        <v/>
      </c>
      <c r="F1249" s="3" t="str">
        <f>IF(E1249="","",IF(ISERROR(INDEX($A$11:$B$20,MATCH(E1249,$A$11:$A$20,0),2)),0,INDEX($A$11:$B$20,MATCH(E1249,$A$11:$A$20,0),2)))</f>
        <v/>
      </c>
      <c r="G1249" s="47">
        <v>0.1</v>
      </c>
      <c r="H1249" s="46">
        <f>IF($B$5="fixed",rate,G1249)</f>
        <v>0.1</v>
      </c>
      <c r="I1249" s="9" t="e">
        <f>IF(E1249="",NA(),IF(PMT(H1249/freq,(term*freq),-$B$2)&gt;(U1248*(1+rate/freq)),IF((U1248*(1+rate/freq))&lt;0,0,(U1248*(1+rate/freq))),PMT(H1249/freq,(term*freq),-$B$2)))</f>
        <v>#N/A</v>
      </c>
      <c r="J1249" s="8" t="str">
        <f>IF(E1249="","",IF(emi&gt;(U1248*(1+rate/freq)),IF((U1248*(1+rate/freq))&lt;0,0,(U1248*(1+rate/freq))),emi))</f>
        <v/>
      </c>
      <c r="K1249" s="9" t="e">
        <f>IF(E1249="",NA(),IF(U1248&lt;0,0,U1248)*H1249/freq)</f>
        <v>#N/A</v>
      </c>
      <c r="L1249" s="8" t="str">
        <f t="shared" si="59"/>
        <v/>
      </c>
      <c r="M1249" s="8" t="str">
        <f t="shared" si="60"/>
        <v/>
      </c>
      <c r="N1249" s="8">
        <f>N1246+3</f>
        <v>1246</v>
      </c>
      <c r="O1249" s="8"/>
      <c r="P1249" s="8"/>
      <c r="Q1249" s="8">
        <f>IF($B$23=$M$2,M1249,IF($B$23=$N$2,N1249,IF($B$23=$O$2,O1249,IF($B$23=$P$2,P1249,""))))</f>
        <v>1246</v>
      </c>
      <c r="R1249" s="3">
        <f>IF(Q1249&lt;&gt;0,regpay,0)</f>
        <v>0</v>
      </c>
      <c r="S1249" s="27"/>
      <c r="T1249" s="3">
        <f>IF(U1248=0,0,S1249)</f>
        <v>0</v>
      </c>
      <c r="U1249" s="8" t="str">
        <f>IF(E1249="","",IF(U1248&lt;=0,0,IF(U1248+F1249-L1249-R1249-T1249&lt;0,0,U1248+F1249-L1249-R1249-T1249)))</f>
        <v/>
      </c>
      <c r="W1249" s="11"/>
      <c r="X1249" s="11"/>
      <c r="Y1249" s="11"/>
      <c r="Z1249" s="11"/>
      <c r="AA1249" s="11"/>
      <c r="AB1249" s="11"/>
      <c r="AC1249" s="11"/>
    </row>
    <row r="1250" spans="4:29">
      <c r="D1250" s="34">
        <f>IF(SUM($D$2:D1249)&lt;&gt;0,0,IF(U1249=L1250,E1250,0))</f>
        <v>0</v>
      </c>
      <c r="E1250" s="3" t="str">
        <f t="shared" si="58"/>
        <v/>
      </c>
      <c r="F1250" s="3" t="str">
        <f>IF(E1250="","",IF(ISERROR(INDEX($A$11:$B$20,MATCH(E1250,$A$11:$A$20,0),2)),0,INDEX($A$11:$B$20,MATCH(E1250,$A$11:$A$20,0),2)))</f>
        <v/>
      </c>
      <c r="G1250" s="47">
        <v>0.1</v>
      </c>
      <c r="H1250" s="46">
        <f>IF($B$5="fixed",rate,G1250)</f>
        <v>0.1</v>
      </c>
      <c r="I1250" s="9" t="e">
        <f>IF(E1250="",NA(),IF(PMT(H1250/freq,(term*freq),-$B$2)&gt;(U1249*(1+rate/freq)),IF((U1249*(1+rate/freq))&lt;0,0,(U1249*(1+rate/freq))),PMT(H1250/freq,(term*freq),-$B$2)))</f>
        <v>#N/A</v>
      </c>
      <c r="J1250" s="8" t="str">
        <f>IF(E1250="","",IF(emi&gt;(U1249*(1+rate/freq)),IF((U1249*(1+rate/freq))&lt;0,0,(U1249*(1+rate/freq))),emi))</f>
        <v/>
      </c>
      <c r="K1250" s="9" t="e">
        <f>IF(E1250="",NA(),IF(U1249&lt;0,0,U1249)*H1250/freq)</f>
        <v>#N/A</v>
      </c>
      <c r="L1250" s="8" t="str">
        <f t="shared" si="59"/>
        <v/>
      </c>
      <c r="M1250" s="8" t="str">
        <f t="shared" si="60"/>
        <v/>
      </c>
      <c r="N1250" s="8"/>
      <c r="O1250" s="8"/>
      <c r="P1250" s="8"/>
      <c r="Q1250" s="8">
        <f>IF($B$23=$M$2,M1250,IF($B$23=$N$2,N1250,IF($B$23=$O$2,O1250,IF($B$23=$P$2,P1250,""))))</f>
        <v>0</v>
      </c>
      <c r="R1250" s="3">
        <f>IF(Q1250&lt;&gt;0,regpay,0)</f>
        <v>0</v>
      </c>
      <c r="S1250" s="27"/>
      <c r="T1250" s="3">
        <f>IF(U1249=0,0,S1250)</f>
        <v>0</v>
      </c>
      <c r="U1250" s="8" t="str">
        <f>IF(E1250="","",IF(U1249&lt;=0,0,IF(U1249+F1250-L1250-R1250-T1250&lt;0,0,U1249+F1250-L1250-R1250-T1250)))</f>
        <v/>
      </c>
      <c r="W1250" s="11"/>
      <c r="X1250" s="11"/>
      <c r="Y1250" s="11"/>
      <c r="Z1250" s="11"/>
      <c r="AA1250" s="11"/>
      <c r="AB1250" s="11"/>
      <c r="AC1250" s="11"/>
    </row>
    <row r="1251" spans="4:29">
      <c r="D1251" s="34">
        <f>IF(SUM($D$2:D1250)&lt;&gt;0,0,IF(U1250=L1251,E1251,0))</f>
        <v>0</v>
      </c>
      <c r="E1251" s="3" t="str">
        <f t="shared" si="58"/>
        <v/>
      </c>
      <c r="F1251" s="3" t="str">
        <f>IF(E1251="","",IF(ISERROR(INDEX($A$11:$B$20,MATCH(E1251,$A$11:$A$20,0),2)),0,INDEX($A$11:$B$20,MATCH(E1251,$A$11:$A$20,0),2)))</f>
        <v/>
      </c>
      <c r="G1251" s="47">
        <v>0.1</v>
      </c>
      <c r="H1251" s="46">
        <f>IF($B$5="fixed",rate,G1251)</f>
        <v>0.1</v>
      </c>
      <c r="I1251" s="9" t="e">
        <f>IF(E1251="",NA(),IF(PMT(H1251/freq,(term*freq),-$B$2)&gt;(U1250*(1+rate/freq)),IF((U1250*(1+rate/freq))&lt;0,0,(U1250*(1+rate/freq))),PMT(H1251/freq,(term*freq),-$B$2)))</f>
        <v>#N/A</v>
      </c>
      <c r="J1251" s="8" t="str">
        <f>IF(E1251="","",IF(emi&gt;(U1250*(1+rate/freq)),IF((U1250*(1+rate/freq))&lt;0,0,(U1250*(1+rate/freq))),emi))</f>
        <v/>
      </c>
      <c r="K1251" s="9" t="e">
        <f>IF(E1251="",NA(),IF(U1250&lt;0,0,U1250)*H1251/freq)</f>
        <v>#N/A</v>
      </c>
      <c r="L1251" s="8" t="str">
        <f t="shared" si="59"/>
        <v/>
      </c>
      <c r="M1251" s="8" t="str">
        <f t="shared" si="60"/>
        <v/>
      </c>
      <c r="N1251" s="8"/>
      <c r="O1251" s="8"/>
      <c r="P1251" s="8"/>
      <c r="Q1251" s="8">
        <f>IF($B$23=$M$2,M1251,IF($B$23=$N$2,N1251,IF($B$23=$O$2,O1251,IF($B$23=$P$2,P1251,""))))</f>
        <v>0</v>
      </c>
      <c r="R1251" s="3">
        <f>IF(Q1251&lt;&gt;0,regpay,0)</f>
        <v>0</v>
      </c>
      <c r="S1251" s="27"/>
      <c r="T1251" s="3">
        <f>IF(U1250=0,0,S1251)</f>
        <v>0</v>
      </c>
      <c r="U1251" s="8" t="str">
        <f>IF(E1251="","",IF(U1250&lt;=0,0,IF(U1250+F1251-L1251-R1251-T1251&lt;0,0,U1250+F1251-L1251-R1251-T1251)))</f>
        <v/>
      </c>
      <c r="W1251" s="11"/>
      <c r="X1251" s="11"/>
      <c r="Y1251" s="11"/>
      <c r="Z1251" s="11"/>
      <c r="AA1251" s="11"/>
      <c r="AB1251" s="11"/>
      <c r="AC1251" s="11"/>
    </row>
    <row r="1252" spans="4:29">
      <c r="D1252" s="34">
        <f>IF(SUM($D$2:D1251)&lt;&gt;0,0,IF(U1251=L1252,E1252,0))</f>
        <v>0</v>
      </c>
      <c r="E1252" s="3" t="str">
        <f t="shared" si="58"/>
        <v/>
      </c>
      <c r="F1252" s="3" t="str">
        <f>IF(E1252="","",IF(ISERROR(INDEX($A$11:$B$20,MATCH(E1252,$A$11:$A$20,0),2)),0,INDEX($A$11:$B$20,MATCH(E1252,$A$11:$A$20,0),2)))</f>
        <v/>
      </c>
      <c r="G1252" s="47">
        <v>0.1</v>
      </c>
      <c r="H1252" s="46">
        <f>IF($B$5="fixed",rate,G1252)</f>
        <v>0.1</v>
      </c>
      <c r="I1252" s="9" t="e">
        <f>IF(E1252="",NA(),IF(PMT(H1252/freq,(term*freq),-$B$2)&gt;(U1251*(1+rate/freq)),IF((U1251*(1+rate/freq))&lt;0,0,(U1251*(1+rate/freq))),PMT(H1252/freq,(term*freq),-$B$2)))</f>
        <v>#N/A</v>
      </c>
      <c r="J1252" s="8" t="str">
        <f>IF(E1252="","",IF(emi&gt;(U1251*(1+rate/freq)),IF((U1251*(1+rate/freq))&lt;0,0,(U1251*(1+rate/freq))),emi))</f>
        <v/>
      </c>
      <c r="K1252" s="9" t="e">
        <f>IF(E1252="",NA(),IF(U1251&lt;0,0,U1251)*H1252/freq)</f>
        <v>#N/A</v>
      </c>
      <c r="L1252" s="8" t="str">
        <f t="shared" si="59"/>
        <v/>
      </c>
      <c r="M1252" s="8" t="str">
        <f t="shared" si="60"/>
        <v/>
      </c>
      <c r="N1252" s="8">
        <f>N1249+3</f>
        <v>1249</v>
      </c>
      <c r="O1252" s="8">
        <f>O1246+6</f>
        <v>1249</v>
      </c>
      <c r="P1252" s="8">
        <f>P1240+12</f>
        <v>1249</v>
      </c>
      <c r="Q1252" s="8">
        <f>IF($B$23=$M$2,M1252,IF($B$23=$N$2,N1252,IF($B$23=$O$2,O1252,IF($B$23=$P$2,P1252,""))))</f>
        <v>1249</v>
      </c>
      <c r="R1252" s="3">
        <f>IF(Q1252&lt;&gt;0,regpay,0)</f>
        <v>0</v>
      </c>
      <c r="S1252" s="27"/>
      <c r="T1252" s="3">
        <f>IF(U1251=0,0,S1252)</f>
        <v>0</v>
      </c>
      <c r="U1252" s="8" t="str">
        <f>IF(E1252="","",IF(U1251&lt;=0,0,IF(U1251+F1252-L1252-R1252-T1252&lt;0,0,U1251+F1252-L1252-R1252-T1252)))</f>
        <v/>
      </c>
      <c r="W1252" s="11"/>
      <c r="X1252" s="11"/>
      <c r="Y1252" s="11"/>
      <c r="Z1252" s="11"/>
      <c r="AA1252" s="11"/>
      <c r="AB1252" s="11"/>
      <c r="AC1252" s="11"/>
    </row>
    <row r="1253" spans="4:29">
      <c r="D1253" s="34">
        <f>IF(SUM($D$2:D1252)&lt;&gt;0,0,IF(U1252=L1253,E1253,0))</f>
        <v>0</v>
      </c>
      <c r="E1253" s="3" t="str">
        <f t="shared" ref="E1253:E1316" si="61">IF(E1252&lt;term*freq,E1252+1,"")</f>
        <v/>
      </c>
      <c r="F1253" s="3" t="str">
        <f>IF(E1253="","",IF(ISERROR(INDEX($A$11:$B$20,MATCH(E1253,$A$11:$A$20,0),2)),0,INDEX($A$11:$B$20,MATCH(E1253,$A$11:$A$20,0),2)))</f>
        <v/>
      </c>
      <c r="G1253" s="47">
        <v>0.1</v>
      </c>
      <c r="H1253" s="46">
        <f>IF($B$5="fixed",rate,G1253)</f>
        <v>0.1</v>
      </c>
      <c r="I1253" s="9" t="e">
        <f>IF(E1253="",NA(),IF(PMT(H1253/freq,(term*freq),-$B$2)&gt;(U1252*(1+rate/freq)),IF((U1252*(1+rate/freq))&lt;0,0,(U1252*(1+rate/freq))),PMT(H1253/freq,(term*freq),-$B$2)))</f>
        <v>#N/A</v>
      </c>
      <c r="J1253" s="8" t="str">
        <f>IF(E1253="","",IF(emi&gt;(U1252*(1+rate/freq)),IF((U1252*(1+rate/freq))&lt;0,0,(U1252*(1+rate/freq))),emi))</f>
        <v/>
      </c>
      <c r="K1253" s="9" t="e">
        <f>IF(E1253="",NA(),IF(U1252&lt;0,0,U1252)*H1253/freq)</f>
        <v>#N/A</v>
      </c>
      <c r="L1253" s="8" t="str">
        <f t="shared" si="59"/>
        <v/>
      </c>
      <c r="M1253" s="8" t="str">
        <f t="shared" si="60"/>
        <v/>
      </c>
      <c r="N1253" s="8"/>
      <c r="O1253" s="8"/>
      <c r="P1253" s="8"/>
      <c r="Q1253" s="8">
        <f>IF($B$23=$M$2,M1253,IF($B$23=$N$2,N1253,IF($B$23=$O$2,O1253,IF($B$23=$P$2,P1253,""))))</f>
        <v>0</v>
      </c>
      <c r="R1253" s="3">
        <f>IF(Q1253&lt;&gt;0,regpay,0)</f>
        <v>0</v>
      </c>
      <c r="S1253" s="27"/>
      <c r="T1253" s="3">
        <f>IF(U1252=0,0,S1253)</f>
        <v>0</v>
      </c>
      <c r="U1253" s="8" t="str">
        <f>IF(E1253="","",IF(U1252&lt;=0,0,IF(U1252+F1253-L1253-R1253-T1253&lt;0,0,U1252+F1253-L1253-R1253-T1253)))</f>
        <v/>
      </c>
      <c r="W1253" s="11"/>
      <c r="X1253" s="11"/>
      <c r="Y1253" s="11"/>
      <c r="Z1253" s="11"/>
      <c r="AA1253" s="11"/>
      <c r="AB1253" s="11"/>
      <c r="AC1253" s="11"/>
    </row>
    <row r="1254" spans="4:29">
      <c r="D1254" s="34">
        <f>IF(SUM($D$2:D1253)&lt;&gt;0,0,IF(U1253=L1254,E1254,0))</f>
        <v>0</v>
      </c>
      <c r="E1254" s="3" t="str">
        <f t="shared" si="61"/>
        <v/>
      </c>
      <c r="F1254" s="3" t="str">
        <f>IF(E1254="","",IF(ISERROR(INDEX($A$11:$B$20,MATCH(E1254,$A$11:$A$20,0),2)),0,INDEX($A$11:$B$20,MATCH(E1254,$A$11:$A$20,0),2)))</f>
        <v/>
      </c>
      <c r="G1254" s="47">
        <v>0.1</v>
      </c>
      <c r="H1254" s="46">
        <f>IF($B$5="fixed",rate,G1254)</f>
        <v>0.1</v>
      </c>
      <c r="I1254" s="9" t="e">
        <f>IF(E1254="",NA(),IF(PMT(H1254/freq,(term*freq),-$B$2)&gt;(U1253*(1+rate/freq)),IF((U1253*(1+rate/freq))&lt;0,0,(U1253*(1+rate/freq))),PMT(H1254/freq,(term*freq),-$B$2)))</f>
        <v>#N/A</v>
      </c>
      <c r="J1254" s="8" t="str">
        <f>IF(E1254="","",IF(emi&gt;(U1253*(1+rate/freq)),IF((U1253*(1+rate/freq))&lt;0,0,(U1253*(1+rate/freq))),emi))</f>
        <v/>
      </c>
      <c r="K1254" s="9" t="e">
        <f>IF(E1254="",NA(),IF(U1253&lt;0,0,U1253)*H1254/freq)</f>
        <v>#N/A</v>
      </c>
      <c r="L1254" s="8" t="str">
        <f t="shared" si="59"/>
        <v/>
      </c>
      <c r="M1254" s="8" t="str">
        <f t="shared" si="60"/>
        <v/>
      </c>
      <c r="N1254" s="8"/>
      <c r="O1254" s="8"/>
      <c r="P1254" s="8"/>
      <c r="Q1254" s="8">
        <f>IF($B$23=$M$2,M1254,IF($B$23=$N$2,N1254,IF($B$23=$O$2,O1254,IF($B$23=$P$2,P1254,""))))</f>
        <v>0</v>
      </c>
      <c r="R1254" s="3">
        <f>IF(Q1254&lt;&gt;0,regpay,0)</f>
        <v>0</v>
      </c>
      <c r="S1254" s="27"/>
      <c r="T1254" s="3">
        <f>IF(U1253=0,0,S1254)</f>
        <v>0</v>
      </c>
      <c r="U1254" s="8" t="str">
        <f>IF(E1254="","",IF(U1253&lt;=0,0,IF(U1253+F1254-L1254-R1254-T1254&lt;0,0,U1253+F1254-L1254-R1254-T1254)))</f>
        <v/>
      </c>
      <c r="W1254" s="11"/>
      <c r="X1254" s="11"/>
      <c r="Y1254" s="11"/>
      <c r="Z1254" s="11"/>
      <c r="AA1254" s="11"/>
      <c r="AB1254" s="11"/>
      <c r="AC1254" s="11"/>
    </row>
    <row r="1255" spans="4:29">
      <c r="D1255" s="34">
        <f>IF(SUM($D$2:D1254)&lt;&gt;0,0,IF(U1254=L1255,E1255,0))</f>
        <v>0</v>
      </c>
      <c r="E1255" s="3" t="str">
        <f t="shared" si="61"/>
        <v/>
      </c>
      <c r="F1255" s="3" t="str">
        <f>IF(E1255="","",IF(ISERROR(INDEX($A$11:$B$20,MATCH(E1255,$A$11:$A$20,0),2)),0,INDEX($A$11:$B$20,MATCH(E1255,$A$11:$A$20,0),2)))</f>
        <v/>
      </c>
      <c r="G1255" s="47">
        <v>0.1</v>
      </c>
      <c r="H1255" s="46">
        <f>IF($B$5="fixed",rate,G1255)</f>
        <v>0.1</v>
      </c>
      <c r="I1255" s="9" t="e">
        <f>IF(E1255="",NA(),IF(PMT(H1255/freq,(term*freq),-$B$2)&gt;(U1254*(1+rate/freq)),IF((U1254*(1+rate/freq))&lt;0,0,(U1254*(1+rate/freq))),PMT(H1255/freq,(term*freq),-$B$2)))</f>
        <v>#N/A</v>
      </c>
      <c r="J1255" s="8" t="str">
        <f>IF(E1255="","",IF(emi&gt;(U1254*(1+rate/freq)),IF((U1254*(1+rate/freq))&lt;0,0,(U1254*(1+rate/freq))),emi))</f>
        <v/>
      </c>
      <c r="K1255" s="9" t="e">
        <f>IF(E1255="",NA(),IF(U1254&lt;0,0,U1254)*H1255/freq)</f>
        <v>#N/A</v>
      </c>
      <c r="L1255" s="8" t="str">
        <f t="shared" si="59"/>
        <v/>
      </c>
      <c r="M1255" s="8" t="str">
        <f t="shared" si="60"/>
        <v/>
      </c>
      <c r="N1255" s="8">
        <f>N1252+3</f>
        <v>1252</v>
      </c>
      <c r="O1255" s="8"/>
      <c r="P1255" s="8"/>
      <c r="Q1255" s="8">
        <f>IF($B$23=$M$2,M1255,IF($B$23=$N$2,N1255,IF($B$23=$O$2,O1255,IF($B$23=$P$2,P1255,""))))</f>
        <v>1252</v>
      </c>
      <c r="R1255" s="3">
        <f>IF(Q1255&lt;&gt;0,regpay,0)</f>
        <v>0</v>
      </c>
      <c r="S1255" s="27"/>
      <c r="T1255" s="3">
        <f>IF(U1254=0,0,S1255)</f>
        <v>0</v>
      </c>
      <c r="U1255" s="8" t="str">
        <f>IF(E1255="","",IF(U1254&lt;=0,0,IF(U1254+F1255-L1255-R1255-T1255&lt;0,0,U1254+F1255-L1255-R1255-T1255)))</f>
        <v/>
      </c>
      <c r="W1255" s="11"/>
      <c r="X1255" s="11"/>
      <c r="Y1255" s="11"/>
      <c r="Z1255" s="11"/>
      <c r="AA1255" s="11"/>
      <c r="AB1255" s="11"/>
      <c r="AC1255" s="11"/>
    </row>
    <row r="1256" spans="4:29">
      <c r="D1256" s="34">
        <f>IF(SUM($D$2:D1255)&lt;&gt;0,0,IF(U1255=L1256,E1256,0))</f>
        <v>0</v>
      </c>
      <c r="E1256" s="3" t="str">
        <f t="shared" si="61"/>
        <v/>
      </c>
      <c r="F1256" s="3" t="str">
        <f>IF(E1256="","",IF(ISERROR(INDEX($A$11:$B$20,MATCH(E1256,$A$11:$A$20,0),2)),0,INDEX($A$11:$B$20,MATCH(E1256,$A$11:$A$20,0),2)))</f>
        <v/>
      </c>
      <c r="G1256" s="47">
        <v>0.1</v>
      </c>
      <c r="H1256" s="46">
        <f>IF($B$5="fixed",rate,G1256)</f>
        <v>0.1</v>
      </c>
      <c r="I1256" s="9" t="e">
        <f>IF(E1256="",NA(),IF(PMT(H1256/freq,(term*freq),-$B$2)&gt;(U1255*(1+rate/freq)),IF((U1255*(1+rate/freq))&lt;0,0,(U1255*(1+rate/freq))),PMT(H1256/freq,(term*freq),-$B$2)))</f>
        <v>#N/A</v>
      </c>
      <c r="J1256" s="8" t="str">
        <f>IF(E1256="","",IF(emi&gt;(U1255*(1+rate/freq)),IF((U1255*(1+rate/freq))&lt;0,0,(U1255*(1+rate/freq))),emi))</f>
        <v/>
      </c>
      <c r="K1256" s="9" t="e">
        <f>IF(E1256="",NA(),IF(U1255&lt;0,0,U1255)*H1256/freq)</f>
        <v>#N/A</v>
      </c>
      <c r="L1256" s="8" t="str">
        <f t="shared" si="59"/>
        <v/>
      </c>
      <c r="M1256" s="8" t="str">
        <f t="shared" si="60"/>
        <v/>
      </c>
      <c r="N1256" s="8"/>
      <c r="O1256" s="8"/>
      <c r="P1256" s="8"/>
      <c r="Q1256" s="8">
        <f>IF($B$23=$M$2,M1256,IF($B$23=$N$2,N1256,IF($B$23=$O$2,O1256,IF($B$23=$P$2,P1256,""))))</f>
        <v>0</v>
      </c>
      <c r="R1256" s="3">
        <f>IF(Q1256&lt;&gt;0,regpay,0)</f>
        <v>0</v>
      </c>
      <c r="S1256" s="27"/>
      <c r="T1256" s="3">
        <f>IF(U1255=0,0,S1256)</f>
        <v>0</v>
      </c>
      <c r="U1256" s="8" t="str">
        <f>IF(E1256="","",IF(U1255&lt;=0,0,IF(U1255+F1256-L1256-R1256-T1256&lt;0,0,U1255+F1256-L1256-R1256-T1256)))</f>
        <v/>
      </c>
      <c r="W1256" s="11"/>
      <c r="X1256" s="11"/>
      <c r="Y1256" s="11"/>
      <c r="Z1256" s="11"/>
      <c r="AA1256" s="11"/>
      <c r="AB1256" s="11"/>
      <c r="AC1256" s="11"/>
    </row>
    <row r="1257" spans="4:29">
      <c r="D1257" s="34">
        <f>IF(SUM($D$2:D1256)&lt;&gt;0,0,IF(U1256=L1257,E1257,0))</f>
        <v>0</v>
      </c>
      <c r="E1257" s="3" t="str">
        <f t="shared" si="61"/>
        <v/>
      </c>
      <c r="F1257" s="3" t="str">
        <f>IF(E1257="","",IF(ISERROR(INDEX($A$11:$B$20,MATCH(E1257,$A$11:$A$20,0),2)),0,INDEX($A$11:$B$20,MATCH(E1257,$A$11:$A$20,0),2)))</f>
        <v/>
      </c>
      <c r="G1257" s="47">
        <v>0.1</v>
      </c>
      <c r="H1257" s="46">
        <f>IF($B$5="fixed",rate,G1257)</f>
        <v>0.1</v>
      </c>
      <c r="I1257" s="9" t="e">
        <f>IF(E1257="",NA(),IF(PMT(H1257/freq,(term*freq),-$B$2)&gt;(U1256*(1+rate/freq)),IF((U1256*(1+rate/freq))&lt;0,0,(U1256*(1+rate/freq))),PMT(H1257/freq,(term*freq),-$B$2)))</f>
        <v>#N/A</v>
      </c>
      <c r="J1257" s="8" t="str">
        <f>IF(E1257="","",IF(emi&gt;(U1256*(1+rate/freq)),IF((U1256*(1+rate/freq))&lt;0,0,(U1256*(1+rate/freq))),emi))</f>
        <v/>
      </c>
      <c r="K1257" s="9" t="e">
        <f>IF(E1257="",NA(),IF(U1256&lt;0,0,U1256)*H1257/freq)</f>
        <v>#N/A</v>
      </c>
      <c r="L1257" s="8" t="str">
        <f t="shared" si="59"/>
        <v/>
      </c>
      <c r="M1257" s="8" t="str">
        <f t="shared" si="60"/>
        <v/>
      </c>
      <c r="N1257" s="8"/>
      <c r="O1257" s="8"/>
      <c r="P1257" s="8"/>
      <c r="Q1257" s="8">
        <f>IF($B$23=$M$2,M1257,IF($B$23=$N$2,N1257,IF($B$23=$O$2,O1257,IF($B$23=$P$2,P1257,""))))</f>
        <v>0</v>
      </c>
      <c r="R1257" s="3">
        <f>IF(Q1257&lt;&gt;0,regpay,0)</f>
        <v>0</v>
      </c>
      <c r="S1257" s="27"/>
      <c r="T1257" s="3">
        <f>IF(U1256=0,0,S1257)</f>
        <v>0</v>
      </c>
      <c r="U1257" s="8" t="str">
        <f>IF(E1257="","",IF(U1256&lt;=0,0,IF(U1256+F1257-L1257-R1257-T1257&lt;0,0,U1256+F1257-L1257-R1257-T1257)))</f>
        <v/>
      </c>
      <c r="W1257" s="11"/>
      <c r="X1257" s="11"/>
      <c r="Y1257" s="11"/>
      <c r="Z1257" s="11"/>
      <c r="AA1257" s="11"/>
      <c r="AB1257" s="11"/>
      <c r="AC1257" s="11"/>
    </row>
    <row r="1258" spans="4:29">
      <c r="D1258" s="34">
        <f>IF(SUM($D$2:D1257)&lt;&gt;0,0,IF(U1257=L1258,E1258,0))</f>
        <v>0</v>
      </c>
      <c r="E1258" s="3" t="str">
        <f t="shared" si="61"/>
        <v/>
      </c>
      <c r="F1258" s="3" t="str">
        <f>IF(E1258="","",IF(ISERROR(INDEX($A$11:$B$20,MATCH(E1258,$A$11:$A$20,0),2)),0,INDEX($A$11:$B$20,MATCH(E1258,$A$11:$A$20,0),2)))</f>
        <v/>
      </c>
      <c r="G1258" s="47">
        <v>0.1</v>
      </c>
      <c r="H1258" s="46">
        <f>IF($B$5="fixed",rate,G1258)</f>
        <v>0.1</v>
      </c>
      <c r="I1258" s="9" t="e">
        <f>IF(E1258="",NA(),IF(PMT(H1258/freq,(term*freq),-$B$2)&gt;(U1257*(1+rate/freq)),IF((U1257*(1+rate/freq))&lt;0,0,(U1257*(1+rate/freq))),PMT(H1258/freq,(term*freq),-$B$2)))</f>
        <v>#N/A</v>
      </c>
      <c r="J1258" s="8" t="str">
        <f>IF(E1258="","",IF(emi&gt;(U1257*(1+rate/freq)),IF((U1257*(1+rate/freq))&lt;0,0,(U1257*(1+rate/freq))),emi))</f>
        <v/>
      </c>
      <c r="K1258" s="9" t="e">
        <f>IF(E1258="",NA(),IF(U1257&lt;0,0,U1257)*H1258/freq)</f>
        <v>#N/A</v>
      </c>
      <c r="L1258" s="8" t="str">
        <f t="shared" si="59"/>
        <v/>
      </c>
      <c r="M1258" s="8" t="str">
        <f t="shared" si="60"/>
        <v/>
      </c>
      <c r="N1258" s="8">
        <f>N1255+3</f>
        <v>1255</v>
      </c>
      <c r="O1258" s="8">
        <f>O1252+6</f>
        <v>1255</v>
      </c>
      <c r="P1258" s="8"/>
      <c r="Q1258" s="8">
        <f>IF($B$23=$M$2,M1258,IF($B$23=$N$2,N1258,IF($B$23=$O$2,O1258,IF($B$23=$P$2,P1258,""))))</f>
        <v>1255</v>
      </c>
      <c r="R1258" s="3">
        <f>IF(Q1258&lt;&gt;0,regpay,0)</f>
        <v>0</v>
      </c>
      <c r="S1258" s="27"/>
      <c r="T1258" s="3">
        <f>IF(U1257=0,0,S1258)</f>
        <v>0</v>
      </c>
      <c r="U1258" s="8" t="str">
        <f>IF(E1258="","",IF(U1257&lt;=0,0,IF(U1257+F1258-L1258-R1258-T1258&lt;0,0,U1257+F1258-L1258-R1258-T1258)))</f>
        <v/>
      </c>
      <c r="W1258" s="11"/>
      <c r="X1258" s="11"/>
      <c r="Y1258" s="11"/>
      <c r="Z1258" s="11"/>
      <c r="AA1258" s="11"/>
      <c r="AB1258" s="11"/>
      <c r="AC1258" s="11"/>
    </row>
    <row r="1259" spans="4:29">
      <c r="D1259" s="34">
        <f>IF(SUM($D$2:D1258)&lt;&gt;0,0,IF(U1258=L1259,E1259,0))</f>
        <v>0</v>
      </c>
      <c r="E1259" s="3" t="str">
        <f t="shared" si="61"/>
        <v/>
      </c>
      <c r="F1259" s="3" t="str">
        <f>IF(E1259="","",IF(ISERROR(INDEX($A$11:$B$20,MATCH(E1259,$A$11:$A$20,0),2)),0,INDEX($A$11:$B$20,MATCH(E1259,$A$11:$A$20,0),2)))</f>
        <v/>
      </c>
      <c r="G1259" s="47">
        <v>0.1</v>
      </c>
      <c r="H1259" s="46">
        <f>IF($B$5="fixed",rate,G1259)</f>
        <v>0.1</v>
      </c>
      <c r="I1259" s="9" t="e">
        <f>IF(E1259="",NA(),IF(PMT(H1259/freq,(term*freq),-$B$2)&gt;(U1258*(1+rate/freq)),IF((U1258*(1+rate/freq))&lt;0,0,(U1258*(1+rate/freq))),PMT(H1259/freq,(term*freq),-$B$2)))</f>
        <v>#N/A</v>
      </c>
      <c r="J1259" s="8" t="str">
        <f>IF(E1259="","",IF(emi&gt;(U1258*(1+rate/freq)),IF((U1258*(1+rate/freq))&lt;0,0,(U1258*(1+rate/freq))),emi))</f>
        <v/>
      </c>
      <c r="K1259" s="9" t="e">
        <f>IF(E1259="",NA(),IF(U1258&lt;0,0,U1258)*H1259/freq)</f>
        <v>#N/A</v>
      </c>
      <c r="L1259" s="8" t="str">
        <f t="shared" si="59"/>
        <v/>
      </c>
      <c r="M1259" s="8" t="str">
        <f t="shared" si="60"/>
        <v/>
      </c>
      <c r="N1259" s="8"/>
      <c r="O1259" s="8"/>
      <c r="P1259" s="8"/>
      <c r="Q1259" s="8">
        <f>IF($B$23=$M$2,M1259,IF($B$23=$N$2,N1259,IF($B$23=$O$2,O1259,IF($B$23=$P$2,P1259,""))))</f>
        <v>0</v>
      </c>
      <c r="R1259" s="3">
        <f>IF(Q1259&lt;&gt;0,regpay,0)</f>
        <v>0</v>
      </c>
      <c r="S1259" s="27"/>
      <c r="T1259" s="3">
        <f>IF(U1258=0,0,S1259)</f>
        <v>0</v>
      </c>
      <c r="U1259" s="8" t="str">
        <f>IF(E1259="","",IF(U1258&lt;=0,0,IF(U1258+F1259-L1259-R1259-T1259&lt;0,0,U1258+F1259-L1259-R1259-T1259)))</f>
        <v/>
      </c>
      <c r="W1259" s="11"/>
      <c r="X1259" s="11"/>
      <c r="Y1259" s="11"/>
      <c r="Z1259" s="11"/>
      <c r="AA1259" s="11"/>
      <c r="AB1259" s="11"/>
      <c r="AC1259" s="11"/>
    </row>
    <row r="1260" spans="4:29">
      <c r="D1260" s="34">
        <f>IF(SUM($D$2:D1259)&lt;&gt;0,0,IF(U1259=L1260,E1260,0))</f>
        <v>0</v>
      </c>
      <c r="E1260" s="3" t="str">
        <f t="shared" si="61"/>
        <v/>
      </c>
      <c r="F1260" s="3" t="str">
        <f>IF(E1260="","",IF(ISERROR(INDEX($A$11:$B$20,MATCH(E1260,$A$11:$A$20,0),2)),0,INDEX($A$11:$B$20,MATCH(E1260,$A$11:$A$20,0),2)))</f>
        <v/>
      </c>
      <c r="G1260" s="47">
        <v>0.1</v>
      </c>
      <c r="H1260" s="46">
        <f>IF($B$5="fixed",rate,G1260)</f>
        <v>0.1</v>
      </c>
      <c r="I1260" s="9" t="e">
        <f>IF(E1260="",NA(),IF(PMT(H1260/freq,(term*freq),-$B$2)&gt;(U1259*(1+rate/freq)),IF((U1259*(1+rate/freq))&lt;0,0,(U1259*(1+rate/freq))),PMT(H1260/freq,(term*freq),-$B$2)))</f>
        <v>#N/A</v>
      </c>
      <c r="J1260" s="8" t="str">
        <f>IF(E1260="","",IF(emi&gt;(U1259*(1+rate/freq)),IF((U1259*(1+rate/freq))&lt;0,0,(U1259*(1+rate/freq))),emi))</f>
        <v/>
      </c>
      <c r="K1260" s="9" t="e">
        <f>IF(E1260="",NA(),IF(U1259&lt;0,0,U1259)*H1260/freq)</f>
        <v>#N/A</v>
      </c>
      <c r="L1260" s="8" t="str">
        <f t="shared" si="59"/>
        <v/>
      </c>
      <c r="M1260" s="8" t="str">
        <f t="shared" si="60"/>
        <v/>
      </c>
      <c r="N1260" s="8"/>
      <c r="O1260" s="8"/>
      <c r="P1260" s="8"/>
      <c r="Q1260" s="8">
        <f>IF($B$23=$M$2,M1260,IF($B$23=$N$2,N1260,IF($B$23=$O$2,O1260,IF($B$23=$P$2,P1260,""))))</f>
        <v>0</v>
      </c>
      <c r="R1260" s="3">
        <f>IF(Q1260&lt;&gt;0,regpay,0)</f>
        <v>0</v>
      </c>
      <c r="S1260" s="27"/>
      <c r="T1260" s="3">
        <f>IF(U1259=0,0,S1260)</f>
        <v>0</v>
      </c>
      <c r="U1260" s="8" t="str">
        <f>IF(E1260="","",IF(U1259&lt;=0,0,IF(U1259+F1260-L1260-R1260-T1260&lt;0,0,U1259+F1260-L1260-R1260-T1260)))</f>
        <v/>
      </c>
      <c r="W1260" s="11"/>
      <c r="X1260" s="11"/>
      <c r="Y1260" s="11"/>
      <c r="Z1260" s="11"/>
      <c r="AA1260" s="11"/>
      <c r="AB1260" s="11"/>
      <c r="AC1260" s="11"/>
    </row>
    <row r="1261" spans="4:29">
      <c r="D1261" s="34">
        <f>IF(SUM($D$2:D1260)&lt;&gt;0,0,IF(U1260=L1261,E1261,0))</f>
        <v>0</v>
      </c>
      <c r="E1261" s="3" t="str">
        <f t="shared" si="61"/>
        <v/>
      </c>
      <c r="F1261" s="3" t="str">
        <f>IF(E1261="","",IF(ISERROR(INDEX($A$11:$B$20,MATCH(E1261,$A$11:$A$20,0),2)),0,INDEX($A$11:$B$20,MATCH(E1261,$A$11:$A$20,0),2)))</f>
        <v/>
      </c>
      <c r="G1261" s="47">
        <v>0.1</v>
      </c>
      <c r="H1261" s="46">
        <f>IF($B$5="fixed",rate,G1261)</f>
        <v>0.1</v>
      </c>
      <c r="I1261" s="9" t="e">
        <f>IF(E1261="",NA(),IF(PMT(H1261/freq,(term*freq),-$B$2)&gt;(U1260*(1+rate/freq)),IF((U1260*(1+rate/freq))&lt;0,0,(U1260*(1+rate/freq))),PMT(H1261/freq,(term*freq),-$B$2)))</f>
        <v>#N/A</v>
      </c>
      <c r="J1261" s="8" t="str">
        <f>IF(E1261="","",IF(emi&gt;(U1260*(1+rate/freq)),IF((U1260*(1+rate/freq))&lt;0,0,(U1260*(1+rate/freq))),emi))</f>
        <v/>
      </c>
      <c r="K1261" s="9" t="e">
        <f>IF(E1261="",NA(),IF(U1260&lt;0,0,U1260)*H1261/freq)</f>
        <v>#N/A</v>
      </c>
      <c r="L1261" s="8" t="str">
        <f t="shared" si="59"/>
        <v/>
      </c>
      <c r="M1261" s="8" t="str">
        <f t="shared" si="60"/>
        <v/>
      </c>
      <c r="N1261" s="8">
        <f>N1258+3</f>
        <v>1258</v>
      </c>
      <c r="O1261" s="8"/>
      <c r="P1261" s="8"/>
      <c r="Q1261" s="8">
        <f>IF($B$23=$M$2,M1261,IF($B$23=$N$2,N1261,IF($B$23=$O$2,O1261,IF($B$23=$P$2,P1261,""))))</f>
        <v>1258</v>
      </c>
      <c r="R1261" s="3">
        <f>IF(Q1261&lt;&gt;0,regpay,0)</f>
        <v>0</v>
      </c>
      <c r="S1261" s="27"/>
      <c r="T1261" s="3">
        <f>IF(U1260=0,0,S1261)</f>
        <v>0</v>
      </c>
      <c r="U1261" s="8" t="str">
        <f>IF(E1261="","",IF(U1260&lt;=0,0,IF(U1260+F1261-L1261-R1261-T1261&lt;0,0,U1260+F1261-L1261-R1261-T1261)))</f>
        <v/>
      </c>
      <c r="W1261" s="11"/>
      <c r="X1261" s="11"/>
      <c r="Y1261" s="11"/>
      <c r="Z1261" s="11"/>
      <c r="AA1261" s="11"/>
      <c r="AB1261" s="11"/>
      <c r="AC1261" s="11"/>
    </row>
    <row r="1262" spans="4:29">
      <c r="D1262" s="34">
        <f>IF(SUM($D$2:D1261)&lt;&gt;0,0,IF(U1261=L1262,E1262,0))</f>
        <v>0</v>
      </c>
      <c r="E1262" s="3" t="str">
        <f t="shared" si="61"/>
        <v/>
      </c>
      <c r="F1262" s="3" t="str">
        <f>IF(E1262="","",IF(ISERROR(INDEX($A$11:$B$20,MATCH(E1262,$A$11:$A$20,0),2)),0,INDEX($A$11:$B$20,MATCH(E1262,$A$11:$A$20,0),2)))</f>
        <v/>
      </c>
      <c r="G1262" s="47">
        <v>0.1</v>
      </c>
      <c r="H1262" s="46">
        <f>IF($B$5="fixed",rate,G1262)</f>
        <v>0.1</v>
      </c>
      <c r="I1262" s="9" t="e">
        <f>IF(E1262="",NA(),IF(PMT(H1262/freq,(term*freq),-$B$2)&gt;(U1261*(1+rate/freq)),IF((U1261*(1+rate/freq))&lt;0,0,(U1261*(1+rate/freq))),PMT(H1262/freq,(term*freq),-$B$2)))</f>
        <v>#N/A</v>
      </c>
      <c r="J1262" s="8" t="str">
        <f>IF(E1262="","",IF(emi&gt;(U1261*(1+rate/freq)),IF((U1261*(1+rate/freq))&lt;0,0,(U1261*(1+rate/freq))),emi))</f>
        <v/>
      </c>
      <c r="K1262" s="9" t="e">
        <f>IF(E1262="",NA(),IF(U1261&lt;0,0,U1261)*H1262/freq)</f>
        <v>#N/A</v>
      </c>
      <c r="L1262" s="8" t="str">
        <f t="shared" si="59"/>
        <v/>
      </c>
      <c r="M1262" s="8" t="str">
        <f t="shared" si="60"/>
        <v/>
      </c>
      <c r="N1262" s="8"/>
      <c r="O1262" s="8"/>
      <c r="P1262" s="8"/>
      <c r="Q1262" s="8">
        <f>IF($B$23=$M$2,M1262,IF($B$23=$N$2,N1262,IF($B$23=$O$2,O1262,IF($B$23=$P$2,P1262,""))))</f>
        <v>0</v>
      </c>
      <c r="R1262" s="3">
        <f>IF(Q1262&lt;&gt;0,regpay,0)</f>
        <v>0</v>
      </c>
      <c r="S1262" s="27"/>
      <c r="T1262" s="3">
        <f>IF(U1261=0,0,S1262)</f>
        <v>0</v>
      </c>
      <c r="U1262" s="8" t="str">
        <f>IF(E1262="","",IF(U1261&lt;=0,0,IF(U1261+F1262-L1262-R1262-T1262&lt;0,0,U1261+F1262-L1262-R1262-T1262)))</f>
        <v/>
      </c>
      <c r="W1262" s="11"/>
      <c r="X1262" s="11"/>
      <c r="Y1262" s="11"/>
      <c r="Z1262" s="11"/>
      <c r="AA1262" s="11"/>
      <c r="AB1262" s="11"/>
      <c r="AC1262" s="11"/>
    </row>
    <row r="1263" spans="4:29">
      <c r="D1263" s="34">
        <f>IF(SUM($D$2:D1262)&lt;&gt;0,0,IF(U1262=L1263,E1263,0))</f>
        <v>0</v>
      </c>
      <c r="E1263" s="3" t="str">
        <f t="shared" si="61"/>
        <v/>
      </c>
      <c r="F1263" s="3" t="str">
        <f>IF(E1263="","",IF(ISERROR(INDEX($A$11:$B$20,MATCH(E1263,$A$11:$A$20,0),2)),0,INDEX($A$11:$B$20,MATCH(E1263,$A$11:$A$20,0),2)))</f>
        <v/>
      </c>
      <c r="G1263" s="47">
        <v>0.1</v>
      </c>
      <c r="H1263" s="46">
        <f>IF($B$5="fixed",rate,G1263)</f>
        <v>0.1</v>
      </c>
      <c r="I1263" s="9" t="e">
        <f>IF(E1263="",NA(),IF(PMT(H1263/freq,(term*freq),-$B$2)&gt;(U1262*(1+rate/freq)),IF((U1262*(1+rate/freq))&lt;0,0,(U1262*(1+rate/freq))),PMT(H1263/freq,(term*freq),-$B$2)))</f>
        <v>#N/A</v>
      </c>
      <c r="J1263" s="8" t="str">
        <f>IF(E1263="","",IF(emi&gt;(U1262*(1+rate/freq)),IF((U1262*(1+rate/freq))&lt;0,0,(U1262*(1+rate/freq))),emi))</f>
        <v/>
      </c>
      <c r="K1263" s="9" t="e">
        <f>IF(E1263="",NA(),IF(U1262&lt;0,0,U1262)*H1263/freq)</f>
        <v>#N/A</v>
      </c>
      <c r="L1263" s="8" t="str">
        <f t="shared" si="59"/>
        <v/>
      </c>
      <c r="M1263" s="8" t="str">
        <f t="shared" si="60"/>
        <v/>
      </c>
      <c r="N1263" s="8"/>
      <c r="O1263" s="8"/>
      <c r="P1263" s="8"/>
      <c r="Q1263" s="8">
        <f>IF($B$23=$M$2,M1263,IF($B$23=$N$2,N1263,IF($B$23=$O$2,O1263,IF($B$23=$P$2,P1263,""))))</f>
        <v>0</v>
      </c>
      <c r="R1263" s="3">
        <f>IF(Q1263&lt;&gt;0,regpay,0)</f>
        <v>0</v>
      </c>
      <c r="S1263" s="27"/>
      <c r="T1263" s="3">
        <f>IF(U1262=0,0,S1263)</f>
        <v>0</v>
      </c>
      <c r="U1263" s="8" t="str">
        <f>IF(E1263="","",IF(U1262&lt;=0,0,IF(U1262+F1263-L1263-R1263-T1263&lt;0,0,U1262+F1263-L1263-R1263-T1263)))</f>
        <v/>
      </c>
      <c r="W1263" s="11"/>
      <c r="X1263" s="11"/>
      <c r="Y1263" s="11"/>
      <c r="Z1263" s="11"/>
      <c r="AA1263" s="11"/>
      <c r="AB1263" s="11"/>
      <c r="AC1263" s="11"/>
    </row>
    <row r="1264" spans="4:29">
      <c r="D1264" s="34">
        <f>IF(SUM($D$2:D1263)&lt;&gt;0,0,IF(U1263=L1264,E1264,0))</f>
        <v>0</v>
      </c>
      <c r="E1264" s="3" t="str">
        <f t="shared" si="61"/>
        <v/>
      </c>
      <c r="F1264" s="3" t="str">
        <f>IF(E1264="","",IF(ISERROR(INDEX($A$11:$B$20,MATCH(E1264,$A$11:$A$20,0),2)),0,INDEX($A$11:$B$20,MATCH(E1264,$A$11:$A$20,0),2)))</f>
        <v/>
      </c>
      <c r="G1264" s="47">
        <v>0.1</v>
      </c>
      <c r="H1264" s="46">
        <f>IF($B$5="fixed",rate,G1264)</f>
        <v>0.1</v>
      </c>
      <c r="I1264" s="9" t="e">
        <f>IF(E1264="",NA(),IF(PMT(H1264/freq,(term*freq),-$B$2)&gt;(U1263*(1+rate/freq)),IF((U1263*(1+rate/freq))&lt;0,0,(U1263*(1+rate/freq))),PMT(H1264/freq,(term*freq),-$B$2)))</f>
        <v>#N/A</v>
      </c>
      <c r="J1264" s="8" t="str">
        <f>IF(E1264="","",IF(emi&gt;(U1263*(1+rate/freq)),IF((U1263*(1+rate/freq))&lt;0,0,(U1263*(1+rate/freq))),emi))</f>
        <v/>
      </c>
      <c r="K1264" s="9" t="e">
        <f>IF(E1264="",NA(),IF(U1263&lt;0,0,U1263)*H1264/freq)</f>
        <v>#N/A</v>
      </c>
      <c r="L1264" s="8" t="str">
        <f t="shared" si="59"/>
        <v/>
      </c>
      <c r="M1264" s="8" t="str">
        <f t="shared" si="60"/>
        <v/>
      </c>
      <c r="N1264" s="8">
        <f>N1261+3</f>
        <v>1261</v>
      </c>
      <c r="O1264" s="8">
        <f>O1258+6</f>
        <v>1261</v>
      </c>
      <c r="P1264" s="8">
        <f>P1252+12</f>
        <v>1261</v>
      </c>
      <c r="Q1264" s="8">
        <f>IF($B$23=$M$2,M1264,IF($B$23=$N$2,N1264,IF($B$23=$O$2,O1264,IF($B$23=$P$2,P1264,""))))</f>
        <v>1261</v>
      </c>
      <c r="R1264" s="3">
        <f>IF(Q1264&lt;&gt;0,regpay,0)</f>
        <v>0</v>
      </c>
      <c r="S1264" s="27"/>
      <c r="T1264" s="3">
        <f>IF(U1263=0,0,S1264)</f>
        <v>0</v>
      </c>
      <c r="U1264" s="8" t="str">
        <f>IF(E1264="","",IF(U1263&lt;=0,0,IF(U1263+F1264-L1264-R1264-T1264&lt;0,0,U1263+F1264-L1264-R1264-T1264)))</f>
        <v/>
      </c>
      <c r="W1264" s="11"/>
      <c r="X1264" s="11"/>
      <c r="Y1264" s="11"/>
      <c r="Z1264" s="11"/>
      <c r="AA1264" s="11"/>
      <c r="AB1264" s="11"/>
      <c r="AC1264" s="11"/>
    </row>
    <row r="1265" spans="4:29">
      <c r="D1265" s="34">
        <f>IF(SUM($D$2:D1264)&lt;&gt;0,0,IF(U1264=L1265,E1265,0))</f>
        <v>0</v>
      </c>
      <c r="E1265" s="3" t="str">
        <f t="shared" si="61"/>
        <v/>
      </c>
      <c r="F1265" s="3" t="str">
        <f>IF(E1265="","",IF(ISERROR(INDEX($A$11:$B$20,MATCH(E1265,$A$11:$A$20,0),2)),0,INDEX($A$11:$B$20,MATCH(E1265,$A$11:$A$20,0),2)))</f>
        <v/>
      </c>
      <c r="G1265" s="47">
        <v>0.1</v>
      </c>
      <c r="H1265" s="46">
        <f>IF($B$5="fixed",rate,G1265)</f>
        <v>0.1</v>
      </c>
      <c r="I1265" s="9" t="e">
        <f>IF(E1265="",NA(),IF(PMT(H1265/freq,(term*freq),-$B$2)&gt;(U1264*(1+rate/freq)),IF((U1264*(1+rate/freq))&lt;0,0,(U1264*(1+rate/freq))),PMT(H1265/freq,(term*freq),-$B$2)))</f>
        <v>#N/A</v>
      </c>
      <c r="J1265" s="8" t="str">
        <f>IF(E1265="","",IF(emi&gt;(U1264*(1+rate/freq)),IF((U1264*(1+rate/freq))&lt;0,0,(U1264*(1+rate/freq))),emi))</f>
        <v/>
      </c>
      <c r="K1265" s="9" t="e">
        <f>IF(E1265="",NA(),IF(U1264&lt;0,0,U1264)*H1265/freq)</f>
        <v>#N/A</v>
      </c>
      <c r="L1265" s="8" t="str">
        <f t="shared" si="59"/>
        <v/>
      </c>
      <c r="M1265" s="8" t="str">
        <f t="shared" si="60"/>
        <v/>
      </c>
      <c r="N1265" s="8"/>
      <c r="O1265" s="8"/>
      <c r="P1265" s="8"/>
      <c r="Q1265" s="8">
        <f>IF($B$23=$M$2,M1265,IF($B$23=$N$2,N1265,IF($B$23=$O$2,O1265,IF($B$23=$P$2,P1265,""))))</f>
        <v>0</v>
      </c>
      <c r="R1265" s="3">
        <f>IF(Q1265&lt;&gt;0,regpay,0)</f>
        <v>0</v>
      </c>
      <c r="S1265" s="27"/>
      <c r="T1265" s="3">
        <f>IF(U1264=0,0,S1265)</f>
        <v>0</v>
      </c>
      <c r="U1265" s="8" t="str">
        <f>IF(E1265="","",IF(U1264&lt;=0,0,IF(U1264+F1265-L1265-R1265-T1265&lt;0,0,U1264+F1265-L1265-R1265-T1265)))</f>
        <v/>
      </c>
      <c r="W1265" s="11"/>
      <c r="X1265" s="11"/>
      <c r="Y1265" s="11"/>
      <c r="Z1265" s="11"/>
      <c r="AA1265" s="11"/>
      <c r="AB1265" s="11"/>
      <c r="AC1265" s="11"/>
    </row>
    <row r="1266" spans="4:29">
      <c r="D1266" s="34">
        <f>IF(SUM($D$2:D1265)&lt;&gt;0,0,IF(U1265=L1266,E1266,0))</f>
        <v>0</v>
      </c>
      <c r="E1266" s="3" t="str">
        <f t="shared" si="61"/>
        <v/>
      </c>
      <c r="F1266" s="3" t="str">
        <f>IF(E1266="","",IF(ISERROR(INDEX($A$11:$B$20,MATCH(E1266,$A$11:$A$20,0),2)),0,INDEX($A$11:$B$20,MATCH(E1266,$A$11:$A$20,0),2)))</f>
        <v/>
      </c>
      <c r="G1266" s="47">
        <v>0.1</v>
      </c>
      <c r="H1266" s="46">
        <f>IF($B$5="fixed",rate,G1266)</f>
        <v>0.1</v>
      </c>
      <c r="I1266" s="9" t="e">
        <f>IF(E1266="",NA(),IF(PMT(H1266/freq,(term*freq),-$B$2)&gt;(U1265*(1+rate/freq)),IF((U1265*(1+rate/freq))&lt;0,0,(U1265*(1+rate/freq))),PMT(H1266/freq,(term*freq),-$B$2)))</f>
        <v>#N/A</v>
      </c>
      <c r="J1266" s="8" t="str">
        <f>IF(E1266="","",IF(emi&gt;(U1265*(1+rate/freq)),IF((U1265*(1+rate/freq))&lt;0,0,(U1265*(1+rate/freq))),emi))</f>
        <v/>
      </c>
      <c r="K1266" s="9" t="e">
        <f>IF(E1266="",NA(),IF(U1265&lt;0,0,U1265)*H1266/freq)</f>
        <v>#N/A</v>
      </c>
      <c r="L1266" s="8" t="str">
        <f t="shared" si="59"/>
        <v/>
      </c>
      <c r="M1266" s="8" t="str">
        <f t="shared" si="60"/>
        <v/>
      </c>
      <c r="N1266" s="8"/>
      <c r="O1266" s="8"/>
      <c r="P1266" s="8"/>
      <c r="Q1266" s="8">
        <f>IF($B$23=$M$2,M1266,IF($B$23=$N$2,N1266,IF($B$23=$O$2,O1266,IF($B$23=$P$2,P1266,""))))</f>
        <v>0</v>
      </c>
      <c r="R1266" s="3">
        <f>IF(Q1266&lt;&gt;0,regpay,0)</f>
        <v>0</v>
      </c>
      <c r="S1266" s="27"/>
      <c r="T1266" s="3">
        <f>IF(U1265=0,0,S1266)</f>
        <v>0</v>
      </c>
      <c r="U1266" s="8" t="str">
        <f>IF(E1266="","",IF(U1265&lt;=0,0,IF(U1265+F1266-L1266-R1266-T1266&lt;0,0,U1265+F1266-L1266-R1266-T1266)))</f>
        <v/>
      </c>
      <c r="W1266" s="11"/>
      <c r="X1266" s="11"/>
      <c r="Y1266" s="11"/>
      <c r="Z1266" s="11"/>
      <c r="AA1266" s="11"/>
      <c r="AB1266" s="11"/>
      <c r="AC1266" s="11"/>
    </row>
    <row r="1267" spans="4:29">
      <c r="D1267" s="34">
        <f>IF(SUM($D$2:D1266)&lt;&gt;0,0,IF(U1266=L1267,E1267,0))</f>
        <v>0</v>
      </c>
      <c r="E1267" s="3" t="str">
        <f t="shared" si="61"/>
        <v/>
      </c>
      <c r="F1267" s="3" t="str">
        <f>IF(E1267="","",IF(ISERROR(INDEX($A$11:$B$20,MATCH(E1267,$A$11:$A$20,0),2)),0,INDEX($A$11:$B$20,MATCH(E1267,$A$11:$A$20,0),2)))</f>
        <v/>
      </c>
      <c r="G1267" s="47">
        <v>0.1</v>
      </c>
      <c r="H1267" s="46">
        <f>IF($B$5="fixed",rate,G1267)</f>
        <v>0.1</v>
      </c>
      <c r="I1267" s="9" t="e">
        <f>IF(E1267="",NA(),IF(PMT(H1267/freq,(term*freq),-$B$2)&gt;(U1266*(1+rate/freq)),IF((U1266*(1+rate/freq))&lt;0,0,(U1266*(1+rate/freq))),PMT(H1267/freq,(term*freq),-$B$2)))</f>
        <v>#N/A</v>
      </c>
      <c r="J1267" s="8" t="str">
        <f>IF(E1267="","",IF(emi&gt;(U1266*(1+rate/freq)),IF((U1266*(1+rate/freq))&lt;0,0,(U1266*(1+rate/freq))),emi))</f>
        <v/>
      </c>
      <c r="K1267" s="9" t="e">
        <f>IF(E1267="",NA(),IF(U1266&lt;0,0,U1266)*H1267/freq)</f>
        <v>#N/A</v>
      </c>
      <c r="L1267" s="8" t="str">
        <f t="shared" si="59"/>
        <v/>
      </c>
      <c r="M1267" s="8" t="str">
        <f t="shared" si="60"/>
        <v/>
      </c>
      <c r="N1267" s="8">
        <f>N1264+3</f>
        <v>1264</v>
      </c>
      <c r="O1267" s="8"/>
      <c r="P1267" s="8"/>
      <c r="Q1267" s="8">
        <f>IF($B$23=$M$2,M1267,IF($B$23=$N$2,N1267,IF($B$23=$O$2,O1267,IF($B$23=$P$2,P1267,""))))</f>
        <v>1264</v>
      </c>
      <c r="R1267" s="3">
        <f>IF(Q1267&lt;&gt;0,regpay,0)</f>
        <v>0</v>
      </c>
      <c r="S1267" s="27"/>
      <c r="T1267" s="3">
        <f>IF(U1266=0,0,S1267)</f>
        <v>0</v>
      </c>
      <c r="U1267" s="8" t="str">
        <f>IF(E1267="","",IF(U1266&lt;=0,0,IF(U1266+F1267-L1267-R1267-T1267&lt;0,0,U1266+F1267-L1267-R1267-T1267)))</f>
        <v/>
      </c>
      <c r="W1267" s="11"/>
      <c r="X1267" s="11"/>
      <c r="Y1267" s="11"/>
      <c r="Z1267" s="11"/>
      <c r="AA1267" s="11"/>
      <c r="AB1267" s="11"/>
      <c r="AC1267" s="11"/>
    </row>
    <row r="1268" spans="4:29">
      <c r="D1268" s="34">
        <f>IF(SUM($D$2:D1267)&lt;&gt;0,0,IF(U1267=L1268,E1268,0))</f>
        <v>0</v>
      </c>
      <c r="E1268" s="3" t="str">
        <f t="shared" si="61"/>
        <v/>
      </c>
      <c r="F1268" s="3" t="str">
        <f>IF(E1268="","",IF(ISERROR(INDEX($A$11:$B$20,MATCH(E1268,$A$11:$A$20,0),2)),0,INDEX($A$11:$B$20,MATCH(E1268,$A$11:$A$20,0),2)))</f>
        <v/>
      </c>
      <c r="G1268" s="47">
        <v>0.1</v>
      </c>
      <c r="H1268" s="46">
        <f>IF($B$5="fixed",rate,G1268)</f>
        <v>0.1</v>
      </c>
      <c r="I1268" s="9" t="e">
        <f>IF(E1268="",NA(),IF(PMT(H1268/freq,(term*freq),-$B$2)&gt;(U1267*(1+rate/freq)),IF((U1267*(1+rate/freq))&lt;0,0,(U1267*(1+rate/freq))),PMT(H1268/freq,(term*freq),-$B$2)))</f>
        <v>#N/A</v>
      </c>
      <c r="J1268" s="8" t="str">
        <f>IF(E1268="","",IF(emi&gt;(U1267*(1+rate/freq)),IF((U1267*(1+rate/freq))&lt;0,0,(U1267*(1+rate/freq))),emi))</f>
        <v/>
      </c>
      <c r="K1268" s="9" t="e">
        <f>IF(E1268="",NA(),IF(U1267&lt;0,0,U1267)*H1268/freq)</f>
        <v>#N/A</v>
      </c>
      <c r="L1268" s="8" t="str">
        <f t="shared" si="59"/>
        <v/>
      </c>
      <c r="M1268" s="8" t="str">
        <f t="shared" si="60"/>
        <v/>
      </c>
      <c r="N1268" s="8"/>
      <c r="O1268" s="8"/>
      <c r="P1268" s="8"/>
      <c r="Q1268" s="8">
        <f>IF($B$23=$M$2,M1268,IF($B$23=$N$2,N1268,IF($B$23=$O$2,O1268,IF($B$23=$P$2,P1268,""))))</f>
        <v>0</v>
      </c>
      <c r="R1268" s="3">
        <f>IF(Q1268&lt;&gt;0,regpay,0)</f>
        <v>0</v>
      </c>
      <c r="S1268" s="27"/>
      <c r="T1268" s="3">
        <f>IF(U1267=0,0,S1268)</f>
        <v>0</v>
      </c>
      <c r="U1268" s="8" t="str">
        <f>IF(E1268="","",IF(U1267&lt;=0,0,IF(U1267+F1268-L1268-R1268-T1268&lt;0,0,U1267+F1268-L1268-R1268-T1268)))</f>
        <v/>
      </c>
      <c r="W1268" s="11"/>
      <c r="X1268" s="11"/>
      <c r="Y1268" s="11"/>
      <c r="Z1268" s="11"/>
      <c r="AA1268" s="11"/>
      <c r="AB1268" s="11"/>
      <c r="AC1268" s="11"/>
    </row>
    <row r="1269" spans="4:29">
      <c r="D1269" s="34">
        <f>IF(SUM($D$2:D1268)&lt;&gt;0,0,IF(U1268=L1269,E1269,0))</f>
        <v>0</v>
      </c>
      <c r="E1269" s="3" t="str">
        <f t="shared" si="61"/>
        <v/>
      </c>
      <c r="F1269" s="3" t="str">
        <f>IF(E1269="","",IF(ISERROR(INDEX($A$11:$B$20,MATCH(E1269,$A$11:$A$20,0),2)),0,INDEX($A$11:$B$20,MATCH(E1269,$A$11:$A$20,0),2)))</f>
        <v/>
      </c>
      <c r="G1269" s="47">
        <v>0.1</v>
      </c>
      <c r="H1269" s="46">
        <f>IF($B$5="fixed",rate,G1269)</f>
        <v>0.1</v>
      </c>
      <c r="I1269" s="9" t="e">
        <f>IF(E1269="",NA(),IF(PMT(H1269/freq,(term*freq),-$B$2)&gt;(U1268*(1+rate/freq)),IF((U1268*(1+rate/freq))&lt;0,0,(U1268*(1+rate/freq))),PMT(H1269/freq,(term*freq),-$B$2)))</f>
        <v>#N/A</v>
      </c>
      <c r="J1269" s="8" t="str">
        <f>IF(E1269="","",IF(emi&gt;(U1268*(1+rate/freq)),IF((U1268*(1+rate/freq))&lt;0,0,(U1268*(1+rate/freq))),emi))</f>
        <v/>
      </c>
      <c r="K1269" s="9" t="e">
        <f>IF(E1269="",NA(),IF(U1268&lt;0,0,U1268)*H1269/freq)</f>
        <v>#N/A</v>
      </c>
      <c r="L1269" s="8" t="str">
        <f t="shared" si="59"/>
        <v/>
      </c>
      <c r="M1269" s="8" t="str">
        <f t="shared" si="60"/>
        <v/>
      </c>
      <c r="N1269" s="8"/>
      <c r="O1269" s="8"/>
      <c r="P1269" s="8"/>
      <c r="Q1269" s="8">
        <f>IF($B$23=$M$2,M1269,IF($B$23=$N$2,N1269,IF($B$23=$O$2,O1269,IF($B$23=$P$2,P1269,""))))</f>
        <v>0</v>
      </c>
      <c r="R1269" s="3">
        <f>IF(Q1269&lt;&gt;0,regpay,0)</f>
        <v>0</v>
      </c>
      <c r="S1269" s="27"/>
      <c r="T1269" s="3">
        <f>IF(U1268=0,0,S1269)</f>
        <v>0</v>
      </c>
      <c r="U1269" s="8" t="str">
        <f>IF(E1269="","",IF(U1268&lt;=0,0,IF(U1268+F1269-L1269-R1269-T1269&lt;0,0,U1268+F1269-L1269-R1269-T1269)))</f>
        <v/>
      </c>
      <c r="W1269" s="11"/>
      <c r="X1269" s="11"/>
      <c r="Y1269" s="11"/>
      <c r="Z1269" s="11"/>
      <c r="AA1269" s="11"/>
      <c r="AB1269" s="11"/>
      <c r="AC1269" s="11"/>
    </row>
    <row r="1270" spans="4:29">
      <c r="D1270" s="34">
        <f>IF(SUM($D$2:D1269)&lt;&gt;0,0,IF(U1269=L1270,E1270,0))</f>
        <v>0</v>
      </c>
      <c r="E1270" s="3" t="str">
        <f t="shared" si="61"/>
        <v/>
      </c>
      <c r="F1270" s="3" t="str">
        <f>IF(E1270="","",IF(ISERROR(INDEX($A$11:$B$20,MATCH(E1270,$A$11:$A$20,0),2)),0,INDEX($A$11:$B$20,MATCH(E1270,$A$11:$A$20,0),2)))</f>
        <v/>
      </c>
      <c r="G1270" s="47">
        <v>0.1</v>
      </c>
      <c r="H1270" s="46">
        <f>IF($B$5="fixed",rate,G1270)</f>
        <v>0.1</v>
      </c>
      <c r="I1270" s="9" t="e">
        <f>IF(E1270="",NA(),IF(PMT(H1270/freq,(term*freq),-$B$2)&gt;(U1269*(1+rate/freq)),IF((U1269*(1+rate/freq))&lt;0,0,(U1269*(1+rate/freq))),PMT(H1270/freq,(term*freq),-$B$2)))</f>
        <v>#N/A</v>
      </c>
      <c r="J1270" s="8" t="str">
        <f>IF(E1270="","",IF(emi&gt;(U1269*(1+rate/freq)),IF((U1269*(1+rate/freq))&lt;0,0,(U1269*(1+rate/freq))),emi))</f>
        <v/>
      </c>
      <c r="K1270" s="9" t="e">
        <f>IF(E1270="",NA(),IF(U1269&lt;0,0,U1269)*H1270/freq)</f>
        <v>#N/A</v>
      </c>
      <c r="L1270" s="8" t="str">
        <f t="shared" si="59"/>
        <v/>
      </c>
      <c r="M1270" s="8" t="str">
        <f t="shared" si="60"/>
        <v/>
      </c>
      <c r="N1270" s="8">
        <f>N1267+3</f>
        <v>1267</v>
      </c>
      <c r="O1270" s="8">
        <f>O1264+6</f>
        <v>1267</v>
      </c>
      <c r="P1270" s="8"/>
      <c r="Q1270" s="8">
        <f>IF($B$23=$M$2,M1270,IF($B$23=$N$2,N1270,IF($B$23=$O$2,O1270,IF($B$23=$P$2,P1270,""))))</f>
        <v>1267</v>
      </c>
      <c r="R1270" s="3">
        <f>IF(Q1270&lt;&gt;0,regpay,0)</f>
        <v>0</v>
      </c>
      <c r="S1270" s="27"/>
      <c r="T1270" s="3">
        <f>IF(U1269=0,0,S1270)</f>
        <v>0</v>
      </c>
      <c r="U1270" s="8" t="str">
        <f>IF(E1270="","",IF(U1269&lt;=0,0,IF(U1269+F1270-L1270-R1270-T1270&lt;0,0,U1269+F1270-L1270-R1270-T1270)))</f>
        <v/>
      </c>
      <c r="W1270" s="11"/>
      <c r="X1270" s="11"/>
      <c r="Y1270" s="11"/>
      <c r="Z1270" s="11"/>
      <c r="AA1270" s="11"/>
      <c r="AB1270" s="11"/>
      <c r="AC1270" s="11"/>
    </row>
    <row r="1271" spans="4:29">
      <c r="D1271" s="34">
        <f>IF(SUM($D$2:D1270)&lt;&gt;0,0,IF(U1270=L1271,E1271,0))</f>
        <v>0</v>
      </c>
      <c r="E1271" s="3" t="str">
        <f t="shared" si="61"/>
        <v/>
      </c>
      <c r="F1271" s="3" t="str">
        <f>IF(E1271="","",IF(ISERROR(INDEX($A$11:$B$20,MATCH(E1271,$A$11:$A$20,0),2)),0,INDEX($A$11:$B$20,MATCH(E1271,$A$11:$A$20,0),2)))</f>
        <v/>
      </c>
      <c r="G1271" s="47">
        <v>0.1</v>
      </c>
      <c r="H1271" s="46">
        <f>IF($B$5="fixed",rate,G1271)</f>
        <v>0.1</v>
      </c>
      <c r="I1271" s="9" t="e">
        <f>IF(E1271="",NA(),IF(PMT(H1271/freq,(term*freq),-$B$2)&gt;(U1270*(1+rate/freq)),IF((U1270*(1+rate/freq))&lt;0,0,(U1270*(1+rate/freq))),PMT(H1271/freq,(term*freq),-$B$2)))</f>
        <v>#N/A</v>
      </c>
      <c r="J1271" s="8" t="str">
        <f>IF(E1271="","",IF(emi&gt;(U1270*(1+rate/freq)),IF((U1270*(1+rate/freq))&lt;0,0,(U1270*(1+rate/freq))),emi))</f>
        <v/>
      </c>
      <c r="K1271" s="9" t="e">
        <f>IF(E1271="",NA(),IF(U1270&lt;0,0,U1270)*H1271/freq)</f>
        <v>#N/A</v>
      </c>
      <c r="L1271" s="8" t="str">
        <f t="shared" si="59"/>
        <v/>
      </c>
      <c r="M1271" s="8" t="str">
        <f t="shared" si="60"/>
        <v/>
      </c>
      <c r="N1271" s="8"/>
      <c r="O1271" s="8"/>
      <c r="P1271" s="8"/>
      <c r="Q1271" s="8">
        <f>IF($B$23=$M$2,M1271,IF($B$23=$N$2,N1271,IF($B$23=$O$2,O1271,IF($B$23=$P$2,P1271,""))))</f>
        <v>0</v>
      </c>
      <c r="R1271" s="3">
        <f>IF(Q1271&lt;&gt;0,regpay,0)</f>
        <v>0</v>
      </c>
      <c r="S1271" s="27"/>
      <c r="T1271" s="3">
        <f>IF(U1270=0,0,S1271)</f>
        <v>0</v>
      </c>
      <c r="U1271" s="8" t="str">
        <f>IF(E1271="","",IF(U1270&lt;=0,0,IF(U1270+F1271-L1271-R1271-T1271&lt;0,0,U1270+F1271-L1271-R1271-T1271)))</f>
        <v/>
      </c>
      <c r="W1271" s="11"/>
      <c r="X1271" s="11"/>
      <c r="Y1271" s="11"/>
      <c r="Z1271" s="11"/>
      <c r="AA1271" s="11"/>
      <c r="AB1271" s="11"/>
      <c r="AC1271" s="11"/>
    </row>
    <row r="1272" spans="4:29">
      <c r="D1272" s="34">
        <f>IF(SUM($D$2:D1271)&lt;&gt;0,0,IF(U1271=L1272,E1272,0))</f>
        <v>0</v>
      </c>
      <c r="E1272" s="3" t="str">
        <f t="shared" si="61"/>
        <v/>
      </c>
      <c r="F1272" s="3" t="str">
        <f>IF(E1272="","",IF(ISERROR(INDEX($A$11:$B$20,MATCH(E1272,$A$11:$A$20,0),2)),0,INDEX($A$11:$B$20,MATCH(E1272,$A$11:$A$20,0),2)))</f>
        <v/>
      </c>
      <c r="G1272" s="47">
        <v>0.1</v>
      </c>
      <c r="H1272" s="46">
        <f>IF($B$5="fixed",rate,G1272)</f>
        <v>0.1</v>
      </c>
      <c r="I1272" s="9" t="e">
        <f>IF(E1272="",NA(),IF(PMT(H1272/freq,(term*freq),-$B$2)&gt;(U1271*(1+rate/freq)),IF((U1271*(1+rate/freq))&lt;0,0,(U1271*(1+rate/freq))),PMT(H1272/freq,(term*freq),-$B$2)))</f>
        <v>#N/A</v>
      </c>
      <c r="J1272" s="8" t="str">
        <f>IF(E1272="","",IF(emi&gt;(U1271*(1+rate/freq)),IF((U1271*(1+rate/freq))&lt;0,0,(U1271*(1+rate/freq))),emi))</f>
        <v/>
      </c>
      <c r="K1272" s="9" t="e">
        <f>IF(E1272="",NA(),IF(U1271&lt;0,0,U1271)*H1272/freq)</f>
        <v>#N/A</v>
      </c>
      <c r="L1272" s="8" t="str">
        <f t="shared" si="59"/>
        <v/>
      </c>
      <c r="M1272" s="8" t="str">
        <f t="shared" si="60"/>
        <v/>
      </c>
      <c r="N1272" s="8"/>
      <c r="O1272" s="8"/>
      <c r="P1272" s="8"/>
      <c r="Q1272" s="8">
        <f>IF($B$23=$M$2,M1272,IF($B$23=$N$2,N1272,IF($B$23=$O$2,O1272,IF($B$23=$P$2,P1272,""))))</f>
        <v>0</v>
      </c>
      <c r="R1272" s="3">
        <f>IF(Q1272&lt;&gt;0,regpay,0)</f>
        <v>0</v>
      </c>
      <c r="S1272" s="27"/>
      <c r="T1272" s="3">
        <f>IF(U1271=0,0,S1272)</f>
        <v>0</v>
      </c>
      <c r="U1272" s="8" t="str">
        <f>IF(E1272="","",IF(U1271&lt;=0,0,IF(U1271+F1272-L1272-R1272-T1272&lt;0,0,U1271+F1272-L1272-R1272-T1272)))</f>
        <v/>
      </c>
      <c r="W1272" s="11"/>
      <c r="X1272" s="11"/>
      <c r="Y1272" s="11"/>
      <c r="Z1272" s="11"/>
      <c r="AA1272" s="11"/>
      <c r="AB1272" s="11"/>
      <c r="AC1272" s="11"/>
    </row>
    <row r="1273" spans="4:29">
      <c r="D1273" s="34">
        <f>IF(SUM($D$2:D1272)&lt;&gt;0,0,IF(U1272=L1273,E1273,0))</f>
        <v>0</v>
      </c>
      <c r="E1273" s="3" t="str">
        <f t="shared" si="61"/>
        <v/>
      </c>
      <c r="F1273" s="3" t="str">
        <f>IF(E1273="","",IF(ISERROR(INDEX($A$11:$B$20,MATCH(E1273,$A$11:$A$20,0),2)),0,INDEX($A$11:$B$20,MATCH(E1273,$A$11:$A$20,0),2)))</f>
        <v/>
      </c>
      <c r="G1273" s="47">
        <v>0.1</v>
      </c>
      <c r="H1273" s="46">
        <f>IF($B$5="fixed",rate,G1273)</f>
        <v>0.1</v>
      </c>
      <c r="I1273" s="9" t="e">
        <f>IF(E1273="",NA(),IF(PMT(H1273/freq,(term*freq),-$B$2)&gt;(U1272*(1+rate/freq)),IF((U1272*(1+rate/freq))&lt;0,0,(U1272*(1+rate/freq))),PMT(H1273/freq,(term*freq),-$B$2)))</f>
        <v>#N/A</v>
      </c>
      <c r="J1273" s="8" t="str">
        <f>IF(E1273="","",IF(emi&gt;(U1272*(1+rate/freq)),IF((U1272*(1+rate/freq))&lt;0,0,(U1272*(1+rate/freq))),emi))</f>
        <v/>
      </c>
      <c r="K1273" s="9" t="e">
        <f>IF(E1273="",NA(),IF(U1272&lt;0,0,U1272)*H1273/freq)</f>
        <v>#N/A</v>
      </c>
      <c r="L1273" s="8" t="str">
        <f t="shared" si="59"/>
        <v/>
      </c>
      <c r="M1273" s="8" t="str">
        <f t="shared" si="60"/>
        <v/>
      </c>
      <c r="N1273" s="8">
        <f>N1270+3</f>
        <v>1270</v>
      </c>
      <c r="O1273" s="8"/>
      <c r="P1273" s="8"/>
      <c r="Q1273" s="8">
        <f>IF($B$23=$M$2,M1273,IF($B$23=$N$2,N1273,IF($B$23=$O$2,O1273,IF($B$23=$P$2,P1273,""))))</f>
        <v>1270</v>
      </c>
      <c r="R1273" s="3">
        <f>IF(Q1273&lt;&gt;0,regpay,0)</f>
        <v>0</v>
      </c>
      <c r="S1273" s="27"/>
      <c r="T1273" s="3">
        <f>IF(U1272=0,0,S1273)</f>
        <v>0</v>
      </c>
      <c r="U1273" s="8" t="str">
        <f>IF(E1273="","",IF(U1272&lt;=0,0,IF(U1272+F1273-L1273-R1273-T1273&lt;0,0,U1272+F1273-L1273-R1273-T1273)))</f>
        <v/>
      </c>
      <c r="W1273" s="11"/>
      <c r="X1273" s="11"/>
      <c r="Y1273" s="11"/>
      <c r="Z1273" s="11"/>
      <c r="AA1273" s="11"/>
      <c r="AB1273" s="11"/>
      <c r="AC1273" s="11"/>
    </row>
    <row r="1274" spans="4:29">
      <c r="D1274" s="34">
        <f>IF(SUM($D$2:D1273)&lt;&gt;0,0,IF(U1273=L1274,E1274,0))</f>
        <v>0</v>
      </c>
      <c r="E1274" s="3" t="str">
        <f t="shared" si="61"/>
        <v/>
      </c>
      <c r="F1274" s="3" t="str">
        <f>IF(E1274="","",IF(ISERROR(INDEX($A$11:$B$20,MATCH(E1274,$A$11:$A$20,0),2)),0,INDEX($A$11:$B$20,MATCH(E1274,$A$11:$A$20,0),2)))</f>
        <v/>
      </c>
      <c r="G1274" s="47">
        <v>0.1</v>
      </c>
      <c r="H1274" s="46">
        <f>IF($B$5="fixed",rate,G1274)</f>
        <v>0.1</v>
      </c>
      <c r="I1274" s="9" t="e">
        <f>IF(E1274="",NA(),IF(PMT(H1274/freq,(term*freq),-$B$2)&gt;(U1273*(1+rate/freq)),IF((U1273*(1+rate/freq))&lt;0,0,(U1273*(1+rate/freq))),PMT(H1274/freq,(term*freq),-$B$2)))</f>
        <v>#N/A</v>
      </c>
      <c r="J1274" s="8" t="str">
        <f>IF(E1274="","",IF(emi&gt;(U1273*(1+rate/freq)),IF((U1273*(1+rate/freq))&lt;0,0,(U1273*(1+rate/freq))),emi))</f>
        <v/>
      </c>
      <c r="K1274" s="9" t="e">
        <f>IF(E1274="",NA(),IF(U1273&lt;0,0,U1273)*H1274/freq)</f>
        <v>#N/A</v>
      </c>
      <c r="L1274" s="8" t="str">
        <f t="shared" si="59"/>
        <v/>
      </c>
      <c r="M1274" s="8" t="str">
        <f t="shared" si="60"/>
        <v/>
      </c>
      <c r="N1274" s="8"/>
      <c r="O1274" s="8"/>
      <c r="P1274" s="8"/>
      <c r="Q1274" s="8">
        <f>IF($B$23=$M$2,M1274,IF($B$23=$N$2,N1274,IF($B$23=$O$2,O1274,IF($B$23=$P$2,P1274,""))))</f>
        <v>0</v>
      </c>
      <c r="R1274" s="3">
        <f>IF(Q1274&lt;&gt;0,regpay,0)</f>
        <v>0</v>
      </c>
      <c r="S1274" s="27"/>
      <c r="T1274" s="3">
        <f>IF(U1273=0,0,S1274)</f>
        <v>0</v>
      </c>
      <c r="U1274" s="8" t="str">
        <f>IF(E1274="","",IF(U1273&lt;=0,0,IF(U1273+F1274-L1274-R1274-T1274&lt;0,0,U1273+F1274-L1274-R1274-T1274)))</f>
        <v/>
      </c>
      <c r="W1274" s="11"/>
      <c r="X1274" s="11"/>
      <c r="Y1274" s="11"/>
      <c r="Z1274" s="11"/>
      <c r="AA1274" s="11"/>
      <c r="AB1274" s="11"/>
      <c r="AC1274" s="11"/>
    </row>
    <row r="1275" spans="4:29">
      <c r="D1275" s="34">
        <f>IF(SUM($D$2:D1274)&lt;&gt;0,0,IF(U1274=L1275,E1275,0))</f>
        <v>0</v>
      </c>
      <c r="E1275" s="3" t="str">
        <f t="shared" si="61"/>
        <v/>
      </c>
      <c r="F1275" s="3" t="str">
        <f>IF(E1275="","",IF(ISERROR(INDEX($A$11:$B$20,MATCH(E1275,$A$11:$A$20,0),2)),0,INDEX($A$11:$B$20,MATCH(E1275,$A$11:$A$20,0),2)))</f>
        <v/>
      </c>
      <c r="G1275" s="47">
        <v>0.1</v>
      </c>
      <c r="H1275" s="46">
        <f>IF($B$5="fixed",rate,G1275)</f>
        <v>0.1</v>
      </c>
      <c r="I1275" s="9" t="e">
        <f>IF(E1275="",NA(),IF(PMT(H1275/freq,(term*freq),-$B$2)&gt;(U1274*(1+rate/freq)),IF((U1274*(1+rate/freq))&lt;0,0,(U1274*(1+rate/freq))),PMT(H1275/freq,(term*freq),-$B$2)))</f>
        <v>#N/A</v>
      </c>
      <c r="J1275" s="8" t="str">
        <f>IF(E1275="","",IF(emi&gt;(U1274*(1+rate/freq)),IF((U1274*(1+rate/freq))&lt;0,0,(U1274*(1+rate/freq))),emi))</f>
        <v/>
      </c>
      <c r="K1275" s="9" t="e">
        <f>IF(E1275="",NA(),IF(U1274&lt;0,0,U1274)*H1275/freq)</f>
        <v>#N/A</v>
      </c>
      <c r="L1275" s="8" t="str">
        <f t="shared" si="59"/>
        <v/>
      </c>
      <c r="M1275" s="8" t="str">
        <f t="shared" si="60"/>
        <v/>
      </c>
      <c r="N1275" s="8"/>
      <c r="O1275" s="8"/>
      <c r="P1275" s="8"/>
      <c r="Q1275" s="8">
        <f>IF($B$23=$M$2,M1275,IF($B$23=$N$2,N1275,IF($B$23=$O$2,O1275,IF($B$23=$P$2,P1275,""))))</f>
        <v>0</v>
      </c>
      <c r="R1275" s="3">
        <f>IF(Q1275&lt;&gt;0,regpay,0)</f>
        <v>0</v>
      </c>
      <c r="S1275" s="27"/>
      <c r="T1275" s="3">
        <f>IF(U1274=0,0,S1275)</f>
        <v>0</v>
      </c>
      <c r="U1275" s="8" t="str">
        <f>IF(E1275="","",IF(U1274&lt;=0,0,IF(U1274+F1275-L1275-R1275-T1275&lt;0,0,U1274+F1275-L1275-R1275-T1275)))</f>
        <v/>
      </c>
      <c r="W1275" s="11"/>
      <c r="X1275" s="11"/>
      <c r="Y1275" s="11"/>
      <c r="Z1275" s="11"/>
      <c r="AA1275" s="11"/>
      <c r="AB1275" s="11"/>
      <c r="AC1275" s="11"/>
    </row>
    <row r="1276" spans="4:29">
      <c r="D1276" s="34">
        <f>IF(SUM($D$2:D1275)&lt;&gt;0,0,IF(U1275=L1276,E1276,0))</f>
        <v>0</v>
      </c>
      <c r="E1276" s="3" t="str">
        <f t="shared" si="61"/>
        <v/>
      </c>
      <c r="F1276" s="3" t="str">
        <f>IF(E1276="","",IF(ISERROR(INDEX($A$11:$B$20,MATCH(E1276,$A$11:$A$20,0),2)),0,INDEX($A$11:$B$20,MATCH(E1276,$A$11:$A$20,0),2)))</f>
        <v/>
      </c>
      <c r="G1276" s="47">
        <v>0.1</v>
      </c>
      <c r="H1276" s="46">
        <f>IF($B$5="fixed",rate,G1276)</f>
        <v>0.1</v>
      </c>
      <c r="I1276" s="9" t="e">
        <f>IF(E1276="",NA(),IF(PMT(H1276/freq,(term*freq),-$B$2)&gt;(U1275*(1+rate/freq)),IF((U1275*(1+rate/freq))&lt;0,0,(U1275*(1+rate/freq))),PMT(H1276/freq,(term*freq),-$B$2)))</f>
        <v>#N/A</v>
      </c>
      <c r="J1276" s="8" t="str">
        <f>IF(E1276="","",IF(emi&gt;(U1275*(1+rate/freq)),IF((U1275*(1+rate/freq))&lt;0,0,(U1275*(1+rate/freq))),emi))</f>
        <v/>
      </c>
      <c r="K1276" s="9" t="e">
        <f>IF(E1276="",NA(),IF(U1275&lt;0,0,U1275)*H1276/freq)</f>
        <v>#N/A</v>
      </c>
      <c r="L1276" s="8" t="str">
        <f t="shared" si="59"/>
        <v/>
      </c>
      <c r="M1276" s="8" t="str">
        <f t="shared" si="60"/>
        <v/>
      </c>
      <c r="N1276" s="8">
        <f>N1273+3</f>
        <v>1273</v>
      </c>
      <c r="O1276" s="8">
        <f>O1270+6</f>
        <v>1273</v>
      </c>
      <c r="P1276" s="8">
        <f>P1264+12</f>
        <v>1273</v>
      </c>
      <c r="Q1276" s="8">
        <f>IF($B$23=$M$2,M1276,IF($B$23=$N$2,N1276,IF($B$23=$O$2,O1276,IF($B$23=$P$2,P1276,""))))</f>
        <v>1273</v>
      </c>
      <c r="R1276" s="3">
        <f>IF(Q1276&lt;&gt;0,regpay,0)</f>
        <v>0</v>
      </c>
      <c r="S1276" s="27"/>
      <c r="T1276" s="3">
        <f>IF(U1275=0,0,S1276)</f>
        <v>0</v>
      </c>
      <c r="U1276" s="8" t="str">
        <f>IF(E1276="","",IF(U1275&lt;=0,0,IF(U1275+F1276-L1276-R1276-T1276&lt;0,0,U1275+F1276-L1276-R1276-T1276)))</f>
        <v/>
      </c>
      <c r="W1276" s="11"/>
      <c r="X1276" s="11"/>
      <c r="Y1276" s="11"/>
      <c r="Z1276" s="11"/>
      <c r="AA1276" s="11"/>
      <c r="AB1276" s="11"/>
      <c r="AC1276" s="11"/>
    </row>
    <row r="1277" spans="4:29">
      <c r="D1277" s="34">
        <f>IF(SUM($D$2:D1276)&lt;&gt;0,0,IF(U1276=L1277,E1277,0))</f>
        <v>0</v>
      </c>
      <c r="E1277" s="3" t="str">
        <f t="shared" si="61"/>
        <v/>
      </c>
      <c r="F1277" s="3" t="str">
        <f>IF(E1277="","",IF(ISERROR(INDEX($A$11:$B$20,MATCH(E1277,$A$11:$A$20,0),2)),0,INDEX($A$11:$B$20,MATCH(E1277,$A$11:$A$20,0),2)))</f>
        <v/>
      </c>
      <c r="G1277" s="47">
        <v>0.1</v>
      </c>
      <c r="H1277" s="46">
        <f>IF($B$5="fixed",rate,G1277)</f>
        <v>0.1</v>
      </c>
      <c r="I1277" s="9" t="e">
        <f>IF(E1277="",NA(),IF(PMT(H1277/freq,(term*freq),-$B$2)&gt;(U1276*(1+rate/freq)),IF((U1276*(1+rate/freq))&lt;0,0,(U1276*(1+rate/freq))),PMT(H1277/freq,(term*freq),-$B$2)))</f>
        <v>#N/A</v>
      </c>
      <c r="J1277" s="8" t="str">
        <f>IF(E1277="","",IF(emi&gt;(U1276*(1+rate/freq)),IF((U1276*(1+rate/freq))&lt;0,0,(U1276*(1+rate/freq))),emi))</f>
        <v/>
      </c>
      <c r="K1277" s="9" t="e">
        <f>IF(E1277="",NA(),IF(U1276&lt;0,0,U1276)*H1277/freq)</f>
        <v>#N/A</v>
      </c>
      <c r="L1277" s="8" t="str">
        <f t="shared" si="59"/>
        <v/>
      </c>
      <c r="M1277" s="8" t="str">
        <f t="shared" si="60"/>
        <v/>
      </c>
      <c r="N1277" s="8"/>
      <c r="O1277" s="8"/>
      <c r="P1277" s="8"/>
      <c r="Q1277" s="8">
        <f>IF($B$23=$M$2,M1277,IF($B$23=$N$2,N1277,IF($B$23=$O$2,O1277,IF($B$23=$P$2,P1277,""))))</f>
        <v>0</v>
      </c>
      <c r="R1277" s="3">
        <f>IF(Q1277&lt;&gt;0,regpay,0)</f>
        <v>0</v>
      </c>
      <c r="S1277" s="27"/>
      <c r="T1277" s="3">
        <f>IF(U1276=0,0,S1277)</f>
        <v>0</v>
      </c>
      <c r="U1277" s="8" t="str">
        <f>IF(E1277="","",IF(U1276&lt;=0,0,IF(U1276+F1277-L1277-R1277-T1277&lt;0,0,U1276+F1277-L1277-R1277-T1277)))</f>
        <v/>
      </c>
      <c r="W1277" s="11"/>
      <c r="X1277" s="11"/>
      <c r="Y1277" s="11"/>
      <c r="Z1277" s="11"/>
      <c r="AA1277" s="11"/>
      <c r="AB1277" s="11"/>
      <c r="AC1277" s="11"/>
    </row>
    <row r="1278" spans="4:29">
      <c r="D1278" s="34">
        <f>IF(SUM($D$2:D1277)&lt;&gt;0,0,IF(U1277=L1278,E1278,0))</f>
        <v>0</v>
      </c>
      <c r="E1278" s="3" t="str">
        <f t="shared" si="61"/>
        <v/>
      </c>
      <c r="F1278" s="3" t="str">
        <f>IF(E1278="","",IF(ISERROR(INDEX($A$11:$B$20,MATCH(E1278,$A$11:$A$20,0),2)),0,INDEX($A$11:$B$20,MATCH(E1278,$A$11:$A$20,0),2)))</f>
        <v/>
      </c>
      <c r="G1278" s="47">
        <v>0.1</v>
      </c>
      <c r="H1278" s="46">
        <f>IF($B$5="fixed",rate,G1278)</f>
        <v>0.1</v>
      </c>
      <c r="I1278" s="9" t="e">
        <f>IF(E1278="",NA(),IF(PMT(H1278/freq,(term*freq),-$B$2)&gt;(U1277*(1+rate/freq)),IF((U1277*(1+rate/freq))&lt;0,0,(U1277*(1+rate/freq))),PMT(H1278/freq,(term*freq),-$B$2)))</f>
        <v>#N/A</v>
      </c>
      <c r="J1278" s="8" t="str">
        <f>IF(E1278="","",IF(emi&gt;(U1277*(1+rate/freq)),IF((U1277*(1+rate/freq))&lt;0,0,(U1277*(1+rate/freq))),emi))</f>
        <v/>
      </c>
      <c r="K1278" s="9" t="e">
        <f>IF(E1278="",NA(),IF(U1277&lt;0,0,U1277)*H1278/freq)</f>
        <v>#N/A</v>
      </c>
      <c r="L1278" s="8" t="str">
        <f t="shared" si="59"/>
        <v/>
      </c>
      <c r="M1278" s="8" t="str">
        <f t="shared" si="60"/>
        <v/>
      </c>
      <c r="N1278" s="8"/>
      <c r="O1278" s="8"/>
      <c r="P1278" s="8"/>
      <c r="Q1278" s="8">
        <f>IF($B$23=$M$2,M1278,IF($B$23=$N$2,N1278,IF($B$23=$O$2,O1278,IF($B$23=$P$2,P1278,""))))</f>
        <v>0</v>
      </c>
      <c r="R1278" s="3">
        <f>IF(Q1278&lt;&gt;0,regpay,0)</f>
        <v>0</v>
      </c>
      <c r="S1278" s="27"/>
      <c r="T1278" s="3">
        <f>IF(U1277=0,0,S1278)</f>
        <v>0</v>
      </c>
      <c r="U1278" s="8" t="str">
        <f>IF(E1278="","",IF(U1277&lt;=0,0,IF(U1277+F1278-L1278-R1278-T1278&lt;0,0,U1277+F1278-L1278-R1278-T1278)))</f>
        <v/>
      </c>
      <c r="W1278" s="11"/>
      <c r="X1278" s="11"/>
      <c r="Y1278" s="11"/>
      <c r="Z1278" s="11"/>
      <c r="AA1278" s="11"/>
      <c r="AB1278" s="11"/>
      <c r="AC1278" s="11"/>
    </row>
    <row r="1279" spans="4:29">
      <c r="D1279" s="34">
        <f>IF(SUM($D$2:D1278)&lt;&gt;0,0,IF(U1278=L1279,E1279,0))</f>
        <v>0</v>
      </c>
      <c r="E1279" s="3" t="str">
        <f t="shared" si="61"/>
        <v/>
      </c>
      <c r="F1279" s="3" t="str">
        <f>IF(E1279="","",IF(ISERROR(INDEX($A$11:$B$20,MATCH(E1279,$A$11:$A$20,0),2)),0,INDEX($A$11:$B$20,MATCH(E1279,$A$11:$A$20,0),2)))</f>
        <v/>
      </c>
      <c r="G1279" s="47">
        <v>0.1</v>
      </c>
      <c r="H1279" s="46">
        <f>IF($B$5="fixed",rate,G1279)</f>
        <v>0.1</v>
      </c>
      <c r="I1279" s="9" t="e">
        <f>IF(E1279="",NA(),IF(PMT(H1279/freq,(term*freq),-$B$2)&gt;(U1278*(1+rate/freq)),IF((U1278*(1+rate/freq))&lt;0,0,(U1278*(1+rate/freq))),PMT(H1279/freq,(term*freq),-$B$2)))</f>
        <v>#N/A</v>
      </c>
      <c r="J1279" s="8" t="str">
        <f>IF(E1279="","",IF(emi&gt;(U1278*(1+rate/freq)),IF((U1278*(1+rate/freq))&lt;0,0,(U1278*(1+rate/freq))),emi))</f>
        <v/>
      </c>
      <c r="K1279" s="9" t="e">
        <f>IF(E1279="",NA(),IF(U1278&lt;0,0,U1278)*H1279/freq)</f>
        <v>#N/A</v>
      </c>
      <c r="L1279" s="8" t="str">
        <f t="shared" si="59"/>
        <v/>
      </c>
      <c r="M1279" s="8" t="str">
        <f t="shared" si="60"/>
        <v/>
      </c>
      <c r="N1279" s="8">
        <f>N1276+3</f>
        <v>1276</v>
      </c>
      <c r="O1279" s="8"/>
      <c r="P1279" s="8"/>
      <c r="Q1279" s="8">
        <f>IF($B$23=$M$2,M1279,IF($B$23=$N$2,N1279,IF($B$23=$O$2,O1279,IF($B$23=$P$2,P1279,""))))</f>
        <v>1276</v>
      </c>
      <c r="R1279" s="3">
        <f>IF(Q1279&lt;&gt;0,regpay,0)</f>
        <v>0</v>
      </c>
      <c r="S1279" s="27"/>
      <c r="T1279" s="3">
        <f>IF(U1278=0,0,S1279)</f>
        <v>0</v>
      </c>
      <c r="U1279" s="8" t="str">
        <f>IF(E1279="","",IF(U1278&lt;=0,0,IF(U1278+F1279-L1279-R1279-T1279&lt;0,0,U1278+F1279-L1279-R1279-T1279)))</f>
        <v/>
      </c>
      <c r="W1279" s="11"/>
      <c r="X1279" s="11"/>
      <c r="Y1279" s="11"/>
      <c r="Z1279" s="11"/>
      <c r="AA1279" s="11"/>
      <c r="AB1279" s="11"/>
      <c r="AC1279" s="11"/>
    </row>
    <row r="1280" spans="4:29">
      <c r="D1280" s="34">
        <f>IF(SUM($D$2:D1279)&lt;&gt;0,0,IF(U1279=L1280,E1280,0))</f>
        <v>0</v>
      </c>
      <c r="E1280" s="3" t="str">
        <f t="shared" si="61"/>
        <v/>
      </c>
      <c r="F1280" s="3" t="str">
        <f>IF(E1280="","",IF(ISERROR(INDEX($A$11:$B$20,MATCH(E1280,$A$11:$A$20,0),2)),0,INDEX($A$11:$B$20,MATCH(E1280,$A$11:$A$20,0),2)))</f>
        <v/>
      </c>
      <c r="G1280" s="47">
        <v>0.1</v>
      </c>
      <c r="H1280" s="46">
        <f>IF($B$5="fixed",rate,G1280)</f>
        <v>0.1</v>
      </c>
      <c r="I1280" s="9" t="e">
        <f>IF(E1280="",NA(),IF(PMT(H1280/freq,(term*freq),-$B$2)&gt;(U1279*(1+rate/freq)),IF((U1279*(1+rate/freq))&lt;0,0,(U1279*(1+rate/freq))),PMT(H1280/freq,(term*freq),-$B$2)))</f>
        <v>#N/A</v>
      </c>
      <c r="J1280" s="8" t="str">
        <f>IF(E1280="","",IF(emi&gt;(U1279*(1+rate/freq)),IF((U1279*(1+rate/freq))&lt;0,0,(U1279*(1+rate/freq))),emi))</f>
        <v/>
      </c>
      <c r="K1280" s="9" t="e">
        <f>IF(E1280="",NA(),IF(U1279&lt;0,0,U1279)*H1280/freq)</f>
        <v>#N/A</v>
      </c>
      <c r="L1280" s="8" t="str">
        <f t="shared" si="59"/>
        <v/>
      </c>
      <c r="M1280" s="8" t="str">
        <f t="shared" si="60"/>
        <v/>
      </c>
      <c r="N1280" s="8"/>
      <c r="O1280" s="8"/>
      <c r="P1280" s="8"/>
      <c r="Q1280" s="8">
        <f>IF($B$23=$M$2,M1280,IF($B$23=$N$2,N1280,IF($B$23=$O$2,O1280,IF($B$23=$P$2,P1280,""))))</f>
        <v>0</v>
      </c>
      <c r="R1280" s="3">
        <f>IF(Q1280&lt;&gt;0,regpay,0)</f>
        <v>0</v>
      </c>
      <c r="S1280" s="27"/>
      <c r="T1280" s="3">
        <f>IF(U1279=0,0,S1280)</f>
        <v>0</v>
      </c>
      <c r="U1280" s="8" t="str">
        <f>IF(E1280="","",IF(U1279&lt;=0,0,IF(U1279+F1280-L1280-R1280-T1280&lt;0,0,U1279+F1280-L1280-R1280-T1280)))</f>
        <v/>
      </c>
      <c r="W1280" s="11"/>
      <c r="X1280" s="11"/>
      <c r="Y1280" s="11"/>
      <c r="Z1280" s="11"/>
      <c r="AA1280" s="11"/>
      <c r="AB1280" s="11"/>
      <c r="AC1280" s="11"/>
    </row>
    <row r="1281" spans="4:29">
      <c r="D1281" s="34">
        <f>IF(SUM($D$2:D1280)&lt;&gt;0,0,IF(U1280=L1281,E1281,0))</f>
        <v>0</v>
      </c>
      <c r="E1281" s="3" t="str">
        <f t="shared" si="61"/>
        <v/>
      </c>
      <c r="F1281" s="3" t="str">
        <f>IF(E1281="","",IF(ISERROR(INDEX($A$11:$B$20,MATCH(E1281,$A$11:$A$20,0),2)),0,INDEX($A$11:$B$20,MATCH(E1281,$A$11:$A$20,0),2)))</f>
        <v/>
      </c>
      <c r="G1281" s="47">
        <v>0.1</v>
      </c>
      <c r="H1281" s="46">
        <f>IF($B$5="fixed",rate,G1281)</f>
        <v>0.1</v>
      </c>
      <c r="I1281" s="9" t="e">
        <f>IF(E1281="",NA(),IF(PMT(H1281/freq,(term*freq),-$B$2)&gt;(U1280*(1+rate/freq)),IF((U1280*(1+rate/freq))&lt;0,0,(U1280*(1+rate/freq))),PMT(H1281/freq,(term*freq),-$B$2)))</f>
        <v>#N/A</v>
      </c>
      <c r="J1281" s="8" t="str">
        <f>IF(E1281="","",IF(emi&gt;(U1280*(1+rate/freq)),IF((U1280*(1+rate/freq))&lt;0,0,(U1280*(1+rate/freq))),emi))</f>
        <v/>
      </c>
      <c r="K1281" s="9" t="e">
        <f>IF(E1281="",NA(),IF(U1280&lt;0,0,U1280)*H1281/freq)</f>
        <v>#N/A</v>
      </c>
      <c r="L1281" s="8" t="str">
        <f t="shared" si="59"/>
        <v/>
      </c>
      <c r="M1281" s="8" t="str">
        <f t="shared" si="60"/>
        <v/>
      </c>
      <c r="N1281" s="8"/>
      <c r="O1281" s="8"/>
      <c r="P1281" s="8"/>
      <c r="Q1281" s="8">
        <f>IF($B$23=$M$2,M1281,IF($B$23=$N$2,N1281,IF($B$23=$O$2,O1281,IF($B$23=$P$2,P1281,""))))</f>
        <v>0</v>
      </c>
      <c r="R1281" s="3">
        <f>IF(Q1281&lt;&gt;0,regpay,0)</f>
        <v>0</v>
      </c>
      <c r="S1281" s="27"/>
      <c r="T1281" s="3">
        <f>IF(U1280=0,0,S1281)</f>
        <v>0</v>
      </c>
      <c r="U1281" s="8" t="str">
        <f>IF(E1281="","",IF(U1280&lt;=0,0,IF(U1280+F1281-L1281-R1281-T1281&lt;0,0,U1280+F1281-L1281-R1281-T1281)))</f>
        <v/>
      </c>
      <c r="W1281" s="11"/>
      <c r="X1281" s="11"/>
      <c r="Y1281" s="11"/>
      <c r="Z1281" s="11"/>
      <c r="AA1281" s="11"/>
      <c r="AB1281" s="11"/>
      <c r="AC1281" s="11"/>
    </row>
    <row r="1282" spans="4:29">
      <c r="D1282" s="34">
        <f>IF(SUM($D$2:D1281)&lt;&gt;0,0,IF(U1281=L1282,E1282,0))</f>
        <v>0</v>
      </c>
      <c r="E1282" s="3" t="str">
        <f t="shared" si="61"/>
        <v/>
      </c>
      <c r="F1282" s="3" t="str">
        <f>IF(E1282="","",IF(ISERROR(INDEX($A$11:$B$20,MATCH(E1282,$A$11:$A$20,0),2)),0,INDEX($A$11:$B$20,MATCH(E1282,$A$11:$A$20,0),2)))</f>
        <v/>
      </c>
      <c r="G1282" s="47">
        <v>0.1</v>
      </c>
      <c r="H1282" s="46">
        <f>IF($B$5="fixed",rate,G1282)</f>
        <v>0.1</v>
      </c>
      <c r="I1282" s="9" t="e">
        <f>IF(E1282="",NA(),IF(PMT(H1282/freq,(term*freq),-$B$2)&gt;(U1281*(1+rate/freq)),IF((U1281*(1+rate/freq))&lt;0,0,(U1281*(1+rate/freq))),PMT(H1282/freq,(term*freq),-$B$2)))</f>
        <v>#N/A</v>
      </c>
      <c r="J1282" s="8" t="str">
        <f>IF(E1282="","",IF(emi&gt;(U1281*(1+rate/freq)),IF((U1281*(1+rate/freq))&lt;0,0,(U1281*(1+rate/freq))),emi))</f>
        <v/>
      </c>
      <c r="K1282" s="9" t="e">
        <f>IF(E1282="",NA(),IF(U1281&lt;0,0,U1281)*H1282/freq)</f>
        <v>#N/A</v>
      </c>
      <c r="L1282" s="8" t="str">
        <f t="shared" si="59"/>
        <v/>
      </c>
      <c r="M1282" s="8" t="str">
        <f t="shared" si="60"/>
        <v/>
      </c>
      <c r="N1282" s="8">
        <f>N1279+3</f>
        <v>1279</v>
      </c>
      <c r="O1282" s="8">
        <f>O1276+6</f>
        <v>1279</v>
      </c>
      <c r="P1282" s="8"/>
      <c r="Q1282" s="8">
        <f>IF($B$23=$M$2,M1282,IF($B$23=$N$2,N1282,IF($B$23=$O$2,O1282,IF($B$23=$P$2,P1282,""))))</f>
        <v>1279</v>
      </c>
      <c r="R1282" s="3">
        <f>IF(Q1282&lt;&gt;0,regpay,0)</f>
        <v>0</v>
      </c>
      <c r="S1282" s="27"/>
      <c r="T1282" s="3">
        <f>IF(U1281=0,0,S1282)</f>
        <v>0</v>
      </c>
      <c r="U1282" s="8" t="str">
        <f>IF(E1282="","",IF(U1281&lt;=0,0,IF(U1281+F1282-L1282-R1282-T1282&lt;0,0,U1281+F1282-L1282-R1282-T1282)))</f>
        <v/>
      </c>
      <c r="W1282" s="11"/>
      <c r="X1282" s="11"/>
      <c r="Y1282" s="11"/>
      <c r="Z1282" s="11"/>
      <c r="AA1282" s="11"/>
      <c r="AB1282" s="11"/>
      <c r="AC1282" s="11"/>
    </row>
    <row r="1283" spans="4:29">
      <c r="D1283" s="34">
        <f>IF(SUM($D$2:D1282)&lt;&gt;0,0,IF(U1282=L1283,E1283,0))</f>
        <v>0</v>
      </c>
      <c r="E1283" s="3" t="str">
        <f t="shared" si="61"/>
        <v/>
      </c>
      <c r="F1283" s="3" t="str">
        <f>IF(E1283="","",IF(ISERROR(INDEX($A$11:$B$20,MATCH(E1283,$A$11:$A$20,0),2)),0,INDEX($A$11:$B$20,MATCH(E1283,$A$11:$A$20,0),2)))</f>
        <v/>
      </c>
      <c r="G1283" s="47">
        <v>0.1</v>
      </c>
      <c r="H1283" s="46">
        <f>IF($B$5="fixed",rate,G1283)</f>
        <v>0.1</v>
      </c>
      <c r="I1283" s="9" t="e">
        <f>IF(E1283="",NA(),IF(PMT(H1283/freq,(term*freq),-$B$2)&gt;(U1282*(1+rate/freq)),IF((U1282*(1+rate/freq))&lt;0,0,(U1282*(1+rate/freq))),PMT(H1283/freq,(term*freq),-$B$2)))</f>
        <v>#N/A</v>
      </c>
      <c r="J1283" s="8" t="str">
        <f>IF(E1283="","",IF(emi&gt;(U1282*(1+rate/freq)),IF((U1282*(1+rate/freq))&lt;0,0,(U1282*(1+rate/freq))),emi))</f>
        <v/>
      </c>
      <c r="K1283" s="9" t="e">
        <f>IF(E1283="",NA(),IF(U1282&lt;0,0,U1282)*H1283/freq)</f>
        <v>#N/A</v>
      </c>
      <c r="L1283" s="8" t="str">
        <f t="shared" si="59"/>
        <v/>
      </c>
      <c r="M1283" s="8" t="str">
        <f t="shared" si="60"/>
        <v/>
      </c>
      <c r="N1283" s="8"/>
      <c r="O1283" s="8"/>
      <c r="P1283" s="8"/>
      <c r="Q1283" s="8">
        <f>IF($B$23=$M$2,M1283,IF($B$23=$N$2,N1283,IF($B$23=$O$2,O1283,IF($B$23=$P$2,P1283,""))))</f>
        <v>0</v>
      </c>
      <c r="R1283" s="3">
        <f>IF(Q1283&lt;&gt;0,regpay,0)</f>
        <v>0</v>
      </c>
      <c r="S1283" s="27"/>
      <c r="T1283" s="3">
        <f>IF(U1282=0,0,S1283)</f>
        <v>0</v>
      </c>
      <c r="U1283" s="8" t="str">
        <f>IF(E1283="","",IF(U1282&lt;=0,0,IF(U1282+F1283-L1283-R1283-T1283&lt;0,0,U1282+F1283-L1283-R1283-T1283)))</f>
        <v/>
      </c>
      <c r="W1283" s="11"/>
      <c r="X1283" s="11"/>
      <c r="Y1283" s="11"/>
      <c r="Z1283" s="11"/>
      <c r="AA1283" s="11"/>
      <c r="AB1283" s="11"/>
      <c r="AC1283" s="11"/>
    </row>
    <row r="1284" spans="4:29">
      <c r="D1284" s="34">
        <f>IF(SUM($D$2:D1283)&lt;&gt;0,0,IF(U1283=L1284,E1284,0))</f>
        <v>0</v>
      </c>
      <c r="E1284" s="3" t="str">
        <f t="shared" si="61"/>
        <v/>
      </c>
      <c r="F1284" s="3" t="str">
        <f>IF(E1284="","",IF(ISERROR(INDEX($A$11:$B$20,MATCH(E1284,$A$11:$A$20,0),2)),0,INDEX($A$11:$B$20,MATCH(E1284,$A$11:$A$20,0),2)))</f>
        <v/>
      </c>
      <c r="G1284" s="47">
        <v>0.1</v>
      </c>
      <c r="H1284" s="46">
        <f>IF($B$5="fixed",rate,G1284)</f>
        <v>0.1</v>
      </c>
      <c r="I1284" s="9" t="e">
        <f>IF(E1284="",NA(),IF(PMT(H1284/freq,(term*freq),-$B$2)&gt;(U1283*(1+rate/freq)),IF((U1283*(1+rate/freq))&lt;0,0,(U1283*(1+rate/freq))),PMT(H1284/freq,(term*freq),-$B$2)))</f>
        <v>#N/A</v>
      </c>
      <c r="J1284" s="8" t="str">
        <f>IF(E1284="","",IF(emi&gt;(U1283*(1+rate/freq)),IF((U1283*(1+rate/freq))&lt;0,0,(U1283*(1+rate/freq))),emi))</f>
        <v/>
      </c>
      <c r="K1284" s="9" t="e">
        <f>IF(E1284="",NA(),IF(U1283&lt;0,0,U1283)*H1284/freq)</f>
        <v>#N/A</v>
      </c>
      <c r="L1284" s="8" t="str">
        <f t="shared" si="59"/>
        <v/>
      </c>
      <c r="M1284" s="8" t="str">
        <f t="shared" si="60"/>
        <v/>
      </c>
      <c r="N1284" s="8"/>
      <c r="O1284" s="8"/>
      <c r="P1284" s="8"/>
      <c r="Q1284" s="8">
        <f>IF($B$23=$M$2,M1284,IF($B$23=$N$2,N1284,IF($B$23=$O$2,O1284,IF($B$23=$P$2,P1284,""))))</f>
        <v>0</v>
      </c>
      <c r="R1284" s="3">
        <f>IF(Q1284&lt;&gt;0,regpay,0)</f>
        <v>0</v>
      </c>
      <c r="S1284" s="27"/>
      <c r="T1284" s="3">
        <f>IF(U1283=0,0,S1284)</f>
        <v>0</v>
      </c>
      <c r="U1284" s="8" t="str">
        <f>IF(E1284="","",IF(U1283&lt;=0,0,IF(U1283+F1284-L1284-R1284-T1284&lt;0,0,U1283+F1284-L1284-R1284-T1284)))</f>
        <v/>
      </c>
      <c r="W1284" s="11"/>
      <c r="X1284" s="11"/>
      <c r="Y1284" s="11"/>
      <c r="Z1284" s="11"/>
      <c r="AA1284" s="11"/>
      <c r="AB1284" s="11"/>
      <c r="AC1284" s="11"/>
    </row>
    <row r="1285" spans="4:29">
      <c r="D1285" s="34">
        <f>IF(SUM($D$2:D1284)&lt;&gt;0,0,IF(U1284=L1285,E1285,0))</f>
        <v>0</v>
      </c>
      <c r="E1285" s="3" t="str">
        <f t="shared" si="61"/>
        <v/>
      </c>
      <c r="F1285" s="3" t="str">
        <f>IF(E1285="","",IF(ISERROR(INDEX($A$11:$B$20,MATCH(E1285,$A$11:$A$20,0),2)),0,INDEX($A$11:$B$20,MATCH(E1285,$A$11:$A$20,0),2)))</f>
        <v/>
      </c>
      <c r="G1285" s="47">
        <v>0.1</v>
      </c>
      <c r="H1285" s="46">
        <f>IF($B$5="fixed",rate,G1285)</f>
        <v>0.1</v>
      </c>
      <c r="I1285" s="9" t="e">
        <f>IF(E1285="",NA(),IF(PMT(H1285/freq,(term*freq),-$B$2)&gt;(U1284*(1+rate/freq)),IF((U1284*(1+rate/freq))&lt;0,0,(U1284*(1+rate/freq))),PMT(H1285/freq,(term*freq),-$B$2)))</f>
        <v>#N/A</v>
      </c>
      <c r="J1285" s="8" t="str">
        <f>IF(E1285="","",IF(emi&gt;(U1284*(1+rate/freq)),IF((U1284*(1+rate/freq))&lt;0,0,(U1284*(1+rate/freq))),emi))</f>
        <v/>
      </c>
      <c r="K1285" s="9" t="e">
        <f>IF(E1285="",NA(),IF(U1284&lt;0,0,U1284)*H1285/freq)</f>
        <v>#N/A</v>
      </c>
      <c r="L1285" s="8" t="str">
        <f t="shared" ref="L1285:L1334" si="62">IF(E1285="","",I1285-K1285)</f>
        <v/>
      </c>
      <c r="M1285" s="8" t="str">
        <f t="shared" ref="M1285:M1334" si="63">E1285</f>
        <v/>
      </c>
      <c r="N1285" s="8">
        <f>N1282+3</f>
        <v>1282</v>
      </c>
      <c r="O1285" s="8"/>
      <c r="P1285" s="8"/>
      <c r="Q1285" s="8">
        <f>IF($B$23=$M$2,M1285,IF($B$23=$N$2,N1285,IF($B$23=$O$2,O1285,IF($B$23=$P$2,P1285,""))))</f>
        <v>1282</v>
      </c>
      <c r="R1285" s="3">
        <f>IF(Q1285&lt;&gt;0,regpay,0)</f>
        <v>0</v>
      </c>
      <c r="S1285" s="27"/>
      <c r="T1285" s="3">
        <f>IF(U1284=0,0,S1285)</f>
        <v>0</v>
      </c>
      <c r="U1285" s="8" t="str">
        <f>IF(E1285="","",IF(U1284&lt;=0,0,IF(U1284+F1285-L1285-R1285-T1285&lt;0,0,U1284+F1285-L1285-R1285-T1285)))</f>
        <v/>
      </c>
      <c r="W1285" s="11"/>
      <c r="X1285" s="11"/>
      <c r="Y1285" s="11"/>
      <c r="Z1285" s="11"/>
      <c r="AA1285" s="11"/>
      <c r="AB1285" s="11"/>
      <c r="AC1285" s="11"/>
    </row>
    <row r="1286" spans="4:29">
      <c r="D1286" s="34">
        <f>IF(SUM($D$2:D1285)&lt;&gt;0,0,IF(U1285=L1286,E1286,0))</f>
        <v>0</v>
      </c>
      <c r="E1286" s="3" t="str">
        <f t="shared" si="61"/>
        <v/>
      </c>
      <c r="F1286" s="3" t="str">
        <f>IF(E1286="","",IF(ISERROR(INDEX($A$11:$B$20,MATCH(E1286,$A$11:$A$20,0),2)),0,INDEX($A$11:$B$20,MATCH(E1286,$A$11:$A$20,0),2)))</f>
        <v/>
      </c>
      <c r="G1286" s="47">
        <v>0.1</v>
      </c>
      <c r="H1286" s="46">
        <f>IF($B$5="fixed",rate,G1286)</f>
        <v>0.1</v>
      </c>
      <c r="I1286" s="9" t="e">
        <f>IF(E1286="",NA(),IF(PMT(H1286/freq,(term*freq),-$B$2)&gt;(U1285*(1+rate/freq)),IF((U1285*(1+rate/freq))&lt;0,0,(U1285*(1+rate/freq))),PMT(H1286/freq,(term*freq),-$B$2)))</f>
        <v>#N/A</v>
      </c>
      <c r="J1286" s="8" t="str">
        <f>IF(E1286="","",IF(emi&gt;(U1285*(1+rate/freq)),IF((U1285*(1+rate/freq))&lt;0,0,(U1285*(1+rate/freq))),emi))</f>
        <v/>
      </c>
      <c r="K1286" s="9" t="e">
        <f>IF(E1286="",NA(),IF(U1285&lt;0,0,U1285)*H1286/freq)</f>
        <v>#N/A</v>
      </c>
      <c r="L1286" s="8" t="str">
        <f t="shared" si="62"/>
        <v/>
      </c>
      <c r="M1286" s="8" t="str">
        <f t="shared" si="63"/>
        <v/>
      </c>
      <c r="N1286" s="8"/>
      <c r="O1286" s="8"/>
      <c r="P1286" s="8"/>
      <c r="Q1286" s="8">
        <f>IF($B$23=$M$2,M1286,IF($B$23=$N$2,N1286,IF($B$23=$O$2,O1286,IF($B$23=$P$2,P1286,""))))</f>
        <v>0</v>
      </c>
      <c r="R1286" s="3">
        <f>IF(Q1286&lt;&gt;0,regpay,0)</f>
        <v>0</v>
      </c>
      <c r="S1286" s="27"/>
      <c r="T1286" s="3">
        <f>IF(U1285=0,0,S1286)</f>
        <v>0</v>
      </c>
      <c r="U1286" s="8" t="str">
        <f>IF(E1286="","",IF(U1285&lt;=0,0,IF(U1285+F1286-L1286-R1286-T1286&lt;0,0,U1285+F1286-L1286-R1286-T1286)))</f>
        <v/>
      </c>
      <c r="W1286" s="11"/>
      <c r="X1286" s="11"/>
      <c r="Y1286" s="11"/>
      <c r="Z1286" s="11"/>
      <c r="AA1286" s="11"/>
      <c r="AB1286" s="11"/>
      <c r="AC1286" s="11"/>
    </row>
    <row r="1287" spans="4:29">
      <c r="D1287" s="34">
        <f>IF(SUM($D$2:D1286)&lt;&gt;0,0,IF(U1286=L1287,E1287,0))</f>
        <v>0</v>
      </c>
      <c r="E1287" s="3" t="str">
        <f t="shared" si="61"/>
        <v/>
      </c>
      <c r="F1287" s="3" t="str">
        <f>IF(E1287="","",IF(ISERROR(INDEX($A$11:$B$20,MATCH(E1287,$A$11:$A$20,0),2)),0,INDEX($A$11:$B$20,MATCH(E1287,$A$11:$A$20,0),2)))</f>
        <v/>
      </c>
      <c r="G1287" s="47">
        <v>0.1</v>
      </c>
      <c r="H1287" s="46">
        <f>IF($B$5="fixed",rate,G1287)</f>
        <v>0.1</v>
      </c>
      <c r="I1287" s="9" t="e">
        <f>IF(E1287="",NA(),IF(PMT(H1287/freq,(term*freq),-$B$2)&gt;(U1286*(1+rate/freq)),IF((U1286*(1+rate/freq))&lt;0,0,(U1286*(1+rate/freq))),PMT(H1287/freq,(term*freq),-$B$2)))</f>
        <v>#N/A</v>
      </c>
      <c r="J1287" s="8" t="str">
        <f>IF(E1287="","",IF(emi&gt;(U1286*(1+rate/freq)),IF((U1286*(1+rate/freq))&lt;0,0,(U1286*(1+rate/freq))),emi))</f>
        <v/>
      </c>
      <c r="K1287" s="9" t="e">
        <f>IF(E1287="",NA(),IF(U1286&lt;0,0,U1286)*H1287/freq)</f>
        <v>#N/A</v>
      </c>
      <c r="L1287" s="8" t="str">
        <f t="shared" si="62"/>
        <v/>
      </c>
      <c r="M1287" s="8" t="str">
        <f t="shared" si="63"/>
        <v/>
      </c>
      <c r="N1287" s="8"/>
      <c r="O1287" s="8"/>
      <c r="P1287" s="8"/>
      <c r="Q1287" s="8">
        <f>IF($B$23=$M$2,M1287,IF($B$23=$N$2,N1287,IF($B$23=$O$2,O1287,IF($B$23=$P$2,P1287,""))))</f>
        <v>0</v>
      </c>
      <c r="R1287" s="3">
        <f>IF(Q1287&lt;&gt;0,regpay,0)</f>
        <v>0</v>
      </c>
      <c r="S1287" s="27"/>
      <c r="T1287" s="3">
        <f>IF(U1286=0,0,S1287)</f>
        <v>0</v>
      </c>
      <c r="U1287" s="8" t="str">
        <f>IF(E1287="","",IF(U1286&lt;=0,0,IF(U1286+F1287-L1287-R1287-T1287&lt;0,0,U1286+F1287-L1287-R1287-T1287)))</f>
        <v/>
      </c>
      <c r="W1287" s="11"/>
      <c r="X1287" s="11"/>
      <c r="Y1287" s="11"/>
      <c r="Z1287" s="11"/>
      <c r="AA1287" s="11"/>
      <c r="AB1287" s="11"/>
      <c r="AC1287" s="11"/>
    </row>
    <row r="1288" spans="4:29">
      <c r="D1288" s="34">
        <f>IF(SUM($D$2:D1287)&lt;&gt;0,0,IF(U1287=L1288,E1288,0))</f>
        <v>0</v>
      </c>
      <c r="E1288" s="3" t="str">
        <f t="shared" si="61"/>
        <v/>
      </c>
      <c r="F1288" s="3" t="str">
        <f>IF(E1288="","",IF(ISERROR(INDEX($A$11:$B$20,MATCH(E1288,$A$11:$A$20,0),2)),0,INDEX($A$11:$B$20,MATCH(E1288,$A$11:$A$20,0),2)))</f>
        <v/>
      </c>
      <c r="G1288" s="47">
        <v>0.1</v>
      </c>
      <c r="H1288" s="46">
        <f>IF($B$5="fixed",rate,G1288)</f>
        <v>0.1</v>
      </c>
      <c r="I1288" s="9" t="e">
        <f>IF(E1288="",NA(),IF(PMT(H1288/freq,(term*freq),-$B$2)&gt;(U1287*(1+rate/freq)),IF((U1287*(1+rate/freq))&lt;0,0,(U1287*(1+rate/freq))),PMT(H1288/freq,(term*freq),-$B$2)))</f>
        <v>#N/A</v>
      </c>
      <c r="J1288" s="8" t="str">
        <f>IF(E1288="","",IF(emi&gt;(U1287*(1+rate/freq)),IF((U1287*(1+rate/freq))&lt;0,0,(U1287*(1+rate/freq))),emi))</f>
        <v/>
      </c>
      <c r="K1288" s="9" t="e">
        <f>IF(E1288="",NA(),IF(U1287&lt;0,0,U1287)*H1288/freq)</f>
        <v>#N/A</v>
      </c>
      <c r="L1288" s="8" t="str">
        <f t="shared" si="62"/>
        <v/>
      </c>
      <c r="M1288" s="8" t="str">
        <f t="shared" si="63"/>
        <v/>
      </c>
      <c r="N1288" s="8">
        <f>N1285+3</f>
        <v>1285</v>
      </c>
      <c r="O1288" s="8">
        <f>O1282+6</f>
        <v>1285</v>
      </c>
      <c r="P1288" s="8">
        <f>P1276+12</f>
        <v>1285</v>
      </c>
      <c r="Q1288" s="8">
        <f>IF($B$23=$M$2,M1288,IF($B$23=$N$2,N1288,IF($B$23=$O$2,O1288,IF($B$23=$P$2,P1288,""))))</f>
        <v>1285</v>
      </c>
      <c r="R1288" s="3">
        <f>IF(Q1288&lt;&gt;0,regpay,0)</f>
        <v>0</v>
      </c>
      <c r="S1288" s="27"/>
      <c r="T1288" s="3">
        <f>IF(U1287=0,0,S1288)</f>
        <v>0</v>
      </c>
      <c r="U1288" s="8" t="str">
        <f>IF(E1288="","",IF(U1287&lt;=0,0,IF(U1287+F1288-L1288-R1288-T1288&lt;0,0,U1287+F1288-L1288-R1288-T1288)))</f>
        <v/>
      </c>
      <c r="W1288" s="11"/>
      <c r="X1288" s="11"/>
      <c r="Y1288" s="11"/>
      <c r="Z1288" s="11"/>
      <c r="AA1288" s="11"/>
      <c r="AB1288" s="11"/>
      <c r="AC1288" s="11"/>
    </row>
    <row r="1289" spans="4:29">
      <c r="D1289" s="34">
        <f>IF(SUM($D$2:D1288)&lt;&gt;0,0,IF(U1288=L1289,E1289,0))</f>
        <v>0</v>
      </c>
      <c r="E1289" s="3" t="str">
        <f t="shared" si="61"/>
        <v/>
      </c>
      <c r="F1289" s="3" t="str">
        <f>IF(E1289="","",IF(ISERROR(INDEX($A$11:$B$20,MATCH(E1289,$A$11:$A$20,0),2)),0,INDEX($A$11:$B$20,MATCH(E1289,$A$11:$A$20,0),2)))</f>
        <v/>
      </c>
      <c r="G1289" s="47">
        <v>0.1</v>
      </c>
      <c r="H1289" s="46">
        <f>IF($B$5="fixed",rate,G1289)</f>
        <v>0.1</v>
      </c>
      <c r="I1289" s="9" t="e">
        <f>IF(E1289="",NA(),IF(PMT(H1289/freq,(term*freq),-$B$2)&gt;(U1288*(1+rate/freq)),IF((U1288*(1+rate/freq))&lt;0,0,(U1288*(1+rate/freq))),PMT(H1289/freq,(term*freq),-$B$2)))</f>
        <v>#N/A</v>
      </c>
      <c r="J1289" s="8" t="str">
        <f>IF(E1289="","",IF(emi&gt;(U1288*(1+rate/freq)),IF((U1288*(1+rate/freq))&lt;0,0,(U1288*(1+rate/freq))),emi))</f>
        <v/>
      </c>
      <c r="K1289" s="9" t="e">
        <f>IF(E1289="",NA(),IF(U1288&lt;0,0,U1288)*H1289/freq)</f>
        <v>#N/A</v>
      </c>
      <c r="L1289" s="8" t="str">
        <f t="shared" si="62"/>
        <v/>
      </c>
      <c r="M1289" s="8" t="str">
        <f t="shared" si="63"/>
        <v/>
      </c>
      <c r="N1289" s="8"/>
      <c r="O1289" s="8"/>
      <c r="P1289" s="8"/>
      <c r="Q1289" s="8">
        <f>IF($B$23=$M$2,M1289,IF($B$23=$N$2,N1289,IF($B$23=$O$2,O1289,IF($B$23=$P$2,P1289,""))))</f>
        <v>0</v>
      </c>
      <c r="R1289" s="3">
        <f>IF(Q1289&lt;&gt;0,regpay,0)</f>
        <v>0</v>
      </c>
      <c r="S1289" s="27"/>
      <c r="T1289" s="3">
        <f>IF(U1288=0,0,S1289)</f>
        <v>0</v>
      </c>
      <c r="U1289" s="8" t="str">
        <f>IF(E1289="","",IF(U1288&lt;=0,0,IF(U1288+F1289-L1289-R1289-T1289&lt;0,0,U1288+F1289-L1289-R1289-T1289)))</f>
        <v/>
      </c>
      <c r="W1289" s="11"/>
      <c r="X1289" s="11"/>
      <c r="Y1289" s="11"/>
      <c r="Z1289" s="11"/>
      <c r="AA1289" s="11"/>
      <c r="AB1289" s="11"/>
      <c r="AC1289" s="11"/>
    </row>
    <row r="1290" spans="4:29">
      <c r="D1290" s="34">
        <f>IF(SUM($D$2:D1289)&lt;&gt;0,0,IF(U1289=L1290,E1290,0))</f>
        <v>0</v>
      </c>
      <c r="E1290" s="3" t="str">
        <f t="shared" si="61"/>
        <v/>
      </c>
      <c r="F1290" s="3" t="str">
        <f>IF(E1290="","",IF(ISERROR(INDEX($A$11:$B$20,MATCH(E1290,$A$11:$A$20,0),2)),0,INDEX($A$11:$B$20,MATCH(E1290,$A$11:$A$20,0),2)))</f>
        <v/>
      </c>
      <c r="G1290" s="47">
        <v>0.1</v>
      </c>
      <c r="H1290" s="46">
        <f>IF($B$5="fixed",rate,G1290)</f>
        <v>0.1</v>
      </c>
      <c r="I1290" s="9" t="e">
        <f>IF(E1290="",NA(),IF(PMT(H1290/freq,(term*freq),-$B$2)&gt;(U1289*(1+rate/freq)),IF((U1289*(1+rate/freq))&lt;0,0,(U1289*(1+rate/freq))),PMT(H1290/freq,(term*freq),-$B$2)))</f>
        <v>#N/A</v>
      </c>
      <c r="J1290" s="8" t="str">
        <f>IF(E1290="","",IF(emi&gt;(U1289*(1+rate/freq)),IF((U1289*(1+rate/freq))&lt;0,0,(U1289*(1+rate/freq))),emi))</f>
        <v/>
      </c>
      <c r="K1290" s="9" t="e">
        <f>IF(E1290="",NA(),IF(U1289&lt;0,0,U1289)*H1290/freq)</f>
        <v>#N/A</v>
      </c>
      <c r="L1290" s="8" t="str">
        <f t="shared" si="62"/>
        <v/>
      </c>
      <c r="M1290" s="8" t="str">
        <f t="shared" si="63"/>
        <v/>
      </c>
      <c r="N1290" s="8"/>
      <c r="O1290" s="8"/>
      <c r="P1290" s="8"/>
      <c r="Q1290" s="8">
        <f>IF($B$23=$M$2,M1290,IF($B$23=$N$2,N1290,IF($B$23=$O$2,O1290,IF($B$23=$P$2,P1290,""))))</f>
        <v>0</v>
      </c>
      <c r="R1290" s="3">
        <f>IF(Q1290&lt;&gt;0,regpay,0)</f>
        <v>0</v>
      </c>
      <c r="S1290" s="27"/>
      <c r="T1290" s="3">
        <f>IF(U1289=0,0,S1290)</f>
        <v>0</v>
      </c>
      <c r="U1290" s="8" t="str">
        <f>IF(E1290="","",IF(U1289&lt;=0,0,IF(U1289+F1290-L1290-R1290-T1290&lt;0,0,U1289+F1290-L1290-R1290-T1290)))</f>
        <v/>
      </c>
      <c r="W1290" s="11"/>
      <c r="X1290" s="11"/>
      <c r="Y1290" s="11"/>
      <c r="Z1290" s="11"/>
      <c r="AA1290" s="11"/>
      <c r="AB1290" s="11"/>
      <c r="AC1290" s="11"/>
    </row>
    <row r="1291" spans="4:29">
      <c r="D1291" s="34">
        <f>IF(SUM($D$2:D1290)&lt;&gt;0,0,IF(U1290=L1291,E1291,0))</f>
        <v>0</v>
      </c>
      <c r="E1291" s="3" t="str">
        <f t="shared" si="61"/>
        <v/>
      </c>
      <c r="F1291" s="3" t="str">
        <f>IF(E1291="","",IF(ISERROR(INDEX($A$11:$B$20,MATCH(E1291,$A$11:$A$20,0),2)),0,INDEX($A$11:$B$20,MATCH(E1291,$A$11:$A$20,0),2)))</f>
        <v/>
      </c>
      <c r="G1291" s="47">
        <v>0.1</v>
      </c>
      <c r="H1291" s="46">
        <f>IF($B$5="fixed",rate,G1291)</f>
        <v>0.1</v>
      </c>
      <c r="I1291" s="9" t="e">
        <f>IF(E1291="",NA(),IF(PMT(H1291/freq,(term*freq),-$B$2)&gt;(U1290*(1+rate/freq)),IF((U1290*(1+rate/freq))&lt;0,0,(U1290*(1+rate/freq))),PMT(H1291/freq,(term*freq),-$B$2)))</f>
        <v>#N/A</v>
      </c>
      <c r="J1291" s="8" t="str">
        <f>IF(E1291="","",IF(emi&gt;(U1290*(1+rate/freq)),IF((U1290*(1+rate/freq))&lt;0,0,(U1290*(1+rate/freq))),emi))</f>
        <v/>
      </c>
      <c r="K1291" s="9" t="e">
        <f>IF(E1291="",NA(),IF(U1290&lt;0,0,U1290)*H1291/freq)</f>
        <v>#N/A</v>
      </c>
      <c r="L1291" s="8" t="str">
        <f t="shared" si="62"/>
        <v/>
      </c>
      <c r="M1291" s="8" t="str">
        <f t="shared" si="63"/>
        <v/>
      </c>
      <c r="N1291" s="8">
        <f>N1288+3</f>
        <v>1288</v>
      </c>
      <c r="O1291" s="8"/>
      <c r="P1291" s="8"/>
      <c r="Q1291" s="8">
        <f>IF($B$23=$M$2,M1291,IF($B$23=$N$2,N1291,IF($B$23=$O$2,O1291,IF($B$23=$P$2,P1291,""))))</f>
        <v>1288</v>
      </c>
      <c r="R1291" s="3">
        <f>IF(Q1291&lt;&gt;0,regpay,0)</f>
        <v>0</v>
      </c>
      <c r="S1291" s="27"/>
      <c r="T1291" s="3">
        <f>IF(U1290=0,0,S1291)</f>
        <v>0</v>
      </c>
      <c r="U1291" s="8" t="str">
        <f>IF(E1291="","",IF(U1290&lt;=0,0,IF(U1290+F1291-L1291-R1291-T1291&lt;0,0,U1290+F1291-L1291-R1291-T1291)))</f>
        <v/>
      </c>
      <c r="W1291" s="11"/>
      <c r="X1291" s="11"/>
      <c r="Y1291" s="11"/>
      <c r="Z1291" s="11"/>
      <c r="AA1291" s="11"/>
      <c r="AB1291" s="11"/>
      <c r="AC1291" s="11"/>
    </row>
    <row r="1292" spans="4:29">
      <c r="D1292" s="34">
        <f>IF(SUM($D$2:D1291)&lt;&gt;0,0,IF(U1291=L1292,E1292,0))</f>
        <v>0</v>
      </c>
      <c r="E1292" s="3" t="str">
        <f t="shared" si="61"/>
        <v/>
      </c>
      <c r="F1292" s="3" t="str">
        <f>IF(E1292="","",IF(ISERROR(INDEX($A$11:$B$20,MATCH(E1292,$A$11:$A$20,0),2)),0,INDEX($A$11:$B$20,MATCH(E1292,$A$11:$A$20,0),2)))</f>
        <v/>
      </c>
      <c r="G1292" s="47">
        <v>0.1</v>
      </c>
      <c r="H1292" s="46">
        <f>IF($B$5="fixed",rate,G1292)</f>
        <v>0.1</v>
      </c>
      <c r="I1292" s="9" t="e">
        <f>IF(E1292="",NA(),IF(PMT(H1292/freq,(term*freq),-$B$2)&gt;(U1291*(1+rate/freq)),IF((U1291*(1+rate/freq))&lt;0,0,(U1291*(1+rate/freq))),PMT(H1292/freq,(term*freq),-$B$2)))</f>
        <v>#N/A</v>
      </c>
      <c r="J1292" s="8" t="str">
        <f>IF(E1292="","",IF(emi&gt;(U1291*(1+rate/freq)),IF((U1291*(1+rate/freq))&lt;0,0,(U1291*(1+rate/freq))),emi))</f>
        <v/>
      </c>
      <c r="K1292" s="9" t="e">
        <f>IF(E1292="",NA(),IF(U1291&lt;0,0,U1291)*H1292/freq)</f>
        <v>#N/A</v>
      </c>
      <c r="L1292" s="8" t="str">
        <f t="shared" si="62"/>
        <v/>
      </c>
      <c r="M1292" s="8" t="str">
        <f t="shared" si="63"/>
        <v/>
      </c>
      <c r="N1292" s="8"/>
      <c r="O1292" s="8"/>
      <c r="P1292" s="8"/>
      <c r="Q1292" s="8">
        <f>IF($B$23=$M$2,M1292,IF($B$23=$N$2,N1292,IF($B$23=$O$2,O1292,IF($B$23=$P$2,P1292,""))))</f>
        <v>0</v>
      </c>
      <c r="R1292" s="3">
        <f>IF(Q1292&lt;&gt;0,regpay,0)</f>
        <v>0</v>
      </c>
      <c r="S1292" s="27"/>
      <c r="T1292" s="3">
        <f>IF(U1291=0,0,S1292)</f>
        <v>0</v>
      </c>
      <c r="U1292" s="8" t="str">
        <f>IF(E1292="","",IF(U1291&lt;=0,0,IF(U1291+F1292-L1292-R1292-T1292&lt;0,0,U1291+F1292-L1292-R1292-T1292)))</f>
        <v/>
      </c>
      <c r="W1292" s="11"/>
      <c r="X1292" s="11"/>
      <c r="Y1292" s="11"/>
      <c r="Z1292" s="11"/>
      <c r="AA1292" s="11"/>
      <c r="AB1292" s="11"/>
      <c r="AC1292" s="11"/>
    </row>
    <row r="1293" spans="4:29">
      <c r="D1293" s="34">
        <f>IF(SUM($D$2:D1292)&lt;&gt;0,0,IF(U1292=L1293,E1293,0))</f>
        <v>0</v>
      </c>
      <c r="E1293" s="3" t="str">
        <f t="shared" si="61"/>
        <v/>
      </c>
      <c r="F1293" s="3" t="str">
        <f>IF(E1293="","",IF(ISERROR(INDEX($A$11:$B$20,MATCH(E1293,$A$11:$A$20,0),2)),0,INDEX($A$11:$B$20,MATCH(E1293,$A$11:$A$20,0),2)))</f>
        <v/>
      </c>
      <c r="G1293" s="47">
        <v>0.1</v>
      </c>
      <c r="H1293" s="46">
        <f>IF($B$5="fixed",rate,G1293)</f>
        <v>0.1</v>
      </c>
      <c r="I1293" s="9" t="e">
        <f>IF(E1293="",NA(),IF(PMT(H1293/freq,(term*freq),-$B$2)&gt;(U1292*(1+rate/freq)),IF((U1292*(1+rate/freq))&lt;0,0,(U1292*(1+rate/freq))),PMT(H1293/freq,(term*freq),-$B$2)))</f>
        <v>#N/A</v>
      </c>
      <c r="J1293" s="8" t="str">
        <f>IF(E1293="","",IF(emi&gt;(U1292*(1+rate/freq)),IF((U1292*(1+rate/freq))&lt;0,0,(U1292*(1+rate/freq))),emi))</f>
        <v/>
      </c>
      <c r="K1293" s="9" t="e">
        <f>IF(E1293="",NA(),IF(U1292&lt;0,0,U1292)*H1293/freq)</f>
        <v>#N/A</v>
      </c>
      <c r="L1293" s="8" t="str">
        <f t="shared" si="62"/>
        <v/>
      </c>
      <c r="M1293" s="8" t="str">
        <f t="shared" si="63"/>
        <v/>
      </c>
      <c r="N1293" s="8"/>
      <c r="O1293" s="8"/>
      <c r="P1293" s="8"/>
      <c r="Q1293" s="8">
        <f>IF($B$23=$M$2,M1293,IF($B$23=$N$2,N1293,IF($B$23=$O$2,O1293,IF($B$23=$P$2,P1293,""))))</f>
        <v>0</v>
      </c>
      <c r="R1293" s="3">
        <f>IF(Q1293&lt;&gt;0,regpay,0)</f>
        <v>0</v>
      </c>
      <c r="S1293" s="27"/>
      <c r="T1293" s="3">
        <f>IF(U1292=0,0,S1293)</f>
        <v>0</v>
      </c>
      <c r="U1293" s="8" t="str">
        <f>IF(E1293="","",IF(U1292&lt;=0,0,IF(U1292+F1293-L1293-R1293-T1293&lt;0,0,U1292+F1293-L1293-R1293-T1293)))</f>
        <v/>
      </c>
      <c r="W1293" s="11"/>
      <c r="X1293" s="11"/>
      <c r="Y1293" s="11"/>
      <c r="Z1293" s="11"/>
      <c r="AA1293" s="11"/>
      <c r="AB1293" s="11"/>
      <c r="AC1293" s="11"/>
    </row>
    <row r="1294" spans="4:29">
      <c r="D1294" s="34">
        <f>IF(SUM($D$2:D1293)&lt;&gt;0,0,IF(U1293=L1294,E1294,0))</f>
        <v>0</v>
      </c>
      <c r="E1294" s="3" t="str">
        <f t="shared" si="61"/>
        <v/>
      </c>
      <c r="F1294" s="3" t="str">
        <f>IF(E1294="","",IF(ISERROR(INDEX($A$11:$B$20,MATCH(E1294,$A$11:$A$20,0),2)),0,INDEX($A$11:$B$20,MATCH(E1294,$A$11:$A$20,0),2)))</f>
        <v/>
      </c>
      <c r="G1294" s="47">
        <v>0.1</v>
      </c>
      <c r="H1294" s="46">
        <f>IF($B$5="fixed",rate,G1294)</f>
        <v>0.1</v>
      </c>
      <c r="I1294" s="9" t="e">
        <f>IF(E1294="",NA(),IF(PMT(H1294/freq,(term*freq),-$B$2)&gt;(U1293*(1+rate/freq)),IF((U1293*(1+rate/freq))&lt;0,0,(U1293*(1+rate/freq))),PMT(H1294/freq,(term*freq),-$B$2)))</f>
        <v>#N/A</v>
      </c>
      <c r="J1294" s="8" t="str">
        <f>IF(E1294="","",IF(emi&gt;(U1293*(1+rate/freq)),IF((U1293*(1+rate/freq))&lt;0,0,(U1293*(1+rate/freq))),emi))</f>
        <v/>
      </c>
      <c r="K1294" s="9" t="e">
        <f>IF(E1294="",NA(),IF(U1293&lt;0,0,U1293)*H1294/freq)</f>
        <v>#N/A</v>
      </c>
      <c r="L1294" s="8" t="str">
        <f t="shared" si="62"/>
        <v/>
      </c>
      <c r="M1294" s="8" t="str">
        <f t="shared" si="63"/>
        <v/>
      </c>
      <c r="N1294" s="8">
        <f>N1291+3</f>
        <v>1291</v>
      </c>
      <c r="O1294" s="8">
        <f>O1288+6</f>
        <v>1291</v>
      </c>
      <c r="P1294" s="8"/>
      <c r="Q1294" s="8">
        <f>IF($B$23=$M$2,M1294,IF($B$23=$N$2,N1294,IF($B$23=$O$2,O1294,IF($B$23=$P$2,P1294,""))))</f>
        <v>1291</v>
      </c>
      <c r="R1294" s="3">
        <f>IF(Q1294&lt;&gt;0,regpay,0)</f>
        <v>0</v>
      </c>
      <c r="S1294" s="27"/>
      <c r="T1294" s="3">
        <f>IF(U1293=0,0,S1294)</f>
        <v>0</v>
      </c>
      <c r="U1294" s="8" t="str">
        <f>IF(E1294="","",IF(U1293&lt;=0,0,IF(U1293+F1294-L1294-R1294-T1294&lt;0,0,U1293+F1294-L1294-R1294-T1294)))</f>
        <v/>
      </c>
      <c r="W1294" s="11"/>
      <c r="X1294" s="11"/>
      <c r="Y1294" s="11"/>
      <c r="Z1294" s="11"/>
      <c r="AA1294" s="11"/>
      <c r="AB1294" s="11"/>
      <c r="AC1294" s="11"/>
    </row>
    <row r="1295" spans="4:29">
      <c r="D1295" s="34">
        <f>IF(SUM($D$2:D1294)&lt;&gt;0,0,IF(U1294=L1295,E1295,0))</f>
        <v>0</v>
      </c>
      <c r="E1295" s="3" t="str">
        <f t="shared" si="61"/>
        <v/>
      </c>
      <c r="F1295" s="3" t="str">
        <f>IF(E1295="","",IF(ISERROR(INDEX($A$11:$B$20,MATCH(E1295,$A$11:$A$20,0),2)),0,INDEX($A$11:$B$20,MATCH(E1295,$A$11:$A$20,0),2)))</f>
        <v/>
      </c>
      <c r="G1295" s="47">
        <v>0.1</v>
      </c>
      <c r="H1295" s="46">
        <f>IF($B$5="fixed",rate,G1295)</f>
        <v>0.1</v>
      </c>
      <c r="I1295" s="9" t="e">
        <f>IF(E1295="",NA(),IF(PMT(H1295/freq,(term*freq),-$B$2)&gt;(U1294*(1+rate/freq)),IF((U1294*(1+rate/freq))&lt;0,0,(U1294*(1+rate/freq))),PMT(H1295/freq,(term*freq),-$B$2)))</f>
        <v>#N/A</v>
      </c>
      <c r="J1295" s="8" t="str">
        <f>IF(E1295="","",IF(emi&gt;(U1294*(1+rate/freq)),IF((U1294*(1+rate/freq))&lt;0,0,(U1294*(1+rate/freq))),emi))</f>
        <v/>
      </c>
      <c r="K1295" s="9" t="e">
        <f>IF(E1295="",NA(),IF(U1294&lt;0,0,U1294)*H1295/freq)</f>
        <v>#N/A</v>
      </c>
      <c r="L1295" s="8" t="str">
        <f t="shared" si="62"/>
        <v/>
      </c>
      <c r="M1295" s="8" t="str">
        <f t="shared" si="63"/>
        <v/>
      </c>
      <c r="N1295" s="8"/>
      <c r="O1295" s="8"/>
      <c r="P1295" s="8"/>
      <c r="Q1295" s="8">
        <f>IF($B$23=$M$2,M1295,IF($B$23=$N$2,N1295,IF($B$23=$O$2,O1295,IF($B$23=$P$2,P1295,""))))</f>
        <v>0</v>
      </c>
      <c r="R1295" s="3">
        <f>IF(Q1295&lt;&gt;0,regpay,0)</f>
        <v>0</v>
      </c>
      <c r="S1295" s="27"/>
      <c r="T1295" s="3">
        <f>IF(U1294=0,0,S1295)</f>
        <v>0</v>
      </c>
      <c r="U1295" s="8" t="str">
        <f>IF(E1295="","",IF(U1294&lt;=0,0,IF(U1294+F1295-L1295-R1295-T1295&lt;0,0,U1294+F1295-L1295-R1295-T1295)))</f>
        <v/>
      </c>
      <c r="W1295" s="11"/>
      <c r="X1295" s="11"/>
      <c r="Y1295" s="11"/>
      <c r="Z1295" s="11"/>
      <c r="AA1295" s="11"/>
      <c r="AB1295" s="11"/>
      <c r="AC1295" s="11"/>
    </row>
    <row r="1296" spans="4:29">
      <c r="D1296" s="34">
        <f>IF(SUM($D$2:D1295)&lt;&gt;0,0,IF(U1295=L1296,E1296,0))</f>
        <v>0</v>
      </c>
      <c r="E1296" s="3" t="str">
        <f t="shared" si="61"/>
        <v/>
      </c>
      <c r="F1296" s="3" t="str">
        <f>IF(E1296="","",IF(ISERROR(INDEX($A$11:$B$20,MATCH(E1296,$A$11:$A$20,0),2)),0,INDEX($A$11:$B$20,MATCH(E1296,$A$11:$A$20,0),2)))</f>
        <v/>
      </c>
      <c r="G1296" s="47">
        <v>0.1</v>
      </c>
      <c r="H1296" s="46">
        <f>IF($B$5="fixed",rate,G1296)</f>
        <v>0.1</v>
      </c>
      <c r="I1296" s="9" t="e">
        <f>IF(E1296="",NA(),IF(PMT(H1296/freq,(term*freq),-$B$2)&gt;(U1295*(1+rate/freq)),IF((U1295*(1+rate/freq))&lt;0,0,(U1295*(1+rate/freq))),PMT(H1296/freq,(term*freq),-$B$2)))</f>
        <v>#N/A</v>
      </c>
      <c r="J1296" s="8" t="str">
        <f>IF(E1296="","",IF(emi&gt;(U1295*(1+rate/freq)),IF((U1295*(1+rate/freq))&lt;0,0,(U1295*(1+rate/freq))),emi))</f>
        <v/>
      </c>
      <c r="K1296" s="9" t="e">
        <f>IF(E1296="",NA(),IF(U1295&lt;0,0,U1295)*H1296/freq)</f>
        <v>#N/A</v>
      </c>
      <c r="L1296" s="8" t="str">
        <f t="shared" si="62"/>
        <v/>
      </c>
      <c r="M1296" s="8" t="str">
        <f t="shared" si="63"/>
        <v/>
      </c>
      <c r="N1296" s="8"/>
      <c r="O1296" s="8"/>
      <c r="P1296" s="8"/>
      <c r="Q1296" s="8">
        <f>IF($B$23=$M$2,M1296,IF($B$23=$N$2,N1296,IF($B$23=$O$2,O1296,IF($B$23=$P$2,P1296,""))))</f>
        <v>0</v>
      </c>
      <c r="R1296" s="3">
        <f>IF(Q1296&lt;&gt;0,regpay,0)</f>
        <v>0</v>
      </c>
      <c r="S1296" s="27"/>
      <c r="T1296" s="3">
        <f>IF(U1295=0,0,S1296)</f>
        <v>0</v>
      </c>
      <c r="U1296" s="8" t="str">
        <f>IF(E1296="","",IF(U1295&lt;=0,0,IF(U1295+F1296-L1296-R1296-T1296&lt;0,0,U1295+F1296-L1296-R1296-T1296)))</f>
        <v/>
      </c>
      <c r="W1296" s="11"/>
      <c r="X1296" s="11"/>
      <c r="Y1296" s="11"/>
      <c r="Z1296" s="11"/>
      <c r="AA1296" s="11"/>
      <c r="AB1296" s="11"/>
      <c r="AC1296" s="11"/>
    </row>
    <row r="1297" spans="4:29">
      <c r="D1297" s="34">
        <f>IF(SUM($D$2:D1296)&lt;&gt;0,0,IF(U1296=L1297,E1297,0))</f>
        <v>0</v>
      </c>
      <c r="E1297" s="3" t="str">
        <f t="shared" si="61"/>
        <v/>
      </c>
      <c r="F1297" s="3" t="str">
        <f>IF(E1297="","",IF(ISERROR(INDEX($A$11:$B$20,MATCH(E1297,$A$11:$A$20,0),2)),0,INDEX($A$11:$B$20,MATCH(E1297,$A$11:$A$20,0),2)))</f>
        <v/>
      </c>
      <c r="G1297" s="47">
        <v>0.1</v>
      </c>
      <c r="H1297" s="46">
        <f>IF($B$5="fixed",rate,G1297)</f>
        <v>0.1</v>
      </c>
      <c r="I1297" s="9" t="e">
        <f>IF(E1297="",NA(),IF(PMT(H1297/freq,(term*freq),-$B$2)&gt;(U1296*(1+rate/freq)),IF((U1296*(1+rate/freq))&lt;0,0,(U1296*(1+rate/freq))),PMT(H1297/freq,(term*freq),-$B$2)))</f>
        <v>#N/A</v>
      </c>
      <c r="J1297" s="8" t="str">
        <f>IF(E1297="","",IF(emi&gt;(U1296*(1+rate/freq)),IF((U1296*(1+rate/freq))&lt;0,0,(U1296*(1+rate/freq))),emi))</f>
        <v/>
      </c>
      <c r="K1297" s="9" t="e">
        <f>IF(E1297="",NA(),IF(U1296&lt;0,0,U1296)*H1297/freq)</f>
        <v>#N/A</v>
      </c>
      <c r="L1297" s="8" t="str">
        <f t="shared" si="62"/>
        <v/>
      </c>
      <c r="M1297" s="8" t="str">
        <f t="shared" si="63"/>
        <v/>
      </c>
      <c r="N1297" s="8">
        <f>N1294+3</f>
        <v>1294</v>
      </c>
      <c r="O1297" s="8"/>
      <c r="P1297" s="8"/>
      <c r="Q1297" s="8">
        <f>IF($B$23=$M$2,M1297,IF($B$23=$N$2,N1297,IF($B$23=$O$2,O1297,IF($B$23=$P$2,P1297,""))))</f>
        <v>1294</v>
      </c>
      <c r="R1297" s="3">
        <f>IF(Q1297&lt;&gt;0,regpay,0)</f>
        <v>0</v>
      </c>
      <c r="S1297" s="27"/>
      <c r="T1297" s="3">
        <f>IF(U1296=0,0,S1297)</f>
        <v>0</v>
      </c>
      <c r="U1297" s="8" t="str">
        <f>IF(E1297="","",IF(U1296&lt;=0,0,IF(U1296+F1297-L1297-R1297-T1297&lt;0,0,U1296+F1297-L1297-R1297-T1297)))</f>
        <v/>
      </c>
      <c r="W1297" s="11"/>
      <c r="X1297" s="11"/>
      <c r="Y1297" s="11"/>
      <c r="Z1297" s="11"/>
      <c r="AA1297" s="11"/>
      <c r="AB1297" s="11"/>
      <c r="AC1297" s="11"/>
    </row>
    <row r="1298" spans="4:29">
      <c r="D1298" s="34">
        <f>IF(SUM($D$2:D1297)&lt;&gt;0,0,IF(U1297=L1298,E1298,0))</f>
        <v>0</v>
      </c>
      <c r="E1298" s="3" t="str">
        <f t="shared" si="61"/>
        <v/>
      </c>
      <c r="F1298" s="3" t="str">
        <f>IF(E1298="","",IF(ISERROR(INDEX($A$11:$B$20,MATCH(E1298,$A$11:$A$20,0),2)),0,INDEX($A$11:$B$20,MATCH(E1298,$A$11:$A$20,0),2)))</f>
        <v/>
      </c>
      <c r="G1298" s="47">
        <v>0.1</v>
      </c>
      <c r="H1298" s="46">
        <f>IF($B$5="fixed",rate,G1298)</f>
        <v>0.1</v>
      </c>
      <c r="I1298" s="9" t="e">
        <f>IF(E1298="",NA(),IF(PMT(H1298/freq,(term*freq),-$B$2)&gt;(U1297*(1+rate/freq)),IF((U1297*(1+rate/freq))&lt;0,0,(U1297*(1+rate/freq))),PMT(H1298/freq,(term*freq),-$B$2)))</f>
        <v>#N/A</v>
      </c>
      <c r="J1298" s="8" t="str">
        <f>IF(E1298="","",IF(emi&gt;(U1297*(1+rate/freq)),IF((U1297*(1+rate/freq))&lt;0,0,(U1297*(1+rate/freq))),emi))</f>
        <v/>
      </c>
      <c r="K1298" s="9" t="e">
        <f>IF(E1298="",NA(),IF(U1297&lt;0,0,U1297)*H1298/freq)</f>
        <v>#N/A</v>
      </c>
      <c r="L1298" s="8" t="str">
        <f t="shared" si="62"/>
        <v/>
      </c>
      <c r="M1298" s="8" t="str">
        <f t="shared" si="63"/>
        <v/>
      </c>
      <c r="N1298" s="8"/>
      <c r="O1298" s="8"/>
      <c r="P1298" s="8"/>
      <c r="Q1298" s="8">
        <f>IF($B$23=$M$2,M1298,IF($B$23=$N$2,N1298,IF($B$23=$O$2,O1298,IF($B$23=$P$2,P1298,""))))</f>
        <v>0</v>
      </c>
      <c r="R1298" s="3">
        <f>IF(Q1298&lt;&gt;0,regpay,0)</f>
        <v>0</v>
      </c>
      <c r="S1298" s="27"/>
      <c r="T1298" s="3">
        <f>IF(U1297=0,0,S1298)</f>
        <v>0</v>
      </c>
      <c r="U1298" s="8" t="str">
        <f>IF(E1298="","",IF(U1297&lt;=0,0,IF(U1297+F1298-L1298-R1298-T1298&lt;0,0,U1297+F1298-L1298-R1298-T1298)))</f>
        <v/>
      </c>
      <c r="W1298" s="11"/>
      <c r="X1298" s="11"/>
      <c r="Y1298" s="11"/>
      <c r="Z1298" s="11"/>
      <c r="AA1298" s="11"/>
      <c r="AB1298" s="11"/>
      <c r="AC1298" s="11"/>
    </row>
    <row r="1299" spans="4:29">
      <c r="D1299" s="34">
        <f>IF(SUM($D$2:D1298)&lt;&gt;0,0,IF(U1298=L1299,E1299,0))</f>
        <v>0</v>
      </c>
      <c r="E1299" s="3" t="str">
        <f t="shared" si="61"/>
        <v/>
      </c>
      <c r="F1299" s="3" t="str">
        <f>IF(E1299="","",IF(ISERROR(INDEX($A$11:$B$20,MATCH(E1299,$A$11:$A$20,0),2)),0,INDEX($A$11:$B$20,MATCH(E1299,$A$11:$A$20,0),2)))</f>
        <v/>
      </c>
      <c r="G1299" s="47">
        <v>0.1</v>
      </c>
      <c r="H1299" s="46">
        <f>IF($B$5="fixed",rate,G1299)</f>
        <v>0.1</v>
      </c>
      <c r="I1299" s="9" t="e">
        <f>IF(E1299="",NA(),IF(PMT(H1299/freq,(term*freq),-$B$2)&gt;(U1298*(1+rate/freq)),IF((U1298*(1+rate/freq))&lt;0,0,(U1298*(1+rate/freq))),PMT(H1299/freq,(term*freq),-$B$2)))</f>
        <v>#N/A</v>
      </c>
      <c r="J1299" s="8" t="str">
        <f>IF(E1299="","",IF(emi&gt;(U1298*(1+rate/freq)),IF((U1298*(1+rate/freq))&lt;0,0,(U1298*(1+rate/freq))),emi))</f>
        <v/>
      </c>
      <c r="K1299" s="9" t="e">
        <f>IF(E1299="",NA(),IF(U1298&lt;0,0,U1298)*H1299/freq)</f>
        <v>#N/A</v>
      </c>
      <c r="L1299" s="8" t="str">
        <f t="shared" si="62"/>
        <v/>
      </c>
      <c r="M1299" s="8" t="str">
        <f t="shared" si="63"/>
        <v/>
      </c>
      <c r="N1299" s="8"/>
      <c r="O1299" s="8"/>
      <c r="P1299" s="8"/>
      <c r="Q1299" s="8">
        <f>IF($B$23=$M$2,M1299,IF($B$23=$N$2,N1299,IF($B$23=$O$2,O1299,IF($B$23=$P$2,P1299,""))))</f>
        <v>0</v>
      </c>
      <c r="R1299" s="3">
        <f>IF(Q1299&lt;&gt;0,regpay,0)</f>
        <v>0</v>
      </c>
      <c r="S1299" s="27"/>
      <c r="T1299" s="3">
        <f>IF(U1298=0,0,S1299)</f>
        <v>0</v>
      </c>
      <c r="U1299" s="8" t="str">
        <f>IF(E1299="","",IF(U1298&lt;=0,0,IF(U1298+F1299-L1299-R1299-T1299&lt;0,0,U1298+F1299-L1299-R1299-T1299)))</f>
        <v/>
      </c>
      <c r="W1299" s="11"/>
      <c r="X1299" s="11"/>
      <c r="Y1299" s="11"/>
      <c r="Z1299" s="11"/>
      <c r="AA1299" s="11"/>
      <c r="AB1299" s="11"/>
      <c r="AC1299" s="11"/>
    </row>
    <row r="1300" spans="4:29">
      <c r="D1300" s="34">
        <f>IF(SUM($D$2:D1299)&lt;&gt;0,0,IF(U1299=L1300,E1300,0))</f>
        <v>0</v>
      </c>
      <c r="E1300" s="3" t="str">
        <f t="shared" si="61"/>
        <v/>
      </c>
      <c r="F1300" s="3" t="str">
        <f>IF(E1300="","",IF(ISERROR(INDEX($A$11:$B$20,MATCH(E1300,$A$11:$A$20,0),2)),0,INDEX($A$11:$B$20,MATCH(E1300,$A$11:$A$20,0),2)))</f>
        <v/>
      </c>
      <c r="G1300" s="47">
        <v>0.1</v>
      </c>
      <c r="H1300" s="46">
        <f>IF($B$5="fixed",rate,G1300)</f>
        <v>0.1</v>
      </c>
      <c r="I1300" s="9" t="e">
        <f>IF(E1300="",NA(),IF(PMT(H1300/freq,(term*freq),-$B$2)&gt;(U1299*(1+rate/freq)),IF((U1299*(1+rate/freq))&lt;0,0,(U1299*(1+rate/freq))),PMT(H1300/freq,(term*freq),-$B$2)))</f>
        <v>#N/A</v>
      </c>
      <c r="J1300" s="8" t="str">
        <f>IF(E1300="","",IF(emi&gt;(U1299*(1+rate/freq)),IF((U1299*(1+rate/freq))&lt;0,0,(U1299*(1+rate/freq))),emi))</f>
        <v/>
      </c>
      <c r="K1300" s="9" t="e">
        <f>IF(E1300="",NA(),IF(U1299&lt;0,0,U1299)*H1300/freq)</f>
        <v>#N/A</v>
      </c>
      <c r="L1300" s="8" t="str">
        <f t="shared" si="62"/>
        <v/>
      </c>
      <c r="M1300" s="8" t="str">
        <f t="shared" si="63"/>
        <v/>
      </c>
      <c r="N1300" s="8">
        <f>N1297+3</f>
        <v>1297</v>
      </c>
      <c r="O1300" s="8">
        <f>O1294+6</f>
        <v>1297</v>
      </c>
      <c r="P1300" s="8">
        <f>P1288+12</f>
        <v>1297</v>
      </c>
      <c r="Q1300" s="8">
        <f>IF($B$23=$M$2,M1300,IF($B$23=$N$2,N1300,IF($B$23=$O$2,O1300,IF($B$23=$P$2,P1300,""))))</f>
        <v>1297</v>
      </c>
      <c r="R1300" s="3">
        <f>IF(Q1300&lt;&gt;0,regpay,0)</f>
        <v>0</v>
      </c>
      <c r="S1300" s="27"/>
      <c r="T1300" s="3">
        <f>IF(U1299=0,0,S1300)</f>
        <v>0</v>
      </c>
      <c r="U1300" s="8" t="str">
        <f>IF(E1300="","",IF(U1299&lt;=0,0,IF(U1299+F1300-L1300-R1300-T1300&lt;0,0,U1299+F1300-L1300-R1300-T1300)))</f>
        <v/>
      </c>
      <c r="W1300" s="11"/>
      <c r="X1300" s="11"/>
      <c r="Y1300" s="11"/>
      <c r="Z1300" s="11"/>
      <c r="AA1300" s="11"/>
      <c r="AB1300" s="11"/>
      <c r="AC1300" s="11"/>
    </row>
    <row r="1301" spans="4:29">
      <c r="D1301" s="34">
        <f>IF(SUM($D$2:D1300)&lt;&gt;0,0,IF(U1300=L1301,E1301,0))</f>
        <v>0</v>
      </c>
      <c r="E1301" s="3" t="str">
        <f t="shared" si="61"/>
        <v/>
      </c>
      <c r="F1301" s="3" t="str">
        <f>IF(E1301="","",IF(ISERROR(INDEX($A$11:$B$20,MATCH(E1301,$A$11:$A$20,0),2)),0,INDEX($A$11:$B$20,MATCH(E1301,$A$11:$A$20,0),2)))</f>
        <v/>
      </c>
      <c r="G1301" s="47">
        <v>0.1</v>
      </c>
      <c r="H1301" s="46">
        <f>IF($B$5="fixed",rate,G1301)</f>
        <v>0.1</v>
      </c>
      <c r="I1301" s="9" t="e">
        <f>IF(E1301="",NA(),IF(PMT(H1301/freq,(term*freq),-$B$2)&gt;(U1300*(1+rate/freq)),IF((U1300*(1+rate/freq))&lt;0,0,(U1300*(1+rate/freq))),PMT(H1301/freq,(term*freq),-$B$2)))</f>
        <v>#N/A</v>
      </c>
      <c r="J1301" s="8" t="str">
        <f>IF(E1301="","",IF(emi&gt;(U1300*(1+rate/freq)),IF((U1300*(1+rate/freq))&lt;0,0,(U1300*(1+rate/freq))),emi))</f>
        <v/>
      </c>
      <c r="K1301" s="9" t="e">
        <f>IF(E1301="",NA(),IF(U1300&lt;0,0,U1300)*H1301/freq)</f>
        <v>#N/A</v>
      </c>
      <c r="L1301" s="8" t="str">
        <f t="shared" si="62"/>
        <v/>
      </c>
      <c r="M1301" s="8" t="str">
        <f t="shared" si="63"/>
        <v/>
      </c>
      <c r="N1301" s="8"/>
      <c r="O1301" s="8"/>
      <c r="P1301" s="8"/>
      <c r="Q1301" s="8">
        <f>IF($B$23=$M$2,M1301,IF($B$23=$N$2,N1301,IF($B$23=$O$2,O1301,IF($B$23=$P$2,P1301,""))))</f>
        <v>0</v>
      </c>
      <c r="R1301" s="3">
        <f>IF(Q1301&lt;&gt;0,regpay,0)</f>
        <v>0</v>
      </c>
      <c r="S1301" s="27"/>
      <c r="T1301" s="3">
        <f>IF(U1300=0,0,S1301)</f>
        <v>0</v>
      </c>
      <c r="U1301" s="8" t="str">
        <f>IF(E1301="","",IF(U1300&lt;=0,0,IF(U1300+F1301-L1301-R1301-T1301&lt;0,0,U1300+F1301-L1301-R1301-T1301)))</f>
        <v/>
      </c>
      <c r="W1301" s="11"/>
      <c r="X1301" s="11"/>
      <c r="Y1301" s="11"/>
      <c r="Z1301" s="11"/>
      <c r="AA1301" s="11"/>
      <c r="AB1301" s="11"/>
      <c r="AC1301" s="11"/>
    </row>
    <row r="1302" spans="4:29">
      <c r="D1302" s="34">
        <f>IF(SUM($D$2:D1301)&lt;&gt;0,0,IF(U1301=L1302,E1302,0))</f>
        <v>0</v>
      </c>
      <c r="E1302" s="3" t="str">
        <f t="shared" si="61"/>
        <v/>
      </c>
      <c r="F1302" s="3" t="str">
        <f>IF(E1302="","",IF(ISERROR(INDEX($A$11:$B$20,MATCH(E1302,$A$11:$A$20,0),2)),0,INDEX($A$11:$B$20,MATCH(E1302,$A$11:$A$20,0),2)))</f>
        <v/>
      </c>
      <c r="G1302" s="47">
        <v>0.1</v>
      </c>
      <c r="H1302" s="46">
        <f>IF($B$5="fixed",rate,G1302)</f>
        <v>0.1</v>
      </c>
      <c r="I1302" s="9" t="e">
        <f>IF(E1302="",NA(),IF(PMT(H1302/freq,(term*freq),-$B$2)&gt;(U1301*(1+rate/freq)),IF((U1301*(1+rate/freq))&lt;0,0,(U1301*(1+rate/freq))),PMT(H1302/freq,(term*freq),-$B$2)))</f>
        <v>#N/A</v>
      </c>
      <c r="J1302" s="8" t="str">
        <f>IF(E1302="","",IF(emi&gt;(U1301*(1+rate/freq)),IF((U1301*(1+rate/freq))&lt;0,0,(U1301*(1+rate/freq))),emi))</f>
        <v/>
      </c>
      <c r="K1302" s="9" t="e">
        <f>IF(E1302="",NA(),IF(U1301&lt;0,0,U1301)*H1302/freq)</f>
        <v>#N/A</v>
      </c>
      <c r="L1302" s="8" t="str">
        <f t="shared" si="62"/>
        <v/>
      </c>
      <c r="M1302" s="8" t="str">
        <f t="shared" si="63"/>
        <v/>
      </c>
      <c r="N1302" s="8"/>
      <c r="O1302" s="8"/>
      <c r="P1302" s="8"/>
      <c r="Q1302" s="8">
        <f>IF($B$23=$M$2,M1302,IF($B$23=$N$2,N1302,IF($B$23=$O$2,O1302,IF($B$23=$P$2,P1302,""))))</f>
        <v>0</v>
      </c>
      <c r="R1302" s="3">
        <f>IF(Q1302&lt;&gt;0,regpay,0)</f>
        <v>0</v>
      </c>
      <c r="S1302" s="27"/>
      <c r="T1302" s="3">
        <f>IF(U1301=0,0,S1302)</f>
        <v>0</v>
      </c>
      <c r="U1302" s="8" t="str">
        <f>IF(E1302="","",IF(U1301&lt;=0,0,IF(U1301+F1302-L1302-R1302-T1302&lt;0,0,U1301+F1302-L1302-R1302-T1302)))</f>
        <v/>
      </c>
      <c r="W1302" s="11"/>
      <c r="X1302" s="11"/>
      <c r="Y1302" s="11"/>
      <c r="Z1302" s="11"/>
      <c r="AA1302" s="11"/>
      <c r="AB1302" s="11"/>
      <c r="AC1302" s="11"/>
    </row>
    <row r="1303" spans="4:29">
      <c r="D1303" s="34">
        <f>IF(SUM($D$2:D1302)&lt;&gt;0,0,IF(U1302=L1303,E1303,0))</f>
        <v>0</v>
      </c>
      <c r="E1303" s="3" t="str">
        <f t="shared" si="61"/>
        <v/>
      </c>
      <c r="F1303" s="3" t="str">
        <f>IF(E1303="","",IF(ISERROR(INDEX($A$11:$B$20,MATCH(E1303,$A$11:$A$20,0),2)),0,INDEX($A$11:$B$20,MATCH(E1303,$A$11:$A$20,0),2)))</f>
        <v/>
      </c>
      <c r="G1303" s="47">
        <v>0.1</v>
      </c>
      <c r="H1303" s="46">
        <f>IF($B$5="fixed",rate,G1303)</f>
        <v>0.1</v>
      </c>
      <c r="I1303" s="9" t="e">
        <f>IF(E1303="",NA(),IF(PMT(H1303/freq,(term*freq),-$B$2)&gt;(U1302*(1+rate/freq)),IF((U1302*(1+rate/freq))&lt;0,0,(U1302*(1+rate/freq))),PMT(H1303/freq,(term*freq),-$B$2)))</f>
        <v>#N/A</v>
      </c>
      <c r="J1303" s="8" t="str">
        <f>IF(E1303="","",IF(emi&gt;(U1302*(1+rate/freq)),IF((U1302*(1+rate/freq))&lt;0,0,(U1302*(1+rate/freq))),emi))</f>
        <v/>
      </c>
      <c r="K1303" s="9" t="e">
        <f>IF(E1303="",NA(),IF(U1302&lt;0,0,U1302)*H1303/freq)</f>
        <v>#N/A</v>
      </c>
      <c r="L1303" s="8" t="str">
        <f t="shared" si="62"/>
        <v/>
      </c>
      <c r="M1303" s="8" t="str">
        <f t="shared" si="63"/>
        <v/>
      </c>
      <c r="N1303" s="8">
        <f>N1300+3</f>
        <v>1300</v>
      </c>
      <c r="O1303" s="8"/>
      <c r="P1303" s="8"/>
      <c r="Q1303" s="8">
        <f>IF($B$23=$M$2,M1303,IF($B$23=$N$2,N1303,IF($B$23=$O$2,O1303,IF($B$23=$P$2,P1303,""))))</f>
        <v>1300</v>
      </c>
      <c r="R1303" s="3">
        <f>IF(Q1303&lt;&gt;0,regpay,0)</f>
        <v>0</v>
      </c>
      <c r="S1303" s="27"/>
      <c r="T1303" s="3">
        <f>IF(U1302=0,0,S1303)</f>
        <v>0</v>
      </c>
      <c r="U1303" s="8" t="str">
        <f>IF(E1303="","",IF(U1302&lt;=0,0,IF(U1302+F1303-L1303-R1303-T1303&lt;0,0,U1302+F1303-L1303-R1303-T1303)))</f>
        <v/>
      </c>
      <c r="W1303" s="11"/>
      <c r="X1303" s="11"/>
      <c r="Y1303" s="11"/>
      <c r="Z1303" s="11"/>
      <c r="AA1303" s="11"/>
      <c r="AB1303" s="11"/>
      <c r="AC1303" s="11"/>
    </row>
    <row r="1304" spans="4:29">
      <c r="D1304" s="34">
        <f>IF(SUM($D$2:D1303)&lt;&gt;0,0,IF(U1303=L1304,E1304,0))</f>
        <v>0</v>
      </c>
      <c r="E1304" s="3" t="str">
        <f t="shared" si="61"/>
        <v/>
      </c>
      <c r="F1304" s="3" t="str">
        <f>IF(E1304="","",IF(ISERROR(INDEX($A$11:$B$20,MATCH(E1304,$A$11:$A$20,0),2)),0,INDEX($A$11:$B$20,MATCH(E1304,$A$11:$A$20,0),2)))</f>
        <v/>
      </c>
      <c r="G1304" s="47">
        <v>0.1</v>
      </c>
      <c r="H1304" s="46">
        <f>IF($B$5="fixed",rate,G1304)</f>
        <v>0.1</v>
      </c>
      <c r="I1304" s="9" t="e">
        <f>IF(E1304="",NA(),IF(PMT(H1304/freq,(term*freq),-$B$2)&gt;(U1303*(1+rate/freq)),IF((U1303*(1+rate/freq))&lt;0,0,(U1303*(1+rate/freq))),PMT(H1304/freq,(term*freq),-$B$2)))</f>
        <v>#N/A</v>
      </c>
      <c r="J1304" s="8" t="str">
        <f>IF(E1304="","",IF(emi&gt;(U1303*(1+rate/freq)),IF((U1303*(1+rate/freq))&lt;0,0,(U1303*(1+rate/freq))),emi))</f>
        <v/>
      </c>
      <c r="K1304" s="9" t="e">
        <f>IF(E1304="",NA(),IF(U1303&lt;0,0,U1303)*H1304/freq)</f>
        <v>#N/A</v>
      </c>
      <c r="L1304" s="8" t="str">
        <f t="shared" si="62"/>
        <v/>
      </c>
      <c r="M1304" s="8" t="str">
        <f t="shared" si="63"/>
        <v/>
      </c>
      <c r="N1304" s="8"/>
      <c r="O1304" s="8"/>
      <c r="P1304" s="8"/>
      <c r="Q1304" s="8">
        <f>IF($B$23=$M$2,M1304,IF($B$23=$N$2,N1304,IF($B$23=$O$2,O1304,IF($B$23=$P$2,P1304,""))))</f>
        <v>0</v>
      </c>
      <c r="R1304" s="3">
        <f>IF(Q1304&lt;&gt;0,regpay,0)</f>
        <v>0</v>
      </c>
      <c r="S1304" s="27"/>
      <c r="T1304" s="3">
        <f>IF(U1303=0,0,S1304)</f>
        <v>0</v>
      </c>
      <c r="U1304" s="8" t="str">
        <f>IF(E1304="","",IF(U1303&lt;=0,0,IF(U1303+F1304-L1304-R1304-T1304&lt;0,0,U1303+F1304-L1304-R1304-T1304)))</f>
        <v/>
      </c>
      <c r="W1304" s="11"/>
      <c r="X1304" s="11"/>
      <c r="Y1304" s="11"/>
      <c r="Z1304" s="11"/>
      <c r="AA1304" s="11"/>
      <c r="AB1304" s="11"/>
      <c r="AC1304" s="11"/>
    </row>
    <row r="1305" spans="4:29">
      <c r="D1305" s="34">
        <f>IF(SUM($D$2:D1304)&lt;&gt;0,0,IF(U1304=L1305,E1305,0))</f>
        <v>0</v>
      </c>
      <c r="E1305" s="3" t="str">
        <f t="shared" si="61"/>
        <v/>
      </c>
      <c r="F1305" s="3" t="str">
        <f>IF(E1305="","",IF(ISERROR(INDEX($A$11:$B$20,MATCH(E1305,$A$11:$A$20,0),2)),0,INDEX($A$11:$B$20,MATCH(E1305,$A$11:$A$20,0),2)))</f>
        <v/>
      </c>
      <c r="G1305" s="47">
        <v>0.1</v>
      </c>
      <c r="H1305" s="46">
        <f>IF($B$5="fixed",rate,G1305)</f>
        <v>0.1</v>
      </c>
      <c r="I1305" s="9" t="e">
        <f>IF(E1305="",NA(),IF(PMT(H1305/freq,(term*freq),-$B$2)&gt;(U1304*(1+rate/freq)),IF((U1304*(1+rate/freq))&lt;0,0,(U1304*(1+rate/freq))),PMT(H1305/freq,(term*freq),-$B$2)))</f>
        <v>#N/A</v>
      </c>
      <c r="J1305" s="8" t="str">
        <f>IF(E1305="","",IF(emi&gt;(U1304*(1+rate/freq)),IF((U1304*(1+rate/freq))&lt;0,0,(U1304*(1+rate/freq))),emi))</f>
        <v/>
      </c>
      <c r="K1305" s="9" t="e">
        <f>IF(E1305="",NA(),IF(U1304&lt;0,0,U1304)*H1305/freq)</f>
        <v>#N/A</v>
      </c>
      <c r="L1305" s="8" t="str">
        <f t="shared" si="62"/>
        <v/>
      </c>
      <c r="M1305" s="8" t="str">
        <f t="shared" si="63"/>
        <v/>
      </c>
      <c r="N1305" s="8"/>
      <c r="O1305" s="8"/>
      <c r="P1305" s="8"/>
      <c r="Q1305" s="8">
        <f>IF($B$23=$M$2,M1305,IF($B$23=$N$2,N1305,IF($B$23=$O$2,O1305,IF($B$23=$P$2,P1305,""))))</f>
        <v>0</v>
      </c>
      <c r="R1305" s="3">
        <f>IF(Q1305&lt;&gt;0,regpay,0)</f>
        <v>0</v>
      </c>
      <c r="S1305" s="27"/>
      <c r="T1305" s="3">
        <f>IF(U1304=0,0,S1305)</f>
        <v>0</v>
      </c>
      <c r="U1305" s="8" t="str">
        <f>IF(E1305="","",IF(U1304&lt;=0,0,IF(U1304+F1305-L1305-R1305-T1305&lt;0,0,U1304+F1305-L1305-R1305-T1305)))</f>
        <v/>
      </c>
      <c r="W1305" s="11"/>
      <c r="X1305" s="11"/>
      <c r="Y1305" s="11"/>
      <c r="Z1305" s="11"/>
      <c r="AA1305" s="11"/>
      <c r="AB1305" s="11"/>
      <c r="AC1305" s="11"/>
    </row>
    <row r="1306" spans="4:29">
      <c r="D1306" s="34">
        <f>IF(SUM($D$2:D1305)&lt;&gt;0,0,IF(U1305=L1306,E1306,0))</f>
        <v>0</v>
      </c>
      <c r="E1306" s="3" t="str">
        <f t="shared" si="61"/>
        <v/>
      </c>
      <c r="F1306" s="3" t="str">
        <f>IF(E1306="","",IF(ISERROR(INDEX($A$11:$B$20,MATCH(E1306,$A$11:$A$20,0),2)),0,INDEX($A$11:$B$20,MATCH(E1306,$A$11:$A$20,0),2)))</f>
        <v/>
      </c>
      <c r="G1306" s="47">
        <v>0.1</v>
      </c>
      <c r="H1306" s="46">
        <f>IF($B$5="fixed",rate,G1306)</f>
        <v>0.1</v>
      </c>
      <c r="I1306" s="9" t="e">
        <f>IF(E1306="",NA(),IF(PMT(H1306/freq,(term*freq),-$B$2)&gt;(U1305*(1+rate/freq)),IF((U1305*(1+rate/freq))&lt;0,0,(U1305*(1+rate/freq))),PMT(H1306/freq,(term*freq),-$B$2)))</f>
        <v>#N/A</v>
      </c>
      <c r="J1306" s="8" t="str">
        <f>IF(E1306="","",IF(emi&gt;(U1305*(1+rate/freq)),IF((U1305*(1+rate/freq))&lt;0,0,(U1305*(1+rate/freq))),emi))</f>
        <v/>
      </c>
      <c r="K1306" s="9" t="e">
        <f>IF(E1306="",NA(),IF(U1305&lt;0,0,U1305)*H1306/freq)</f>
        <v>#N/A</v>
      </c>
      <c r="L1306" s="8" t="str">
        <f t="shared" si="62"/>
        <v/>
      </c>
      <c r="M1306" s="8" t="str">
        <f t="shared" si="63"/>
        <v/>
      </c>
      <c r="N1306" s="8">
        <f>N1303+3</f>
        <v>1303</v>
      </c>
      <c r="O1306" s="8">
        <f>O1300+6</f>
        <v>1303</v>
      </c>
      <c r="P1306" s="8"/>
      <c r="Q1306" s="8">
        <f>IF($B$23=$M$2,M1306,IF($B$23=$N$2,N1306,IF($B$23=$O$2,O1306,IF($B$23=$P$2,P1306,""))))</f>
        <v>1303</v>
      </c>
      <c r="R1306" s="3">
        <f>IF(Q1306&lt;&gt;0,regpay,0)</f>
        <v>0</v>
      </c>
      <c r="S1306" s="27"/>
      <c r="T1306" s="3">
        <f>IF(U1305=0,0,S1306)</f>
        <v>0</v>
      </c>
      <c r="U1306" s="8" t="str">
        <f>IF(E1306="","",IF(U1305&lt;=0,0,IF(U1305+F1306-L1306-R1306-T1306&lt;0,0,U1305+F1306-L1306-R1306-T1306)))</f>
        <v/>
      </c>
      <c r="W1306" s="11"/>
      <c r="X1306" s="11"/>
      <c r="Y1306" s="11"/>
      <c r="Z1306" s="11"/>
      <c r="AA1306" s="11"/>
      <c r="AB1306" s="11"/>
      <c r="AC1306" s="11"/>
    </row>
    <row r="1307" spans="4:29">
      <c r="D1307" s="34">
        <f>IF(SUM($D$2:D1306)&lt;&gt;0,0,IF(U1306=L1307,E1307,0))</f>
        <v>0</v>
      </c>
      <c r="E1307" s="3" t="str">
        <f t="shared" si="61"/>
        <v/>
      </c>
      <c r="F1307" s="3" t="str">
        <f>IF(E1307="","",IF(ISERROR(INDEX($A$11:$B$20,MATCH(E1307,$A$11:$A$20,0),2)),0,INDEX($A$11:$B$20,MATCH(E1307,$A$11:$A$20,0),2)))</f>
        <v/>
      </c>
      <c r="G1307" s="47">
        <v>0.1</v>
      </c>
      <c r="H1307" s="46">
        <f>IF($B$5="fixed",rate,G1307)</f>
        <v>0.1</v>
      </c>
      <c r="I1307" s="9" t="e">
        <f>IF(E1307="",NA(),IF(PMT(H1307/freq,(term*freq),-$B$2)&gt;(U1306*(1+rate/freq)),IF((U1306*(1+rate/freq))&lt;0,0,(U1306*(1+rate/freq))),PMT(H1307/freq,(term*freq),-$B$2)))</f>
        <v>#N/A</v>
      </c>
      <c r="J1307" s="8" t="str">
        <f>IF(E1307="","",IF(emi&gt;(U1306*(1+rate/freq)),IF((U1306*(1+rate/freq))&lt;0,0,(U1306*(1+rate/freq))),emi))</f>
        <v/>
      </c>
      <c r="K1307" s="9" t="e">
        <f>IF(E1307="",NA(),IF(U1306&lt;0,0,U1306)*H1307/freq)</f>
        <v>#N/A</v>
      </c>
      <c r="L1307" s="8" t="str">
        <f t="shared" si="62"/>
        <v/>
      </c>
      <c r="M1307" s="8" t="str">
        <f t="shared" si="63"/>
        <v/>
      </c>
      <c r="N1307" s="8"/>
      <c r="O1307" s="8"/>
      <c r="P1307" s="8"/>
      <c r="Q1307" s="8">
        <f>IF($B$23=$M$2,M1307,IF($B$23=$N$2,N1307,IF($B$23=$O$2,O1307,IF($B$23=$P$2,P1307,""))))</f>
        <v>0</v>
      </c>
      <c r="R1307" s="3">
        <f>IF(Q1307&lt;&gt;0,regpay,0)</f>
        <v>0</v>
      </c>
      <c r="S1307" s="27"/>
      <c r="T1307" s="3">
        <f>IF(U1306=0,0,S1307)</f>
        <v>0</v>
      </c>
      <c r="U1307" s="8" t="str">
        <f>IF(E1307="","",IF(U1306&lt;=0,0,IF(U1306+F1307-L1307-R1307-T1307&lt;0,0,U1306+F1307-L1307-R1307-T1307)))</f>
        <v/>
      </c>
      <c r="W1307" s="11"/>
      <c r="X1307" s="11"/>
      <c r="Y1307" s="11"/>
      <c r="Z1307" s="11"/>
      <c r="AA1307" s="11"/>
      <c r="AB1307" s="11"/>
      <c r="AC1307" s="11"/>
    </row>
    <row r="1308" spans="4:29">
      <c r="D1308" s="34">
        <f>IF(SUM($D$2:D1307)&lt;&gt;0,0,IF(U1307=L1308,E1308,0))</f>
        <v>0</v>
      </c>
      <c r="E1308" s="3" t="str">
        <f t="shared" si="61"/>
        <v/>
      </c>
      <c r="F1308" s="3" t="str">
        <f>IF(E1308="","",IF(ISERROR(INDEX($A$11:$B$20,MATCH(E1308,$A$11:$A$20,0),2)),0,INDEX($A$11:$B$20,MATCH(E1308,$A$11:$A$20,0),2)))</f>
        <v/>
      </c>
      <c r="G1308" s="47">
        <v>0.1</v>
      </c>
      <c r="H1308" s="46">
        <f>IF($B$5="fixed",rate,G1308)</f>
        <v>0.1</v>
      </c>
      <c r="I1308" s="9" t="e">
        <f>IF(E1308="",NA(),IF(PMT(H1308/freq,(term*freq),-$B$2)&gt;(U1307*(1+rate/freq)),IF((U1307*(1+rate/freq))&lt;0,0,(U1307*(1+rate/freq))),PMT(H1308/freq,(term*freq),-$B$2)))</f>
        <v>#N/A</v>
      </c>
      <c r="J1308" s="8" t="str">
        <f>IF(E1308="","",IF(emi&gt;(U1307*(1+rate/freq)),IF((U1307*(1+rate/freq))&lt;0,0,(U1307*(1+rate/freq))),emi))</f>
        <v/>
      </c>
      <c r="K1308" s="9" t="e">
        <f>IF(E1308="",NA(),IF(U1307&lt;0,0,U1307)*H1308/freq)</f>
        <v>#N/A</v>
      </c>
      <c r="L1308" s="8" t="str">
        <f t="shared" si="62"/>
        <v/>
      </c>
      <c r="M1308" s="8" t="str">
        <f t="shared" si="63"/>
        <v/>
      </c>
      <c r="N1308" s="8"/>
      <c r="O1308" s="8"/>
      <c r="P1308" s="8"/>
      <c r="Q1308" s="8">
        <f>IF($B$23=$M$2,M1308,IF($B$23=$N$2,N1308,IF($B$23=$O$2,O1308,IF($B$23=$P$2,P1308,""))))</f>
        <v>0</v>
      </c>
      <c r="R1308" s="3">
        <f>IF(Q1308&lt;&gt;0,regpay,0)</f>
        <v>0</v>
      </c>
      <c r="S1308" s="27"/>
      <c r="T1308" s="3">
        <f>IF(U1307=0,0,S1308)</f>
        <v>0</v>
      </c>
      <c r="U1308" s="8" t="str">
        <f>IF(E1308="","",IF(U1307&lt;=0,0,IF(U1307+F1308-L1308-R1308-T1308&lt;0,0,U1307+F1308-L1308-R1308-T1308)))</f>
        <v/>
      </c>
      <c r="W1308" s="11"/>
      <c r="X1308" s="11"/>
      <c r="Y1308" s="11"/>
      <c r="Z1308" s="11"/>
      <c r="AA1308" s="11"/>
      <c r="AB1308" s="11"/>
      <c r="AC1308" s="11"/>
    </row>
    <row r="1309" spans="4:29">
      <c r="D1309" s="34">
        <f>IF(SUM($D$2:D1308)&lt;&gt;0,0,IF(U1308=L1309,E1309,0))</f>
        <v>0</v>
      </c>
      <c r="E1309" s="3" t="str">
        <f t="shared" si="61"/>
        <v/>
      </c>
      <c r="F1309" s="3" t="str">
        <f>IF(E1309="","",IF(ISERROR(INDEX($A$11:$B$20,MATCH(E1309,$A$11:$A$20,0),2)),0,INDEX($A$11:$B$20,MATCH(E1309,$A$11:$A$20,0),2)))</f>
        <v/>
      </c>
      <c r="G1309" s="47">
        <v>0.1</v>
      </c>
      <c r="H1309" s="46">
        <f>IF($B$5="fixed",rate,G1309)</f>
        <v>0.1</v>
      </c>
      <c r="I1309" s="9" t="e">
        <f>IF(E1309="",NA(),IF(PMT(H1309/freq,(term*freq),-$B$2)&gt;(U1308*(1+rate/freq)),IF((U1308*(1+rate/freq))&lt;0,0,(U1308*(1+rate/freq))),PMT(H1309/freq,(term*freq),-$B$2)))</f>
        <v>#N/A</v>
      </c>
      <c r="J1309" s="8" t="str">
        <f>IF(E1309="","",IF(emi&gt;(U1308*(1+rate/freq)),IF((U1308*(1+rate/freq))&lt;0,0,(U1308*(1+rate/freq))),emi))</f>
        <v/>
      </c>
      <c r="K1309" s="9" t="e">
        <f>IF(E1309="",NA(),IF(U1308&lt;0,0,U1308)*H1309/freq)</f>
        <v>#N/A</v>
      </c>
      <c r="L1309" s="8" t="str">
        <f t="shared" si="62"/>
        <v/>
      </c>
      <c r="M1309" s="8" t="str">
        <f t="shared" si="63"/>
        <v/>
      </c>
      <c r="N1309" s="8">
        <f>N1306+3</f>
        <v>1306</v>
      </c>
      <c r="O1309" s="8"/>
      <c r="P1309" s="8"/>
      <c r="Q1309" s="8">
        <f>IF($B$23=$M$2,M1309,IF($B$23=$N$2,N1309,IF($B$23=$O$2,O1309,IF($B$23=$P$2,P1309,""))))</f>
        <v>1306</v>
      </c>
      <c r="R1309" s="3">
        <f>IF(Q1309&lt;&gt;0,regpay,0)</f>
        <v>0</v>
      </c>
      <c r="S1309" s="27"/>
      <c r="T1309" s="3">
        <f>IF(U1308=0,0,S1309)</f>
        <v>0</v>
      </c>
      <c r="U1309" s="8" t="str">
        <f>IF(E1309="","",IF(U1308&lt;=0,0,IF(U1308+F1309-L1309-R1309-T1309&lt;0,0,U1308+F1309-L1309-R1309-T1309)))</f>
        <v/>
      </c>
      <c r="W1309" s="11"/>
      <c r="X1309" s="11"/>
      <c r="Y1309" s="11"/>
      <c r="Z1309" s="11"/>
      <c r="AA1309" s="11"/>
      <c r="AB1309" s="11"/>
      <c r="AC1309" s="11"/>
    </row>
    <row r="1310" spans="4:29">
      <c r="D1310" s="34">
        <f>IF(SUM($D$2:D1309)&lt;&gt;0,0,IF(U1309=L1310,E1310,0))</f>
        <v>0</v>
      </c>
      <c r="E1310" s="3" t="str">
        <f t="shared" si="61"/>
        <v/>
      </c>
      <c r="F1310" s="3" t="str">
        <f>IF(E1310="","",IF(ISERROR(INDEX($A$11:$B$20,MATCH(E1310,$A$11:$A$20,0),2)),0,INDEX($A$11:$B$20,MATCH(E1310,$A$11:$A$20,0),2)))</f>
        <v/>
      </c>
      <c r="G1310" s="47">
        <v>0.1</v>
      </c>
      <c r="H1310" s="46">
        <f>IF($B$5="fixed",rate,G1310)</f>
        <v>0.1</v>
      </c>
      <c r="I1310" s="9" t="e">
        <f>IF(E1310="",NA(),IF(PMT(H1310/freq,(term*freq),-$B$2)&gt;(U1309*(1+rate/freq)),IF((U1309*(1+rate/freq))&lt;0,0,(U1309*(1+rate/freq))),PMT(H1310/freq,(term*freq),-$B$2)))</f>
        <v>#N/A</v>
      </c>
      <c r="J1310" s="8" t="str">
        <f>IF(E1310="","",IF(emi&gt;(U1309*(1+rate/freq)),IF((U1309*(1+rate/freq))&lt;0,0,(U1309*(1+rate/freq))),emi))</f>
        <v/>
      </c>
      <c r="K1310" s="9" t="e">
        <f>IF(E1310="",NA(),IF(U1309&lt;0,0,U1309)*H1310/freq)</f>
        <v>#N/A</v>
      </c>
      <c r="L1310" s="8" t="str">
        <f t="shared" si="62"/>
        <v/>
      </c>
      <c r="M1310" s="8" t="str">
        <f t="shared" si="63"/>
        <v/>
      </c>
      <c r="N1310" s="8"/>
      <c r="O1310" s="8"/>
      <c r="P1310" s="8"/>
      <c r="Q1310" s="8">
        <f>IF($B$23=$M$2,M1310,IF($B$23=$N$2,N1310,IF($B$23=$O$2,O1310,IF($B$23=$P$2,P1310,""))))</f>
        <v>0</v>
      </c>
      <c r="R1310" s="3">
        <f>IF(Q1310&lt;&gt;0,regpay,0)</f>
        <v>0</v>
      </c>
      <c r="S1310" s="27"/>
      <c r="T1310" s="3">
        <f>IF(U1309=0,0,S1310)</f>
        <v>0</v>
      </c>
      <c r="U1310" s="8" t="str">
        <f>IF(E1310="","",IF(U1309&lt;=0,0,IF(U1309+F1310-L1310-R1310-T1310&lt;0,0,U1309+F1310-L1310-R1310-T1310)))</f>
        <v/>
      </c>
      <c r="W1310" s="11"/>
      <c r="X1310" s="11"/>
      <c r="Y1310" s="11"/>
      <c r="Z1310" s="11"/>
      <c r="AA1310" s="11"/>
      <c r="AB1310" s="11"/>
      <c r="AC1310" s="11"/>
    </row>
    <row r="1311" spans="4:29">
      <c r="D1311" s="34">
        <f>IF(SUM($D$2:D1310)&lt;&gt;0,0,IF(U1310=L1311,E1311,0))</f>
        <v>0</v>
      </c>
      <c r="E1311" s="3" t="str">
        <f t="shared" si="61"/>
        <v/>
      </c>
      <c r="F1311" s="3" t="str">
        <f>IF(E1311="","",IF(ISERROR(INDEX($A$11:$B$20,MATCH(E1311,$A$11:$A$20,0),2)),0,INDEX($A$11:$B$20,MATCH(E1311,$A$11:$A$20,0),2)))</f>
        <v/>
      </c>
      <c r="G1311" s="47">
        <v>0.1</v>
      </c>
      <c r="H1311" s="46">
        <f>IF($B$5="fixed",rate,G1311)</f>
        <v>0.1</v>
      </c>
      <c r="I1311" s="9" t="e">
        <f>IF(E1311="",NA(),IF(PMT(H1311/freq,(term*freq),-$B$2)&gt;(U1310*(1+rate/freq)),IF((U1310*(1+rate/freq))&lt;0,0,(U1310*(1+rate/freq))),PMT(H1311/freq,(term*freq),-$B$2)))</f>
        <v>#N/A</v>
      </c>
      <c r="J1311" s="8" t="str">
        <f>IF(E1311="","",IF(emi&gt;(U1310*(1+rate/freq)),IF((U1310*(1+rate/freq))&lt;0,0,(U1310*(1+rate/freq))),emi))</f>
        <v/>
      </c>
      <c r="K1311" s="9" t="e">
        <f>IF(E1311="",NA(),IF(U1310&lt;0,0,U1310)*H1311/freq)</f>
        <v>#N/A</v>
      </c>
      <c r="L1311" s="8" t="str">
        <f t="shared" si="62"/>
        <v/>
      </c>
      <c r="M1311" s="8" t="str">
        <f t="shared" si="63"/>
        <v/>
      </c>
      <c r="N1311" s="8"/>
      <c r="O1311" s="8"/>
      <c r="P1311" s="8"/>
      <c r="Q1311" s="8">
        <f>IF($B$23=$M$2,M1311,IF($B$23=$N$2,N1311,IF($B$23=$O$2,O1311,IF($B$23=$P$2,P1311,""))))</f>
        <v>0</v>
      </c>
      <c r="R1311" s="3">
        <f>IF(Q1311&lt;&gt;0,regpay,0)</f>
        <v>0</v>
      </c>
      <c r="S1311" s="27"/>
      <c r="T1311" s="3">
        <f>IF(U1310=0,0,S1311)</f>
        <v>0</v>
      </c>
      <c r="U1311" s="8" t="str">
        <f>IF(E1311="","",IF(U1310&lt;=0,0,IF(U1310+F1311-L1311-R1311-T1311&lt;0,0,U1310+F1311-L1311-R1311-T1311)))</f>
        <v/>
      </c>
      <c r="W1311" s="11"/>
      <c r="X1311" s="11"/>
      <c r="Y1311" s="11"/>
      <c r="Z1311" s="11"/>
      <c r="AA1311" s="11"/>
      <c r="AB1311" s="11"/>
      <c r="AC1311" s="11"/>
    </row>
    <row r="1312" spans="4:29">
      <c r="D1312" s="34">
        <f>IF(SUM($D$2:D1311)&lt;&gt;0,0,IF(U1311=L1312,E1312,0))</f>
        <v>0</v>
      </c>
      <c r="E1312" s="3" t="str">
        <f t="shared" si="61"/>
        <v/>
      </c>
      <c r="F1312" s="3" t="str">
        <f>IF(E1312="","",IF(ISERROR(INDEX($A$11:$B$20,MATCH(E1312,$A$11:$A$20,0),2)),0,INDEX($A$11:$B$20,MATCH(E1312,$A$11:$A$20,0),2)))</f>
        <v/>
      </c>
      <c r="G1312" s="47">
        <v>0.1</v>
      </c>
      <c r="H1312" s="46">
        <f>IF($B$5="fixed",rate,G1312)</f>
        <v>0.1</v>
      </c>
      <c r="I1312" s="9" t="e">
        <f>IF(E1312="",NA(),IF(PMT(H1312/freq,(term*freq),-$B$2)&gt;(U1311*(1+rate/freq)),IF((U1311*(1+rate/freq))&lt;0,0,(U1311*(1+rate/freq))),PMT(H1312/freq,(term*freq),-$B$2)))</f>
        <v>#N/A</v>
      </c>
      <c r="J1312" s="8" t="str">
        <f>IF(E1312="","",IF(emi&gt;(U1311*(1+rate/freq)),IF((U1311*(1+rate/freq))&lt;0,0,(U1311*(1+rate/freq))),emi))</f>
        <v/>
      </c>
      <c r="K1312" s="9" t="e">
        <f>IF(E1312="",NA(),IF(U1311&lt;0,0,U1311)*H1312/freq)</f>
        <v>#N/A</v>
      </c>
      <c r="L1312" s="8" t="str">
        <f t="shared" si="62"/>
        <v/>
      </c>
      <c r="M1312" s="8" t="str">
        <f t="shared" si="63"/>
        <v/>
      </c>
      <c r="N1312" s="8">
        <f>N1309+3</f>
        <v>1309</v>
      </c>
      <c r="O1312" s="8">
        <f>O1306+6</f>
        <v>1309</v>
      </c>
      <c r="P1312" s="8">
        <f>P1300+12</f>
        <v>1309</v>
      </c>
      <c r="Q1312" s="8">
        <f>IF($B$23=$M$2,M1312,IF($B$23=$N$2,N1312,IF($B$23=$O$2,O1312,IF($B$23=$P$2,P1312,""))))</f>
        <v>1309</v>
      </c>
      <c r="R1312" s="3">
        <f>IF(Q1312&lt;&gt;0,regpay,0)</f>
        <v>0</v>
      </c>
      <c r="S1312" s="27"/>
      <c r="T1312" s="3">
        <f>IF(U1311=0,0,S1312)</f>
        <v>0</v>
      </c>
      <c r="U1312" s="8" t="str">
        <f>IF(E1312="","",IF(U1311&lt;=0,0,IF(U1311+F1312-L1312-R1312-T1312&lt;0,0,U1311+F1312-L1312-R1312-T1312)))</f>
        <v/>
      </c>
      <c r="W1312" s="11"/>
      <c r="X1312" s="11"/>
      <c r="Y1312" s="11"/>
      <c r="Z1312" s="11"/>
      <c r="AA1312" s="11"/>
      <c r="AB1312" s="11"/>
      <c r="AC1312" s="11"/>
    </row>
    <row r="1313" spans="4:29">
      <c r="D1313" s="34">
        <f>IF(SUM($D$2:D1312)&lt;&gt;0,0,IF(U1312=L1313,E1313,0))</f>
        <v>0</v>
      </c>
      <c r="E1313" s="3" t="str">
        <f t="shared" si="61"/>
        <v/>
      </c>
      <c r="F1313" s="3" t="str">
        <f>IF(E1313="","",IF(ISERROR(INDEX($A$11:$B$20,MATCH(E1313,$A$11:$A$20,0),2)),0,INDEX($A$11:$B$20,MATCH(E1313,$A$11:$A$20,0),2)))</f>
        <v/>
      </c>
      <c r="G1313" s="47">
        <v>0.1</v>
      </c>
      <c r="H1313" s="46">
        <f>IF($B$5="fixed",rate,G1313)</f>
        <v>0.1</v>
      </c>
      <c r="I1313" s="9" t="e">
        <f>IF(E1313="",NA(),IF(PMT(H1313/freq,(term*freq),-$B$2)&gt;(U1312*(1+rate/freq)),IF((U1312*(1+rate/freq))&lt;0,0,(U1312*(1+rate/freq))),PMT(H1313/freq,(term*freq),-$B$2)))</f>
        <v>#N/A</v>
      </c>
      <c r="J1313" s="8" t="str">
        <f>IF(E1313="","",IF(emi&gt;(U1312*(1+rate/freq)),IF((U1312*(1+rate/freq))&lt;0,0,(U1312*(1+rate/freq))),emi))</f>
        <v/>
      </c>
      <c r="K1313" s="9" t="e">
        <f>IF(E1313="",NA(),IF(U1312&lt;0,0,U1312)*H1313/freq)</f>
        <v>#N/A</v>
      </c>
      <c r="L1313" s="8" t="str">
        <f t="shared" si="62"/>
        <v/>
      </c>
      <c r="M1313" s="8" t="str">
        <f t="shared" si="63"/>
        <v/>
      </c>
      <c r="N1313" s="8"/>
      <c r="O1313" s="8"/>
      <c r="P1313" s="8"/>
      <c r="Q1313" s="8">
        <f>IF($B$23=$M$2,M1313,IF($B$23=$N$2,N1313,IF($B$23=$O$2,O1313,IF($B$23=$P$2,P1313,""))))</f>
        <v>0</v>
      </c>
      <c r="R1313" s="3">
        <f>IF(Q1313&lt;&gt;0,regpay,0)</f>
        <v>0</v>
      </c>
      <c r="S1313" s="27"/>
      <c r="T1313" s="3">
        <f>IF(U1312=0,0,S1313)</f>
        <v>0</v>
      </c>
      <c r="U1313" s="8" t="str">
        <f>IF(E1313="","",IF(U1312&lt;=0,0,IF(U1312+F1313-L1313-R1313-T1313&lt;0,0,U1312+F1313-L1313-R1313-T1313)))</f>
        <v/>
      </c>
      <c r="W1313" s="11"/>
      <c r="X1313" s="11"/>
      <c r="Y1313" s="11"/>
      <c r="Z1313" s="11"/>
      <c r="AA1313" s="11"/>
      <c r="AB1313" s="11"/>
      <c r="AC1313" s="11"/>
    </row>
    <row r="1314" spans="4:29">
      <c r="D1314" s="34">
        <f>IF(SUM($D$2:D1313)&lt;&gt;0,0,IF(U1313=L1314,E1314,0))</f>
        <v>0</v>
      </c>
      <c r="E1314" s="3" t="str">
        <f t="shared" si="61"/>
        <v/>
      </c>
      <c r="F1314" s="3" t="str">
        <f>IF(E1314="","",IF(ISERROR(INDEX($A$11:$B$20,MATCH(E1314,$A$11:$A$20,0),2)),0,INDEX($A$11:$B$20,MATCH(E1314,$A$11:$A$20,0),2)))</f>
        <v/>
      </c>
      <c r="G1314" s="47">
        <v>0.1</v>
      </c>
      <c r="H1314" s="46">
        <f>IF($B$5="fixed",rate,G1314)</f>
        <v>0.1</v>
      </c>
      <c r="I1314" s="9" t="e">
        <f>IF(E1314="",NA(),IF(PMT(H1314/freq,(term*freq),-$B$2)&gt;(U1313*(1+rate/freq)),IF((U1313*(1+rate/freq))&lt;0,0,(U1313*(1+rate/freq))),PMT(H1314/freq,(term*freq),-$B$2)))</f>
        <v>#N/A</v>
      </c>
      <c r="J1314" s="8" t="str">
        <f>IF(E1314="","",IF(emi&gt;(U1313*(1+rate/freq)),IF((U1313*(1+rate/freq))&lt;0,0,(U1313*(1+rate/freq))),emi))</f>
        <v/>
      </c>
      <c r="K1314" s="9" t="e">
        <f>IF(E1314="",NA(),IF(U1313&lt;0,0,U1313)*H1314/freq)</f>
        <v>#N/A</v>
      </c>
      <c r="L1314" s="8" t="str">
        <f t="shared" si="62"/>
        <v/>
      </c>
      <c r="M1314" s="8" t="str">
        <f t="shared" si="63"/>
        <v/>
      </c>
      <c r="N1314" s="8"/>
      <c r="O1314" s="8"/>
      <c r="P1314" s="8"/>
      <c r="Q1314" s="8">
        <f>IF($B$23=$M$2,M1314,IF($B$23=$N$2,N1314,IF($B$23=$O$2,O1314,IF($B$23=$P$2,P1314,""))))</f>
        <v>0</v>
      </c>
      <c r="R1314" s="3">
        <f>IF(Q1314&lt;&gt;0,regpay,0)</f>
        <v>0</v>
      </c>
      <c r="S1314" s="27"/>
      <c r="T1314" s="3">
        <f>IF(U1313=0,0,S1314)</f>
        <v>0</v>
      </c>
      <c r="U1314" s="8" t="str">
        <f>IF(E1314="","",IF(U1313&lt;=0,0,IF(U1313+F1314-L1314-R1314-T1314&lt;0,0,U1313+F1314-L1314-R1314-T1314)))</f>
        <v/>
      </c>
      <c r="W1314" s="11"/>
      <c r="X1314" s="11"/>
      <c r="Y1314" s="11"/>
      <c r="Z1314" s="11"/>
      <c r="AA1314" s="11"/>
      <c r="AB1314" s="11"/>
      <c r="AC1314" s="11"/>
    </row>
    <row r="1315" spans="4:29">
      <c r="D1315" s="34">
        <f>IF(SUM($D$2:D1314)&lt;&gt;0,0,IF(U1314=L1315,E1315,0))</f>
        <v>0</v>
      </c>
      <c r="E1315" s="3" t="str">
        <f t="shared" si="61"/>
        <v/>
      </c>
      <c r="F1315" s="3" t="str">
        <f>IF(E1315="","",IF(ISERROR(INDEX($A$11:$B$20,MATCH(E1315,$A$11:$A$20,0),2)),0,INDEX($A$11:$B$20,MATCH(E1315,$A$11:$A$20,0),2)))</f>
        <v/>
      </c>
      <c r="G1315" s="47">
        <v>0.1</v>
      </c>
      <c r="H1315" s="46">
        <f>IF($B$5="fixed",rate,G1315)</f>
        <v>0.1</v>
      </c>
      <c r="I1315" s="9" t="e">
        <f>IF(E1315="",NA(),IF(PMT(H1315/freq,(term*freq),-$B$2)&gt;(U1314*(1+rate/freq)),IF((U1314*(1+rate/freq))&lt;0,0,(U1314*(1+rate/freq))),PMT(H1315/freq,(term*freq),-$B$2)))</f>
        <v>#N/A</v>
      </c>
      <c r="J1315" s="8" t="str">
        <f>IF(E1315="","",IF(emi&gt;(U1314*(1+rate/freq)),IF((U1314*(1+rate/freq))&lt;0,0,(U1314*(1+rate/freq))),emi))</f>
        <v/>
      </c>
      <c r="K1315" s="9" t="e">
        <f>IF(E1315="",NA(),IF(U1314&lt;0,0,U1314)*H1315/freq)</f>
        <v>#N/A</v>
      </c>
      <c r="L1315" s="8" t="str">
        <f t="shared" si="62"/>
        <v/>
      </c>
      <c r="M1315" s="8" t="str">
        <f t="shared" si="63"/>
        <v/>
      </c>
      <c r="N1315" s="8">
        <f>N1312+3</f>
        <v>1312</v>
      </c>
      <c r="O1315" s="8"/>
      <c r="P1315" s="8"/>
      <c r="Q1315" s="8">
        <f>IF($B$23=$M$2,M1315,IF($B$23=$N$2,N1315,IF($B$23=$O$2,O1315,IF($B$23=$P$2,P1315,""))))</f>
        <v>1312</v>
      </c>
      <c r="R1315" s="3">
        <f>IF(Q1315&lt;&gt;0,regpay,0)</f>
        <v>0</v>
      </c>
      <c r="S1315" s="27"/>
      <c r="T1315" s="3">
        <f>IF(U1314=0,0,S1315)</f>
        <v>0</v>
      </c>
      <c r="U1315" s="8" t="str">
        <f>IF(E1315="","",IF(U1314&lt;=0,0,IF(U1314+F1315-L1315-R1315-T1315&lt;0,0,U1314+F1315-L1315-R1315-T1315)))</f>
        <v/>
      </c>
      <c r="W1315" s="11"/>
      <c r="X1315" s="11"/>
      <c r="Y1315" s="11"/>
      <c r="Z1315" s="11"/>
      <c r="AA1315" s="11"/>
      <c r="AB1315" s="11"/>
      <c r="AC1315" s="11"/>
    </row>
    <row r="1316" spans="4:29">
      <c r="D1316" s="34">
        <f>IF(SUM($D$2:D1315)&lt;&gt;0,0,IF(U1315=L1316,E1316,0))</f>
        <v>0</v>
      </c>
      <c r="E1316" s="3" t="str">
        <f t="shared" si="61"/>
        <v/>
      </c>
      <c r="F1316" s="3" t="str">
        <f>IF(E1316="","",IF(ISERROR(INDEX($A$11:$B$20,MATCH(E1316,$A$11:$A$20,0),2)),0,INDEX($A$11:$B$20,MATCH(E1316,$A$11:$A$20,0),2)))</f>
        <v/>
      </c>
      <c r="G1316" s="47">
        <v>0.1</v>
      </c>
      <c r="H1316" s="46">
        <f>IF($B$5="fixed",rate,G1316)</f>
        <v>0.1</v>
      </c>
      <c r="I1316" s="9" t="e">
        <f>IF(E1316="",NA(),IF(PMT(H1316/freq,(term*freq),-$B$2)&gt;(U1315*(1+rate/freq)),IF((U1315*(1+rate/freq))&lt;0,0,(U1315*(1+rate/freq))),PMT(H1316/freq,(term*freq),-$B$2)))</f>
        <v>#N/A</v>
      </c>
      <c r="J1316" s="8" t="str">
        <f>IF(E1316="","",IF(emi&gt;(U1315*(1+rate/freq)),IF((U1315*(1+rate/freq))&lt;0,0,(U1315*(1+rate/freq))),emi))</f>
        <v/>
      </c>
      <c r="K1316" s="9" t="e">
        <f>IF(E1316="",NA(),IF(U1315&lt;0,0,U1315)*H1316/freq)</f>
        <v>#N/A</v>
      </c>
      <c r="L1316" s="8" t="str">
        <f t="shared" si="62"/>
        <v/>
      </c>
      <c r="M1316" s="8" t="str">
        <f t="shared" si="63"/>
        <v/>
      </c>
      <c r="N1316" s="8"/>
      <c r="O1316" s="8"/>
      <c r="P1316" s="8"/>
      <c r="Q1316" s="8">
        <f>IF($B$23=$M$2,M1316,IF($B$23=$N$2,N1316,IF($B$23=$O$2,O1316,IF($B$23=$P$2,P1316,""))))</f>
        <v>0</v>
      </c>
      <c r="R1316" s="3">
        <f>IF(Q1316&lt;&gt;0,regpay,0)</f>
        <v>0</v>
      </c>
      <c r="S1316" s="27"/>
      <c r="T1316" s="3">
        <f>IF(U1315=0,0,S1316)</f>
        <v>0</v>
      </c>
      <c r="U1316" s="8" t="str">
        <f>IF(E1316="","",IF(U1315&lt;=0,0,IF(U1315+F1316-L1316-R1316-T1316&lt;0,0,U1315+F1316-L1316-R1316-T1316)))</f>
        <v/>
      </c>
      <c r="W1316" s="11"/>
      <c r="X1316" s="11"/>
      <c r="Y1316" s="11"/>
      <c r="Z1316" s="11"/>
      <c r="AA1316" s="11"/>
      <c r="AB1316" s="11"/>
      <c r="AC1316" s="11"/>
    </row>
    <row r="1317" spans="4:29">
      <c r="D1317" s="34">
        <f>IF(SUM($D$2:D1316)&lt;&gt;0,0,IF(U1316=L1317,E1317,0))</f>
        <v>0</v>
      </c>
      <c r="E1317" s="3" t="str">
        <f t="shared" ref="E1317:E1335" si="64">IF(E1316&lt;term*freq,E1316+1,"")</f>
        <v/>
      </c>
      <c r="F1317" s="3" t="str">
        <f>IF(E1317="","",IF(ISERROR(INDEX($A$11:$B$20,MATCH(E1317,$A$11:$A$20,0),2)),0,INDEX($A$11:$B$20,MATCH(E1317,$A$11:$A$20,0),2)))</f>
        <v/>
      </c>
      <c r="G1317" s="47">
        <v>0.1</v>
      </c>
      <c r="H1317" s="46">
        <f>IF($B$5="fixed",rate,G1317)</f>
        <v>0.1</v>
      </c>
      <c r="I1317" s="9" t="e">
        <f>IF(E1317="",NA(),IF(PMT(H1317/freq,(term*freq),-$B$2)&gt;(U1316*(1+rate/freq)),IF((U1316*(1+rate/freq))&lt;0,0,(U1316*(1+rate/freq))),PMT(H1317/freq,(term*freq),-$B$2)))</f>
        <v>#N/A</v>
      </c>
      <c r="J1317" s="8" t="str">
        <f>IF(E1317="","",IF(emi&gt;(U1316*(1+rate/freq)),IF((U1316*(1+rate/freq))&lt;0,0,(U1316*(1+rate/freq))),emi))</f>
        <v/>
      </c>
      <c r="K1317" s="9" t="e">
        <f>IF(E1317="",NA(),IF(U1316&lt;0,0,U1316)*H1317/freq)</f>
        <v>#N/A</v>
      </c>
      <c r="L1317" s="8" t="str">
        <f t="shared" si="62"/>
        <v/>
      </c>
      <c r="M1317" s="8" t="str">
        <f t="shared" si="63"/>
        <v/>
      </c>
      <c r="N1317" s="8"/>
      <c r="O1317" s="8"/>
      <c r="P1317" s="8"/>
      <c r="Q1317" s="8">
        <f>IF($B$23=$M$2,M1317,IF($B$23=$N$2,N1317,IF($B$23=$O$2,O1317,IF($B$23=$P$2,P1317,""))))</f>
        <v>0</v>
      </c>
      <c r="R1317" s="3">
        <f>IF(Q1317&lt;&gt;0,regpay,0)</f>
        <v>0</v>
      </c>
      <c r="S1317" s="27"/>
      <c r="T1317" s="3">
        <f>IF(U1316=0,0,S1317)</f>
        <v>0</v>
      </c>
      <c r="U1317" s="8" t="str">
        <f>IF(E1317="","",IF(U1316&lt;=0,0,IF(U1316+F1317-L1317-R1317-T1317&lt;0,0,U1316+F1317-L1317-R1317-T1317)))</f>
        <v/>
      </c>
      <c r="W1317" s="11"/>
      <c r="X1317" s="11"/>
      <c r="Y1317" s="11"/>
      <c r="Z1317" s="11"/>
      <c r="AA1317" s="11"/>
      <c r="AB1317" s="11"/>
      <c r="AC1317" s="11"/>
    </row>
    <row r="1318" spans="4:29">
      <c r="D1318" s="34">
        <f>IF(SUM($D$2:D1317)&lt;&gt;0,0,IF(U1317=L1318,E1318,0))</f>
        <v>0</v>
      </c>
      <c r="E1318" s="3" t="str">
        <f t="shared" si="64"/>
        <v/>
      </c>
      <c r="F1318" s="3" t="str">
        <f>IF(E1318="","",IF(ISERROR(INDEX($A$11:$B$20,MATCH(E1318,$A$11:$A$20,0),2)),0,INDEX($A$11:$B$20,MATCH(E1318,$A$11:$A$20,0),2)))</f>
        <v/>
      </c>
      <c r="G1318" s="47">
        <v>0.1</v>
      </c>
      <c r="H1318" s="46">
        <f>IF($B$5="fixed",rate,G1318)</f>
        <v>0.1</v>
      </c>
      <c r="I1318" s="9" t="e">
        <f>IF(E1318="",NA(),IF(PMT(H1318/freq,(term*freq),-$B$2)&gt;(U1317*(1+rate/freq)),IF((U1317*(1+rate/freq))&lt;0,0,(U1317*(1+rate/freq))),PMT(H1318/freq,(term*freq),-$B$2)))</f>
        <v>#N/A</v>
      </c>
      <c r="J1318" s="8" t="str">
        <f>IF(E1318="","",IF(emi&gt;(U1317*(1+rate/freq)),IF((U1317*(1+rate/freq))&lt;0,0,(U1317*(1+rate/freq))),emi))</f>
        <v/>
      </c>
      <c r="K1318" s="9" t="e">
        <f>IF(E1318="",NA(),IF(U1317&lt;0,0,U1317)*H1318/freq)</f>
        <v>#N/A</v>
      </c>
      <c r="L1318" s="8" t="str">
        <f t="shared" si="62"/>
        <v/>
      </c>
      <c r="M1318" s="8" t="str">
        <f t="shared" si="63"/>
        <v/>
      </c>
      <c r="N1318" s="8">
        <f>N1315+3</f>
        <v>1315</v>
      </c>
      <c r="O1318" s="8">
        <f>O1312+6</f>
        <v>1315</v>
      </c>
      <c r="P1318" s="8"/>
      <c r="Q1318" s="8">
        <f>IF($B$23=$M$2,M1318,IF($B$23=$N$2,N1318,IF($B$23=$O$2,O1318,IF($B$23=$P$2,P1318,""))))</f>
        <v>1315</v>
      </c>
      <c r="R1318" s="3">
        <f>IF(Q1318&lt;&gt;0,regpay,0)</f>
        <v>0</v>
      </c>
      <c r="S1318" s="27"/>
      <c r="T1318" s="3">
        <f>IF(U1317=0,0,S1318)</f>
        <v>0</v>
      </c>
      <c r="U1318" s="8" t="str">
        <f>IF(E1318="","",IF(U1317&lt;=0,0,IF(U1317+F1318-L1318-R1318-T1318&lt;0,0,U1317+F1318-L1318-R1318-T1318)))</f>
        <v/>
      </c>
      <c r="W1318" s="11"/>
      <c r="X1318" s="11"/>
      <c r="Y1318" s="11"/>
      <c r="Z1318" s="11"/>
      <c r="AA1318" s="11"/>
      <c r="AB1318" s="11"/>
      <c r="AC1318" s="11"/>
    </row>
    <row r="1319" spans="4:29">
      <c r="D1319" s="34">
        <f>IF(SUM($D$2:D1318)&lt;&gt;0,0,IF(U1318=L1319,E1319,0))</f>
        <v>0</v>
      </c>
      <c r="E1319" s="3" t="str">
        <f t="shared" si="64"/>
        <v/>
      </c>
      <c r="F1319" s="3" t="str">
        <f>IF(E1319="","",IF(ISERROR(INDEX($A$11:$B$20,MATCH(E1319,$A$11:$A$20,0),2)),0,INDEX($A$11:$B$20,MATCH(E1319,$A$11:$A$20,0),2)))</f>
        <v/>
      </c>
      <c r="G1319" s="47">
        <v>0.1</v>
      </c>
      <c r="H1319" s="46">
        <f>IF($B$5="fixed",rate,G1319)</f>
        <v>0.1</v>
      </c>
      <c r="I1319" s="9" t="e">
        <f>IF(E1319="",NA(),IF(PMT(H1319/freq,(term*freq),-$B$2)&gt;(U1318*(1+rate/freq)),IF((U1318*(1+rate/freq))&lt;0,0,(U1318*(1+rate/freq))),PMT(H1319/freq,(term*freq),-$B$2)))</f>
        <v>#N/A</v>
      </c>
      <c r="J1319" s="8" t="str">
        <f>IF(E1319="","",IF(emi&gt;(U1318*(1+rate/freq)),IF((U1318*(1+rate/freq))&lt;0,0,(U1318*(1+rate/freq))),emi))</f>
        <v/>
      </c>
      <c r="K1319" s="9" t="e">
        <f>IF(E1319="",NA(),IF(U1318&lt;0,0,U1318)*H1319/freq)</f>
        <v>#N/A</v>
      </c>
      <c r="L1319" s="8" t="str">
        <f t="shared" si="62"/>
        <v/>
      </c>
      <c r="M1319" s="8" t="str">
        <f t="shared" si="63"/>
        <v/>
      </c>
      <c r="N1319" s="8"/>
      <c r="O1319" s="8"/>
      <c r="P1319" s="8"/>
      <c r="Q1319" s="8">
        <f>IF($B$23=$M$2,M1319,IF($B$23=$N$2,N1319,IF($B$23=$O$2,O1319,IF($B$23=$P$2,P1319,""))))</f>
        <v>0</v>
      </c>
      <c r="R1319" s="3">
        <f>IF(Q1319&lt;&gt;0,regpay,0)</f>
        <v>0</v>
      </c>
      <c r="S1319" s="27"/>
      <c r="T1319" s="3">
        <f>IF(U1318=0,0,S1319)</f>
        <v>0</v>
      </c>
      <c r="U1319" s="8" t="str">
        <f>IF(E1319="","",IF(U1318&lt;=0,0,IF(U1318+F1319-L1319-R1319-T1319&lt;0,0,U1318+F1319-L1319-R1319-T1319)))</f>
        <v/>
      </c>
      <c r="W1319" s="11"/>
      <c r="X1319" s="11"/>
      <c r="Y1319" s="11"/>
      <c r="Z1319" s="11"/>
      <c r="AA1319" s="11"/>
      <c r="AB1319" s="11"/>
      <c r="AC1319" s="11"/>
    </row>
    <row r="1320" spans="4:29">
      <c r="D1320" s="34">
        <f>IF(SUM($D$2:D1319)&lt;&gt;0,0,IF(U1319=L1320,E1320,0))</f>
        <v>0</v>
      </c>
      <c r="E1320" s="3" t="str">
        <f t="shared" si="64"/>
        <v/>
      </c>
      <c r="F1320" s="3" t="str">
        <f>IF(E1320="","",IF(ISERROR(INDEX($A$11:$B$20,MATCH(E1320,$A$11:$A$20,0),2)),0,INDEX($A$11:$B$20,MATCH(E1320,$A$11:$A$20,0),2)))</f>
        <v/>
      </c>
      <c r="G1320" s="47">
        <v>0.1</v>
      </c>
      <c r="H1320" s="46">
        <f>IF($B$5="fixed",rate,G1320)</f>
        <v>0.1</v>
      </c>
      <c r="I1320" s="9" t="e">
        <f>IF(E1320="",NA(),IF(PMT(H1320/freq,(term*freq),-$B$2)&gt;(U1319*(1+rate/freq)),IF((U1319*(1+rate/freq))&lt;0,0,(U1319*(1+rate/freq))),PMT(H1320/freq,(term*freq),-$B$2)))</f>
        <v>#N/A</v>
      </c>
      <c r="J1320" s="8" t="str">
        <f>IF(E1320="","",IF(emi&gt;(U1319*(1+rate/freq)),IF((U1319*(1+rate/freq))&lt;0,0,(U1319*(1+rate/freq))),emi))</f>
        <v/>
      </c>
      <c r="K1320" s="9" t="e">
        <f>IF(E1320="",NA(),IF(U1319&lt;0,0,U1319)*H1320/freq)</f>
        <v>#N/A</v>
      </c>
      <c r="L1320" s="8" t="str">
        <f t="shared" si="62"/>
        <v/>
      </c>
      <c r="M1320" s="8" t="str">
        <f t="shared" si="63"/>
        <v/>
      </c>
      <c r="N1320" s="8"/>
      <c r="O1320" s="8"/>
      <c r="P1320" s="8"/>
      <c r="Q1320" s="8">
        <f>IF($B$23=$M$2,M1320,IF($B$23=$N$2,N1320,IF($B$23=$O$2,O1320,IF($B$23=$P$2,P1320,""))))</f>
        <v>0</v>
      </c>
      <c r="R1320" s="3">
        <f>IF(Q1320&lt;&gt;0,regpay,0)</f>
        <v>0</v>
      </c>
      <c r="S1320" s="27"/>
      <c r="T1320" s="3">
        <f>IF(U1319=0,0,S1320)</f>
        <v>0</v>
      </c>
      <c r="U1320" s="8" t="str">
        <f>IF(E1320="","",IF(U1319&lt;=0,0,IF(U1319+F1320-L1320-R1320-T1320&lt;0,0,U1319+F1320-L1320-R1320-T1320)))</f>
        <v/>
      </c>
      <c r="W1320" s="11"/>
      <c r="X1320" s="11"/>
      <c r="Y1320" s="11"/>
      <c r="Z1320" s="11"/>
      <c r="AA1320" s="11"/>
      <c r="AB1320" s="11"/>
      <c r="AC1320" s="11"/>
    </row>
    <row r="1321" spans="4:29">
      <c r="D1321" s="34">
        <f>IF(SUM($D$2:D1320)&lt;&gt;0,0,IF(U1320=L1321,E1321,0))</f>
        <v>0</v>
      </c>
      <c r="E1321" s="3" t="str">
        <f t="shared" si="64"/>
        <v/>
      </c>
      <c r="F1321" s="3" t="str">
        <f>IF(E1321="","",IF(ISERROR(INDEX($A$11:$B$20,MATCH(E1321,$A$11:$A$20,0),2)),0,INDEX($A$11:$B$20,MATCH(E1321,$A$11:$A$20,0),2)))</f>
        <v/>
      </c>
      <c r="G1321" s="47">
        <v>0.1</v>
      </c>
      <c r="H1321" s="46">
        <f>IF($B$5="fixed",rate,G1321)</f>
        <v>0.1</v>
      </c>
      <c r="I1321" s="9" t="e">
        <f>IF(E1321="",NA(),IF(PMT(H1321/freq,(term*freq),-$B$2)&gt;(U1320*(1+rate/freq)),IF((U1320*(1+rate/freq))&lt;0,0,(U1320*(1+rate/freq))),PMT(H1321/freq,(term*freq),-$B$2)))</f>
        <v>#N/A</v>
      </c>
      <c r="J1321" s="8" t="str">
        <f>IF(E1321="","",IF(emi&gt;(U1320*(1+rate/freq)),IF((U1320*(1+rate/freq))&lt;0,0,(U1320*(1+rate/freq))),emi))</f>
        <v/>
      </c>
      <c r="K1321" s="9" t="e">
        <f>IF(E1321="",NA(),IF(U1320&lt;0,0,U1320)*H1321/freq)</f>
        <v>#N/A</v>
      </c>
      <c r="L1321" s="8" t="str">
        <f t="shared" si="62"/>
        <v/>
      </c>
      <c r="M1321" s="8" t="str">
        <f t="shared" si="63"/>
        <v/>
      </c>
      <c r="N1321" s="8">
        <f>N1318+3</f>
        <v>1318</v>
      </c>
      <c r="O1321" s="8"/>
      <c r="P1321" s="8"/>
      <c r="Q1321" s="8">
        <f>IF($B$23=$M$2,M1321,IF($B$23=$N$2,N1321,IF($B$23=$O$2,O1321,IF($B$23=$P$2,P1321,""))))</f>
        <v>1318</v>
      </c>
      <c r="R1321" s="3">
        <f>IF(Q1321&lt;&gt;0,regpay,0)</f>
        <v>0</v>
      </c>
      <c r="S1321" s="27"/>
      <c r="T1321" s="3">
        <f>IF(U1320=0,0,S1321)</f>
        <v>0</v>
      </c>
      <c r="U1321" s="8" t="str">
        <f>IF(E1321="","",IF(U1320&lt;=0,0,IF(U1320+F1321-L1321-R1321-T1321&lt;0,0,U1320+F1321-L1321-R1321-T1321)))</f>
        <v/>
      </c>
      <c r="W1321" s="11"/>
      <c r="X1321" s="11"/>
      <c r="Y1321" s="11"/>
      <c r="Z1321" s="11"/>
      <c r="AA1321" s="11"/>
      <c r="AB1321" s="11"/>
      <c r="AC1321" s="11"/>
    </row>
    <row r="1322" spans="4:29">
      <c r="D1322" s="34">
        <f>IF(SUM($D$2:D1321)&lt;&gt;0,0,IF(U1321=L1322,E1322,0))</f>
        <v>0</v>
      </c>
      <c r="E1322" s="3" t="str">
        <f t="shared" si="64"/>
        <v/>
      </c>
      <c r="F1322" s="3" t="str">
        <f>IF(E1322="","",IF(ISERROR(INDEX($A$11:$B$20,MATCH(E1322,$A$11:$A$20,0),2)),0,INDEX($A$11:$B$20,MATCH(E1322,$A$11:$A$20,0),2)))</f>
        <v/>
      </c>
      <c r="G1322" s="47">
        <v>0.1</v>
      </c>
      <c r="H1322" s="46">
        <f>IF($B$5="fixed",rate,G1322)</f>
        <v>0.1</v>
      </c>
      <c r="I1322" s="9" t="e">
        <f>IF(E1322="",NA(),IF(PMT(H1322/freq,(term*freq),-$B$2)&gt;(U1321*(1+rate/freq)),IF((U1321*(1+rate/freq))&lt;0,0,(U1321*(1+rate/freq))),PMT(H1322/freq,(term*freq),-$B$2)))</f>
        <v>#N/A</v>
      </c>
      <c r="J1322" s="8" t="str">
        <f>IF(E1322="","",IF(emi&gt;(U1321*(1+rate/freq)),IF((U1321*(1+rate/freq))&lt;0,0,(U1321*(1+rate/freq))),emi))</f>
        <v/>
      </c>
      <c r="K1322" s="9" t="e">
        <f>IF(E1322="",NA(),IF(U1321&lt;0,0,U1321)*H1322/freq)</f>
        <v>#N/A</v>
      </c>
      <c r="L1322" s="8" t="str">
        <f t="shared" si="62"/>
        <v/>
      </c>
      <c r="M1322" s="8" t="str">
        <f t="shared" si="63"/>
        <v/>
      </c>
      <c r="N1322" s="8"/>
      <c r="O1322" s="8"/>
      <c r="P1322" s="8"/>
      <c r="Q1322" s="8">
        <f>IF($B$23=$M$2,M1322,IF($B$23=$N$2,N1322,IF($B$23=$O$2,O1322,IF($B$23=$P$2,P1322,""))))</f>
        <v>0</v>
      </c>
      <c r="R1322" s="3">
        <f>IF(Q1322&lt;&gt;0,regpay,0)</f>
        <v>0</v>
      </c>
      <c r="S1322" s="27"/>
      <c r="T1322" s="3">
        <f>IF(U1321=0,0,S1322)</f>
        <v>0</v>
      </c>
      <c r="U1322" s="8" t="str">
        <f>IF(E1322="","",IF(U1321&lt;=0,0,IF(U1321+F1322-L1322-R1322-T1322&lt;0,0,U1321+F1322-L1322-R1322-T1322)))</f>
        <v/>
      </c>
      <c r="W1322" s="11"/>
      <c r="X1322" s="11"/>
      <c r="Y1322" s="11"/>
      <c r="Z1322" s="11"/>
      <c r="AA1322" s="11"/>
      <c r="AB1322" s="11"/>
      <c r="AC1322" s="11"/>
    </row>
    <row r="1323" spans="4:29">
      <c r="D1323" s="34">
        <f>IF(SUM($D$2:D1322)&lt;&gt;0,0,IF(U1322=L1323,E1323,0))</f>
        <v>0</v>
      </c>
      <c r="E1323" s="3" t="str">
        <f t="shared" si="64"/>
        <v/>
      </c>
      <c r="F1323" s="3" t="str">
        <f>IF(E1323="","",IF(ISERROR(INDEX($A$11:$B$20,MATCH(E1323,$A$11:$A$20,0),2)),0,INDEX($A$11:$B$20,MATCH(E1323,$A$11:$A$20,0),2)))</f>
        <v/>
      </c>
      <c r="G1323" s="47">
        <v>0.1</v>
      </c>
      <c r="H1323" s="46">
        <f>IF($B$5="fixed",rate,G1323)</f>
        <v>0.1</v>
      </c>
      <c r="I1323" s="9" t="e">
        <f>IF(E1323="",NA(),IF(PMT(H1323/freq,(term*freq),-$B$2)&gt;(U1322*(1+rate/freq)),IF((U1322*(1+rate/freq))&lt;0,0,(U1322*(1+rate/freq))),PMT(H1323/freq,(term*freq),-$B$2)))</f>
        <v>#N/A</v>
      </c>
      <c r="J1323" s="8" t="str">
        <f>IF(E1323="","",IF(emi&gt;(U1322*(1+rate/freq)),IF((U1322*(1+rate/freq))&lt;0,0,(U1322*(1+rate/freq))),emi))</f>
        <v/>
      </c>
      <c r="K1323" s="9" t="e">
        <f>IF(E1323="",NA(),IF(U1322&lt;0,0,U1322)*H1323/freq)</f>
        <v>#N/A</v>
      </c>
      <c r="L1323" s="8" t="str">
        <f t="shared" si="62"/>
        <v/>
      </c>
      <c r="M1323" s="8" t="str">
        <f t="shared" si="63"/>
        <v/>
      </c>
      <c r="N1323" s="8"/>
      <c r="O1323" s="8"/>
      <c r="P1323" s="8"/>
      <c r="Q1323" s="8">
        <f>IF($B$23=$M$2,M1323,IF($B$23=$N$2,N1323,IF($B$23=$O$2,O1323,IF($B$23=$P$2,P1323,""))))</f>
        <v>0</v>
      </c>
      <c r="R1323" s="3">
        <f>IF(Q1323&lt;&gt;0,regpay,0)</f>
        <v>0</v>
      </c>
      <c r="S1323" s="27"/>
      <c r="T1323" s="3">
        <f>IF(U1322=0,0,S1323)</f>
        <v>0</v>
      </c>
      <c r="U1323" s="8" t="str">
        <f>IF(E1323="","",IF(U1322&lt;=0,0,IF(U1322+F1323-L1323-R1323-T1323&lt;0,0,U1322+F1323-L1323-R1323-T1323)))</f>
        <v/>
      </c>
      <c r="W1323" s="11"/>
      <c r="X1323" s="11"/>
      <c r="Y1323" s="11"/>
      <c r="Z1323" s="11"/>
      <c r="AA1323" s="11"/>
      <c r="AB1323" s="11"/>
      <c r="AC1323" s="11"/>
    </row>
    <row r="1324" spans="4:29">
      <c r="D1324" s="34">
        <f>IF(SUM($D$2:D1323)&lt;&gt;0,0,IF(U1323=L1324,E1324,0))</f>
        <v>0</v>
      </c>
      <c r="E1324" s="3" t="str">
        <f t="shared" si="64"/>
        <v/>
      </c>
      <c r="F1324" s="3" t="str">
        <f>IF(E1324="","",IF(ISERROR(INDEX($A$11:$B$20,MATCH(E1324,$A$11:$A$20,0),2)),0,INDEX($A$11:$B$20,MATCH(E1324,$A$11:$A$20,0),2)))</f>
        <v/>
      </c>
      <c r="G1324" s="47">
        <v>0.1</v>
      </c>
      <c r="H1324" s="46">
        <f>IF($B$5="fixed",rate,G1324)</f>
        <v>0.1</v>
      </c>
      <c r="I1324" s="9" t="e">
        <f>IF(E1324="",NA(),IF(PMT(H1324/freq,(term*freq),-$B$2)&gt;(U1323*(1+rate/freq)),IF((U1323*(1+rate/freq))&lt;0,0,(U1323*(1+rate/freq))),PMT(H1324/freq,(term*freq),-$B$2)))</f>
        <v>#N/A</v>
      </c>
      <c r="J1324" s="8" t="str">
        <f>IF(E1324="","",IF(emi&gt;(U1323*(1+rate/freq)),IF((U1323*(1+rate/freq))&lt;0,0,(U1323*(1+rate/freq))),emi))</f>
        <v/>
      </c>
      <c r="K1324" s="9" t="e">
        <f>IF(E1324="",NA(),IF(U1323&lt;0,0,U1323)*H1324/freq)</f>
        <v>#N/A</v>
      </c>
      <c r="L1324" s="8" t="str">
        <f t="shared" si="62"/>
        <v/>
      </c>
      <c r="M1324" s="8" t="str">
        <f t="shared" si="63"/>
        <v/>
      </c>
      <c r="N1324" s="8">
        <f>N1321+3</f>
        <v>1321</v>
      </c>
      <c r="O1324" s="8">
        <f>O1318+6</f>
        <v>1321</v>
      </c>
      <c r="P1324" s="8">
        <f>P1312+12</f>
        <v>1321</v>
      </c>
      <c r="Q1324" s="8">
        <f>IF($B$23=$M$2,M1324,IF($B$23=$N$2,N1324,IF($B$23=$O$2,O1324,IF($B$23=$P$2,P1324,""))))</f>
        <v>1321</v>
      </c>
      <c r="R1324" s="3">
        <f>IF(Q1324&lt;&gt;0,regpay,0)</f>
        <v>0</v>
      </c>
      <c r="S1324" s="27"/>
      <c r="T1324" s="3">
        <f>IF(U1323=0,0,S1324)</f>
        <v>0</v>
      </c>
      <c r="U1324" s="8" t="str">
        <f>IF(E1324="","",IF(U1323&lt;=0,0,IF(U1323+F1324-L1324-R1324-T1324&lt;0,0,U1323+F1324-L1324-R1324-T1324)))</f>
        <v/>
      </c>
      <c r="W1324" s="11"/>
      <c r="X1324" s="11"/>
      <c r="Y1324" s="11"/>
      <c r="Z1324" s="11"/>
      <c r="AA1324" s="11"/>
      <c r="AB1324" s="11"/>
      <c r="AC1324" s="11"/>
    </row>
    <row r="1325" spans="4:29">
      <c r="D1325" s="34">
        <f>IF(SUM($D$2:D1324)&lt;&gt;0,0,IF(U1324=L1325,E1325,0))</f>
        <v>0</v>
      </c>
      <c r="E1325" s="3" t="str">
        <f t="shared" si="64"/>
        <v/>
      </c>
      <c r="F1325" s="3" t="str">
        <f>IF(E1325="","",IF(ISERROR(INDEX($A$11:$B$20,MATCH(E1325,$A$11:$A$20,0),2)),0,INDEX($A$11:$B$20,MATCH(E1325,$A$11:$A$20,0),2)))</f>
        <v/>
      </c>
      <c r="G1325" s="47">
        <v>0.1</v>
      </c>
      <c r="H1325" s="46">
        <f>IF($B$5="fixed",rate,G1325)</f>
        <v>0.1</v>
      </c>
      <c r="I1325" s="9" t="e">
        <f>IF(E1325="",NA(),IF(PMT(H1325/freq,(term*freq),-$B$2)&gt;(U1324*(1+rate/freq)),IF((U1324*(1+rate/freq))&lt;0,0,(U1324*(1+rate/freq))),PMT(H1325/freq,(term*freq),-$B$2)))</f>
        <v>#N/A</v>
      </c>
      <c r="J1325" s="8" t="str">
        <f>IF(E1325="","",IF(emi&gt;(U1324*(1+rate/freq)),IF((U1324*(1+rate/freq))&lt;0,0,(U1324*(1+rate/freq))),emi))</f>
        <v/>
      </c>
      <c r="K1325" s="9" t="e">
        <f>IF(E1325="",NA(),IF(U1324&lt;0,0,U1324)*H1325/freq)</f>
        <v>#N/A</v>
      </c>
      <c r="L1325" s="8" t="str">
        <f t="shared" si="62"/>
        <v/>
      </c>
      <c r="M1325" s="8" t="str">
        <f t="shared" si="63"/>
        <v/>
      </c>
      <c r="N1325" s="8"/>
      <c r="O1325" s="8"/>
      <c r="P1325" s="8"/>
      <c r="Q1325" s="8">
        <f>IF($B$23=$M$2,M1325,IF($B$23=$N$2,N1325,IF($B$23=$O$2,O1325,IF($B$23=$P$2,P1325,""))))</f>
        <v>0</v>
      </c>
      <c r="R1325" s="3">
        <f>IF(Q1325&lt;&gt;0,regpay,0)</f>
        <v>0</v>
      </c>
      <c r="S1325" s="27"/>
      <c r="T1325" s="3">
        <f>IF(U1324=0,0,S1325)</f>
        <v>0</v>
      </c>
      <c r="U1325" s="8" t="str">
        <f>IF(E1325="","",IF(U1324&lt;=0,0,IF(U1324+F1325-L1325-R1325-T1325&lt;0,0,U1324+F1325-L1325-R1325-T1325)))</f>
        <v/>
      </c>
      <c r="W1325" s="11"/>
      <c r="X1325" s="11"/>
      <c r="Y1325" s="11"/>
      <c r="Z1325" s="11"/>
      <c r="AA1325" s="11"/>
      <c r="AB1325" s="11"/>
      <c r="AC1325" s="11"/>
    </row>
    <row r="1326" spans="4:29">
      <c r="D1326" s="34">
        <f>IF(SUM($D$2:D1325)&lt;&gt;0,0,IF(U1325=L1326,E1326,0))</f>
        <v>0</v>
      </c>
      <c r="E1326" s="3" t="str">
        <f t="shared" si="64"/>
        <v/>
      </c>
      <c r="F1326" s="3" t="str">
        <f>IF(E1326="","",IF(ISERROR(INDEX($A$11:$B$20,MATCH(E1326,$A$11:$A$20,0),2)),0,INDEX($A$11:$B$20,MATCH(E1326,$A$11:$A$20,0),2)))</f>
        <v/>
      </c>
      <c r="G1326" s="47">
        <v>0.1</v>
      </c>
      <c r="H1326" s="46">
        <f>IF($B$5="fixed",rate,G1326)</f>
        <v>0.1</v>
      </c>
      <c r="I1326" s="9" t="e">
        <f>IF(E1326="",NA(),IF(PMT(H1326/freq,(term*freq),-$B$2)&gt;(U1325*(1+rate/freq)),IF((U1325*(1+rate/freq))&lt;0,0,(U1325*(1+rate/freq))),PMT(H1326/freq,(term*freq),-$B$2)))</f>
        <v>#N/A</v>
      </c>
      <c r="J1326" s="8" t="str">
        <f>IF(E1326="","",IF(emi&gt;(U1325*(1+rate/freq)),IF((U1325*(1+rate/freq))&lt;0,0,(U1325*(1+rate/freq))),emi))</f>
        <v/>
      </c>
      <c r="K1326" s="9" t="e">
        <f>IF(E1326="",NA(),IF(U1325&lt;0,0,U1325)*H1326/freq)</f>
        <v>#N/A</v>
      </c>
      <c r="L1326" s="8" t="str">
        <f t="shared" si="62"/>
        <v/>
      </c>
      <c r="M1326" s="8" t="str">
        <f t="shared" si="63"/>
        <v/>
      </c>
      <c r="N1326" s="8"/>
      <c r="O1326" s="8"/>
      <c r="P1326" s="8"/>
      <c r="Q1326" s="8">
        <f>IF($B$23=$M$2,M1326,IF($B$23=$N$2,N1326,IF($B$23=$O$2,O1326,IF($B$23=$P$2,P1326,""))))</f>
        <v>0</v>
      </c>
      <c r="R1326" s="3">
        <f>IF(Q1326&lt;&gt;0,regpay,0)</f>
        <v>0</v>
      </c>
      <c r="S1326" s="27"/>
      <c r="T1326" s="3">
        <f>IF(U1325=0,0,S1326)</f>
        <v>0</v>
      </c>
      <c r="U1326" s="8" t="str">
        <f>IF(E1326="","",IF(U1325&lt;=0,0,IF(U1325+F1326-L1326-R1326-T1326&lt;0,0,U1325+F1326-L1326-R1326-T1326)))</f>
        <v/>
      </c>
      <c r="W1326" s="11"/>
      <c r="X1326" s="11"/>
      <c r="Y1326" s="11"/>
      <c r="Z1326" s="11"/>
      <c r="AA1326" s="11"/>
      <c r="AB1326" s="11"/>
      <c r="AC1326" s="11"/>
    </row>
    <row r="1327" spans="4:29">
      <c r="D1327" s="34">
        <f>IF(SUM($D$2:D1326)&lt;&gt;0,0,IF(U1326=L1327,E1327,0))</f>
        <v>0</v>
      </c>
      <c r="E1327" s="3" t="str">
        <f t="shared" si="64"/>
        <v/>
      </c>
      <c r="F1327" s="3" t="str">
        <f>IF(E1327="","",IF(ISERROR(INDEX($A$11:$B$20,MATCH(E1327,$A$11:$A$20,0),2)),0,INDEX($A$11:$B$20,MATCH(E1327,$A$11:$A$20,0),2)))</f>
        <v/>
      </c>
      <c r="G1327" s="47">
        <v>0.1</v>
      </c>
      <c r="H1327" s="46">
        <f>IF($B$5="fixed",rate,G1327)</f>
        <v>0.1</v>
      </c>
      <c r="I1327" s="9" t="e">
        <f>IF(E1327="",NA(),IF(PMT(H1327/freq,(term*freq),-$B$2)&gt;(U1326*(1+rate/freq)),IF((U1326*(1+rate/freq))&lt;0,0,(U1326*(1+rate/freq))),PMT(H1327/freq,(term*freq),-$B$2)))</f>
        <v>#N/A</v>
      </c>
      <c r="J1327" s="8" t="str">
        <f>IF(E1327="","",IF(emi&gt;(U1326*(1+rate/freq)),IF((U1326*(1+rate/freq))&lt;0,0,(U1326*(1+rate/freq))),emi))</f>
        <v/>
      </c>
      <c r="K1327" s="9" t="e">
        <f>IF(E1327="",NA(),IF(U1326&lt;0,0,U1326)*H1327/freq)</f>
        <v>#N/A</v>
      </c>
      <c r="L1327" s="8" t="str">
        <f t="shared" si="62"/>
        <v/>
      </c>
      <c r="M1327" s="8" t="str">
        <f t="shared" si="63"/>
        <v/>
      </c>
      <c r="N1327" s="8">
        <f>N1324+3</f>
        <v>1324</v>
      </c>
      <c r="O1327" s="8"/>
      <c r="P1327" s="8"/>
      <c r="Q1327" s="8">
        <f>IF($B$23=$M$2,M1327,IF($B$23=$N$2,N1327,IF($B$23=$O$2,O1327,IF($B$23=$P$2,P1327,""))))</f>
        <v>1324</v>
      </c>
      <c r="R1327" s="3">
        <f>IF(Q1327&lt;&gt;0,regpay,0)</f>
        <v>0</v>
      </c>
      <c r="S1327" s="27"/>
      <c r="T1327" s="3">
        <f>IF(U1326=0,0,S1327)</f>
        <v>0</v>
      </c>
      <c r="U1327" s="8" t="str">
        <f>IF(E1327="","",IF(U1326&lt;=0,0,IF(U1326+F1327-L1327-R1327-T1327&lt;0,0,U1326+F1327-L1327-R1327-T1327)))</f>
        <v/>
      </c>
      <c r="W1327" s="11"/>
      <c r="X1327" s="11"/>
      <c r="Y1327" s="11"/>
      <c r="Z1327" s="11"/>
      <c r="AA1327" s="11"/>
      <c r="AB1327" s="11"/>
      <c r="AC1327" s="11"/>
    </row>
    <row r="1328" spans="4:29">
      <c r="D1328" s="34">
        <f>IF(SUM($D$2:D1327)&lt;&gt;0,0,IF(U1327=L1328,E1328,0))</f>
        <v>0</v>
      </c>
      <c r="E1328" s="3" t="str">
        <f t="shared" si="64"/>
        <v/>
      </c>
      <c r="F1328" s="3" t="str">
        <f>IF(E1328="","",IF(ISERROR(INDEX($A$11:$B$20,MATCH(E1328,$A$11:$A$20,0),2)),0,INDEX($A$11:$B$20,MATCH(E1328,$A$11:$A$20,0),2)))</f>
        <v/>
      </c>
      <c r="G1328" s="47">
        <v>0.1</v>
      </c>
      <c r="H1328" s="46">
        <f>IF($B$5="fixed",rate,G1328)</f>
        <v>0.1</v>
      </c>
      <c r="I1328" s="9" t="e">
        <f>IF(E1328="",NA(),IF(PMT(H1328/freq,(term*freq),-$B$2)&gt;(U1327*(1+rate/freq)),IF((U1327*(1+rate/freq))&lt;0,0,(U1327*(1+rate/freq))),PMT(H1328/freq,(term*freq),-$B$2)))</f>
        <v>#N/A</v>
      </c>
      <c r="J1328" s="8" t="str">
        <f>IF(E1328="","",IF(emi&gt;(U1327*(1+rate/freq)),IF((U1327*(1+rate/freq))&lt;0,0,(U1327*(1+rate/freq))),emi))</f>
        <v/>
      </c>
      <c r="K1328" s="9" t="e">
        <f>IF(E1328="",NA(),IF(U1327&lt;0,0,U1327)*H1328/freq)</f>
        <v>#N/A</v>
      </c>
      <c r="L1328" s="8" t="str">
        <f t="shared" si="62"/>
        <v/>
      </c>
      <c r="M1328" s="8" t="str">
        <f t="shared" si="63"/>
        <v/>
      </c>
      <c r="N1328" s="8"/>
      <c r="O1328" s="8"/>
      <c r="P1328" s="8"/>
      <c r="Q1328" s="8">
        <f>IF($B$23=$M$2,M1328,IF($B$23=$N$2,N1328,IF($B$23=$O$2,O1328,IF($B$23=$P$2,P1328,""))))</f>
        <v>0</v>
      </c>
      <c r="R1328" s="3">
        <f>IF(Q1328&lt;&gt;0,regpay,0)</f>
        <v>0</v>
      </c>
      <c r="S1328" s="27"/>
      <c r="T1328" s="3">
        <f>IF(U1327=0,0,S1328)</f>
        <v>0</v>
      </c>
      <c r="U1328" s="8" t="str">
        <f>IF(E1328="","",IF(U1327&lt;=0,0,IF(U1327+F1328-L1328-R1328-T1328&lt;0,0,U1327+F1328-L1328-R1328-T1328)))</f>
        <v/>
      </c>
      <c r="W1328" s="11"/>
      <c r="X1328" s="11"/>
      <c r="Y1328" s="11"/>
      <c r="Z1328" s="11"/>
      <c r="AA1328" s="11"/>
      <c r="AB1328" s="11"/>
      <c r="AC1328" s="11"/>
    </row>
    <row r="1329" spans="4:29">
      <c r="D1329" s="34">
        <f>IF(SUM($D$2:D1328)&lt;&gt;0,0,IF(U1328=L1329,E1329,0))</f>
        <v>0</v>
      </c>
      <c r="E1329" s="3" t="str">
        <f t="shared" si="64"/>
        <v/>
      </c>
      <c r="F1329" s="3" t="str">
        <f>IF(E1329="","",IF(ISERROR(INDEX($A$11:$B$20,MATCH(E1329,$A$11:$A$20,0),2)),0,INDEX($A$11:$B$20,MATCH(E1329,$A$11:$A$20,0),2)))</f>
        <v/>
      </c>
      <c r="G1329" s="47">
        <v>0.1</v>
      </c>
      <c r="H1329" s="46">
        <f>IF($B$5="fixed",rate,G1329)</f>
        <v>0.1</v>
      </c>
      <c r="I1329" s="9" t="e">
        <f>IF(E1329="",NA(),IF(PMT(H1329/freq,(term*freq),-$B$2)&gt;(U1328*(1+rate/freq)),IF((U1328*(1+rate/freq))&lt;0,0,(U1328*(1+rate/freq))),PMT(H1329/freq,(term*freq),-$B$2)))</f>
        <v>#N/A</v>
      </c>
      <c r="J1329" s="8" t="str">
        <f>IF(E1329="","",IF(emi&gt;(U1328*(1+rate/freq)),IF((U1328*(1+rate/freq))&lt;0,0,(U1328*(1+rate/freq))),emi))</f>
        <v/>
      </c>
      <c r="K1329" s="9" t="e">
        <f>IF(E1329="",NA(),IF(U1328&lt;0,0,U1328)*H1329/freq)</f>
        <v>#N/A</v>
      </c>
      <c r="L1329" s="8" t="str">
        <f t="shared" si="62"/>
        <v/>
      </c>
      <c r="M1329" s="8" t="str">
        <f t="shared" si="63"/>
        <v/>
      </c>
      <c r="N1329" s="8"/>
      <c r="O1329" s="8"/>
      <c r="P1329" s="8"/>
      <c r="Q1329" s="8">
        <f>IF($B$23=$M$2,M1329,IF($B$23=$N$2,N1329,IF($B$23=$O$2,O1329,IF($B$23=$P$2,P1329,""))))</f>
        <v>0</v>
      </c>
      <c r="R1329" s="3">
        <f>IF(Q1329&lt;&gt;0,regpay,0)</f>
        <v>0</v>
      </c>
      <c r="S1329" s="27"/>
      <c r="T1329" s="3">
        <f>IF(U1328=0,0,S1329)</f>
        <v>0</v>
      </c>
      <c r="U1329" s="8" t="str">
        <f>IF(E1329="","",IF(U1328&lt;=0,0,IF(U1328+F1329-L1329-R1329-T1329&lt;0,0,U1328+F1329-L1329-R1329-T1329)))</f>
        <v/>
      </c>
      <c r="W1329" s="11"/>
      <c r="X1329" s="11"/>
      <c r="Y1329" s="11"/>
      <c r="Z1329" s="11"/>
      <c r="AA1329" s="11"/>
      <c r="AB1329" s="11"/>
      <c r="AC1329" s="11"/>
    </row>
    <row r="1330" spans="4:29">
      <c r="D1330" s="34">
        <f>IF(SUM($D$2:D1329)&lt;&gt;0,0,IF(U1329=L1330,E1330,0))</f>
        <v>0</v>
      </c>
      <c r="E1330" s="3" t="str">
        <f t="shared" si="64"/>
        <v/>
      </c>
      <c r="F1330" s="3" t="str">
        <f>IF(E1330="","",IF(ISERROR(INDEX($A$11:$B$20,MATCH(E1330,$A$11:$A$20,0),2)),0,INDEX($A$11:$B$20,MATCH(E1330,$A$11:$A$20,0),2)))</f>
        <v/>
      </c>
      <c r="G1330" s="47">
        <v>0.1</v>
      </c>
      <c r="H1330" s="46">
        <f>IF($B$5="fixed",rate,G1330)</f>
        <v>0.1</v>
      </c>
      <c r="I1330" s="9" t="e">
        <f>IF(E1330="",NA(),IF(PMT(H1330/freq,(term*freq),-$B$2)&gt;(U1329*(1+rate/freq)),IF((U1329*(1+rate/freq))&lt;0,0,(U1329*(1+rate/freq))),PMT(H1330/freq,(term*freq),-$B$2)))</f>
        <v>#N/A</v>
      </c>
      <c r="J1330" s="8" t="str">
        <f>IF(E1330="","",IF(emi&gt;(U1329*(1+rate/freq)),IF((U1329*(1+rate/freq))&lt;0,0,(U1329*(1+rate/freq))),emi))</f>
        <v/>
      </c>
      <c r="K1330" s="9" t="e">
        <f>IF(E1330="",NA(),IF(U1329&lt;0,0,U1329)*H1330/freq)</f>
        <v>#N/A</v>
      </c>
      <c r="L1330" s="8" t="str">
        <f t="shared" si="62"/>
        <v/>
      </c>
      <c r="M1330" s="8" t="str">
        <f t="shared" si="63"/>
        <v/>
      </c>
      <c r="N1330" s="8">
        <f>N1327+3</f>
        <v>1327</v>
      </c>
      <c r="O1330" s="8">
        <f>O1324+6</f>
        <v>1327</v>
      </c>
      <c r="P1330" s="8"/>
      <c r="Q1330" s="8">
        <f>IF($B$23=$M$2,M1330,IF($B$23=$N$2,N1330,IF($B$23=$O$2,O1330,IF($B$23=$P$2,P1330,""))))</f>
        <v>1327</v>
      </c>
      <c r="R1330" s="3">
        <f>IF(Q1330&lt;&gt;0,regpay,0)</f>
        <v>0</v>
      </c>
      <c r="S1330" s="27"/>
      <c r="T1330" s="3">
        <f>IF(U1329=0,0,S1330)</f>
        <v>0</v>
      </c>
      <c r="U1330" s="8" t="str">
        <f>IF(E1330="","",IF(U1329&lt;=0,0,IF(U1329+F1330-L1330-R1330-T1330&lt;0,0,U1329+F1330-L1330-R1330-T1330)))</f>
        <v/>
      </c>
      <c r="W1330" s="11"/>
      <c r="X1330" s="11"/>
      <c r="Y1330" s="11"/>
      <c r="Z1330" s="11"/>
      <c r="AA1330" s="11"/>
      <c r="AB1330" s="11"/>
      <c r="AC1330" s="11"/>
    </row>
    <row r="1331" spans="4:29">
      <c r="D1331" s="34">
        <f>IF(SUM($D$2:D1330)&lt;&gt;0,0,IF(U1330=L1331,E1331,0))</f>
        <v>0</v>
      </c>
      <c r="E1331" s="3" t="str">
        <f t="shared" si="64"/>
        <v/>
      </c>
      <c r="F1331" s="3" t="str">
        <f>IF(E1331="","",IF(ISERROR(INDEX($A$11:$B$20,MATCH(E1331,$A$11:$A$20,0),2)),0,INDEX($A$11:$B$20,MATCH(E1331,$A$11:$A$20,0),2)))</f>
        <v/>
      </c>
      <c r="G1331" s="47">
        <v>0.1</v>
      </c>
      <c r="H1331" s="46">
        <f>IF($B$5="fixed",rate,G1331)</f>
        <v>0.1</v>
      </c>
      <c r="I1331" s="9" t="e">
        <f>IF(E1331="",NA(),IF(PMT(H1331/freq,(term*freq),-$B$2)&gt;(U1330*(1+rate/freq)),IF((U1330*(1+rate/freq))&lt;0,0,(U1330*(1+rate/freq))),PMT(H1331/freq,(term*freq),-$B$2)))</f>
        <v>#N/A</v>
      </c>
      <c r="J1331" s="8" t="str">
        <f>IF(E1331="","",IF(emi&gt;(U1330*(1+rate/freq)),IF((U1330*(1+rate/freq))&lt;0,0,(U1330*(1+rate/freq))),emi))</f>
        <v/>
      </c>
      <c r="K1331" s="9" t="e">
        <f>IF(E1331="",NA(),IF(U1330&lt;0,0,U1330)*H1331/freq)</f>
        <v>#N/A</v>
      </c>
      <c r="L1331" s="8" t="str">
        <f t="shared" si="62"/>
        <v/>
      </c>
      <c r="M1331" s="8" t="str">
        <f t="shared" si="63"/>
        <v/>
      </c>
      <c r="N1331" s="8"/>
      <c r="O1331" s="8"/>
      <c r="P1331" s="8"/>
      <c r="Q1331" s="8">
        <f>IF($B$23=$M$2,M1331,IF($B$23=$N$2,N1331,IF($B$23=$O$2,O1331,IF($B$23=$P$2,P1331,""))))</f>
        <v>0</v>
      </c>
      <c r="R1331" s="3">
        <f>IF(Q1331&lt;&gt;0,regpay,0)</f>
        <v>0</v>
      </c>
      <c r="S1331" s="27"/>
      <c r="T1331" s="3">
        <f>IF(U1330=0,0,S1331)</f>
        <v>0</v>
      </c>
      <c r="U1331" s="8" t="str">
        <f>IF(E1331="","",IF(U1330&lt;=0,0,IF(U1330+F1331-L1331-R1331-T1331&lt;0,0,U1330+F1331-L1331-R1331-T1331)))</f>
        <v/>
      </c>
      <c r="W1331" s="11"/>
      <c r="X1331" s="11"/>
      <c r="Y1331" s="11"/>
      <c r="Z1331" s="11"/>
      <c r="AA1331" s="11"/>
      <c r="AB1331" s="11"/>
      <c r="AC1331" s="11"/>
    </row>
    <row r="1332" spans="4:29">
      <c r="D1332" s="34">
        <f>IF(SUM($D$2:D1331)&lt;&gt;0,0,IF(U1331=L1332,E1332,0))</f>
        <v>0</v>
      </c>
      <c r="E1332" s="3" t="str">
        <f t="shared" si="64"/>
        <v/>
      </c>
      <c r="F1332" s="3" t="str">
        <f>IF(E1332="","",IF(ISERROR(INDEX($A$11:$B$20,MATCH(E1332,$A$11:$A$20,0),2)),0,INDEX($A$11:$B$20,MATCH(E1332,$A$11:$A$20,0),2)))</f>
        <v/>
      </c>
      <c r="G1332" s="47">
        <v>0.1</v>
      </c>
      <c r="H1332" s="46">
        <f>IF($B$5="fixed",rate,G1332)</f>
        <v>0.1</v>
      </c>
      <c r="I1332" s="9" t="e">
        <f>IF(E1332="",NA(),IF(PMT(H1332/freq,(term*freq),-$B$2)&gt;(U1331*(1+rate/freq)),IF((U1331*(1+rate/freq))&lt;0,0,(U1331*(1+rate/freq))),PMT(H1332/freq,(term*freq),-$B$2)))</f>
        <v>#N/A</v>
      </c>
      <c r="J1332" s="8" t="str">
        <f>IF(E1332="","",IF(emi&gt;(U1331*(1+rate/freq)),IF((U1331*(1+rate/freq))&lt;0,0,(U1331*(1+rate/freq))),emi))</f>
        <v/>
      </c>
      <c r="K1332" s="9" t="e">
        <f>IF(E1332="",NA(),IF(U1331&lt;0,0,U1331)*H1332/freq)</f>
        <v>#N/A</v>
      </c>
      <c r="L1332" s="8" t="str">
        <f t="shared" si="62"/>
        <v/>
      </c>
      <c r="M1332" s="8" t="str">
        <f t="shared" si="63"/>
        <v/>
      </c>
      <c r="N1332" s="8"/>
      <c r="O1332" s="8"/>
      <c r="P1332" s="8"/>
      <c r="Q1332" s="8">
        <f>IF($B$23=$M$2,M1332,IF($B$23=$N$2,N1332,IF($B$23=$O$2,O1332,IF($B$23=$P$2,P1332,""))))</f>
        <v>0</v>
      </c>
      <c r="R1332" s="3">
        <f>IF(Q1332&lt;&gt;0,regpay,0)</f>
        <v>0</v>
      </c>
      <c r="S1332" s="27"/>
      <c r="T1332" s="3">
        <f>IF(U1331=0,0,S1332)</f>
        <v>0</v>
      </c>
      <c r="U1332" s="8" t="str">
        <f>IF(E1332="","",IF(U1331&lt;=0,0,IF(U1331+F1332-L1332-R1332-T1332&lt;0,0,U1331+F1332-L1332-R1332-T1332)))</f>
        <v/>
      </c>
      <c r="W1332" s="11"/>
      <c r="X1332" s="11"/>
      <c r="Y1332" s="11"/>
      <c r="Z1332" s="11"/>
      <c r="AA1332" s="11"/>
      <c r="AB1332" s="11"/>
      <c r="AC1332" s="11"/>
    </row>
    <row r="1333" spans="4:29">
      <c r="D1333" s="34">
        <f>IF(SUM($D$2:D1332)&lt;&gt;0,0,IF(U1332=L1333,E1333,0))</f>
        <v>0</v>
      </c>
      <c r="E1333" s="29" t="str">
        <f t="shared" si="64"/>
        <v/>
      </c>
      <c r="F1333" s="29" t="str">
        <f>IF(E1333="","",IF(ISERROR(INDEX($A$11:$B$20,MATCH(E1333,$A$11:$A$20,0),2)),0,INDEX($A$11:$B$20,MATCH(E1333,$A$11:$A$20,0),2)))</f>
        <v/>
      </c>
      <c r="G1333" s="47">
        <v>0.1</v>
      </c>
      <c r="H1333" s="46">
        <f>IF($B$5="fixed",rate,G1333)</f>
        <v>0.1</v>
      </c>
      <c r="I1333" s="9" t="e">
        <f>IF(E1333="",NA(),IF(PMT(H1333/freq,(term*freq),-$B$2)&gt;(U1332*(1+rate/freq)),IF((U1332*(1+rate/freq))&lt;0,0,(U1332*(1+rate/freq))),PMT(H1333/freq,(term*freq),-$B$2)))</f>
        <v>#N/A</v>
      </c>
      <c r="J1333" s="30" t="str">
        <f>IF(E1333="","",IF(emi&gt;(U1332*(1+rate/freq)),IF((U1332*(1+rate/freq))&lt;0,0,(U1332*(1+rate/freq))),emi))</f>
        <v/>
      </c>
      <c r="K1333" s="9" t="e">
        <f>IF(E1333="",NA(),IF(U1332&lt;0,0,U1332)*H1333/freq)</f>
        <v>#N/A</v>
      </c>
      <c r="L1333" s="8" t="str">
        <f t="shared" si="62"/>
        <v/>
      </c>
      <c r="M1333" s="8" t="str">
        <f t="shared" si="63"/>
        <v/>
      </c>
      <c r="N1333" s="8">
        <f>N1330+3</f>
        <v>1330</v>
      </c>
      <c r="O1333" s="30"/>
      <c r="P1333" s="8"/>
      <c r="Q1333" s="8">
        <f>IF($B$23=$M$2,M1333,IF($B$23=$N$2,N1333,IF($B$23=$O$2,O1333,IF($B$23=$P$2,P1333,""))))</f>
        <v>1330</v>
      </c>
      <c r="R1333" s="3">
        <f>IF(Q1333&lt;&gt;0,regpay,0)</f>
        <v>0</v>
      </c>
      <c r="S1333" s="45"/>
      <c r="T1333" s="3">
        <f>IF(U1332=0,0,S1333)</f>
        <v>0</v>
      </c>
      <c r="U1333" s="8" t="str">
        <f>IF(E1333="","",IF(U1332&lt;=0,0,IF(U1332+F1333-L1333-R1333-T1333&lt;0,0,U1332+F1333-L1333-R1333-T1333)))</f>
        <v/>
      </c>
      <c r="W1333" s="11"/>
      <c r="X1333" s="11"/>
      <c r="Y1333" s="11"/>
      <c r="Z1333" s="11"/>
      <c r="AA1333" s="11"/>
      <c r="AB1333" s="11"/>
      <c r="AC1333" s="11"/>
    </row>
    <row r="1334" spans="4:29">
      <c r="D1334" s="34">
        <f>IF(SUM($D$2:D1333)&lt;&gt;0,0,IF(U1333=L1334,E1334,0))</f>
        <v>0</v>
      </c>
      <c r="E1334" s="29" t="str">
        <f t="shared" si="64"/>
        <v/>
      </c>
      <c r="F1334" s="29" t="str">
        <f>IF(E1334="","",IF(ISERROR(INDEX($A$11:$B$20,MATCH(E1334,$A$11:$A$20,0),2)),0,INDEX($A$11:$B$20,MATCH(E1334,$A$11:$A$20,0),2)))</f>
        <v/>
      </c>
      <c r="G1334" s="47">
        <v>0.1</v>
      </c>
      <c r="H1334" s="46">
        <f>IF($B$5="fixed",rate,G1334)</f>
        <v>0.1</v>
      </c>
      <c r="I1334" s="9" t="e">
        <f>IF(E1334="",NA(),IF(PMT(H1334/freq,(term*freq),-$B$2)&gt;(U1333*(1+rate/freq)),IF((U1333*(1+rate/freq))&lt;0,0,(U1333*(1+rate/freq))),PMT(H1334/freq,(term*freq),-$B$2)))</f>
        <v>#N/A</v>
      </c>
      <c r="J1334" s="30" t="str">
        <f>IF(E1334="","",IF(emi&gt;(U1333*(1+rate/freq)),IF((U1333*(1+rate/freq))&lt;0,0,(U1333*(1+rate/freq))),emi))</f>
        <v/>
      </c>
      <c r="K1334" s="9" t="e">
        <f>IF(E1334="",NA(),IF(U1333&lt;0,0,U1333)*H1334/freq)</f>
        <v>#N/A</v>
      </c>
      <c r="L1334" s="8" t="str">
        <f t="shared" si="62"/>
        <v/>
      </c>
      <c r="M1334" s="8" t="str">
        <f t="shared" si="63"/>
        <v/>
      </c>
      <c r="N1334" s="8"/>
      <c r="O1334" s="30"/>
      <c r="P1334" s="8"/>
      <c r="Q1334" s="8">
        <f>IF($B$23=$M$2,M1334,IF($B$23=$N$2,N1334,IF($B$23=$O$2,O1334,IF($B$23=$P$2,P1334,""))))</f>
        <v>0</v>
      </c>
      <c r="R1334" s="3">
        <f>IF(Q1334&lt;&gt;0,regpay,0)</f>
        <v>0</v>
      </c>
      <c r="S1334" s="45"/>
      <c r="T1334" s="3">
        <f>IF(U1333=0,0,S1334)</f>
        <v>0</v>
      </c>
      <c r="U1334" s="8" t="str">
        <f>IF(E1334="","",IF(U1333&lt;=0,0,IF(U1333+F1334-L1334-R1334-T1334&lt;0,0,U1333+F1334-L1334-R1334-T1334)))</f>
        <v/>
      </c>
      <c r="W1334"/>
      <c r="X1334"/>
      <c r="Y1334"/>
      <c r="Z1334"/>
      <c r="AA1334"/>
      <c r="AB1334"/>
      <c r="AC1334"/>
    </row>
    <row r="1335" spans="4:29">
      <c r="E1335" s="29" t="str">
        <f t="shared" si="64"/>
        <v/>
      </c>
      <c r="F1335" s="29" t="str">
        <f>IF(E1335="","",IF(ISERROR(INDEX($A$11:$B$20,MATCH(E1335,$A$11:$A$20,0),2)),0,INDEX($A$11:$B$20,MATCH(E1335,$A$11:$A$20,0),2)))</f>
        <v/>
      </c>
      <c r="G1335" s="29"/>
      <c r="H1335" s="29"/>
      <c r="I1335" s="29"/>
      <c r="J1335" s="30"/>
      <c r="K1335" s="9"/>
      <c r="L1335" s="8"/>
      <c r="M1335" s="30"/>
      <c r="N1335" s="30"/>
      <c r="O1335" s="30"/>
      <c r="P1335" s="8"/>
      <c r="Q1335" s="8"/>
      <c r="R1335" s="3"/>
      <c r="S1335" s="45"/>
      <c r="T1335" s="3"/>
      <c r="U1335" s="8"/>
      <c r="W1335"/>
      <c r="X1335"/>
      <c r="Y1335"/>
      <c r="Z1335"/>
      <c r="AA1335"/>
      <c r="AB1335"/>
      <c r="AC1335"/>
    </row>
    <row r="1336" spans="4:29">
      <c r="N1336" s="32"/>
      <c r="O1336" s="32"/>
      <c r="P1336" s="30">
        <f>P1324+12</f>
        <v>1333</v>
      </c>
      <c r="Q1336" s="32"/>
      <c r="T1336" s="1"/>
      <c r="U1336" s="1"/>
      <c r="W1336"/>
      <c r="X1336"/>
      <c r="Y1336"/>
      <c r="Z1336"/>
      <c r="AA1336"/>
      <c r="AB1336"/>
      <c r="AC1336"/>
    </row>
    <row r="1337" spans="4:29">
      <c r="N1337" s="32"/>
      <c r="O1337" s="32"/>
      <c r="P1337" s="32"/>
      <c r="Q1337" s="32"/>
    </row>
    <row r="1338" spans="4:29">
      <c r="N1338" s="32"/>
      <c r="O1338" s="32"/>
      <c r="P1338" s="32"/>
      <c r="Q1338" s="32"/>
    </row>
    <row r="1339" spans="4:29">
      <c r="N1339" s="32"/>
      <c r="O1339" s="32"/>
      <c r="P1339" s="32"/>
      <c r="Q1339" s="32"/>
    </row>
    <row r="1340" spans="4:29">
      <c r="N1340" s="32"/>
      <c r="O1340" s="32"/>
      <c r="P1340" s="32"/>
      <c r="Q1340" s="32"/>
    </row>
    <row r="1341" spans="4:29">
      <c r="N1341" s="32"/>
      <c r="O1341" s="32"/>
      <c r="P1341" s="32"/>
      <c r="Q1341" s="32"/>
    </row>
    <row r="1342" spans="4:29">
      <c r="N1342" s="32"/>
      <c r="O1342" s="32"/>
      <c r="P1342" s="32"/>
      <c r="Q1342" s="32"/>
    </row>
    <row r="1343" spans="4:29">
      <c r="N1343" s="32"/>
      <c r="O1343" s="32"/>
      <c r="P1343" s="32"/>
      <c r="Q1343" s="32"/>
    </row>
    <row r="1344" spans="4:29">
      <c r="N1344" s="32"/>
      <c r="O1344" s="32"/>
      <c r="P1344" s="32"/>
      <c r="Q1344" s="32"/>
    </row>
    <row r="1345" spans="14:17">
      <c r="N1345" s="32"/>
      <c r="O1345" s="32"/>
      <c r="P1345" s="32"/>
      <c r="Q1345" s="32"/>
    </row>
    <row r="1346" spans="14:17">
      <c r="N1346" s="32"/>
      <c r="O1346" s="32"/>
      <c r="P1346" s="32"/>
      <c r="Q1346" s="32"/>
    </row>
    <row r="1347" spans="14:17">
      <c r="N1347" s="32"/>
      <c r="O1347" s="32"/>
      <c r="P1347" s="32"/>
      <c r="Q1347" s="32"/>
    </row>
    <row r="1348" spans="14:17">
      <c r="N1348" s="32"/>
      <c r="O1348" s="32"/>
      <c r="P1348" s="32"/>
      <c r="Q1348" s="32"/>
    </row>
    <row r="1349" spans="14:17">
      <c r="N1349" s="32"/>
      <c r="O1349" s="32"/>
      <c r="P1349" s="32"/>
      <c r="Q1349" s="32"/>
    </row>
    <row r="1350" spans="14:17">
      <c r="N1350" s="32"/>
      <c r="O1350" s="32"/>
      <c r="P1350" s="32"/>
      <c r="Q1350" s="32"/>
    </row>
    <row r="1351" spans="14:17">
      <c r="N1351" s="32"/>
      <c r="O1351" s="32"/>
      <c r="P1351" s="32"/>
      <c r="Q1351" s="32"/>
    </row>
    <row r="1352" spans="14:17">
      <c r="N1352" s="32"/>
      <c r="O1352" s="32"/>
      <c r="P1352" s="32"/>
      <c r="Q1352" s="32"/>
    </row>
    <row r="1353" spans="14:17">
      <c r="N1353" s="32"/>
      <c r="O1353" s="32"/>
      <c r="P1353" s="32"/>
      <c r="Q1353" s="32"/>
    </row>
    <row r="1354" spans="14:17">
      <c r="N1354" s="32"/>
      <c r="O1354" s="32"/>
      <c r="P1354" s="32"/>
      <c r="Q1354" s="32"/>
    </row>
    <row r="1355" spans="14:17">
      <c r="N1355" s="32"/>
      <c r="O1355" s="32"/>
      <c r="P1355" s="32"/>
      <c r="Q1355" s="32"/>
    </row>
    <row r="1356" spans="14:17">
      <c r="N1356" s="32"/>
      <c r="O1356" s="32"/>
      <c r="P1356" s="32"/>
      <c r="Q1356" s="32"/>
    </row>
    <row r="1357" spans="14:17">
      <c r="N1357" s="32"/>
      <c r="O1357" s="32"/>
      <c r="P1357" s="32"/>
      <c r="Q1357" s="32"/>
    </row>
    <row r="1358" spans="14:17">
      <c r="N1358" s="32"/>
      <c r="O1358" s="32"/>
      <c r="P1358" s="32"/>
      <c r="Q1358" s="32"/>
    </row>
    <row r="1359" spans="14:17">
      <c r="N1359" s="32"/>
      <c r="O1359" s="32"/>
      <c r="P1359" s="32"/>
      <c r="Q1359" s="32"/>
    </row>
    <row r="1360" spans="14:17">
      <c r="N1360" s="32"/>
      <c r="O1360" s="32"/>
      <c r="P1360" s="32"/>
      <c r="Q1360" s="32"/>
    </row>
    <row r="1361" spans="14:17">
      <c r="N1361" s="32"/>
      <c r="O1361" s="32"/>
      <c r="P1361" s="32"/>
      <c r="Q1361" s="32"/>
    </row>
    <row r="1362" spans="14:17">
      <c r="N1362" s="32"/>
      <c r="O1362" s="32"/>
      <c r="P1362" s="32"/>
      <c r="Q1362" s="32"/>
    </row>
    <row r="1363" spans="14:17">
      <c r="N1363" s="32"/>
      <c r="O1363" s="32"/>
      <c r="P1363" s="32"/>
      <c r="Q1363" s="32"/>
    </row>
    <row r="1364" spans="14:17">
      <c r="N1364" s="32"/>
      <c r="O1364" s="32"/>
      <c r="P1364" s="32"/>
      <c r="Q1364" s="32"/>
    </row>
    <row r="1365" spans="14:17">
      <c r="N1365" s="32"/>
      <c r="O1365" s="32"/>
      <c r="P1365" s="32"/>
      <c r="Q1365" s="32"/>
    </row>
    <row r="1366" spans="14:17">
      <c r="N1366" s="32"/>
      <c r="O1366" s="32"/>
      <c r="P1366" s="32"/>
      <c r="Q1366" s="32"/>
    </row>
    <row r="1367" spans="14:17">
      <c r="N1367" s="32"/>
      <c r="O1367" s="32"/>
      <c r="P1367" s="32"/>
      <c r="Q1367" s="32"/>
    </row>
    <row r="1368" spans="14:17">
      <c r="N1368" s="32"/>
      <c r="O1368" s="32"/>
      <c r="P1368" s="32"/>
      <c r="Q1368" s="32"/>
    </row>
    <row r="1369" spans="14:17">
      <c r="N1369" s="32"/>
      <c r="O1369" s="32"/>
      <c r="P1369" s="32"/>
      <c r="Q1369" s="32"/>
    </row>
    <row r="1370" spans="14:17">
      <c r="N1370" s="32"/>
      <c r="O1370" s="32"/>
      <c r="P1370" s="32"/>
      <c r="Q1370" s="32"/>
    </row>
    <row r="1371" spans="14:17">
      <c r="N1371" s="32"/>
      <c r="O1371" s="32"/>
      <c r="P1371" s="32"/>
      <c r="Q1371" s="32"/>
    </row>
    <row r="1372" spans="14:17">
      <c r="N1372" s="32"/>
      <c r="O1372" s="32"/>
      <c r="P1372" s="32"/>
      <c r="Q1372" s="32"/>
    </row>
    <row r="1373" spans="14:17">
      <c r="N1373" s="32"/>
      <c r="O1373" s="32"/>
      <c r="P1373" s="32"/>
      <c r="Q1373" s="32"/>
    </row>
    <row r="1374" spans="14:17">
      <c r="N1374" s="32"/>
      <c r="O1374" s="32"/>
      <c r="P1374" s="32"/>
      <c r="Q1374" s="32"/>
    </row>
    <row r="1375" spans="14:17">
      <c r="N1375" s="32"/>
      <c r="O1375" s="32"/>
      <c r="P1375" s="32"/>
      <c r="Q1375" s="32"/>
    </row>
    <row r="1376" spans="14:17">
      <c r="N1376" s="32"/>
      <c r="O1376" s="32"/>
      <c r="P1376" s="32"/>
      <c r="Q1376" s="32"/>
    </row>
    <row r="1377" spans="14:17">
      <c r="N1377" s="32"/>
      <c r="O1377" s="32"/>
      <c r="P1377" s="32"/>
      <c r="Q1377" s="32"/>
    </row>
    <row r="1378" spans="14:17">
      <c r="N1378" s="32"/>
      <c r="O1378" s="32"/>
      <c r="P1378" s="32"/>
      <c r="Q1378" s="32"/>
    </row>
    <row r="1379" spans="14:17">
      <c r="N1379" s="32"/>
      <c r="O1379" s="32"/>
      <c r="P1379" s="32"/>
      <c r="Q1379" s="32"/>
    </row>
    <row r="1380" spans="14:17">
      <c r="N1380" s="32"/>
      <c r="O1380" s="32"/>
      <c r="P1380" s="32"/>
      <c r="Q1380" s="32"/>
    </row>
    <row r="1381" spans="14:17">
      <c r="N1381" s="32"/>
      <c r="O1381" s="32"/>
      <c r="P1381" s="32"/>
      <c r="Q1381" s="32"/>
    </row>
    <row r="1382" spans="14:17">
      <c r="N1382" s="32"/>
      <c r="O1382" s="32"/>
      <c r="P1382" s="32"/>
      <c r="Q1382" s="32"/>
    </row>
    <row r="1383" spans="14:17">
      <c r="N1383" s="32"/>
      <c r="O1383" s="32"/>
      <c r="P1383" s="32"/>
      <c r="Q1383" s="32"/>
    </row>
    <row r="1384" spans="14:17">
      <c r="N1384" s="32"/>
      <c r="O1384" s="32"/>
      <c r="P1384" s="32"/>
      <c r="Q1384" s="32"/>
    </row>
    <row r="1385" spans="14:17">
      <c r="N1385" s="32"/>
      <c r="O1385" s="32"/>
      <c r="P1385" s="32"/>
      <c r="Q1385" s="32"/>
    </row>
    <row r="1386" spans="14:17">
      <c r="N1386" s="32"/>
      <c r="O1386" s="32"/>
      <c r="P1386" s="32"/>
      <c r="Q1386" s="32"/>
    </row>
    <row r="1387" spans="14:17">
      <c r="N1387" s="32"/>
      <c r="O1387" s="32"/>
      <c r="P1387" s="32"/>
      <c r="Q1387" s="32"/>
    </row>
    <row r="1388" spans="14:17">
      <c r="N1388" s="32"/>
      <c r="O1388" s="32"/>
      <c r="P1388" s="32"/>
      <c r="Q1388" s="32"/>
    </row>
    <row r="1389" spans="14:17">
      <c r="N1389" s="32"/>
      <c r="O1389" s="32"/>
      <c r="P1389" s="32"/>
      <c r="Q1389" s="32"/>
    </row>
    <row r="1390" spans="14:17">
      <c r="N1390" s="32"/>
      <c r="O1390" s="32"/>
      <c r="P1390" s="32"/>
      <c r="Q1390" s="32"/>
    </row>
    <row r="1391" spans="14:17">
      <c r="N1391" s="32"/>
      <c r="O1391" s="32"/>
      <c r="P1391" s="32"/>
      <c r="Q1391" s="32"/>
    </row>
    <row r="1392" spans="14:17">
      <c r="N1392" s="32"/>
      <c r="O1392" s="32"/>
      <c r="P1392" s="32"/>
      <c r="Q1392" s="32"/>
    </row>
    <row r="1393" spans="14:17">
      <c r="N1393" s="32"/>
      <c r="O1393" s="32"/>
      <c r="P1393" s="32"/>
      <c r="Q1393" s="32"/>
    </row>
    <row r="1394" spans="14:17">
      <c r="N1394" s="32"/>
      <c r="O1394" s="32"/>
      <c r="P1394" s="32"/>
      <c r="Q1394" s="32"/>
    </row>
    <row r="1395" spans="14:17">
      <c r="N1395" s="32"/>
      <c r="O1395" s="32"/>
      <c r="P1395" s="32"/>
      <c r="Q1395" s="32"/>
    </row>
    <row r="1396" spans="14:17">
      <c r="N1396" s="32"/>
      <c r="O1396" s="32"/>
      <c r="P1396" s="32"/>
      <c r="Q1396" s="32"/>
    </row>
    <row r="1397" spans="14:17">
      <c r="N1397" s="32"/>
      <c r="O1397" s="32"/>
      <c r="P1397" s="32"/>
      <c r="Q1397" s="32"/>
    </row>
    <row r="1398" spans="14:17">
      <c r="N1398" s="32"/>
      <c r="O1398" s="32"/>
      <c r="P1398" s="32"/>
      <c r="Q1398" s="32"/>
    </row>
    <row r="1399" spans="14:17">
      <c r="N1399" s="32"/>
      <c r="O1399" s="32"/>
      <c r="P1399" s="32"/>
      <c r="Q1399" s="32"/>
    </row>
    <row r="1400" spans="14:17">
      <c r="N1400" s="32"/>
      <c r="O1400" s="32"/>
      <c r="P1400" s="32"/>
      <c r="Q1400" s="32"/>
    </row>
    <row r="1401" spans="14:17">
      <c r="N1401" s="32"/>
      <c r="O1401" s="32"/>
      <c r="P1401" s="32"/>
      <c r="Q1401" s="32"/>
    </row>
    <row r="1402" spans="14:17">
      <c r="N1402" s="32"/>
      <c r="O1402" s="32"/>
      <c r="P1402" s="32"/>
      <c r="Q1402" s="32"/>
    </row>
    <row r="1403" spans="14:17">
      <c r="N1403" s="32"/>
      <c r="O1403" s="32"/>
      <c r="P1403" s="32"/>
      <c r="Q1403" s="32"/>
    </row>
    <row r="1404" spans="14:17">
      <c r="N1404" s="32"/>
      <c r="O1404" s="32"/>
      <c r="P1404" s="32"/>
      <c r="Q1404" s="32"/>
    </row>
    <row r="1405" spans="14:17">
      <c r="N1405" s="32"/>
      <c r="O1405" s="32"/>
      <c r="P1405" s="32"/>
      <c r="Q1405" s="32"/>
    </row>
    <row r="1406" spans="14:17">
      <c r="N1406" s="32"/>
      <c r="O1406" s="32"/>
      <c r="P1406" s="32"/>
      <c r="Q1406" s="32"/>
    </row>
    <row r="1407" spans="14:17">
      <c r="N1407" s="32"/>
      <c r="O1407" s="32"/>
      <c r="P1407" s="32"/>
      <c r="Q1407" s="32"/>
    </row>
    <row r="1408" spans="14:17">
      <c r="N1408" s="32"/>
      <c r="O1408" s="32"/>
      <c r="P1408" s="32"/>
      <c r="Q1408" s="32"/>
    </row>
    <row r="1409" spans="14:15">
      <c r="N1409" s="32"/>
      <c r="O1409" s="32"/>
    </row>
    <row r="1410" spans="14:15">
      <c r="N1410" s="32"/>
      <c r="O1410" s="32"/>
    </row>
    <row r="1411" spans="14:15">
      <c r="N1411" s="32"/>
      <c r="O1411" s="32"/>
    </row>
    <row r="1412" spans="14:15">
      <c r="N1412" s="32"/>
      <c r="O1412" s="32"/>
    </row>
    <row r="1413" spans="14:15">
      <c r="N1413" s="32"/>
      <c r="O1413" s="32"/>
    </row>
    <row r="1414" spans="14:15">
      <c r="N1414" s="32"/>
      <c r="O1414" s="32"/>
    </row>
    <row r="1415" spans="14:15">
      <c r="N1415" s="32"/>
      <c r="O1415" s="32"/>
    </row>
    <row r="1416" spans="14:15">
      <c r="N1416" s="32"/>
      <c r="O1416" s="32"/>
    </row>
    <row r="1417" spans="14:15">
      <c r="N1417" s="32"/>
      <c r="O1417" s="32"/>
    </row>
    <row r="1418" spans="14:15">
      <c r="N1418" s="32"/>
      <c r="O1418" s="32"/>
    </row>
    <row r="1419" spans="14:15">
      <c r="N1419" s="32"/>
      <c r="O1419" s="32"/>
    </row>
    <row r="1420" spans="14:15">
      <c r="N1420" s="32"/>
      <c r="O1420" s="32"/>
    </row>
    <row r="1421" spans="14:15">
      <c r="N1421" s="32"/>
      <c r="O1421" s="32"/>
    </row>
    <row r="1422" spans="14:15">
      <c r="N1422" s="32"/>
      <c r="O1422" s="32"/>
    </row>
    <row r="1423" spans="14:15">
      <c r="N1423" s="32"/>
      <c r="O1423" s="32"/>
    </row>
    <row r="1424" spans="14:15">
      <c r="N1424" s="32"/>
      <c r="O1424" s="32"/>
    </row>
    <row r="1425" spans="14:15">
      <c r="N1425" s="32"/>
      <c r="O1425" s="32"/>
    </row>
    <row r="1426" spans="14:15">
      <c r="N1426" s="32"/>
      <c r="O1426" s="32"/>
    </row>
    <row r="1427" spans="14:15">
      <c r="N1427" s="32"/>
      <c r="O1427" s="32"/>
    </row>
    <row r="1428" spans="14:15">
      <c r="N1428" s="32"/>
      <c r="O1428" s="32"/>
    </row>
    <row r="1429" spans="14:15">
      <c r="N1429" s="32"/>
      <c r="O1429" s="32"/>
    </row>
    <row r="1430" spans="14:15">
      <c r="N1430" s="32"/>
      <c r="O1430" s="32"/>
    </row>
    <row r="1431" spans="14:15">
      <c r="N1431" s="32"/>
      <c r="O1431" s="32"/>
    </row>
    <row r="1432" spans="14:15">
      <c r="N1432" s="32"/>
      <c r="O1432" s="32"/>
    </row>
    <row r="1433" spans="14:15">
      <c r="N1433" s="32"/>
      <c r="O1433" s="32"/>
    </row>
    <row r="1434" spans="14:15">
      <c r="N1434" s="32"/>
      <c r="O1434" s="32"/>
    </row>
    <row r="1435" spans="14:15">
      <c r="N1435" s="32"/>
      <c r="O1435" s="32"/>
    </row>
    <row r="1436" spans="14:15">
      <c r="N1436" s="32"/>
      <c r="O1436" s="32"/>
    </row>
    <row r="1437" spans="14:15">
      <c r="N1437" s="32"/>
      <c r="O1437" s="32"/>
    </row>
    <row r="1438" spans="14:15">
      <c r="N1438" s="32"/>
      <c r="O1438" s="32"/>
    </row>
    <row r="1439" spans="14:15">
      <c r="N1439" s="32"/>
      <c r="O1439" s="32"/>
    </row>
    <row r="1440" spans="14:15">
      <c r="N1440" s="32"/>
      <c r="O1440" s="32"/>
    </row>
    <row r="1441" spans="14:15">
      <c r="N1441" s="32"/>
      <c r="O1441" s="32"/>
    </row>
    <row r="1442" spans="14:15">
      <c r="N1442" s="32"/>
      <c r="O1442" s="32"/>
    </row>
    <row r="1443" spans="14:15">
      <c r="N1443" s="32"/>
      <c r="O1443" s="32"/>
    </row>
    <row r="1444" spans="14:15">
      <c r="N1444" s="32"/>
      <c r="O1444" s="32"/>
    </row>
    <row r="1445" spans="14:15">
      <c r="N1445" s="32"/>
      <c r="O1445" s="32"/>
    </row>
    <row r="1446" spans="14:15">
      <c r="N1446" s="32"/>
      <c r="O1446" s="32"/>
    </row>
    <row r="1447" spans="14:15">
      <c r="N1447" s="32"/>
      <c r="O1447" s="32"/>
    </row>
    <row r="1448" spans="14:15">
      <c r="N1448" s="32"/>
      <c r="O1448" s="32"/>
    </row>
    <row r="1449" spans="14:15">
      <c r="N1449" s="32"/>
      <c r="O1449" s="32"/>
    </row>
    <row r="1450" spans="14:15">
      <c r="N1450" s="32"/>
      <c r="O1450" s="32"/>
    </row>
    <row r="1451" spans="14:15">
      <c r="N1451" s="32"/>
      <c r="O1451" s="32"/>
    </row>
    <row r="1452" spans="14:15">
      <c r="N1452" s="32"/>
      <c r="O1452" s="32"/>
    </row>
    <row r="1453" spans="14:15">
      <c r="N1453" s="32"/>
      <c r="O1453" s="32"/>
    </row>
    <row r="1454" spans="14:15">
      <c r="N1454" s="32"/>
      <c r="O1454" s="32"/>
    </row>
    <row r="1455" spans="14:15">
      <c r="N1455" s="32"/>
      <c r="O1455" s="32"/>
    </row>
    <row r="1456" spans="14:15">
      <c r="N1456" s="32"/>
      <c r="O1456" s="32"/>
    </row>
    <row r="1457" spans="14:15">
      <c r="N1457" s="32"/>
      <c r="O1457" s="32"/>
    </row>
    <row r="1458" spans="14:15">
      <c r="N1458" s="32"/>
      <c r="O1458" s="32"/>
    </row>
    <row r="1459" spans="14:15">
      <c r="N1459" s="32"/>
      <c r="O1459" s="32"/>
    </row>
    <row r="1460" spans="14:15">
      <c r="N1460" s="32"/>
      <c r="O1460" s="32"/>
    </row>
    <row r="1461" spans="14:15">
      <c r="N1461" s="32"/>
      <c r="O1461" s="32"/>
    </row>
    <row r="1462" spans="14:15">
      <c r="N1462" s="32"/>
      <c r="O1462" s="32"/>
    </row>
    <row r="1463" spans="14:15">
      <c r="N1463" s="32"/>
      <c r="O1463" s="32"/>
    </row>
    <row r="1464" spans="14:15">
      <c r="N1464" s="32"/>
      <c r="O1464" s="32"/>
    </row>
    <row r="1465" spans="14:15">
      <c r="N1465" s="32"/>
      <c r="O1465" s="32"/>
    </row>
    <row r="1466" spans="14:15">
      <c r="N1466" s="32"/>
      <c r="O1466" s="32"/>
    </row>
    <row r="1467" spans="14:15">
      <c r="N1467" s="32"/>
      <c r="O1467" s="32"/>
    </row>
    <row r="1468" spans="14:15">
      <c r="N1468" s="32"/>
      <c r="O1468" s="32"/>
    </row>
    <row r="1469" spans="14:15">
      <c r="N1469" s="32"/>
      <c r="O1469" s="32"/>
    </row>
    <row r="1470" spans="14:15">
      <c r="N1470" s="32"/>
      <c r="O1470" s="32"/>
    </row>
    <row r="1471" spans="14:15">
      <c r="N1471" s="32"/>
      <c r="O1471" s="32"/>
    </row>
    <row r="1472" spans="14:15">
      <c r="N1472" s="32"/>
      <c r="O1472" s="32"/>
    </row>
    <row r="1473" spans="14:15">
      <c r="N1473" s="32"/>
      <c r="O1473" s="32"/>
    </row>
    <row r="1474" spans="14:15">
      <c r="N1474" s="32"/>
      <c r="O1474" s="32"/>
    </row>
    <row r="1475" spans="14:15">
      <c r="N1475" s="32"/>
      <c r="O1475" s="32"/>
    </row>
    <row r="1476" spans="14:15">
      <c r="N1476" s="32"/>
      <c r="O1476" s="32"/>
    </row>
    <row r="1477" spans="14:15">
      <c r="N1477" s="32"/>
      <c r="O1477" s="32"/>
    </row>
    <row r="1478" spans="14:15">
      <c r="N1478" s="32"/>
      <c r="O1478" s="32"/>
    </row>
    <row r="1479" spans="14:15">
      <c r="N1479" s="32"/>
      <c r="O1479" s="32"/>
    </row>
    <row r="1480" spans="14:15">
      <c r="N1480" s="32"/>
      <c r="O1480" s="32"/>
    </row>
    <row r="1481" spans="14:15">
      <c r="N1481" s="32"/>
      <c r="O1481" s="32"/>
    </row>
    <row r="1482" spans="14:15">
      <c r="N1482" s="32"/>
      <c r="O1482" s="32"/>
    </row>
    <row r="1483" spans="14:15">
      <c r="N1483" s="32"/>
      <c r="O1483" s="32"/>
    </row>
    <row r="1484" spans="14:15">
      <c r="N1484" s="32"/>
      <c r="O1484" s="32"/>
    </row>
    <row r="1485" spans="14:15">
      <c r="N1485" s="32"/>
      <c r="O1485" s="32"/>
    </row>
    <row r="1486" spans="14:15">
      <c r="N1486" s="32"/>
      <c r="O1486" s="32"/>
    </row>
    <row r="1487" spans="14:15">
      <c r="N1487" s="32"/>
      <c r="O1487" s="32"/>
    </row>
    <row r="1488" spans="14:15">
      <c r="N1488" s="32"/>
      <c r="O1488" s="32"/>
    </row>
    <row r="1489" spans="14:15">
      <c r="N1489" s="32"/>
      <c r="O1489" s="32"/>
    </row>
    <row r="1490" spans="14:15">
      <c r="N1490" s="32"/>
      <c r="O1490" s="32"/>
    </row>
    <row r="1491" spans="14:15">
      <c r="N1491" s="32"/>
      <c r="O1491" s="32"/>
    </row>
    <row r="1492" spans="14:15">
      <c r="N1492" s="32"/>
      <c r="O1492" s="32"/>
    </row>
    <row r="1493" spans="14:15">
      <c r="N1493" s="32"/>
      <c r="O1493" s="32"/>
    </row>
    <row r="1494" spans="14:15">
      <c r="N1494" s="32"/>
      <c r="O1494" s="32"/>
    </row>
    <row r="1495" spans="14:15">
      <c r="N1495" s="32"/>
      <c r="O1495" s="32"/>
    </row>
    <row r="1496" spans="14:15">
      <c r="N1496" s="32"/>
      <c r="O1496" s="32"/>
    </row>
    <row r="1497" spans="14:15">
      <c r="N1497" s="32"/>
      <c r="O1497" s="32"/>
    </row>
    <row r="1498" spans="14:15">
      <c r="N1498" s="32"/>
      <c r="O1498" s="32"/>
    </row>
    <row r="1499" spans="14:15">
      <c r="N1499" s="32"/>
      <c r="O1499" s="32"/>
    </row>
    <row r="1500" spans="14:15">
      <c r="N1500" s="32"/>
      <c r="O1500" s="32"/>
    </row>
    <row r="1501" spans="14:15">
      <c r="N1501" s="32"/>
      <c r="O1501" s="32"/>
    </row>
    <row r="1502" spans="14:15">
      <c r="N1502" s="32"/>
      <c r="O1502" s="32"/>
    </row>
    <row r="1503" spans="14:15">
      <c r="N1503" s="32"/>
      <c r="O1503" s="32"/>
    </row>
    <row r="1504" spans="14:15">
      <c r="N1504" s="32"/>
      <c r="O1504" s="32"/>
    </row>
    <row r="1505" spans="14:15">
      <c r="N1505" s="32"/>
      <c r="O1505" s="32"/>
    </row>
    <row r="1506" spans="14:15">
      <c r="N1506" s="32"/>
      <c r="O1506" s="32"/>
    </row>
    <row r="1507" spans="14:15">
      <c r="N1507" s="32"/>
      <c r="O1507" s="32"/>
    </row>
    <row r="1508" spans="14:15">
      <c r="N1508" s="32"/>
      <c r="O1508" s="32"/>
    </row>
    <row r="1509" spans="14:15">
      <c r="N1509" s="32"/>
      <c r="O1509" s="32"/>
    </row>
    <row r="1510" spans="14:15">
      <c r="N1510" s="32"/>
      <c r="O1510" s="32"/>
    </row>
    <row r="1511" spans="14:15">
      <c r="N1511" s="32"/>
      <c r="O1511" s="32"/>
    </row>
    <row r="1512" spans="14:15">
      <c r="N1512" s="32"/>
      <c r="O1512" s="32"/>
    </row>
    <row r="1513" spans="14:15">
      <c r="N1513" s="32"/>
      <c r="O1513" s="32"/>
    </row>
    <row r="1514" spans="14:15">
      <c r="N1514" s="32"/>
      <c r="O1514" s="32"/>
    </row>
    <row r="1515" spans="14:15">
      <c r="N1515" s="32"/>
      <c r="O1515" s="32"/>
    </row>
    <row r="1516" spans="14:15">
      <c r="N1516" s="32"/>
      <c r="O1516" s="32"/>
    </row>
    <row r="1517" spans="14:15">
      <c r="N1517" s="32"/>
      <c r="O1517" s="32"/>
    </row>
    <row r="1518" spans="14:15">
      <c r="N1518" s="32"/>
      <c r="O1518" s="32"/>
    </row>
    <row r="1519" spans="14:15">
      <c r="N1519" s="32"/>
      <c r="O1519" s="32"/>
    </row>
    <row r="1520" spans="14:15">
      <c r="N1520" s="32"/>
      <c r="O1520" s="32"/>
    </row>
    <row r="1521" spans="14:15">
      <c r="N1521" s="32"/>
      <c r="O1521" s="32"/>
    </row>
    <row r="1522" spans="14:15">
      <c r="N1522" s="32"/>
      <c r="O1522" s="32"/>
    </row>
    <row r="1523" spans="14:15">
      <c r="N1523" s="32"/>
      <c r="O1523" s="32"/>
    </row>
    <row r="1524" spans="14:15">
      <c r="N1524" s="32"/>
      <c r="O1524" s="32"/>
    </row>
    <row r="1525" spans="14:15">
      <c r="N1525" s="32"/>
      <c r="O1525" s="32"/>
    </row>
    <row r="1526" spans="14:15">
      <c r="N1526" s="32"/>
      <c r="O1526" s="32"/>
    </row>
    <row r="1527" spans="14:15">
      <c r="N1527" s="32"/>
      <c r="O1527" s="32"/>
    </row>
    <row r="1528" spans="14:15">
      <c r="N1528" s="32"/>
      <c r="O1528" s="32"/>
    </row>
    <row r="1529" spans="14:15">
      <c r="N1529" s="32"/>
      <c r="O1529" s="32"/>
    </row>
    <row r="1530" spans="14:15">
      <c r="N1530" s="32"/>
      <c r="O1530" s="32"/>
    </row>
    <row r="1531" spans="14:15">
      <c r="N1531" s="32"/>
      <c r="O1531" s="32"/>
    </row>
    <row r="1532" spans="14:15">
      <c r="N1532" s="32"/>
      <c r="O1532" s="32"/>
    </row>
    <row r="1533" spans="14:15">
      <c r="N1533" s="32"/>
      <c r="O1533" s="32"/>
    </row>
    <row r="1534" spans="14:15">
      <c r="N1534" s="32"/>
      <c r="O1534" s="32"/>
    </row>
    <row r="1535" spans="14:15">
      <c r="N1535" s="32"/>
      <c r="O1535" s="32"/>
    </row>
    <row r="1536" spans="14:15">
      <c r="N1536" s="32"/>
      <c r="O1536" s="32"/>
    </row>
    <row r="1537" spans="14:15">
      <c r="N1537" s="32"/>
      <c r="O1537" s="32"/>
    </row>
    <row r="1538" spans="14:15">
      <c r="N1538" s="32"/>
      <c r="O1538" s="32"/>
    </row>
    <row r="1539" spans="14:15">
      <c r="N1539" s="32"/>
      <c r="O1539" s="32"/>
    </row>
    <row r="1540" spans="14:15">
      <c r="N1540" s="32"/>
      <c r="O1540" s="32"/>
    </row>
    <row r="1541" spans="14:15">
      <c r="N1541" s="32"/>
      <c r="O1541" s="32"/>
    </row>
    <row r="1542" spans="14:15">
      <c r="N1542" s="32"/>
      <c r="O1542" s="32"/>
    </row>
    <row r="1543" spans="14:15">
      <c r="N1543" s="32"/>
      <c r="O1543" s="32"/>
    </row>
    <row r="1544" spans="14:15">
      <c r="N1544" s="32"/>
      <c r="O1544" s="32"/>
    </row>
    <row r="1545" spans="14:15">
      <c r="N1545" s="32"/>
      <c r="O1545" s="32"/>
    </row>
    <row r="1546" spans="14:15">
      <c r="N1546" s="32"/>
      <c r="O1546" s="32"/>
    </row>
    <row r="1547" spans="14:15">
      <c r="N1547" s="32"/>
      <c r="O1547" s="32"/>
    </row>
    <row r="1548" spans="14:15">
      <c r="N1548" s="32"/>
      <c r="O1548" s="32"/>
    </row>
    <row r="1549" spans="14:15">
      <c r="N1549" s="32"/>
      <c r="O1549" s="32"/>
    </row>
    <row r="1550" spans="14:15">
      <c r="N1550" s="32"/>
      <c r="O1550" s="32"/>
    </row>
    <row r="1551" spans="14:15">
      <c r="N1551" s="32"/>
      <c r="O1551" s="32"/>
    </row>
    <row r="1552" spans="14:15">
      <c r="N1552" s="32"/>
      <c r="O1552" s="32"/>
    </row>
    <row r="1553" spans="14:15">
      <c r="N1553" s="32"/>
      <c r="O1553" s="32"/>
    </row>
    <row r="1554" spans="14:15">
      <c r="N1554" s="32"/>
      <c r="O1554" s="32"/>
    </row>
    <row r="1555" spans="14:15">
      <c r="N1555" s="32"/>
      <c r="O1555" s="32"/>
    </row>
    <row r="1556" spans="14:15">
      <c r="N1556" s="32"/>
      <c r="O1556" s="32"/>
    </row>
    <row r="1557" spans="14:15">
      <c r="N1557" s="32"/>
      <c r="O1557" s="32"/>
    </row>
    <row r="1558" spans="14:15">
      <c r="N1558" s="32"/>
      <c r="O1558" s="32"/>
    </row>
    <row r="1559" spans="14:15">
      <c r="N1559" s="32"/>
      <c r="O1559" s="32"/>
    </row>
    <row r="1560" spans="14:15">
      <c r="N1560" s="32"/>
      <c r="O1560" s="32"/>
    </row>
    <row r="1561" spans="14:15">
      <c r="N1561" s="32"/>
      <c r="O1561" s="32"/>
    </row>
    <row r="1562" spans="14:15">
      <c r="N1562" s="32"/>
      <c r="O1562" s="32"/>
    </row>
    <row r="1563" spans="14:15">
      <c r="N1563" s="32"/>
      <c r="O1563" s="32"/>
    </row>
    <row r="1564" spans="14:15">
      <c r="N1564" s="32"/>
      <c r="O1564" s="32"/>
    </row>
    <row r="1565" spans="14:15">
      <c r="N1565" s="32"/>
      <c r="O1565" s="32"/>
    </row>
    <row r="1566" spans="14:15">
      <c r="N1566" s="32"/>
      <c r="O1566" s="32"/>
    </row>
    <row r="1567" spans="14:15">
      <c r="N1567" s="32"/>
      <c r="O1567" s="32"/>
    </row>
    <row r="1568" spans="14:15">
      <c r="N1568" s="32"/>
      <c r="O1568" s="32"/>
    </row>
    <row r="1569" spans="14:15">
      <c r="N1569" s="32"/>
      <c r="O1569" s="32"/>
    </row>
    <row r="1570" spans="14:15">
      <c r="N1570" s="32"/>
      <c r="O1570" s="32"/>
    </row>
    <row r="1571" spans="14:15">
      <c r="N1571" s="32"/>
      <c r="O1571" s="32"/>
    </row>
    <row r="1572" spans="14:15">
      <c r="N1572" s="32"/>
      <c r="O1572" s="32"/>
    </row>
    <row r="1573" spans="14:15">
      <c r="N1573" s="32"/>
      <c r="O1573" s="32"/>
    </row>
    <row r="1574" spans="14:15">
      <c r="N1574" s="32"/>
      <c r="O1574" s="32"/>
    </row>
    <row r="1575" spans="14:15">
      <c r="N1575" s="32"/>
      <c r="O1575" s="32"/>
    </row>
    <row r="1576" spans="14:15">
      <c r="N1576" s="32"/>
      <c r="O1576" s="32"/>
    </row>
    <row r="1577" spans="14:15">
      <c r="N1577" s="32"/>
    </row>
    <row r="1578" spans="14:15">
      <c r="N1578" s="32"/>
    </row>
    <row r="1579" spans="14:15">
      <c r="N1579" s="32"/>
    </row>
    <row r="1580" spans="14:15">
      <c r="N1580" s="32"/>
    </row>
    <row r="1581" spans="14:15">
      <c r="N1581" s="32"/>
    </row>
    <row r="1582" spans="14:15">
      <c r="N1582" s="32"/>
    </row>
    <row r="1583" spans="14:15">
      <c r="N1583" s="32"/>
    </row>
    <row r="1584" spans="14:15">
      <c r="N1584" s="32"/>
    </row>
    <row r="1585" spans="14:14">
      <c r="N1585" s="32"/>
    </row>
    <row r="1586" spans="14:14">
      <c r="N1586" s="32"/>
    </row>
    <row r="1587" spans="14:14">
      <c r="N1587" s="32"/>
    </row>
    <row r="1588" spans="14:14">
      <c r="N1588" s="32"/>
    </row>
    <row r="1589" spans="14:14">
      <c r="N1589" s="32"/>
    </row>
    <row r="1590" spans="14:14">
      <c r="N1590" s="32"/>
    </row>
    <row r="1591" spans="14:14">
      <c r="N1591" s="32"/>
    </row>
    <row r="1592" spans="14:14">
      <c r="N1592" s="32"/>
    </row>
    <row r="1593" spans="14:14">
      <c r="N1593" s="32"/>
    </row>
    <row r="1594" spans="14:14">
      <c r="N1594" s="32"/>
    </row>
    <row r="1595" spans="14:14">
      <c r="N1595" s="32"/>
    </row>
    <row r="1596" spans="14:14">
      <c r="N1596" s="32"/>
    </row>
    <row r="1597" spans="14:14">
      <c r="N1597" s="32"/>
    </row>
    <row r="1598" spans="14:14">
      <c r="N1598" s="32"/>
    </row>
    <row r="1599" spans="14:14">
      <c r="N1599" s="32"/>
    </row>
    <row r="1600" spans="14:14">
      <c r="N1600" s="32"/>
    </row>
    <row r="1601" spans="14:14">
      <c r="N1601" s="32"/>
    </row>
    <row r="1602" spans="14:14">
      <c r="N1602" s="32"/>
    </row>
    <row r="1603" spans="14:14">
      <c r="N1603" s="32"/>
    </row>
    <row r="1604" spans="14:14">
      <c r="N1604" s="32"/>
    </row>
    <row r="1605" spans="14:14">
      <c r="N1605" s="32"/>
    </row>
    <row r="1606" spans="14:14">
      <c r="N1606" s="32"/>
    </row>
    <row r="1607" spans="14:14">
      <c r="N1607" s="32"/>
    </row>
    <row r="1608" spans="14:14">
      <c r="N1608" s="32"/>
    </row>
    <row r="1609" spans="14:14">
      <c r="N1609" s="32"/>
    </row>
    <row r="1610" spans="14:14">
      <c r="N1610" s="32"/>
    </row>
    <row r="1611" spans="14:14">
      <c r="N1611" s="32"/>
    </row>
    <row r="1612" spans="14:14">
      <c r="N1612" s="32"/>
    </row>
    <row r="1613" spans="14:14">
      <c r="N1613" s="32"/>
    </row>
    <row r="1614" spans="14:14">
      <c r="N1614" s="32"/>
    </row>
    <row r="1615" spans="14:14">
      <c r="N1615" s="32"/>
    </row>
    <row r="1616" spans="14:14">
      <c r="N1616" s="32"/>
    </row>
    <row r="1617" spans="14:14">
      <c r="N1617" s="32"/>
    </row>
    <row r="1618" spans="14:14">
      <c r="N1618" s="32"/>
    </row>
    <row r="1619" spans="14:14">
      <c r="N1619" s="32"/>
    </row>
    <row r="1620" spans="14:14">
      <c r="N1620" s="32"/>
    </row>
    <row r="1621" spans="14:14">
      <c r="N1621" s="32"/>
    </row>
    <row r="1622" spans="14:14">
      <c r="N1622" s="32"/>
    </row>
    <row r="1623" spans="14:14">
      <c r="N1623" s="32"/>
    </row>
    <row r="1624" spans="14:14">
      <c r="N1624" s="32"/>
    </row>
    <row r="1625" spans="14:14">
      <c r="N1625" s="32"/>
    </row>
    <row r="1626" spans="14:14">
      <c r="N1626" s="32"/>
    </row>
    <row r="1627" spans="14:14">
      <c r="N1627" s="32"/>
    </row>
    <row r="1628" spans="14:14">
      <c r="N1628" s="32"/>
    </row>
    <row r="1629" spans="14:14">
      <c r="N1629" s="32"/>
    </row>
    <row r="1630" spans="14:14">
      <c r="N1630" s="32"/>
    </row>
    <row r="1631" spans="14:14">
      <c r="N1631" s="32"/>
    </row>
    <row r="1632" spans="14:14">
      <c r="N1632" s="32"/>
    </row>
    <row r="1633" spans="14:14">
      <c r="N1633" s="32"/>
    </row>
    <row r="1634" spans="14:14">
      <c r="N1634" s="32"/>
    </row>
    <row r="1635" spans="14:14">
      <c r="N1635" s="32"/>
    </row>
    <row r="1636" spans="14:14">
      <c r="N1636" s="32"/>
    </row>
    <row r="1637" spans="14:14">
      <c r="N1637" s="32"/>
    </row>
    <row r="1638" spans="14:14">
      <c r="N1638" s="32"/>
    </row>
    <row r="1639" spans="14:14">
      <c r="N1639" s="32"/>
    </row>
    <row r="1640" spans="14:14">
      <c r="N1640" s="32"/>
    </row>
    <row r="1641" spans="14:14">
      <c r="N1641" s="32"/>
    </row>
    <row r="1642" spans="14:14">
      <c r="N1642" s="32"/>
    </row>
    <row r="1643" spans="14:14">
      <c r="N1643" s="32"/>
    </row>
    <row r="1644" spans="14:14">
      <c r="N1644" s="32"/>
    </row>
    <row r="1645" spans="14:14">
      <c r="N1645" s="32"/>
    </row>
    <row r="1646" spans="14:14">
      <c r="N1646" s="32"/>
    </row>
    <row r="1647" spans="14:14">
      <c r="N1647" s="32"/>
    </row>
    <row r="1648" spans="14:14">
      <c r="N1648" s="32"/>
    </row>
    <row r="1649" spans="14:14">
      <c r="N1649" s="32"/>
    </row>
    <row r="1650" spans="14:14">
      <c r="N1650" s="32"/>
    </row>
    <row r="1651" spans="14:14">
      <c r="N1651" s="32"/>
    </row>
    <row r="1652" spans="14:14">
      <c r="N1652" s="32"/>
    </row>
    <row r="1653" spans="14:14">
      <c r="N1653" s="32"/>
    </row>
    <row r="1654" spans="14:14">
      <c r="N1654" s="32"/>
    </row>
    <row r="1655" spans="14:14">
      <c r="N1655" s="32"/>
    </row>
    <row r="1656" spans="14:14">
      <c r="N1656" s="32"/>
    </row>
    <row r="1657" spans="14:14">
      <c r="N1657" s="32"/>
    </row>
    <row r="1658" spans="14:14">
      <c r="N1658" s="32"/>
    </row>
    <row r="1659" spans="14:14">
      <c r="N1659" s="32"/>
    </row>
    <row r="1660" spans="14:14">
      <c r="N1660" s="32"/>
    </row>
    <row r="1661" spans="14:14">
      <c r="N1661" s="32"/>
    </row>
    <row r="1662" spans="14:14">
      <c r="N1662" s="32"/>
    </row>
    <row r="1663" spans="14:14">
      <c r="N1663" s="32"/>
    </row>
    <row r="1664" spans="14:14">
      <c r="N1664" s="32"/>
    </row>
    <row r="1665" spans="14:14">
      <c r="N1665" s="32"/>
    </row>
    <row r="1666" spans="14:14">
      <c r="N1666" s="32"/>
    </row>
    <row r="1667" spans="14:14">
      <c r="N1667" s="32"/>
    </row>
    <row r="1668" spans="14:14">
      <c r="N1668" s="32"/>
    </row>
    <row r="1669" spans="14:14">
      <c r="N1669" s="32"/>
    </row>
    <row r="1670" spans="14:14">
      <c r="N1670" s="32"/>
    </row>
    <row r="1671" spans="14:14">
      <c r="N1671" s="32"/>
    </row>
    <row r="1672" spans="14:14">
      <c r="N1672" s="32"/>
    </row>
    <row r="1673" spans="14:14">
      <c r="N1673" s="32"/>
    </row>
    <row r="1674" spans="14:14">
      <c r="N1674" s="32"/>
    </row>
    <row r="1675" spans="14:14">
      <c r="N1675" s="32"/>
    </row>
    <row r="1676" spans="14:14">
      <c r="N1676" s="32"/>
    </row>
    <row r="1677" spans="14:14">
      <c r="N1677" s="32"/>
    </row>
    <row r="1678" spans="14:14">
      <c r="N1678" s="32"/>
    </row>
    <row r="1679" spans="14:14">
      <c r="N1679" s="32"/>
    </row>
    <row r="1680" spans="14:14">
      <c r="N1680" s="32"/>
    </row>
    <row r="1681" spans="14:14">
      <c r="N1681" s="32"/>
    </row>
    <row r="1682" spans="14:14">
      <c r="N1682" s="32"/>
    </row>
    <row r="1683" spans="14:14">
      <c r="N1683" s="32"/>
    </row>
    <row r="1684" spans="14:14">
      <c r="N1684" s="32"/>
    </row>
    <row r="1685" spans="14:14">
      <c r="N1685" s="32"/>
    </row>
    <row r="1686" spans="14:14">
      <c r="N1686" s="32"/>
    </row>
    <row r="1687" spans="14:14">
      <c r="N1687" s="32"/>
    </row>
    <row r="1688" spans="14:14">
      <c r="N1688" s="32"/>
    </row>
    <row r="1689" spans="14:14">
      <c r="N1689" s="32"/>
    </row>
    <row r="1690" spans="14:14">
      <c r="N1690" s="32"/>
    </row>
    <row r="1691" spans="14:14">
      <c r="N1691" s="32"/>
    </row>
    <row r="1692" spans="14:14">
      <c r="N1692" s="32"/>
    </row>
    <row r="1693" spans="14:14">
      <c r="N1693" s="32"/>
    </row>
    <row r="1694" spans="14:14">
      <c r="N1694" s="32"/>
    </row>
    <row r="1695" spans="14:14">
      <c r="N1695" s="32"/>
    </row>
    <row r="1696" spans="14:14">
      <c r="N1696" s="32"/>
    </row>
    <row r="1697" spans="14:14">
      <c r="N1697" s="32"/>
    </row>
    <row r="1698" spans="14:14">
      <c r="N1698" s="32"/>
    </row>
    <row r="1699" spans="14:14">
      <c r="N1699" s="32"/>
    </row>
    <row r="1700" spans="14:14">
      <c r="N1700" s="32"/>
    </row>
    <row r="1701" spans="14:14">
      <c r="N1701" s="32"/>
    </row>
    <row r="1702" spans="14:14">
      <c r="N1702" s="32"/>
    </row>
    <row r="1703" spans="14:14">
      <c r="N1703" s="32"/>
    </row>
    <row r="1704" spans="14:14">
      <c r="N1704" s="32"/>
    </row>
    <row r="1705" spans="14:14">
      <c r="N1705" s="32"/>
    </row>
    <row r="1706" spans="14:14">
      <c r="N1706" s="32"/>
    </row>
    <row r="1707" spans="14:14">
      <c r="N1707" s="32"/>
    </row>
    <row r="1708" spans="14:14">
      <c r="N1708" s="32"/>
    </row>
    <row r="1709" spans="14:14">
      <c r="N1709" s="32"/>
    </row>
    <row r="1710" spans="14:14">
      <c r="N1710" s="32"/>
    </row>
    <row r="1711" spans="14:14">
      <c r="N1711" s="32"/>
    </row>
    <row r="1712" spans="14:14">
      <c r="N1712" s="32"/>
    </row>
    <row r="1713" spans="14:14">
      <c r="N1713" s="32"/>
    </row>
    <row r="1714" spans="14:14">
      <c r="N1714" s="32"/>
    </row>
    <row r="1715" spans="14:14">
      <c r="N1715" s="32"/>
    </row>
    <row r="1716" spans="14:14">
      <c r="N1716" s="32"/>
    </row>
    <row r="1717" spans="14:14">
      <c r="N1717" s="32"/>
    </row>
    <row r="1718" spans="14:14">
      <c r="N1718" s="32"/>
    </row>
    <row r="1719" spans="14:14">
      <c r="N1719" s="32"/>
    </row>
    <row r="1720" spans="14:14">
      <c r="N1720" s="32"/>
    </row>
    <row r="1721" spans="14:14">
      <c r="N1721" s="32"/>
    </row>
    <row r="1722" spans="14:14">
      <c r="N1722" s="32"/>
    </row>
    <row r="1723" spans="14:14">
      <c r="N1723" s="32"/>
    </row>
    <row r="1724" spans="14:14">
      <c r="N1724" s="32"/>
    </row>
    <row r="1725" spans="14:14">
      <c r="N1725" s="32"/>
    </row>
    <row r="1726" spans="14:14">
      <c r="N1726" s="32"/>
    </row>
    <row r="1727" spans="14:14">
      <c r="N1727" s="32"/>
    </row>
    <row r="1728" spans="14:14">
      <c r="N1728" s="32"/>
    </row>
    <row r="1729" spans="14:14">
      <c r="N1729" s="32"/>
    </row>
    <row r="1730" spans="14:14">
      <c r="N1730" s="32"/>
    </row>
    <row r="1731" spans="14:14">
      <c r="N1731" s="32"/>
    </row>
    <row r="1732" spans="14:14">
      <c r="N1732" s="32"/>
    </row>
    <row r="1733" spans="14:14">
      <c r="N1733" s="32"/>
    </row>
    <row r="1734" spans="14:14">
      <c r="N1734" s="32"/>
    </row>
    <row r="1735" spans="14:14">
      <c r="N1735" s="32"/>
    </row>
    <row r="1736" spans="14:14">
      <c r="N1736" s="32"/>
    </row>
    <row r="1737" spans="14:14">
      <c r="N1737" s="32"/>
    </row>
    <row r="1738" spans="14:14">
      <c r="N1738" s="32"/>
    </row>
    <row r="1739" spans="14:14">
      <c r="N1739" s="32"/>
    </row>
    <row r="1740" spans="14:14">
      <c r="N1740" s="32"/>
    </row>
    <row r="1741" spans="14:14">
      <c r="N1741" s="32"/>
    </row>
    <row r="1742" spans="14:14">
      <c r="N1742" s="32"/>
    </row>
    <row r="1743" spans="14:14">
      <c r="N1743" s="32"/>
    </row>
    <row r="1744" spans="14:14">
      <c r="N1744" s="32"/>
    </row>
    <row r="1745" spans="14:14">
      <c r="N1745" s="32"/>
    </row>
    <row r="1746" spans="14:14">
      <c r="N1746" s="32"/>
    </row>
    <row r="1747" spans="14:14">
      <c r="N1747" s="32"/>
    </row>
    <row r="1748" spans="14:14">
      <c r="N1748" s="32"/>
    </row>
    <row r="1749" spans="14:14">
      <c r="N1749" s="32"/>
    </row>
    <row r="1750" spans="14:14">
      <c r="N1750" s="32"/>
    </row>
    <row r="1751" spans="14:14">
      <c r="N1751" s="32"/>
    </row>
    <row r="1752" spans="14:14">
      <c r="N1752" s="32"/>
    </row>
    <row r="1753" spans="14:14">
      <c r="N1753" s="32"/>
    </row>
    <row r="1754" spans="14:14">
      <c r="N1754" s="32"/>
    </row>
    <row r="1755" spans="14:14">
      <c r="N1755" s="32"/>
    </row>
    <row r="1756" spans="14:14">
      <c r="N1756" s="32"/>
    </row>
    <row r="1757" spans="14:14">
      <c r="N1757" s="32"/>
    </row>
    <row r="1758" spans="14:14">
      <c r="N1758" s="32"/>
    </row>
    <row r="1759" spans="14:14">
      <c r="N1759" s="32"/>
    </row>
    <row r="1760" spans="14:14">
      <c r="N1760" s="32"/>
    </row>
    <row r="1761" spans="14:14">
      <c r="N1761" s="32"/>
    </row>
    <row r="1762" spans="14:14">
      <c r="N1762" s="32"/>
    </row>
    <row r="1763" spans="14:14">
      <c r="N1763" s="32"/>
    </row>
    <row r="1764" spans="14:14">
      <c r="N1764" s="32"/>
    </row>
    <row r="1765" spans="14:14">
      <c r="N1765" s="32"/>
    </row>
    <row r="1766" spans="14:14">
      <c r="N1766" s="32"/>
    </row>
    <row r="1767" spans="14:14">
      <c r="N1767" s="32"/>
    </row>
    <row r="1768" spans="14:14">
      <c r="N1768" s="32"/>
    </row>
    <row r="1769" spans="14:14">
      <c r="N1769" s="32"/>
    </row>
    <row r="1770" spans="14:14">
      <c r="N1770" s="32"/>
    </row>
    <row r="1771" spans="14:14">
      <c r="N1771" s="32"/>
    </row>
    <row r="1772" spans="14:14">
      <c r="N1772" s="32"/>
    </row>
    <row r="1773" spans="14:14">
      <c r="N1773" s="32"/>
    </row>
    <row r="1774" spans="14:14">
      <c r="N1774" s="32"/>
    </row>
    <row r="1775" spans="14:14">
      <c r="N1775" s="32"/>
    </row>
    <row r="1776" spans="14:14">
      <c r="N1776" s="32"/>
    </row>
    <row r="1777" spans="14:14">
      <c r="N1777" s="32"/>
    </row>
    <row r="1778" spans="14:14">
      <c r="N1778" s="32"/>
    </row>
    <row r="1779" spans="14:14">
      <c r="N1779" s="32"/>
    </row>
    <row r="1780" spans="14:14">
      <c r="N1780" s="32"/>
    </row>
    <row r="1781" spans="14:14">
      <c r="N1781" s="32"/>
    </row>
    <row r="1782" spans="14:14">
      <c r="N1782" s="32"/>
    </row>
    <row r="1783" spans="14:14">
      <c r="N1783" s="32"/>
    </row>
    <row r="1784" spans="14:14">
      <c r="N1784" s="32"/>
    </row>
    <row r="1785" spans="14:14">
      <c r="N1785" s="32"/>
    </row>
    <row r="1786" spans="14:14">
      <c r="N1786" s="32"/>
    </row>
    <row r="1787" spans="14:14">
      <c r="N1787" s="32"/>
    </row>
    <row r="1788" spans="14:14">
      <c r="N1788" s="32"/>
    </row>
    <row r="1789" spans="14:14">
      <c r="N1789" s="32"/>
    </row>
    <row r="1790" spans="14:14">
      <c r="N1790" s="32"/>
    </row>
    <row r="1791" spans="14:14">
      <c r="N1791" s="32"/>
    </row>
    <row r="1792" spans="14:14">
      <c r="N1792" s="32"/>
    </row>
    <row r="1793" spans="14:14">
      <c r="N1793" s="32"/>
    </row>
    <row r="1794" spans="14:14">
      <c r="N1794" s="32"/>
    </row>
    <row r="1795" spans="14:14">
      <c r="N1795" s="32"/>
    </row>
    <row r="1796" spans="14:14">
      <c r="N1796" s="32"/>
    </row>
    <row r="1797" spans="14:14">
      <c r="N1797" s="32"/>
    </row>
    <row r="1798" spans="14:14">
      <c r="N1798" s="32"/>
    </row>
    <row r="1799" spans="14:14">
      <c r="N1799" s="32"/>
    </row>
    <row r="1800" spans="14:14">
      <c r="N1800" s="32"/>
    </row>
    <row r="1801" spans="14:14">
      <c r="N1801" s="32"/>
    </row>
    <row r="1802" spans="14:14">
      <c r="N1802" s="32"/>
    </row>
    <row r="1803" spans="14:14">
      <c r="N1803" s="32"/>
    </row>
    <row r="1804" spans="14:14">
      <c r="N1804" s="32"/>
    </row>
    <row r="1805" spans="14:14">
      <c r="N1805" s="32"/>
    </row>
    <row r="1806" spans="14:14">
      <c r="N1806" s="32"/>
    </row>
    <row r="1807" spans="14:14">
      <c r="N1807" s="32"/>
    </row>
    <row r="1808" spans="14:14">
      <c r="N1808" s="32"/>
    </row>
    <row r="1809" spans="14:14">
      <c r="N1809" s="32"/>
    </row>
    <row r="1810" spans="14:14">
      <c r="N1810" s="32"/>
    </row>
    <row r="1811" spans="14:14">
      <c r="N1811" s="32"/>
    </row>
    <row r="1812" spans="14:14">
      <c r="N1812" s="32"/>
    </row>
    <row r="1813" spans="14:14">
      <c r="N1813" s="32"/>
    </row>
    <row r="1814" spans="14:14">
      <c r="N1814" s="32"/>
    </row>
    <row r="1815" spans="14:14">
      <c r="N1815" s="32"/>
    </row>
    <row r="1816" spans="14:14">
      <c r="N1816" s="32"/>
    </row>
    <row r="1817" spans="14:14">
      <c r="N1817" s="32"/>
    </row>
    <row r="1818" spans="14:14">
      <c r="N1818" s="32"/>
    </row>
    <row r="1819" spans="14:14">
      <c r="N1819" s="32"/>
    </row>
    <row r="1820" spans="14:14">
      <c r="N1820" s="32"/>
    </row>
    <row r="1821" spans="14:14">
      <c r="N1821" s="32"/>
    </row>
    <row r="1822" spans="14:14">
      <c r="N1822" s="32"/>
    </row>
    <row r="1823" spans="14:14">
      <c r="N1823" s="32"/>
    </row>
    <row r="1824" spans="14:14">
      <c r="N1824" s="32"/>
    </row>
    <row r="1825" spans="14:14">
      <c r="N1825" s="32"/>
    </row>
    <row r="1826" spans="14:14">
      <c r="N1826" s="32"/>
    </row>
    <row r="1827" spans="14:14">
      <c r="N1827" s="32"/>
    </row>
    <row r="1828" spans="14:14">
      <c r="N1828" s="32"/>
    </row>
    <row r="1829" spans="14:14">
      <c r="N1829" s="32"/>
    </row>
    <row r="1830" spans="14:14">
      <c r="N1830" s="32"/>
    </row>
    <row r="1831" spans="14:14">
      <c r="N1831" s="32"/>
    </row>
    <row r="1832" spans="14:14">
      <c r="N1832" s="32"/>
    </row>
    <row r="1833" spans="14:14">
      <c r="N1833" s="32"/>
    </row>
    <row r="1834" spans="14:14">
      <c r="N1834" s="32"/>
    </row>
    <row r="1835" spans="14:14">
      <c r="N1835" s="32"/>
    </row>
    <row r="1836" spans="14:14">
      <c r="N1836" s="32"/>
    </row>
    <row r="1837" spans="14:14">
      <c r="N1837" s="32"/>
    </row>
    <row r="1838" spans="14:14">
      <c r="N1838" s="32"/>
    </row>
    <row r="1839" spans="14:14">
      <c r="N1839" s="32"/>
    </row>
    <row r="1840" spans="14:14">
      <c r="N1840" s="32"/>
    </row>
    <row r="1841" spans="14:14">
      <c r="N1841" s="32"/>
    </row>
    <row r="1842" spans="14:14">
      <c r="N1842" s="32"/>
    </row>
    <row r="1843" spans="14:14">
      <c r="N1843" s="32"/>
    </row>
    <row r="1844" spans="14:14">
      <c r="N1844" s="32"/>
    </row>
    <row r="1845" spans="14:14">
      <c r="N1845" s="32"/>
    </row>
    <row r="1846" spans="14:14">
      <c r="N1846" s="32"/>
    </row>
    <row r="1847" spans="14:14">
      <c r="N1847" s="32"/>
    </row>
    <row r="1848" spans="14:14">
      <c r="N1848" s="32"/>
    </row>
    <row r="1849" spans="14:14">
      <c r="N1849" s="32"/>
    </row>
    <row r="1850" spans="14:14">
      <c r="N1850" s="32"/>
    </row>
    <row r="1851" spans="14:14">
      <c r="N1851" s="32"/>
    </row>
    <row r="1852" spans="14:14">
      <c r="N1852" s="32"/>
    </row>
    <row r="1853" spans="14:14">
      <c r="N1853" s="32"/>
    </row>
    <row r="1854" spans="14:14">
      <c r="N1854" s="32"/>
    </row>
    <row r="1855" spans="14:14">
      <c r="N1855" s="32"/>
    </row>
    <row r="1856" spans="14:14">
      <c r="N1856" s="32"/>
    </row>
    <row r="1857" spans="14:14">
      <c r="N1857" s="32"/>
    </row>
    <row r="1858" spans="14:14">
      <c r="N1858" s="32"/>
    </row>
    <row r="1859" spans="14:14">
      <c r="N1859" s="32"/>
    </row>
    <row r="1860" spans="14:14">
      <c r="N1860" s="32"/>
    </row>
    <row r="1861" spans="14:14">
      <c r="N1861" s="32"/>
    </row>
    <row r="1862" spans="14:14">
      <c r="N1862" s="32"/>
    </row>
    <row r="1863" spans="14:14">
      <c r="N1863" s="32"/>
    </row>
    <row r="1864" spans="14:14">
      <c r="N1864" s="32"/>
    </row>
    <row r="1865" spans="14:14">
      <c r="N1865" s="32"/>
    </row>
    <row r="1866" spans="14:14">
      <c r="N1866" s="32"/>
    </row>
    <row r="1867" spans="14:14">
      <c r="N1867" s="32"/>
    </row>
    <row r="1868" spans="14:14">
      <c r="N1868" s="32"/>
    </row>
    <row r="1869" spans="14:14">
      <c r="N1869" s="32"/>
    </row>
    <row r="1870" spans="14:14">
      <c r="N1870" s="32"/>
    </row>
    <row r="1871" spans="14:14">
      <c r="N1871" s="32"/>
    </row>
    <row r="1872" spans="14:14">
      <c r="N1872" s="32"/>
    </row>
    <row r="1873" spans="14:14">
      <c r="N1873" s="32"/>
    </row>
    <row r="1874" spans="14:14">
      <c r="N1874" s="32"/>
    </row>
    <row r="1875" spans="14:14">
      <c r="N1875" s="32"/>
    </row>
    <row r="1876" spans="14:14">
      <c r="N1876" s="32"/>
    </row>
    <row r="1877" spans="14:14">
      <c r="N1877" s="32"/>
    </row>
    <row r="1878" spans="14:14">
      <c r="N1878" s="32"/>
    </row>
    <row r="1879" spans="14:14">
      <c r="N1879" s="32"/>
    </row>
    <row r="1880" spans="14:14">
      <c r="N1880" s="32"/>
    </row>
    <row r="1881" spans="14:14">
      <c r="N1881" s="32"/>
    </row>
    <row r="1882" spans="14:14">
      <c r="N1882" s="32"/>
    </row>
    <row r="1883" spans="14:14">
      <c r="N1883" s="32"/>
    </row>
    <row r="1884" spans="14:14">
      <c r="N1884" s="32"/>
    </row>
    <row r="1885" spans="14:14">
      <c r="N1885" s="32"/>
    </row>
    <row r="1886" spans="14:14">
      <c r="N1886" s="32"/>
    </row>
    <row r="1887" spans="14:14">
      <c r="N1887" s="32"/>
    </row>
    <row r="1888" spans="14:14">
      <c r="N1888" s="32"/>
    </row>
    <row r="1889" spans="14:14">
      <c r="N1889" s="32"/>
    </row>
    <row r="1890" spans="14:14">
      <c r="N1890" s="32"/>
    </row>
    <row r="1891" spans="14:14">
      <c r="N1891" s="32"/>
    </row>
    <row r="1892" spans="14:14">
      <c r="N1892" s="32"/>
    </row>
    <row r="1893" spans="14:14">
      <c r="N1893" s="32"/>
    </row>
    <row r="1894" spans="14:14">
      <c r="N1894" s="32"/>
    </row>
    <row r="1895" spans="14:14">
      <c r="N1895" s="32"/>
    </row>
    <row r="1896" spans="14:14">
      <c r="N1896" s="32"/>
    </row>
    <row r="1897" spans="14:14">
      <c r="N1897" s="32"/>
    </row>
    <row r="1898" spans="14:14">
      <c r="N1898" s="32"/>
    </row>
    <row r="1899" spans="14:14">
      <c r="N1899" s="32"/>
    </row>
    <row r="1900" spans="14:14">
      <c r="N1900" s="32"/>
    </row>
    <row r="1901" spans="14:14">
      <c r="N1901" s="32"/>
    </row>
    <row r="1902" spans="14:14">
      <c r="N1902" s="32"/>
    </row>
    <row r="1903" spans="14:14">
      <c r="N1903" s="32"/>
    </row>
    <row r="1904" spans="14:14">
      <c r="N1904" s="32"/>
    </row>
    <row r="1905" spans="14:14">
      <c r="N1905" s="32"/>
    </row>
    <row r="1906" spans="14:14">
      <c r="N1906" s="32"/>
    </row>
    <row r="1907" spans="14:14">
      <c r="N1907" s="32"/>
    </row>
    <row r="1908" spans="14:14">
      <c r="N1908" s="32"/>
    </row>
    <row r="1909" spans="14:14">
      <c r="N1909" s="32"/>
    </row>
    <row r="1910" spans="14:14">
      <c r="N1910" s="32"/>
    </row>
    <row r="1911" spans="14:14">
      <c r="N1911" s="32"/>
    </row>
    <row r="1912" spans="14:14">
      <c r="N1912" s="32"/>
    </row>
    <row r="1913" spans="14:14">
      <c r="N1913" s="32"/>
    </row>
    <row r="1914" spans="14:14">
      <c r="N1914" s="32"/>
    </row>
    <row r="1915" spans="14:14">
      <c r="N1915" s="32"/>
    </row>
    <row r="1916" spans="14:14">
      <c r="N1916" s="32"/>
    </row>
    <row r="1917" spans="14:14">
      <c r="N1917" s="32"/>
    </row>
    <row r="1918" spans="14:14">
      <c r="N1918" s="32"/>
    </row>
    <row r="1919" spans="14:14">
      <c r="N1919" s="32"/>
    </row>
    <row r="1920" spans="14:14">
      <c r="N1920" s="32"/>
    </row>
    <row r="1921" spans="14:14">
      <c r="N1921" s="32"/>
    </row>
    <row r="1922" spans="14:14">
      <c r="N1922" s="32"/>
    </row>
    <row r="1923" spans="14:14">
      <c r="N1923" s="32"/>
    </row>
    <row r="1924" spans="14:14">
      <c r="N1924" s="32"/>
    </row>
    <row r="1925" spans="14:14">
      <c r="N1925" s="32"/>
    </row>
    <row r="1926" spans="14:14">
      <c r="N1926" s="32"/>
    </row>
    <row r="1927" spans="14:14">
      <c r="N1927" s="32"/>
    </row>
    <row r="1928" spans="14:14">
      <c r="N1928" s="32"/>
    </row>
    <row r="1929" spans="14:14">
      <c r="N1929" s="32"/>
    </row>
    <row r="1930" spans="14:14">
      <c r="N1930" s="32"/>
    </row>
    <row r="1931" spans="14:14">
      <c r="N1931" s="32"/>
    </row>
    <row r="1932" spans="14:14">
      <c r="N1932" s="32"/>
    </row>
    <row r="1933" spans="14:14">
      <c r="N1933" s="32"/>
    </row>
    <row r="1934" spans="14:14">
      <c r="N1934" s="32"/>
    </row>
    <row r="1935" spans="14:14">
      <c r="N1935" s="32"/>
    </row>
    <row r="1936" spans="14:14">
      <c r="N1936" s="32"/>
    </row>
    <row r="1937" spans="14:14">
      <c r="N1937" s="32"/>
    </row>
    <row r="1938" spans="14:14">
      <c r="N1938" s="32"/>
    </row>
    <row r="1939" spans="14:14">
      <c r="N1939" s="32"/>
    </row>
    <row r="1940" spans="14:14">
      <c r="N1940" s="32"/>
    </row>
    <row r="1941" spans="14:14">
      <c r="N1941" s="32"/>
    </row>
    <row r="1942" spans="14:14">
      <c r="N1942" s="32"/>
    </row>
    <row r="1943" spans="14:14">
      <c r="N1943" s="32"/>
    </row>
    <row r="1944" spans="14:14">
      <c r="N1944" s="32"/>
    </row>
    <row r="1945" spans="14:14">
      <c r="N1945" s="32"/>
    </row>
    <row r="1946" spans="14:14">
      <c r="N1946" s="32"/>
    </row>
    <row r="1947" spans="14:14">
      <c r="N1947" s="32"/>
    </row>
    <row r="1948" spans="14:14">
      <c r="N1948" s="32"/>
    </row>
    <row r="1048576" spans="9:9">
      <c r="I1048576" s="9"/>
    </row>
  </sheetData>
  <mergeCells count="3">
    <mergeCell ref="W1:Z1"/>
    <mergeCell ref="E1:U1"/>
    <mergeCell ref="A1:B1"/>
  </mergeCells>
  <conditionalFormatting sqref="E1:U1">
    <cfRule type="expression" dxfId="0" priority="2">
      <formula>SUM($B$8:$B$20)&gt;$B$2</formula>
    </cfRule>
  </conditionalFormatting>
  <dataValidations disablePrompts="1" count="3">
    <dataValidation type="list" allowBlank="1" showInputMessage="1" showErrorMessage="1" sqref="B4 C22 V22 AG22">
      <formula1>#REF!</formula1>
    </dataValidation>
    <dataValidation type="list" allowBlank="1" showInputMessage="1" showErrorMessage="1" sqref="B23">
      <formula1>$M$2:$P$2</formula1>
    </dataValidation>
    <dataValidation type="list" allowBlank="1" showInputMessage="1" showErrorMessage="1" sqref="B5">
      <formula1>$AL$1:$AL$2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5" sqref="Q5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0" sqref="Q10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Loan amortization schedule</vt:lpstr>
      <vt:lpstr>EMI Components</vt:lpstr>
      <vt:lpstr>Year-end balance</vt:lpstr>
      <vt:lpstr>'Loan amortization schedule'!emi</vt:lpstr>
      <vt:lpstr>'Loan amortization schedule'!freq</vt:lpstr>
      <vt:lpstr>'Loan amortization schedule'!initial</vt:lpstr>
      <vt:lpstr>'Loan amortization schedule'!rate</vt:lpstr>
      <vt:lpstr>regpay</vt:lpstr>
      <vt:lpstr>'Loan amortization schedule'!term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pattu</dc:creator>
  <cp:lastModifiedBy>pattu</cp:lastModifiedBy>
  <dcterms:created xsi:type="dcterms:W3CDTF">2014-11-14T05:12:42Z</dcterms:created>
  <dcterms:modified xsi:type="dcterms:W3CDTF">2014-11-14T17:23:10Z</dcterms:modified>
</cp:coreProperties>
</file>