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680" windowHeight="7560" activeTab="0"/>
  </bookViews>
  <sheets>
    <sheet name="Inputs" sheetId="1" r:id="rId1"/>
    <sheet name="Contribution schedule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<sst xmlns="http://schemas.openxmlformats.org/spreadsheetml/2006/main" count="40" uniqueCount="37">
  <si>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Simple EPF Corpus Calculator -freefincal.com</t>
  </si>
  <si>
    <t>Current rate of interest</t>
  </si>
  <si>
    <t>Employee contribution to EPF</t>
  </si>
  <si>
    <t>Employer contribution to EPF</t>
  </si>
  <si>
    <t>Years after which you want to calculate corpus</t>
  </si>
  <si>
    <t>Current EPF Balance</t>
  </si>
  <si>
    <t>Current basic pay</t>
  </si>
  <si>
    <t>Method 1</t>
  </si>
  <si>
    <t>Method 2</t>
  </si>
  <si>
    <t>Method 3</t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</si>
  <si>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Basic x 12% - (15000 x 8.33%)</t>
    </r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</si>
  <si>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</si>
  <si>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15000 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</si>
  <si>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t>EPF expenses each month</t>
  </si>
  <si>
    <t>Year</t>
  </si>
  <si>
    <t>Basic Pay</t>
  </si>
  <si>
    <t>Current EPS Balance</t>
  </si>
  <si>
    <t>Expected EPF Corpus with same rate of interest</t>
  </si>
  <si>
    <t xml:space="preserve">Expected EPS Corpus </t>
  </si>
  <si>
    <t>There are 3 methods of computing contributions if salary is above threshold limit*</t>
  </si>
  <si>
    <t>*Source:  http://www.bemoneyaware.com/blog/epf/</t>
  </si>
  <si>
    <t>Monthly Contribution</t>
  </si>
  <si>
    <t>Employee</t>
  </si>
  <si>
    <t xml:space="preserve">Employer </t>
  </si>
  <si>
    <t>Total</t>
  </si>
  <si>
    <t>EPF balance</t>
  </si>
  <si>
    <t>opening</t>
  </si>
  <si>
    <t>closing</t>
  </si>
  <si>
    <t>EPS balance</t>
  </si>
  <si>
    <t xml:space="preserve">EPS  </t>
  </si>
  <si>
    <t>monthly contribution</t>
  </si>
  <si>
    <t xml:space="preserve">EPF </t>
  </si>
  <si>
    <t>annual expenses</t>
  </si>
  <si>
    <t>Total monthly contribution to EPF in first year</t>
  </si>
  <si>
    <t>Rate at which basic pay increases</t>
  </si>
  <si>
    <t>Choose method which matches with your pay slip</t>
  </si>
  <si>
    <t>Threshold for mandatory EPF contribution. Old limit: 6500; New limit 15,000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</si>
</sst>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%"/>
    <numFmt numFmtId="167" formatCode="[$-4009]dd\ mmmm\ yyyy"/>
    <numFmt numFmtId="168" formatCode="0.0000%"/>
    <numFmt numFmtId="169" formatCode="0.000%"/>
    <numFmt numFmtId="170" formatCode="0.00000%"/>
    <numFmt numFmtId="171" formatCode="_ * #,##0.00000_ ;_ * \-#,##0.00000_ ;_ * &quot;-&quot;?????_ ;_ @_ "/>
    <numFmt numFmtId="172" formatCode="_ * #,##0.0_ ;_ * \-#,##0.0_ ;_ * &quot;-&quot;??_ ;_ @_ 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 * #,##0.000_ ;_ * \-#,##0.0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33" borderId="10" xfId="42" applyNumberFormat="1" applyFont="1" applyFill="1" applyBorder="1" applyAlignment="1">
      <alignment horizontal="center"/>
    </xf>
    <xf numFmtId="9" fontId="3" fillId="33" borderId="10" xfId="57" applyFont="1" applyFill="1" applyBorder="1" applyAlignment="1">
      <alignment horizontal="center"/>
    </xf>
    <xf numFmtId="10" fontId="3" fillId="33" borderId="10" xfId="57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0" borderId="10" xfId="42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70" fontId="3" fillId="33" borderId="10" xfId="0" applyNumberFormat="1" applyFont="1" applyFill="1" applyBorder="1" applyAlignment="1">
      <alignment horizontal="center"/>
    </xf>
    <xf numFmtId="170" fontId="0" fillId="34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/>
    </xf>
    <xf numFmtId="164" fontId="3" fillId="34" borderId="1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8" fillId="34" borderId="10" xfId="0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 horizontal="center"/>
    </xf>
    <xf numFmtId="1" fontId="38" fillId="34" borderId="11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 horizontal="center"/>
    </xf>
    <xf numFmtId="43" fontId="3" fillId="0" borderId="10" xfId="42" applyFont="1" applyBorder="1" applyAlignment="1">
      <alignment horizontal="center"/>
    </xf>
    <xf numFmtId="164" fontId="3" fillId="36" borderId="10" xfId="42" applyNumberFormat="1" applyFont="1" applyFill="1" applyBorder="1" applyAlignment="1">
      <alignment horizontal="center"/>
    </xf>
    <xf numFmtId="164" fontId="3" fillId="34" borderId="10" xfId="42" applyNumberFormat="1" applyFont="1" applyFill="1" applyBorder="1" applyAlignment="1">
      <alignment/>
    </xf>
    <xf numFmtId="1" fontId="38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3" fillId="36" borderId="10" xfId="42" applyNumberFormat="1" applyFont="1" applyFill="1" applyBorder="1" applyAlignment="1">
      <alignment horizontal="center"/>
    </xf>
    <xf numFmtId="164" fontId="3" fillId="34" borderId="10" xfId="42" applyNumberFormat="1" applyFont="1" applyFill="1" applyBorder="1" applyAlignment="1">
      <alignment horizontal="center"/>
    </xf>
    <xf numFmtId="164" fontId="3" fillId="33" borderId="10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30" zoomScaleNormal="130" zoomScalePageLayoutView="0" workbookViewId="0" topLeftCell="A1">
      <selection activeCell="A14" sqref="A14"/>
    </sheetView>
  </sheetViews>
  <sheetFormatPr defaultColWidth="9.140625" defaultRowHeight="15"/>
  <cols>
    <col min="1" max="1" width="60.8515625" style="0" customWidth="1"/>
    <col min="2" max="2" width="12.8515625" style="0" bestFit="1" customWidth="1"/>
  </cols>
  <sheetData>
    <row r="1" spans="1:15" ht="15">
      <c r="A1" s="30" t="s">
        <v>0</v>
      </c>
      <c r="B1" s="31"/>
      <c r="C1" s="9"/>
      <c r="D1" s="9"/>
      <c r="E1" s="9"/>
      <c r="F1" s="9"/>
      <c r="G1" s="9"/>
      <c r="H1" s="9"/>
      <c r="I1" s="9"/>
      <c r="J1" s="9"/>
      <c r="O1" s="9"/>
    </row>
    <row r="2" spans="1:15" ht="15">
      <c r="A2" s="1" t="s">
        <v>5</v>
      </c>
      <c r="B2" s="2">
        <v>500000</v>
      </c>
      <c r="C2" s="9"/>
      <c r="D2" s="9"/>
      <c r="E2" s="9"/>
      <c r="F2" s="9"/>
      <c r="G2" s="9"/>
      <c r="H2" s="9"/>
      <c r="I2" s="9"/>
      <c r="J2" s="9"/>
      <c r="O2" s="9"/>
    </row>
    <row r="3" spans="1:15" ht="15">
      <c r="A3" s="1" t="s">
        <v>16</v>
      </c>
      <c r="B3" s="2">
        <v>25000</v>
      </c>
      <c r="C3" s="9"/>
      <c r="D3" s="9"/>
      <c r="E3" s="9"/>
      <c r="F3" s="9"/>
      <c r="G3" s="9"/>
      <c r="H3" s="9"/>
      <c r="I3" s="9"/>
      <c r="J3" s="9"/>
      <c r="O3" s="9"/>
    </row>
    <row r="4" spans="1:15" ht="15">
      <c r="A4" s="1" t="s">
        <v>36</v>
      </c>
      <c r="B4" s="34">
        <v>15000</v>
      </c>
      <c r="C4" s="35"/>
      <c r="D4" s="36"/>
      <c r="E4" s="36"/>
      <c r="F4" s="9"/>
      <c r="G4" s="9"/>
      <c r="H4" s="9"/>
      <c r="I4" s="9"/>
      <c r="J4" s="9"/>
      <c r="O4" s="9"/>
    </row>
    <row r="5" spans="1:15" ht="15">
      <c r="A5" s="1" t="s">
        <v>2</v>
      </c>
      <c r="B5" s="3">
        <v>0.12</v>
      </c>
      <c r="C5" s="9"/>
      <c r="D5" s="9"/>
      <c r="E5" s="9"/>
      <c r="F5" s="9"/>
      <c r="G5" s="9"/>
      <c r="H5" s="9"/>
      <c r="I5" s="9"/>
      <c r="J5" s="9"/>
      <c r="O5" s="9"/>
    </row>
    <row r="6" spans="1:15" ht="15">
      <c r="A6" s="1" t="s">
        <v>3</v>
      </c>
      <c r="B6" s="4">
        <v>0.0367</v>
      </c>
      <c r="C6" s="9"/>
      <c r="D6" s="9"/>
      <c r="E6" s="9"/>
      <c r="F6" s="9"/>
      <c r="G6" s="9"/>
      <c r="H6" s="9"/>
      <c r="I6" s="9"/>
      <c r="J6" s="9"/>
      <c r="O6" s="9"/>
    </row>
    <row r="7" spans="1:15" ht="15">
      <c r="A7" s="1" t="s">
        <v>6</v>
      </c>
      <c r="B7" s="5">
        <v>25000</v>
      </c>
      <c r="C7" s="13"/>
      <c r="D7" s="9"/>
      <c r="E7" s="9"/>
      <c r="F7" s="9"/>
      <c r="G7" s="9"/>
      <c r="H7" s="9"/>
      <c r="I7" s="9"/>
      <c r="J7" s="9"/>
      <c r="O7" s="9"/>
    </row>
    <row r="8" spans="1:15" ht="15">
      <c r="A8" s="1" t="s">
        <v>1</v>
      </c>
      <c r="B8" s="12">
        <v>0.085</v>
      </c>
      <c r="C8" s="9"/>
      <c r="D8" s="9"/>
      <c r="E8" s="9"/>
      <c r="F8" s="9"/>
      <c r="G8" s="9"/>
      <c r="H8" s="9"/>
      <c r="I8" s="9"/>
      <c r="J8" s="9"/>
      <c r="O8" s="9"/>
    </row>
    <row r="9" spans="1:15" ht="15">
      <c r="A9" s="14" t="s">
        <v>19</v>
      </c>
      <c r="B9" s="16"/>
      <c r="C9" s="9"/>
      <c r="D9" s="9"/>
      <c r="E9" s="9"/>
      <c r="F9" s="9"/>
      <c r="G9" s="9"/>
      <c r="H9" s="9"/>
      <c r="I9" s="9"/>
      <c r="J9" s="9"/>
      <c r="O9" s="9"/>
    </row>
    <row r="10" spans="1:15" ht="15">
      <c r="A10" s="18" t="s">
        <v>10</v>
      </c>
      <c r="B10" s="15" t="s">
        <v>7</v>
      </c>
      <c r="C10" s="9"/>
      <c r="D10" s="9"/>
      <c r="E10" s="9"/>
      <c r="F10" s="9"/>
      <c r="G10" s="9"/>
      <c r="H10" s="9"/>
      <c r="I10" s="9"/>
      <c r="J10" s="9"/>
      <c r="O10" s="9"/>
    </row>
    <row r="11" spans="1:15" ht="15">
      <c r="A11" s="18" t="s">
        <v>11</v>
      </c>
      <c r="B11" s="15" t="s">
        <v>8</v>
      </c>
      <c r="C11" s="9"/>
      <c r="D11" s="9"/>
      <c r="E11" s="9"/>
      <c r="F11" s="9"/>
      <c r="G11" s="9"/>
      <c r="H11" s="9"/>
      <c r="I11" s="9"/>
      <c r="J11" s="9"/>
      <c r="O11" s="9"/>
    </row>
    <row r="12" spans="1:15" ht="15">
      <c r="A12" s="18" t="s">
        <v>12</v>
      </c>
      <c r="B12" s="15" t="s">
        <v>9</v>
      </c>
      <c r="C12" s="9"/>
      <c r="D12" s="9"/>
      <c r="E12" s="9"/>
      <c r="F12" s="9"/>
      <c r="G12" s="9"/>
      <c r="H12" s="9"/>
      <c r="I12" s="9"/>
      <c r="J12" s="9"/>
      <c r="O12" s="9"/>
    </row>
    <row r="13" spans="1:15" ht="15">
      <c r="A13" s="1" t="s">
        <v>35</v>
      </c>
      <c r="B13" s="6" t="s">
        <v>7</v>
      </c>
      <c r="C13" s="9"/>
      <c r="D13" s="9"/>
      <c r="E13" s="9"/>
      <c r="F13" s="9"/>
      <c r="G13" s="9"/>
      <c r="H13" s="9"/>
      <c r="I13" s="9"/>
      <c r="J13" s="9"/>
      <c r="O13" s="9"/>
    </row>
    <row r="14" spans="1:15" ht="15">
      <c r="A14" s="1" t="s">
        <v>33</v>
      </c>
      <c r="B14" s="8">
        <f>IF(B7&lt;B4,(B7*B5)+(B7*B6),IF(B13=B10,(B7*B5)+(B7*B5)-(B4*(B5-B6)),IF(B13=B11,(B7*B5)+(B4*B6),IF(B13=B12,(B4*B5)+(B4*B6),0))))</f>
        <v>4750.5</v>
      </c>
      <c r="C14" s="9"/>
      <c r="D14" s="9"/>
      <c r="E14" s="9"/>
      <c r="F14" s="9"/>
      <c r="G14" s="9"/>
      <c r="H14" s="9"/>
      <c r="I14" s="9"/>
      <c r="J14" s="9"/>
      <c r="O14" s="9"/>
    </row>
    <row r="15" spans="1:15" ht="15">
      <c r="A15" s="1" t="s">
        <v>34</v>
      </c>
      <c r="B15" s="24">
        <v>0.03</v>
      </c>
      <c r="C15" s="9"/>
      <c r="D15" s="9"/>
      <c r="E15" s="9"/>
      <c r="F15" s="9"/>
      <c r="G15" s="9"/>
      <c r="H15" s="9"/>
      <c r="I15" s="9"/>
      <c r="J15" s="9"/>
      <c r="O15" s="9"/>
    </row>
    <row r="16" spans="1:15" ht="15">
      <c r="A16" s="1" t="s">
        <v>4</v>
      </c>
      <c r="B16" s="7">
        <v>15</v>
      </c>
      <c r="C16" s="9"/>
      <c r="D16" s="9"/>
      <c r="E16" s="9"/>
      <c r="F16" s="9"/>
      <c r="G16" s="9"/>
      <c r="H16" s="9"/>
      <c r="I16" s="9"/>
      <c r="J16" s="9"/>
      <c r="O16" s="9"/>
    </row>
    <row r="17" spans="1:15" ht="15">
      <c r="A17" s="1" t="s">
        <v>17</v>
      </c>
      <c r="B17" s="25">
        <f>MAX('Contribution schedule'!G3:G41)</f>
        <v>3856565.943746079</v>
      </c>
      <c r="C17" s="9"/>
      <c r="D17" s="9"/>
      <c r="E17" s="9"/>
      <c r="F17" s="9"/>
      <c r="G17" s="9"/>
      <c r="H17" s="9"/>
      <c r="I17" s="9"/>
      <c r="J17" s="9"/>
      <c r="O17" s="9"/>
    </row>
    <row r="18" spans="1:15" ht="15">
      <c r="A18" s="1" t="s">
        <v>18</v>
      </c>
      <c r="B18" s="8">
        <f>MAX('Contribution schedule'!J3:J53)</f>
        <v>249910</v>
      </c>
      <c r="C18" s="9"/>
      <c r="D18" s="9"/>
      <c r="E18" s="9"/>
      <c r="F18" s="9"/>
      <c r="G18" s="9"/>
      <c r="H18" s="9"/>
      <c r="I18" s="9"/>
      <c r="J18" s="9"/>
      <c r="O18" s="9"/>
    </row>
    <row r="19" spans="1:15" ht="15">
      <c r="A19" s="1" t="s">
        <v>13</v>
      </c>
      <c r="B19" s="8">
        <f>IF(B7&lt;B4,1.61%*B7,1.61%*B4)</f>
        <v>241.5</v>
      </c>
      <c r="C19" s="9"/>
      <c r="D19" s="9"/>
      <c r="E19" s="9"/>
      <c r="F19" s="9"/>
      <c r="G19" s="9"/>
      <c r="H19" s="9"/>
      <c r="I19" s="9"/>
      <c r="J19" s="9"/>
      <c r="O19" s="9"/>
    </row>
    <row r="20" spans="1:15" ht="15">
      <c r="A20" s="10" t="s">
        <v>20</v>
      </c>
      <c r="B20" s="11"/>
      <c r="C20" s="9"/>
      <c r="D20" s="9"/>
      <c r="E20" s="9"/>
      <c r="F20" s="9"/>
      <c r="G20" s="9"/>
      <c r="H20" s="9"/>
      <c r="I20" s="9"/>
      <c r="J20" s="9"/>
      <c r="O20" s="9"/>
    </row>
    <row r="21" spans="1:15" ht="15">
      <c r="A21" s="9"/>
      <c r="B21" s="9"/>
      <c r="C21" s="9"/>
      <c r="D21" s="9"/>
      <c r="E21" s="9"/>
      <c r="F21" s="9"/>
      <c r="G21" s="9"/>
      <c r="H21" s="9"/>
      <c r="I21" s="9"/>
      <c r="J21" s="9"/>
      <c r="O21" s="9"/>
    </row>
    <row r="22" spans="1:15" ht="15">
      <c r="A22" s="9"/>
      <c r="B22" s="9"/>
      <c r="C22" s="9"/>
      <c r="D22" s="9"/>
      <c r="E22" s="9"/>
      <c r="F22" s="9"/>
      <c r="G22" s="9"/>
      <c r="H22" s="9"/>
      <c r="I22" s="9"/>
      <c r="J22" s="9"/>
      <c r="O22" s="9"/>
    </row>
    <row r="23" spans="1:15" ht="15">
      <c r="A23" s="9"/>
      <c r="B23" s="9"/>
      <c r="C23" s="9"/>
      <c r="D23" s="9"/>
      <c r="E23" s="9"/>
      <c r="F23" s="9"/>
      <c r="G23" s="9"/>
      <c r="H23" s="9"/>
      <c r="I23" s="9"/>
      <c r="J23" s="9"/>
      <c r="O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4:10" ht="15">
      <c r="D42" s="9"/>
      <c r="E42" s="9"/>
      <c r="F42" s="9"/>
      <c r="G42" s="9"/>
      <c r="H42" s="9"/>
      <c r="I42" s="9"/>
      <c r="J42" s="9"/>
    </row>
  </sheetData>
  <sheetProtection/>
  <mergeCells count="1">
    <mergeCell ref="A1:B1"/>
  </mergeCells>
  <dataValidations count="1">
    <dataValidation type="list" allowBlank="1" showInputMessage="1" showErrorMessage="1" sqref="B13">
      <formula1>$B$10:$B$12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6.00390625" style="20" bestFit="1" customWidth="1"/>
    <col min="2" max="2" width="10.7109375" style="17" bestFit="1" customWidth="1"/>
    <col min="3" max="3" width="10.421875" style="0" bestFit="1" customWidth="1"/>
    <col min="4" max="4" width="10.57421875" style="0" bestFit="1" customWidth="1"/>
    <col min="5" max="5" width="6.7109375" style="17" bestFit="1" customWidth="1"/>
    <col min="6" max="7" width="10.28125" style="0" bestFit="1" customWidth="1"/>
    <col min="8" max="8" width="19.00390625" style="0" bestFit="1" customWidth="1"/>
    <col min="9" max="10" width="9.28125" style="0" bestFit="1" customWidth="1"/>
    <col min="11" max="11" width="16.00390625" style="0" bestFit="1" customWidth="1"/>
  </cols>
  <sheetData>
    <row r="1" spans="1:11" ht="15">
      <c r="A1" s="29"/>
      <c r="B1" s="29"/>
      <c r="C1" s="32" t="s">
        <v>21</v>
      </c>
      <c r="D1" s="32"/>
      <c r="E1" s="32"/>
      <c r="F1" s="33" t="s">
        <v>25</v>
      </c>
      <c r="G1" s="33"/>
      <c r="H1" s="19" t="s">
        <v>30</v>
      </c>
      <c r="I1" s="32" t="s">
        <v>28</v>
      </c>
      <c r="J1" s="32"/>
      <c r="K1" s="19" t="s">
        <v>32</v>
      </c>
    </row>
    <row r="2" spans="1:11" ht="15">
      <c r="A2" s="19" t="s">
        <v>14</v>
      </c>
      <c r="B2" s="19" t="s">
        <v>15</v>
      </c>
      <c r="C2" s="26" t="s">
        <v>22</v>
      </c>
      <c r="D2" s="26" t="s">
        <v>23</v>
      </c>
      <c r="E2" s="26" t="s">
        <v>24</v>
      </c>
      <c r="F2" s="19" t="s">
        <v>26</v>
      </c>
      <c r="G2" s="19" t="s">
        <v>27</v>
      </c>
      <c r="H2" s="19" t="s">
        <v>29</v>
      </c>
      <c r="I2" s="26" t="s">
        <v>26</v>
      </c>
      <c r="J2" s="26" t="s">
        <v>27</v>
      </c>
      <c r="K2" s="19" t="s">
        <v>31</v>
      </c>
    </row>
    <row r="3" spans="1:11" ht="15">
      <c r="A3" s="27">
        <v>1</v>
      </c>
      <c r="B3" s="28">
        <f>Inputs!B7</f>
        <v>25000</v>
      </c>
      <c r="C3" s="28">
        <f>IF(B3&lt;Inputs!$B$4,(B3*Inputs!$B$5),IF(Inputs!$B$13=Inputs!$B$10,(B3*Inputs!$B$5),IF(Inputs!$B$13=Inputs!$B$11,(B3*Inputs!$B$5),IF(Inputs!$B$13=Inputs!$B$12,(Inputs!$B$4*Inputs!$B$5),0))))</f>
        <v>3000</v>
      </c>
      <c r="D3" s="28">
        <f>IF(B3&lt;Inputs!$B$4,(B3*Inputs!$B$6),IF(Inputs!$B$13=Inputs!$B$10,(B3*Inputs!$B$5)-(Inputs!$B$4*(Inputs!$B$5-Inputs!$B$6)),IF(Inputs!$B$13=Inputs!$B$11,(Inputs!$B$4*Inputs!$B$6),IF(Inputs!$B$13=Inputs!$B$12,(Inputs!$B$4*Inputs!$B$6),0))))</f>
        <v>1750.5000000000002</v>
      </c>
      <c r="E3" s="27">
        <f>IF(B3&lt;Inputs!$B$4,(B3*Inputs!$B$5)+(B3*Inputs!$B$6),IF(Inputs!$B$13=Inputs!$B$10,(B3*Inputs!$B$5)+(B3*Inputs!$B$5)-(Inputs!$B$4*(Inputs!$B$5-Inputs!$B$6)),IF(Inputs!$B$13=Inputs!$B$11,(B3*Inputs!$B$5)+(Inputs!$B$4*Inputs!$B$6),IF(Inputs!$B$13=Inputs!$B$12,(Inputs!$B$4*Inputs!$B$5)+(Inputs!$B$4*Inputs!$B$6),0))))</f>
        <v>4750.5</v>
      </c>
      <c r="F3" s="27">
        <f>Inputs!B2</f>
        <v>500000</v>
      </c>
      <c r="G3" s="27">
        <f>(F3+12*E3)*(1+Inputs!$B$8)</f>
        <v>604351.51</v>
      </c>
      <c r="H3" s="27">
        <f>IF(B3&lt;Inputs!$B$4,Inputs!$B$7*(Inputs!$B$5-Inputs!$B$6),Inputs!$B$4*(Inputs!$B$5-Inputs!$B$6))</f>
        <v>1249.4999999999998</v>
      </c>
      <c r="I3" s="27">
        <f>Inputs!B3</f>
        <v>25000</v>
      </c>
      <c r="J3" s="27">
        <f>I3+12*H3</f>
        <v>39994</v>
      </c>
      <c r="K3" s="27">
        <f>12*IF(B3&lt;Inputs!$B$4,1.61%*B3,1.61%*Inputs!$B$4)</f>
        <v>2898</v>
      </c>
    </row>
    <row r="4" spans="1:11" ht="15">
      <c r="A4" s="27">
        <f>IF(A3&gt;=Inputs!$B$16,"",A3+1)</f>
        <v>2</v>
      </c>
      <c r="B4" s="28">
        <f>IF(A3&gt;=Inputs!$B$16,"",B3*(1+Inputs!$B$15))</f>
        <v>25750</v>
      </c>
      <c r="C4" s="28">
        <f>IF(A3&gt;=Inputs!$B$16,"",IF(B4&lt;Inputs!$B$4,(B4*Inputs!$B$5),IF(Inputs!$B$13=Inputs!$B$10,(B4*Inputs!$B$5),IF(Inputs!$B$13=Inputs!$B$11,(B4*Inputs!$B$5),IF(Inputs!$B$13=Inputs!$B$12,(Inputs!$B$4*Inputs!$B$5),0)))))</f>
        <v>3090</v>
      </c>
      <c r="D4" s="28">
        <f>IF(A3&gt;=Inputs!$B$16,"",IF(B4&lt;Inputs!$B$4,(B4*Inputs!$B$6),IF(Inputs!$B$13=Inputs!$B$10,(B4*Inputs!$B$5)-(Inputs!$B$4*(Inputs!$B$5-Inputs!$B$6)),IF(Inputs!$B$13=Inputs!$B$11,(Inputs!$B$4*Inputs!$B$6),IF(Inputs!$B$13=Inputs!$B$12,(Inputs!$B$4*Inputs!$B$6),0)))))</f>
        <v>1840.5000000000002</v>
      </c>
      <c r="E4" s="27">
        <f>IF(A3&gt;=Inputs!$B$16,"",IF(B4&lt;Inputs!$B$4,(B4*Inputs!$B$5)+(B4*Inputs!$B$6),IF(Inputs!$B$13=Inputs!$B$10,(B4*Inputs!$B$5)+(B4*Inputs!$B$5)-(Inputs!$B$4*(Inputs!$B$5-Inputs!$B$6)),IF(Inputs!$B$13=Inputs!$B$11,(B4*Inputs!$B$5)+(Inputs!$B$4*Inputs!$B$6),IF(Inputs!$B$13=Inputs!$B$12,(Inputs!$B$4*Inputs!$B$5)+(Inputs!$B$4*Inputs!$B$6),0)))))</f>
        <v>4930.5</v>
      </c>
      <c r="F4" s="27">
        <f>IF(A3&gt;=Inputs!$B$16,"",G3)</f>
        <v>604351.51</v>
      </c>
      <c r="G4" s="27">
        <f>IF(A3&gt;=Inputs!$B$16,"",(G3+12*E4)*(1+Inputs!$B$8))</f>
        <v>719916.49835</v>
      </c>
      <c r="H4" s="27">
        <f>IF(B4&lt;Inputs!$B$4,Inputs!$B$7*(Inputs!$B$5-Inputs!$B$6),Inputs!$B$4*(Inputs!$B$5-Inputs!$B$6))</f>
        <v>1249.4999999999998</v>
      </c>
      <c r="I4" s="27">
        <f>IF(A3&gt;=Inputs!$B$16,"",J3)</f>
        <v>39994</v>
      </c>
      <c r="J4" s="27">
        <f>IF(A3&gt;=Inputs!$B$16,"",J3+12*H4)</f>
        <v>54988</v>
      </c>
      <c r="K4" s="27">
        <f>IF(A3&gt;=Inputs!$B$16,"",12*IF(B4&lt;Inputs!$B$4,1.61%*B4,1.61%*Inputs!$B$4))</f>
        <v>2898</v>
      </c>
    </row>
    <row r="5" spans="1:11" ht="15">
      <c r="A5" s="27">
        <f>IF(A4&gt;=Inputs!$B$16,"",A4+1)</f>
        <v>3</v>
      </c>
      <c r="B5" s="28">
        <f>IF(A4&gt;=Inputs!$B$16,"",B4*(1+Inputs!$B$15))</f>
        <v>26522.5</v>
      </c>
      <c r="C5" s="28">
        <f>IF(A4&gt;=Inputs!$B$16,"",IF(B5&lt;Inputs!$B$4,(B5*Inputs!$B$5),IF(Inputs!$B$13=Inputs!$B$10,(B5*Inputs!$B$5),IF(Inputs!$B$13=Inputs!$B$11,(B5*Inputs!$B$5),IF(Inputs!$B$13=Inputs!$B$12,(Inputs!$B$4*Inputs!$B$5),0)))))</f>
        <v>3182.7</v>
      </c>
      <c r="D5" s="28">
        <f>IF(A4&gt;=Inputs!$B$16,"",IF(B5&lt;Inputs!$B$4,(B5*Inputs!$B$6),IF(Inputs!$B$13=Inputs!$B$10,(B5*Inputs!$B$5)-(Inputs!$B$4*(Inputs!$B$5-Inputs!$B$6)),IF(Inputs!$B$13=Inputs!$B$11,(Inputs!$B$4*Inputs!$B$6),IF(Inputs!$B$13=Inputs!$B$12,(Inputs!$B$4*Inputs!$B$6),0)))))</f>
        <v>1933.2</v>
      </c>
      <c r="E5" s="27">
        <f>IF(A4&gt;=Inputs!$B$16,"",IF(B5&lt;Inputs!$B$4,(B5*Inputs!$B$5)+(B5*Inputs!$B$6),IF(Inputs!$B$13=Inputs!$B$10,(B5*Inputs!$B$5)+(B5*Inputs!$B$5)-(Inputs!$B$4*(Inputs!$B$5-Inputs!$B$6)),IF(Inputs!$B$13=Inputs!$B$11,(B5*Inputs!$B$5)+(Inputs!$B$4*Inputs!$B$6),IF(Inputs!$B$13=Inputs!$B$12,(Inputs!$B$4*Inputs!$B$5)+(Inputs!$B$4*Inputs!$B$6),0)))))</f>
        <v>5115.9</v>
      </c>
      <c r="F5" s="27">
        <f>IF(A4&gt;=Inputs!$B$16,"",G4)</f>
        <v>719916.49835</v>
      </c>
      <c r="G5" s="27">
        <f>IF(A4&gt;=Inputs!$B$16,"",(G4+12*E5)*(1+Inputs!$B$8))</f>
        <v>847718.41870975</v>
      </c>
      <c r="H5" s="27">
        <f>IF(B5&lt;Inputs!$B$4,Inputs!$B$7*(Inputs!$B$5-Inputs!$B$6),Inputs!$B$4*(Inputs!$B$5-Inputs!$B$6))</f>
        <v>1249.4999999999998</v>
      </c>
      <c r="I5" s="27">
        <f>IF(A4&gt;=Inputs!$B$16,"",J4)</f>
        <v>54988</v>
      </c>
      <c r="J5" s="27">
        <f>IF(A4&gt;=Inputs!$B$16,"",J4+12*H5)</f>
        <v>69982</v>
      </c>
      <c r="K5" s="27">
        <f>IF(A4&gt;=Inputs!$B$16,"",12*IF(B5&lt;Inputs!$B$4,1.61%*B5,1.61%*Inputs!$B$4))</f>
        <v>2898</v>
      </c>
    </row>
    <row r="6" spans="1:11" ht="15">
      <c r="A6" s="27">
        <f>IF(A5&gt;=Inputs!$B$16,"",A5+1)</f>
        <v>4</v>
      </c>
      <c r="B6" s="28">
        <f>IF(A5&gt;=Inputs!$B$16,"",B5*(1+Inputs!$B$15))</f>
        <v>27318.175</v>
      </c>
      <c r="C6" s="28">
        <f>IF(A5&gt;=Inputs!$B$16,"",IF(B6&lt;Inputs!$B$4,(B6*Inputs!$B$5),IF(Inputs!$B$13=Inputs!$B$10,(B6*Inputs!$B$5),IF(Inputs!$B$13=Inputs!$B$11,(B6*Inputs!$B$5),IF(Inputs!$B$13=Inputs!$B$12,(Inputs!$B$4*Inputs!$B$5),0)))))</f>
        <v>3278.1809999999996</v>
      </c>
      <c r="D6" s="28">
        <f>IF(A5&gt;=Inputs!$B$16,"",IF(B6&lt;Inputs!$B$4,(B6*Inputs!$B$6),IF(Inputs!$B$13=Inputs!$B$10,(B6*Inputs!$B$5)-(Inputs!$B$4*(Inputs!$B$5-Inputs!$B$6)),IF(Inputs!$B$13=Inputs!$B$11,(Inputs!$B$4*Inputs!$B$6),IF(Inputs!$B$13=Inputs!$B$12,(Inputs!$B$4*Inputs!$B$6),0)))))</f>
        <v>2028.6809999999998</v>
      </c>
      <c r="E6" s="27">
        <f>IF(A5&gt;=Inputs!$B$16,"",IF(B6&lt;Inputs!$B$4,(B6*Inputs!$B$5)+(B6*Inputs!$B$6),IF(Inputs!$B$13=Inputs!$B$10,(B6*Inputs!$B$5)+(B6*Inputs!$B$5)-(Inputs!$B$4*(Inputs!$B$5-Inputs!$B$6)),IF(Inputs!$B$13=Inputs!$B$11,(B6*Inputs!$B$5)+(Inputs!$B$4*Inputs!$B$6),IF(Inputs!$B$13=Inputs!$B$12,(Inputs!$B$4*Inputs!$B$5)+(Inputs!$B$4*Inputs!$B$6),0)))))</f>
        <v>5306.861999999999</v>
      </c>
      <c r="F6" s="27">
        <f>IF(A5&gt;=Inputs!$B$16,"",G5)</f>
        <v>847718.41870975</v>
      </c>
      <c r="G6" s="27">
        <f>IF(A5&gt;=Inputs!$B$16,"",(G5+12*E6)*(1+Inputs!$B$8))</f>
        <v>988869.8275400788</v>
      </c>
      <c r="H6" s="27">
        <f>IF(B6&lt;Inputs!$B$4,Inputs!$B$7*(Inputs!$B$5-Inputs!$B$6),Inputs!$B$4*(Inputs!$B$5-Inputs!$B$6))</f>
        <v>1249.4999999999998</v>
      </c>
      <c r="I6" s="27">
        <f>IF(A5&gt;=Inputs!$B$16,"",J5)</f>
        <v>69982</v>
      </c>
      <c r="J6" s="27">
        <f>IF(A5&gt;=Inputs!$B$16,"",J5+12*H6)</f>
        <v>84976</v>
      </c>
      <c r="K6" s="27">
        <f>IF(A5&gt;=Inputs!$B$16,"",12*IF(B6&lt;Inputs!$B$4,1.61%*B6,1.61%*Inputs!$B$4))</f>
        <v>2898</v>
      </c>
    </row>
    <row r="7" spans="1:11" ht="15">
      <c r="A7" s="27">
        <f>IF(A6&gt;=Inputs!$B$16,"",A6+1)</f>
        <v>5</v>
      </c>
      <c r="B7" s="28">
        <f>IF(A6&gt;=Inputs!$B$16,"",B6*(1+Inputs!$B$15))</f>
        <v>28137.72025</v>
      </c>
      <c r="C7" s="28">
        <f>IF(A6&gt;=Inputs!$B$16,"",IF(B7&lt;Inputs!$B$4,(B7*Inputs!$B$5),IF(Inputs!$B$13=Inputs!$B$10,(B7*Inputs!$B$5),IF(Inputs!$B$13=Inputs!$B$11,(B7*Inputs!$B$5),IF(Inputs!$B$13=Inputs!$B$12,(Inputs!$B$4*Inputs!$B$5),0)))))</f>
        <v>3376.52643</v>
      </c>
      <c r="D7" s="28">
        <f>IF(A6&gt;=Inputs!$B$16,"",IF(B7&lt;Inputs!$B$4,(B7*Inputs!$B$6),IF(Inputs!$B$13=Inputs!$B$10,(B7*Inputs!$B$5)-(Inputs!$B$4*(Inputs!$B$5-Inputs!$B$6)),IF(Inputs!$B$13=Inputs!$B$11,(Inputs!$B$4*Inputs!$B$6),IF(Inputs!$B$13=Inputs!$B$12,(Inputs!$B$4*Inputs!$B$6),0)))))</f>
        <v>2127.02643</v>
      </c>
      <c r="E7" s="27">
        <f>IF(A6&gt;=Inputs!$B$16,"",IF(B7&lt;Inputs!$B$4,(B7*Inputs!$B$5)+(B7*Inputs!$B$6),IF(Inputs!$B$13=Inputs!$B$10,(B7*Inputs!$B$5)+(B7*Inputs!$B$5)-(Inputs!$B$4*(Inputs!$B$5-Inputs!$B$6)),IF(Inputs!$B$13=Inputs!$B$11,(B7*Inputs!$B$5)+(Inputs!$B$4*Inputs!$B$6),IF(Inputs!$B$13=Inputs!$B$12,(Inputs!$B$4*Inputs!$B$5)+(Inputs!$B$4*Inputs!$B$6),0)))))</f>
        <v>5503.55286</v>
      </c>
      <c r="F7" s="27">
        <f>IF(A6&gt;=Inputs!$B$16,"",G6)</f>
        <v>988869.8275400788</v>
      </c>
      <c r="G7" s="27">
        <f>IF(A6&gt;=Inputs!$B$16,"",(G6+12*E7)*(1+Inputs!$B$8))</f>
        <v>1144580.0211181855</v>
      </c>
      <c r="H7" s="27">
        <f>IF(B7&lt;Inputs!$B$4,Inputs!$B$7*(Inputs!$B$5-Inputs!$B$6),Inputs!$B$4*(Inputs!$B$5-Inputs!$B$6))</f>
        <v>1249.4999999999998</v>
      </c>
      <c r="I7" s="27">
        <f>IF(A6&gt;=Inputs!$B$16,"",J6)</f>
        <v>84976</v>
      </c>
      <c r="J7" s="27">
        <f>IF(A6&gt;=Inputs!$B$16,"",J6+12*H7)</f>
        <v>99970</v>
      </c>
      <c r="K7" s="27">
        <f>IF(A6&gt;=Inputs!$B$16,"",12*IF(B7&lt;Inputs!$B$4,1.61%*B7,1.61%*Inputs!$B$4))</f>
        <v>2898</v>
      </c>
    </row>
    <row r="8" spans="1:11" ht="15">
      <c r="A8" s="27">
        <f>IF(A7&gt;=Inputs!$B$16,"",A7+1)</f>
        <v>6</v>
      </c>
      <c r="B8" s="28">
        <f>IF(A7&gt;=Inputs!$B$16,"",B7*(1+Inputs!$B$15))</f>
        <v>28981.851857499998</v>
      </c>
      <c r="C8" s="28">
        <f>IF(A7&gt;=Inputs!$B$16,"",IF(B8&lt;Inputs!$B$4,(B8*Inputs!$B$5),IF(Inputs!$B$13=Inputs!$B$10,(B8*Inputs!$B$5),IF(Inputs!$B$13=Inputs!$B$11,(B8*Inputs!$B$5),IF(Inputs!$B$13=Inputs!$B$12,(Inputs!$B$4*Inputs!$B$5),0)))))</f>
        <v>3477.8222229</v>
      </c>
      <c r="D8" s="28">
        <f>IF(A7&gt;=Inputs!$B$16,"",IF(B8&lt;Inputs!$B$4,(B8*Inputs!$B$6),IF(Inputs!$B$13=Inputs!$B$10,(B8*Inputs!$B$5)-(Inputs!$B$4*(Inputs!$B$5-Inputs!$B$6)),IF(Inputs!$B$13=Inputs!$B$11,(Inputs!$B$4*Inputs!$B$6),IF(Inputs!$B$13=Inputs!$B$12,(Inputs!$B$4*Inputs!$B$6),0)))))</f>
        <v>2228.3222229000003</v>
      </c>
      <c r="E8" s="27">
        <f>IF(A7&gt;=Inputs!$B$16,"",IF(B8&lt;Inputs!$B$4,(B8*Inputs!$B$5)+(B8*Inputs!$B$6),IF(Inputs!$B$13=Inputs!$B$10,(B8*Inputs!$B$5)+(B8*Inputs!$B$5)-(Inputs!$B$4*(Inputs!$B$5-Inputs!$B$6)),IF(Inputs!$B$13=Inputs!$B$11,(B8*Inputs!$B$5)+(Inputs!$B$4*Inputs!$B$6),IF(Inputs!$B$13=Inputs!$B$12,(Inputs!$B$4*Inputs!$B$5)+(Inputs!$B$4*Inputs!$B$6),0)))))</f>
        <v>5706.1444458</v>
      </c>
      <c r="F8" s="27">
        <f>IF(A7&gt;=Inputs!$B$16,"",G7)</f>
        <v>1144580.0211181855</v>
      </c>
      <c r="G8" s="27">
        <f>IF(A7&gt;=Inputs!$B$16,"",(G7+12*E8)*(1+Inputs!$B$8))</f>
        <v>1316163.3235975471</v>
      </c>
      <c r="H8" s="27">
        <f>IF(B8&lt;Inputs!$B$4,Inputs!$B$7*(Inputs!$B$5-Inputs!$B$6),Inputs!$B$4*(Inputs!$B$5-Inputs!$B$6))</f>
        <v>1249.4999999999998</v>
      </c>
      <c r="I8" s="27">
        <f>IF(A7&gt;=Inputs!$B$16,"",J7)</f>
        <v>99970</v>
      </c>
      <c r="J8" s="27">
        <f>IF(A7&gt;=Inputs!$B$16,"",J7+12*H8)</f>
        <v>114964</v>
      </c>
      <c r="K8" s="27">
        <f>IF(A7&gt;=Inputs!$B$16,"",12*IF(B8&lt;Inputs!$B$4,1.61%*B8,1.61%*Inputs!$B$4))</f>
        <v>2898</v>
      </c>
    </row>
    <row r="9" spans="1:11" ht="15">
      <c r="A9" s="27">
        <f>IF(A8&gt;=Inputs!$B$16,"",A8+1)</f>
        <v>7</v>
      </c>
      <c r="B9" s="28">
        <f>IF(A8&gt;=Inputs!$B$16,"",B8*(1+Inputs!$B$15))</f>
        <v>29851.307413225</v>
      </c>
      <c r="C9" s="28">
        <f>IF(A8&gt;=Inputs!$B$16,"",IF(B9&lt;Inputs!$B$4,(B9*Inputs!$B$5),IF(Inputs!$B$13=Inputs!$B$10,(B9*Inputs!$B$5),IF(Inputs!$B$13=Inputs!$B$11,(B9*Inputs!$B$5),IF(Inputs!$B$13=Inputs!$B$12,(Inputs!$B$4*Inputs!$B$5),0)))))</f>
        <v>3582.156889587</v>
      </c>
      <c r="D9" s="28">
        <f>IF(A8&gt;=Inputs!$B$16,"",IF(B9&lt;Inputs!$B$4,(B9*Inputs!$B$6),IF(Inputs!$B$13=Inputs!$B$10,(B9*Inputs!$B$5)-(Inputs!$B$4*(Inputs!$B$5-Inputs!$B$6)),IF(Inputs!$B$13=Inputs!$B$11,(Inputs!$B$4*Inputs!$B$6),IF(Inputs!$B$13=Inputs!$B$12,(Inputs!$B$4*Inputs!$B$6),0)))))</f>
        <v>2332.6568895870005</v>
      </c>
      <c r="E9" s="27">
        <f>IF(A8&gt;=Inputs!$B$16,"",IF(B9&lt;Inputs!$B$4,(B9*Inputs!$B$5)+(B9*Inputs!$B$6),IF(Inputs!$B$13=Inputs!$B$10,(B9*Inputs!$B$5)+(B9*Inputs!$B$5)-(Inputs!$B$4*(Inputs!$B$5-Inputs!$B$6)),IF(Inputs!$B$13=Inputs!$B$11,(B9*Inputs!$B$5)+(Inputs!$B$4*Inputs!$B$6),IF(Inputs!$B$13=Inputs!$B$12,(Inputs!$B$4*Inputs!$B$5)+(Inputs!$B$4*Inputs!$B$6),0)))))</f>
        <v>5914.813779174</v>
      </c>
      <c r="F9" s="27">
        <f>IF(A8&gt;=Inputs!$B$16,"",G8)</f>
        <v>1316163.3235975471</v>
      </c>
      <c r="G9" s="27">
        <f>IF(A8&gt;=Inputs!$B$16,"",(G8+12*E9)*(1+Inputs!$B$8))</f>
        <v>1505048.081508184</v>
      </c>
      <c r="H9" s="27">
        <f>IF(B9&lt;Inputs!$B$4,Inputs!$B$7*(Inputs!$B$5-Inputs!$B$6),Inputs!$B$4*(Inputs!$B$5-Inputs!$B$6))</f>
        <v>1249.4999999999998</v>
      </c>
      <c r="I9" s="27">
        <f>IF(A8&gt;=Inputs!$B$16,"",J8)</f>
        <v>114964</v>
      </c>
      <c r="J9" s="27">
        <f>IF(A8&gt;=Inputs!$B$16,"",J8+12*H9)</f>
        <v>129958</v>
      </c>
      <c r="K9" s="27">
        <f>IF(A8&gt;=Inputs!$B$16,"",12*IF(B9&lt;Inputs!$B$4,1.61%*B9,1.61%*Inputs!$B$4))</f>
        <v>2898</v>
      </c>
    </row>
    <row r="10" spans="1:11" ht="15">
      <c r="A10" s="27">
        <f>IF(A9&gt;=Inputs!$B$16,"",A9+1)</f>
        <v>8</v>
      </c>
      <c r="B10" s="28">
        <f>IF(A9&gt;=Inputs!$B$16,"",B9*(1+Inputs!$B$15))</f>
        <v>30746.84663562175</v>
      </c>
      <c r="C10" s="28">
        <f>IF(A9&gt;=Inputs!$B$16,"",IF(B10&lt;Inputs!$B$4,(B10*Inputs!$B$5),IF(Inputs!$B$13=Inputs!$B$10,(B10*Inputs!$B$5),IF(Inputs!$B$13=Inputs!$B$11,(B10*Inputs!$B$5),IF(Inputs!$B$13=Inputs!$B$12,(Inputs!$B$4*Inputs!$B$5),0)))))</f>
        <v>3689.62159627461</v>
      </c>
      <c r="D10" s="28">
        <f>IF(A9&gt;=Inputs!$B$16,"",IF(B10&lt;Inputs!$B$4,(B10*Inputs!$B$6),IF(Inputs!$B$13=Inputs!$B$10,(B10*Inputs!$B$5)-(Inputs!$B$4*(Inputs!$B$5-Inputs!$B$6)),IF(Inputs!$B$13=Inputs!$B$11,(Inputs!$B$4*Inputs!$B$6),IF(Inputs!$B$13=Inputs!$B$12,(Inputs!$B$4*Inputs!$B$6),0)))))</f>
        <v>2440.12159627461</v>
      </c>
      <c r="E10" s="27">
        <f>IF(A9&gt;=Inputs!$B$16,"",IF(B10&lt;Inputs!$B$4,(B10*Inputs!$B$5)+(B10*Inputs!$B$6),IF(Inputs!$B$13=Inputs!$B$10,(B10*Inputs!$B$5)+(B10*Inputs!$B$5)-(Inputs!$B$4*(Inputs!$B$5-Inputs!$B$6)),IF(Inputs!$B$13=Inputs!$B$11,(B10*Inputs!$B$5)+(Inputs!$B$4*Inputs!$B$6),IF(Inputs!$B$13=Inputs!$B$12,(Inputs!$B$4*Inputs!$B$5)+(Inputs!$B$4*Inputs!$B$6),0)))))</f>
        <v>6129.74319254922</v>
      </c>
      <c r="F10" s="27">
        <f>IF(A9&gt;=Inputs!$B$16,"",G9)</f>
        <v>1505048.081508184</v>
      </c>
      <c r="G10" s="27">
        <f>IF(A9&gt;=Inputs!$B$16,"",(G9+12*E10)*(1+Inputs!$B$8))</f>
        <v>1712786.4248033704</v>
      </c>
      <c r="H10" s="27">
        <f>IF(B10&lt;Inputs!$B$4,Inputs!$B$7*(Inputs!$B$5-Inputs!$B$6),Inputs!$B$4*(Inputs!$B$5-Inputs!$B$6))</f>
        <v>1249.4999999999998</v>
      </c>
      <c r="I10" s="27">
        <f>IF(A9&gt;=Inputs!$B$16,"",J9)</f>
        <v>129958</v>
      </c>
      <c r="J10" s="27">
        <f>IF(A9&gt;=Inputs!$B$16,"",J9+12*H10)</f>
        <v>144952</v>
      </c>
      <c r="K10" s="27">
        <f>IF(A9&gt;=Inputs!$B$16,"",12*IF(B10&lt;Inputs!$B$4,1.61%*B10,1.61%*Inputs!$B$4))</f>
        <v>2898</v>
      </c>
    </row>
    <row r="11" spans="1:11" ht="15">
      <c r="A11" s="27">
        <f>IF(A10&gt;=Inputs!$B$16,"",A10+1)</f>
        <v>9</v>
      </c>
      <c r="B11" s="28">
        <f>IF(A10&gt;=Inputs!$B$16,"",B10*(1+Inputs!$B$15))</f>
        <v>31669.252034690402</v>
      </c>
      <c r="C11" s="28">
        <f>IF(A10&gt;=Inputs!$B$16,"",IF(B11&lt;Inputs!$B$4,(B11*Inputs!$B$5),IF(Inputs!$B$13=Inputs!$B$10,(B11*Inputs!$B$5),IF(Inputs!$B$13=Inputs!$B$11,(B11*Inputs!$B$5),IF(Inputs!$B$13=Inputs!$B$12,(Inputs!$B$4*Inputs!$B$5),0)))))</f>
        <v>3800.310244162848</v>
      </c>
      <c r="D11" s="28">
        <f>IF(A10&gt;=Inputs!$B$16,"",IF(B11&lt;Inputs!$B$4,(B11*Inputs!$B$6),IF(Inputs!$B$13=Inputs!$B$10,(B11*Inputs!$B$5)-(Inputs!$B$4*(Inputs!$B$5-Inputs!$B$6)),IF(Inputs!$B$13=Inputs!$B$11,(Inputs!$B$4*Inputs!$B$6),IF(Inputs!$B$13=Inputs!$B$12,(Inputs!$B$4*Inputs!$B$6),0)))))</f>
        <v>2550.810244162848</v>
      </c>
      <c r="E11" s="27">
        <f>IF(A10&gt;=Inputs!$B$16,"",IF(B11&lt;Inputs!$B$4,(B11*Inputs!$B$5)+(B11*Inputs!$B$6),IF(Inputs!$B$13=Inputs!$B$10,(B11*Inputs!$B$5)+(B11*Inputs!$B$5)-(Inputs!$B$4*(Inputs!$B$5-Inputs!$B$6)),IF(Inputs!$B$13=Inputs!$B$11,(B11*Inputs!$B$5)+(Inputs!$B$4*Inputs!$B$6),IF(Inputs!$B$13=Inputs!$B$12,(Inputs!$B$4*Inputs!$B$5)+(Inputs!$B$4*Inputs!$B$6),0)))))</f>
        <v>6351.120488325696</v>
      </c>
      <c r="F11" s="27">
        <f>IF(A10&gt;=Inputs!$B$16,"",G10)</f>
        <v>1712786.4248033704</v>
      </c>
      <c r="G11" s="27">
        <f>IF(A10&gt;=Inputs!$B$16,"",(G10+12*E11)*(1+Inputs!$B$8))</f>
        <v>1941064.8596696574</v>
      </c>
      <c r="H11" s="27">
        <f>IF(B11&lt;Inputs!$B$4,Inputs!$B$7*(Inputs!$B$5-Inputs!$B$6),Inputs!$B$4*(Inputs!$B$5-Inputs!$B$6))</f>
        <v>1249.4999999999998</v>
      </c>
      <c r="I11" s="27">
        <f>IF(A10&gt;=Inputs!$B$16,"",J10)</f>
        <v>144952</v>
      </c>
      <c r="J11" s="27">
        <f>IF(A10&gt;=Inputs!$B$16,"",J10+12*H11)</f>
        <v>159946</v>
      </c>
      <c r="K11" s="27">
        <f>IF(A10&gt;=Inputs!$B$16,"",12*IF(B11&lt;Inputs!$B$4,1.61%*B11,1.61%*Inputs!$B$4))</f>
        <v>2898</v>
      </c>
    </row>
    <row r="12" spans="1:11" ht="15">
      <c r="A12" s="27">
        <f>IF(A11&gt;=Inputs!$B$16,"",A11+1)</f>
        <v>10</v>
      </c>
      <c r="B12" s="28">
        <f>IF(A11&gt;=Inputs!$B$16,"",B11*(1+Inputs!$B$15))</f>
        <v>32619.329595731117</v>
      </c>
      <c r="C12" s="28">
        <f>IF(A11&gt;=Inputs!$B$16,"",IF(B12&lt;Inputs!$B$4,(B12*Inputs!$B$5),IF(Inputs!$B$13=Inputs!$B$10,(B12*Inputs!$B$5),IF(Inputs!$B$13=Inputs!$B$11,(B12*Inputs!$B$5),IF(Inputs!$B$13=Inputs!$B$12,(Inputs!$B$4*Inputs!$B$5),0)))))</f>
        <v>3914.319551487734</v>
      </c>
      <c r="D12" s="28">
        <f>IF(A11&gt;=Inputs!$B$16,"",IF(B12&lt;Inputs!$B$4,(B12*Inputs!$B$6),IF(Inputs!$B$13=Inputs!$B$10,(B12*Inputs!$B$5)-(Inputs!$B$4*(Inputs!$B$5-Inputs!$B$6)),IF(Inputs!$B$13=Inputs!$B$11,(Inputs!$B$4*Inputs!$B$6),IF(Inputs!$B$13=Inputs!$B$12,(Inputs!$B$4*Inputs!$B$6),0)))))</f>
        <v>2664.8195514877343</v>
      </c>
      <c r="E12" s="27">
        <f>IF(A11&gt;=Inputs!$B$16,"",IF(B12&lt;Inputs!$B$4,(B12*Inputs!$B$5)+(B12*Inputs!$B$6),IF(Inputs!$B$13=Inputs!$B$10,(B12*Inputs!$B$5)+(B12*Inputs!$B$5)-(Inputs!$B$4*(Inputs!$B$5-Inputs!$B$6)),IF(Inputs!$B$13=Inputs!$B$11,(B12*Inputs!$B$5)+(Inputs!$B$4*Inputs!$B$6),IF(Inputs!$B$13=Inputs!$B$12,(Inputs!$B$4*Inputs!$B$5)+(Inputs!$B$4*Inputs!$B$6),0)))))</f>
        <v>6579.139102975468</v>
      </c>
      <c r="F12" s="27">
        <f>IF(A11&gt;=Inputs!$B$16,"",G11)</f>
        <v>1941064.8596696574</v>
      </c>
      <c r="G12" s="27">
        <f>IF(A11&gt;=Inputs!$B$16,"",(G11+12*E12)*(1+Inputs!$B$8))</f>
        <v>2191715.763862319</v>
      </c>
      <c r="H12" s="27">
        <f>IF(B12&lt;Inputs!$B$4,Inputs!$B$7*(Inputs!$B$5-Inputs!$B$6),Inputs!$B$4*(Inputs!$B$5-Inputs!$B$6))</f>
        <v>1249.4999999999998</v>
      </c>
      <c r="I12" s="27">
        <f>IF(A11&gt;=Inputs!$B$16,"",J11)</f>
        <v>159946</v>
      </c>
      <c r="J12" s="27">
        <f>IF(A11&gt;=Inputs!$B$16,"",J11+12*H12)</f>
        <v>174940</v>
      </c>
      <c r="K12" s="27">
        <f>IF(A11&gt;=Inputs!$B$16,"",12*IF(B12&lt;Inputs!$B$4,1.61%*B12,1.61%*Inputs!$B$4))</f>
        <v>2898</v>
      </c>
    </row>
    <row r="13" spans="1:11" ht="15">
      <c r="A13" s="27">
        <f>IF(A12&gt;=Inputs!$B$16,"",A12+1)</f>
        <v>11</v>
      </c>
      <c r="B13" s="28">
        <f>IF(A12&gt;=Inputs!$B$16,"",B12*(1+Inputs!$B$15))</f>
        <v>33597.90948360305</v>
      </c>
      <c r="C13" s="28">
        <f>IF(A12&gt;=Inputs!$B$16,"",IF(B13&lt;Inputs!$B$4,(B13*Inputs!$B$5),IF(Inputs!$B$13=Inputs!$B$10,(B13*Inputs!$B$5),IF(Inputs!$B$13=Inputs!$B$11,(B13*Inputs!$B$5),IF(Inputs!$B$13=Inputs!$B$12,(Inputs!$B$4*Inputs!$B$5),0)))))</f>
        <v>4031.749138032366</v>
      </c>
      <c r="D13" s="28">
        <f>IF(A12&gt;=Inputs!$B$16,"",IF(B13&lt;Inputs!$B$4,(B13*Inputs!$B$6),IF(Inputs!$B$13=Inputs!$B$10,(B13*Inputs!$B$5)-(Inputs!$B$4*(Inputs!$B$5-Inputs!$B$6)),IF(Inputs!$B$13=Inputs!$B$11,(Inputs!$B$4*Inputs!$B$6),IF(Inputs!$B$13=Inputs!$B$12,(Inputs!$B$4*Inputs!$B$6),0)))))</f>
        <v>2782.2491380323663</v>
      </c>
      <c r="E13" s="27">
        <f>IF(A12&gt;=Inputs!$B$16,"",IF(B13&lt;Inputs!$B$4,(B13*Inputs!$B$5)+(B13*Inputs!$B$6),IF(Inputs!$B$13=Inputs!$B$10,(B13*Inputs!$B$5)+(B13*Inputs!$B$5)-(Inputs!$B$4*(Inputs!$B$5-Inputs!$B$6)),IF(Inputs!$B$13=Inputs!$B$11,(B13*Inputs!$B$5)+(Inputs!$B$4*Inputs!$B$6),IF(Inputs!$B$13=Inputs!$B$12,(Inputs!$B$4*Inputs!$B$5)+(Inputs!$B$4*Inputs!$B$6),0)))))</f>
        <v>6813.998276064732</v>
      </c>
      <c r="F13" s="27">
        <f>IF(A12&gt;=Inputs!$B$16,"",G12)</f>
        <v>2191715.763862319</v>
      </c>
      <c r="G13" s="27">
        <f>IF(A12&gt;=Inputs!$B$16,"",(G12+12*E13)*(1+Inputs!$B$8))</f>
        <v>2466729.861344978</v>
      </c>
      <c r="H13" s="27">
        <f>IF(B13&lt;Inputs!$B$4,Inputs!$B$7*(Inputs!$B$5-Inputs!$B$6),Inputs!$B$4*(Inputs!$B$5-Inputs!$B$6))</f>
        <v>1249.4999999999998</v>
      </c>
      <c r="I13" s="27">
        <f>IF(A12&gt;=Inputs!$B$16,"",J12)</f>
        <v>174940</v>
      </c>
      <c r="J13" s="27">
        <f>IF(A12&gt;=Inputs!$B$16,"",J12+12*H13)</f>
        <v>189934</v>
      </c>
      <c r="K13" s="27">
        <f>IF(A12&gt;=Inputs!$B$16,"",12*IF(B13&lt;Inputs!$B$4,1.61%*B13,1.61%*Inputs!$B$4))</f>
        <v>2898</v>
      </c>
    </row>
    <row r="14" spans="1:11" ht="15">
      <c r="A14" s="27">
        <f>IF(A13&gt;=Inputs!$B$16,"",A13+1)</f>
        <v>12</v>
      </c>
      <c r="B14" s="28">
        <f>IF(A13&gt;=Inputs!$B$16,"",B13*(1+Inputs!$B$15))</f>
        <v>34605.84676811114</v>
      </c>
      <c r="C14" s="28">
        <f>IF(A13&gt;=Inputs!$B$16,"",IF(B14&lt;Inputs!$B$4,(B14*Inputs!$B$5),IF(Inputs!$B$13=Inputs!$B$10,(B14*Inputs!$B$5),IF(Inputs!$B$13=Inputs!$B$11,(B14*Inputs!$B$5),IF(Inputs!$B$13=Inputs!$B$12,(Inputs!$B$4*Inputs!$B$5),0)))))</f>
        <v>4152.701612173337</v>
      </c>
      <c r="D14" s="28">
        <f>IF(A13&gt;=Inputs!$B$16,"",IF(B14&lt;Inputs!$B$4,(B14*Inputs!$B$6),IF(Inputs!$B$13=Inputs!$B$10,(B14*Inputs!$B$5)-(Inputs!$B$4*(Inputs!$B$5-Inputs!$B$6)),IF(Inputs!$B$13=Inputs!$B$11,(Inputs!$B$4*Inputs!$B$6),IF(Inputs!$B$13=Inputs!$B$12,(Inputs!$B$4*Inputs!$B$6),0)))))</f>
        <v>2903.201612173337</v>
      </c>
      <c r="E14" s="27">
        <f>IF(A13&gt;=Inputs!$B$16,"",IF(B14&lt;Inputs!$B$4,(B14*Inputs!$B$5)+(B14*Inputs!$B$6),IF(Inputs!$B$13=Inputs!$B$10,(B14*Inputs!$B$5)+(B14*Inputs!$B$5)-(Inputs!$B$4*(Inputs!$B$5-Inputs!$B$6)),IF(Inputs!$B$13=Inputs!$B$11,(B14*Inputs!$B$5)+(Inputs!$B$4*Inputs!$B$6),IF(Inputs!$B$13=Inputs!$B$12,(Inputs!$B$4*Inputs!$B$5)+(Inputs!$B$4*Inputs!$B$6),0)))))</f>
        <v>7055.903224346674</v>
      </c>
      <c r="F14" s="27">
        <f>IF(A13&gt;=Inputs!$B$16,"",G13)</f>
        <v>2466729.861344978</v>
      </c>
      <c r="G14" s="27">
        <f>IF(A13&gt;=Inputs!$B$16,"",(G13+12*E14)*(1+Inputs!$B$8))</f>
        <v>2768269.759540295</v>
      </c>
      <c r="H14" s="27">
        <f>IF(B14&lt;Inputs!$B$4,Inputs!$B$7*(Inputs!$B$5-Inputs!$B$6),Inputs!$B$4*(Inputs!$B$5-Inputs!$B$6))</f>
        <v>1249.4999999999998</v>
      </c>
      <c r="I14" s="27">
        <f>IF(A13&gt;=Inputs!$B$16,"",J13)</f>
        <v>189934</v>
      </c>
      <c r="J14" s="27">
        <f>IF(A13&gt;=Inputs!$B$16,"",J13+12*H14)</f>
        <v>204928</v>
      </c>
      <c r="K14" s="27">
        <f>IF(A13&gt;=Inputs!$B$16,"",12*IF(B14&lt;Inputs!$B$4,1.61%*B14,1.61%*Inputs!$B$4))</f>
        <v>2898</v>
      </c>
    </row>
    <row r="15" spans="1:11" ht="15">
      <c r="A15" s="27">
        <f>IF(A14&gt;=Inputs!$B$16,"",A14+1)</f>
        <v>13</v>
      </c>
      <c r="B15" s="28">
        <f>IF(A14&gt;=Inputs!$B$16,"",B14*(1+Inputs!$B$15))</f>
        <v>35644.02217115448</v>
      </c>
      <c r="C15" s="28">
        <f>IF(A14&gt;=Inputs!$B$16,"",IF(B15&lt;Inputs!$B$4,(B15*Inputs!$B$5),IF(Inputs!$B$13=Inputs!$B$10,(B15*Inputs!$B$5),IF(Inputs!$B$13=Inputs!$B$11,(B15*Inputs!$B$5),IF(Inputs!$B$13=Inputs!$B$12,(Inputs!$B$4*Inputs!$B$5),0)))))</f>
        <v>4277.282660538537</v>
      </c>
      <c r="D15" s="28">
        <f>IF(A14&gt;=Inputs!$B$16,"",IF(B15&lt;Inputs!$B$4,(B15*Inputs!$B$6),IF(Inputs!$B$13=Inputs!$B$10,(B15*Inputs!$B$5)-(Inputs!$B$4*(Inputs!$B$5-Inputs!$B$6)),IF(Inputs!$B$13=Inputs!$B$11,(Inputs!$B$4*Inputs!$B$6),IF(Inputs!$B$13=Inputs!$B$12,(Inputs!$B$4*Inputs!$B$6),0)))))</f>
        <v>3027.782660538537</v>
      </c>
      <c r="E15" s="27">
        <f>IF(A14&gt;=Inputs!$B$16,"",IF(B15&lt;Inputs!$B$4,(B15*Inputs!$B$5)+(B15*Inputs!$B$6),IF(Inputs!$B$13=Inputs!$B$10,(B15*Inputs!$B$5)+(B15*Inputs!$B$5)-(Inputs!$B$4*(Inputs!$B$5-Inputs!$B$6)),IF(Inputs!$B$13=Inputs!$B$11,(B15*Inputs!$B$5)+(Inputs!$B$4*Inputs!$B$6),IF(Inputs!$B$13=Inputs!$B$12,(Inputs!$B$4*Inputs!$B$5)+(Inputs!$B$4*Inputs!$B$6),0)))))</f>
        <v>7305.065321077074</v>
      </c>
      <c r="F15" s="27">
        <f>IF(A14&gt;=Inputs!$B$16,"",G14)</f>
        <v>2768269.759540295</v>
      </c>
      <c r="G15" s="27">
        <f>IF(A14&gt;=Inputs!$B$16,"",(G14+12*E15)*(1+Inputs!$B$8))</f>
        <v>3098684.639581644</v>
      </c>
      <c r="H15" s="27">
        <f>IF(B15&lt;Inputs!$B$4,Inputs!$B$7*(Inputs!$B$5-Inputs!$B$6),Inputs!$B$4*(Inputs!$B$5-Inputs!$B$6))</f>
        <v>1249.4999999999998</v>
      </c>
      <c r="I15" s="27">
        <f>IF(A14&gt;=Inputs!$B$16,"",J14)</f>
        <v>204928</v>
      </c>
      <c r="J15" s="27">
        <f>IF(A14&gt;=Inputs!$B$16,"",J14+12*H15)</f>
        <v>219922</v>
      </c>
      <c r="K15" s="27">
        <f>IF(A14&gt;=Inputs!$B$16,"",12*IF(B15&lt;Inputs!$B$4,1.61%*B15,1.61%*Inputs!$B$4))</f>
        <v>2898</v>
      </c>
    </row>
    <row r="16" spans="1:11" ht="15">
      <c r="A16" s="27">
        <f>IF(A15&gt;=Inputs!$B$16,"",A15+1)</f>
        <v>14</v>
      </c>
      <c r="B16" s="28">
        <f>IF(A15&gt;=Inputs!$B$16,"",B15*(1+Inputs!$B$15))</f>
        <v>36713.34283628911</v>
      </c>
      <c r="C16" s="28">
        <f>IF(A15&gt;=Inputs!$B$16,"",IF(B16&lt;Inputs!$B$4,(B16*Inputs!$B$5),IF(Inputs!$B$13=Inputs!$B$10,(B16*Inputs!$B$5),IF(Inputs!$B$13=Inputs!$B$11,(B16*Inputs!$B$5),IF(Inputs!$B$13=Inputs!$B$12,(Inputs!$B$4*Inputs!$B$5),0)))))</f>
        <v>4405.601140354694</v>
      </c>
      <c r="D16" s="28">
        <f>IF(A15&gt;=Inputs!$B$16,"",IF(B16&lt;Inputs!$B$4,(B16*Inputs!$B$6),IF(Inputs!$B$13=Inputs!$B$10,(B16*Inputs!$B$5)-(Inputs!$B$4*(Inputs!$B$5-Inputs!$B$6)),IF(Inputs!$B$13=Inputs!$B$11,(Inputs!$B$4*Inputs!$B$6),IF(Inputs!$B$13=Inputs!$B$12,(Inputs!$B$4*Inputs!$B$6),0)))))</f>
        <v>3156.1011403546936</v>
      </c>
      <c r="E16" s="27">
        <f>IF(A15&gt;=Inputs!$B$16,"",IF(B16&lt;Inputs!$B$4,(B16*Inputs!$B$5)+(B16*Inputs!$B$6),IF(Inputs!$B$13=Inputs!$B$10,(B16*Inputs!$B$5)+(B16*Inputs!$B$5)-(Inputs!$B$4*(Inputs!$B$5-Inputs!$B$6)),IF(Inputs!$B$13=Inputs!$B$11,(B16*Inputs!$B$5)+(Inputs!$B$4*Inputs!$B$6),IF(Inputs!$B$13=Inputs!$B$12,(Inputs!$B$4*Inputs!$B$5)+(Inputs!$B$4*Inputs!$B$6),0)))))</f>
        <v>7561.702280709387</v>
      </c>
      <c r="F16" s="27">
        <f>IF(A15&gt;=Inputs!$B$16,"",G15)</f>
        <v>3098684.639581644</v>
      </c>
      <c r="G16" s="27">
        <f>IF(A15&gt;=Inputs!$B$16,"",(G15+12*E16)*(1+Inputs!$B$8))</f>
        <v>3460526.19764092</v>
      </c>
      <c r="H16" s="27">
        <f>IF(B16&lt;Inputs!$B$4,Inputs!$B$7*(Inputs!$B$5-Inputs!$B$6),Inputs!$B$4*(Inputs!$B$5-Inputs!$B$6))</f>
        <v>1249.4999999999998</v>
      </c>
      <c r="I16" s="27">
        <f>IF(A15&gt;=Inputs!$B$16,"",J15)</f>
        <v>219922</v>
      </c>
      <c r="J16" s="27">
        <f>IF(A15&gt;=Inputs!$B$16,"",J15+12*H16)</f>
        <v>234916</v>
      </c>
      <c r="K16" s="27">
        <f>IF(A15&gt;=Inputs!$B$16,"",12*IF(B16&lt;Inputs!$B$4,1.61%*B16,1.61%*Inputs!$B$4))</f>
        <v>2898</v>
      </c>
    </row>
    <row r="17" spans="1:11" ht="15">
      <c r="A17" s="27">
        <f>IF(A16&gt;=Inputs!$B$16,"",A16+1)</f>
        <v>15</v>
      </c>
      <c r="B17" s="28">
        <f>IF(A16&gt;=Inputs!$B$16,"",B16*(1+Inputs!$B$15))</f>
        <v>37814.74312137779</v>
      </c>
      <c r="C17" s="28">
        <f>IF(A16&gt;=Inputs!$B$16,"",IF(B17&lt;Inputs!$B$4,(B17*Inputs!$B$5),IF(Inputs!$B$13=Inputs!$B$10,(B17*Inputs!$B$5),IF(Inputs!$B$13=Inputs!$B$11,(B17*Inputs!$B$5),IF(Inputs!$B$13=Inputs!$B$12,(Inputs!$B$4*Inputs!$B$5),0)))))</f>
        <v>4537.769174565335</v>
      </c>
      <c r="D17" s="28">
        <f>IF(A16&gt;=Inputs!$B$16,"",IF(B17&lt;Inputs!$B$4,(B17*Inputs!$B$6),IF(Inputs!$B$13=Inputs!$B$10,(B17*Inputs!$B$5)-(Inputs!$B$4*(Inputs!$B$5-Inputs!$B$6)),IF(Inputs!$B$13=Inputs!$B$11,(Inputs!$B$4*Inputs!$B$6),IF(Inputs!$B$13=Inputs!$B$12,(Inputs!$B$4*Inputs!$B$6),0)))))</f>
        <v>3288.2691745653347</v>
      </c>
      <c r="E17" s="27">
        <f>IF(A16&gt;=Inputs!$B$16,"",IF(B17&lt;Inputs!$B$4,(B17*Inputs!$B$5)+(B17*Inputs!$B$6),IF(Inputs!$B$13=Inputs!$B$10,(B17*Inputs!$B$5)+(B17*Inputs!$B$5)-(Inputs!$B$4*(Inputs!$B$5-Inputs!$B$6)),IF(Inputs!$B$13=Inputs!$B$11,(B17*Inputs!$B$5)+(Inputs!$B$4*Inputs!$B$6),IF(Inputs!$B$13=Inputs!$B$12,(Inputs!$B$4*Inputs!$B$5)+(Inputs!$B$4*Inputs!$B$6),0)))))</f>
        <v>7826.038349130669</v>
      </c>
      <c r="F17" s="27">
        <f>IF(A16&gt;=Inputs!$B$16,"",G16)</f>
        <v>3460526.19764092</v>
      </c>
      <c r="G17" s="27">
        <f>IF(A16&gt;=Inputs!$B$16,"",(G16+12*E17)*(1+Inputs!$B$8))</f>
        <v>3856565.943746079</v>
      </c>
      <c r="H17" s="27">
        <f>IF(B17&lt;Inputs!$B$4,Inputs!$B$7*(Inputs!$B$5-Inputs!$B$6),Inputs!$B$4*(Inputs!$B$5-Inputs!$B$6))</f>
        <v>1249.4999999999998</v>
      </c>
      <c r="I17" s="27">
        <f>IF(A16&gt;=Inputs!$B$16,"",J16)</f>
        <v>234916</v>
      </c>
      <c r="J17" s="27">
        <f>IF(A16&gt;=Inputs!$B$16,"",J16+12*H17)</f>
        <v>249910</v>
      </c>
      <c r="K17" s="27">
        <f>IF(A16&gt;=Inputs!$B$16,"",12*IF(B17&lt;Inputs!$B$4,1.61%*B17,1.61%*Inputs!$B$4))</f>
        <v>2898</v>
      </c>
    </row>
    <row r="18" spans="1:11" ht="15">
      <c r="A18" s="22">
        <f>IF(A17&gt;=Inputs!$B$16,"",A17+1)</f>
      </c>
      <c r="B18" s="23">
        <f>IF(A17&gt;=Inputs!$B$16,"",B17*(1+Inputs!$B$15))</f>
      </c>
      <c r="C18" s="21">
        <f>IF(A17&gt;=Inputs!$B$16,"",IF(B18&lt;Inputs!$B$4,(B18*Inputs!$B$5),IF(Inputs!$B$13=Inputs!$B$10,(B18*Inputs!$B$5),IF(Inputs!$B$13=Inputs!$B$11,(B18*Inputs!$B$5),IF(Inputs!$B$13=Inputs!$B$12,(Inputs!$B$4*Inputs!$B$5),0)))))</f>
      </c>
      <c r="D18" s="21">
        <f>IF(A17&gt;=Inputs!$B$16,"",IF(B18&lt;Inputs!$B$4,(B18*Inputs!$B$6),IF(Inputs!$B$13=Inputs!$B$10,(B18*Inputs!$B$5)-(Inputs!$B$4*(Inputs!$B$5-Inputs!$B$6)),IF(Inputs!$B$13=Inputs!$B$11,(Inputs!$B$4*Inputs!$B$6),IF(Inputs!$B$13=Inputs!$B$12,(Inputs!$B$4*Inputs!$B$6),0)))))</f>
      </c>
      <c r="E18" s="19">
        <f>IF(A17&gt;=Inputs!$B$16,"",IF(B18&lt;Inputs!$B$4,(B18*Inputs!$B$5)+(B18*Inputs!$B$6),IF(Inputs!$B$13=Inputs!$B$10,(B18*Inputs!$B$5)+(B18*Inputs!$B$5)-(Inputs!$B$4*(Inputs!$B$5-Inputs!$B$6)),IF(Inputs!$B$13=Inputs!$B$11,(B18*Inputs!$B$5)+(Inputs!$B$4*Inputs!$B$6),IF(Inputs!$B$13=Inputs!$B$12,(Inputs!$B$4*Inputs!$B$5)+(Inputs!$B$4*Inputs!$B$6),0)))))</f>
      </c>
      <c r="F18" s="19">
        <f>IF(A17&gt;=Inputs!$B$16,"",G17)</f>
      </c>
      <c r="G18" s="19">
        <f>IF(A17&gt;=Inputs!$B$16,"",(G17+12*E18)*(1+Inputs!$B$8))</f>
      </c>
      <c r="H18" s="27">
        <f>IF(B18&lt;Inputs!$B$4,Inputs!$B$7*(Inputs!$B$5-Inputs!$B$6),Inputs!$B$4*(Inputs!$B$5-Inputs!$B$6))</f>
        <v>1249.4999999999998</v>
      </c>
      <c r="I18" s="19">
        <f>IF(A17&gt;=Inputs!$B$16,"",J17)</f>
      </c>
      <c r="J18" s="19">
        <f>IF(A17&gt;=Inputs!$B$16,"",J17+12*H18)</f>
      </c>
      <c r="K18" s="19">
        <f>IF(A17&gt;=Inputs!$B$16,"",12*IF(B18&lt;Inputs!$B$4,1.61%*B18,1.61%*Inputs!$B$4))</f>
      </c>
    </row>
    <row r="19" spans="1:11" ht="15">
      <c r="A19" s="19">
        <f>IF(A18&gt;=Inputs!$B$16,"",A18+1)</f>
      </c>
      <c r="B19" s="21">
        <f>IF(A18&gt;=Inputs!$B$16,"",B18*(1+Inputs!$B$15))</f>
      </c>
      <c r="C19" s="21">
        <f>IF(A18&gt;=Inputs!$B$16,"",IF(B19&lt;Inputs!$B$4,(B19*Inputs!$B$5),IF(Inputs!$B$13=Inputs!$B$10,(B19*Inputs!$B$5),IF(Inputs!$B$13=Inputs!$B$11,(B19*Inputs!$B$5),IF(Inputs!$B$13=Inputs!$B$12,(Inputs!$B$4*Inputs!$B$5),0)))))</f>
      </c>
      <c r="D19" s="21">
        <f>IF(A18&gt;=Inputs!$B$16,"",IF(B19&lt;Inputs!$B$4,(B19*Inputs!$B$6),IF(Inputs!$B$13=Inputs!$B$10,(B19*Inputs!$B$5)-(Inputs!$B$4*(Inputs!$B$5-Inputs!$B$6)),IF(Inputs!$B$13=Inputs!$B$11,(Inputs!$B$4*Inputs!$B$6),IF(Inputs!$B$13=Inputs!$B$12,(Inputs!$B$4*Inputs!$B$6),0)))))</f>
      </c>
      <c r="E19" s="19">
        <f>IF(A18&gt;=Inputs!$B$16,"",IF(B19&lt;Inputs!$B$4,(B19*Inputs!$B$5)+(B19*Inputs!$B$6),IF(Inputs!$B$13=Inputs!$B$10,(B19*Inputs!$B$5)+(B19*Inputs!$B$5)-(Inputs!$B$4*(Inputs!$B$5-Inputs!$B$6)),IF(Inputs!$B$13=Inputs!$B$11,(B19*Inputs!$B$5)+(Inputs!$B$4*Inputs!$B$6),IF(Inputs!$B$13=Inputs!$B$12,(Inputs!$B$4*Inputs!$B$5)+(Inputs!$B$4*Inputs!$B$6),0)))))</f>
      </c>
      <c r="F19" s="19">
        <f>IF(A18&gt;=Inputs!$B$16,"",G18)</f>
      </c>
      <c r="G19" s="19">
        <f>IF(A18&gt;=Inputs!$B$16,"",(G18+12*E19)*(1+Inputs!$B$8))</f>
      </c>
      <c r="H19" s="27">
        <f>IF(B19&lt;Inputs!$B$4,Inputs!$B$7*(Inputs!$B$5-Inputs!$B$6),Inputs!$B$4*(Inputs!$B$5-Inputs!$B$6))</f>
        <v>1249.4999999999998</v>
      </c>
      <c r="I19" s="19">
        <f>IF(A18&gt;=Inputs!$B$16,"",J18)</f>
      </c>
      <c r="J19" s="19">
        <f>IF(A18&gt;=Inputs!$B$16,"",J18+12*H19)</f>
      </c>
      <c r="K19" s="19">
        <f>IF(A18&gt;=Inputs!$B$16,"",12*IF(B19&lt;Inputs!$B$4,1.61%*B19,1.61%*Inputs!$B$4))</f>
      </c>
    </row>
    <row r="20" spans="1:11" ht="15">
      <c r="A20" s="19">
        <f>IF(A19&gt;=Inputs!$B$16,"",A19+1)</f>
      </c>
      <c r="B20" s="21">
        <f>IF(A19&gt;=Inputs!$B$16,"",B19*(1+Inputs!$B$15))</f>
      </c>
      <c r="C20" s="21">
        <f>IF(A19&gt;=Inputs!$B$16,"",IF(B20&lt;Inputs!$B$4,(B20*Inputs!$B$5),IF(Inputs!$B$13=Inputs!$B$10,(B20*Inputs!$B$5),IF(Inputs!$B$13=Inputs!$B$11,(B20*Inputs!$B$5),IF(Inputs!$B$13=Inputs!$B$12,(Inputs!$B$4*Inputs!$B$5),0)))))</f>
      </c>
      <c r="D20" s="21">
        <f>IF(A19&gt;=Inputs!$B$16,"",IF(B20&lt;Inputs!$B$4,(B20*Inputs!$B$6),IF(Inputs!$B$13=Inputs!$B$10,(B20*Inputs!$B$5)-(Inputs!$B$4*(Inputs!$B$5-Inputs!$B$6)),IF(Inputs!$B$13=Inputs!$B$11,(Inputs!$B$4*Inputs!$B$6),IF(Inputs!$B$13=Inputs!$B$12,(Inputs!$B$4*Inputs!$B$6),0)))))</f>
      </c>
      <c r="E20" s="19">
        <f>IF(A19&gt;=Inputs!$B$16,"",IF(B20&lt;Inputs!$B$4,(B20*Inputs!$B$5)+(B20*Inputs!$B$6),IF(Inputs!$B$13=Inputs!$B$10,(B20*Inputs!$B$5)+(B20*Inputs!$B$5)-(Inputs!$B$4*(Inputs!$B$5-Inputs!$B$6)),IF(Inputs!$B$13=Inputs!$B$11,(B20*Inputs!$B$5)+(Inputs!$B$4*Inputs!$B$6),IF(Inputs!$B$13=Inputs!$B$12,(Inputs!$B$4*Inputs!$B$5)+(Inputs!$B$4*Inputs!$B$6),0)))))</f>
      </c>
      <c r="F20" s="19">
        <f>IF(A19&gt;=Inputs!$B$16,"",G19)</f>
      </c>
      <c r="G20" s="19">
        <f>IF(A19&gt;=Inputs!$B$16,"",(G19+12*E20)*(1+Inputs!$B$8))</f>
      </c>
      <c r="H20" s="27">
        <f>IF(B20&lt;Inputs!$B$4,Inputs!$B$7*(Inputs!$B$5-Inputs!$B$6),Inputs!$B$4*(Inputs!$B$5-Inputs!$B$6))</f>
        <v>1249.4999999999998</v>
      </c>
      <c r="I20" s="19">
        <f>IF(A19&gt;=Inputs!$B$16,"",J19)</f>
      </c>
      <c r="J20" s="19">
        <f>IF(A19&gt;=Inputs!$B$16,"",J19+12*H20)</f>
      </c>
      <c r="K20" s="19">
        <f>IF(A19&gt;=Inputs!$B$16,"",12*IF(B20&lt;Inputs!$B$4,1.61%*B20,1.61%*Inputs!$B$4))</f>
      </c>
    </row>
    <row r="21" spans="1:11" ht="15">
      <c r="A21" s="19">
        <f>IF(A20&gt;=Inputs!$B$16,"",A20+1)</f>
      </c>
      <c r="B21" s="21">
        <f>IF(A20&gt;=Inputs!$B$16,"",B20*(1+Inputs!$B$15))</f>
      </c>
      <c r="C21" s="21">
        <f>IF(A20&gt;=Inputs!$B$16,"",IF(B21&lt;Inputs!$B$4,(B21*Inputs!$B$5),IF(Inputs!$B$13=Inputs!$B$10,(B21*Inputs!$B$5),IF(Inputs!$B$13=Inputs!$B$11,(B21*Inputs!$B$5),IF(Inputs!$B$13=Inputs!$B$12,(Inputs!$B$4*Inputs!$B$5),0)))))</f>
      </c>
      <c r="D21" s="21">
        <f>IF(A20&gt;=Inputs!$B$16,"",IF(B21&lt;Inputs!$B$4,(B21*Inputs!$B$6),IF(Inputs!$B$13=Inputs!$B$10,(B21*Inputs!$B$5)-(Inputs!$B$4*(Inputs!$B$5-Inputs!$B$6)),IF(Inputs!$B$13=Inputs!$B$11,(Inputs!$B$4*Inputs!$B$6),IF(Inputs!$B$13=Inputs!$B$12,(Inputs!$B$4*Inputs!$B$6),0)))))</f>
      </c>
      <c r="E21" s="19">
        <f>IF(A20&gt;=Inputs!$B$16,"",IF(B21&lt;Inputs!$B$4,(B21*Inputs!$B$5)+(B21*Inputs!$B$6),IF(Inputs!$B$13=Inputs!$B$10,(B21*Inputs!$B$5)+(B21*Inputs!$B$5)-(Inputs!$B$4*(Inputs!$B$5-Inputs!$B$6)),IF(Inputs!$B$13=Inputs!$B$11,(B21*Inputs!$B$5)+(Inputs!$B$4*Inputs!$B$6),IF(Inputs!$B$13=Inputs!$B$12,(Inputs!$B$4*Inputs!$B$5)+(Inputs!$B$4*Inputs!$B$6),0)))))</f>
      </c>
      <c r="F21" s="19">
        <f>IF(A20&gt;=Inputs!$B$16,"",G20)</f>
      </c>
      <c r="G21" s="19">
        <f>IF(A20&gt;=Inputs!$B$16,"",(G20+12*E21)*(1+Inputs!$B$8))</f>
      </c>
      <c r="H21" s="27">
        <f>IF(B21&lt;Inputs!$B$4,Inputs!$B$7*(Inputs!$B$5-Inputs!$B$6),Inputs!$B$4*(Inputs!$B$5-Inputs!$B$6))</f>
        <v>1249.4999999999998</v>
      </c>
      <c r="I21" s="19">
        <f>IF(A20&gt;=Inputs!$B$16,"",J20)</f>
      </c>
      <c r="J21" s="19">
        <f>IF(A20&gt;=Inputs!$B$16,"",J20+12*H21)</f>
      </c>
      <c r="K21" s="19">
        <f>IF(A20&gt;=Inputs!$B$16,"",12*IF(B21&lt;Inputs!$B$4,1.61%*B21,1.61%*Inputs!$B$4))</f>
      </c>
    </row>
    <row r="22" spans="1:11" ht="15">
      <c r="A22" s="19">
        <f>IF(A21&gt;=Inputs!$B$16,"",A21+1)</f>
      </c>
      <c r="B22" s="21">
        <f>IF(A21&gt;=Inputs!$B$16,"",B21*(1+Inputs!$B$15))</f>
      </c>
      <c r="C22" s="21">
        <f>IF(A21&gt;=Inputs!$B$16,"",IF(B22&lt;Inputs!$B$4,(B22*Inputs!$B$5),IF(Inputs!$B$13=Inputs!$B$10,(B22*Inputs!$B$5),IF(Inputs!$B$13=Inputs!$B$11,(B22*Inputs!$B$5),IF(Inputs!$B$13=Inputs!$B$12,(Inputs!$B$4*Inputs!$B$5),0)))))</f>
      </c>
      <c r="D22" s="21">
        <f>IF(A21&gt;=Inputs!$B$16,"",IF(B22&lt;Inputs!$B$4,(B22*Inputs!$B$6),IF(Inputs!$B$13=Inputs!$B$10,(B22*Inputs!$B$5)-(Inputs!$B$4*(Inputs!$B$5-Inputs!$B$6)),IF(Inputs!$B$13=Inputs!$B$11,(Inputs!$B$4*Inputs!$B$6),IF(Inputs!$B$13=Inputs!$B$12,(Inputs!$B$4*Inputs!$B$6),0)))))</f>
      </c>
      <c r="E22" s="19">
        <f>IF(A21&gt;=Inputs!$B$16,"",IF(B22&lt;Inputs!$B$4,(B22*Inputs!$B$5)+(B22*Inputs!$B$6),IF(Inputs!$B$13=Inputs!$B$10,(B22*Inputs!$B$5)+(B22*Inputs!$B$5)-(Inputs!$B$4*(Inputs!$B$5-Inputs!$B$6)),IF(Inputs!$B$13=Inputs!$B$11,(B22*Inputs!$B$5)+(Inputs!$B$4*Inputs!$B$6),IF(Inputs!$B$13=Inputs!$B$12,(Inputs!$B$4*Inputs!$B$5)+(Inputs!$B$4*Inputs!$B$6),0)))))</f>
      </c>
      <c r="F22" s="19">
        <f>IF(A21&gt;=Inputs!$B$16,"",G21)</f>
      </c>
      <c r="G22" s="19">
        <f>IF(A21&gt;=Inputs!$B$16,"",(G21+12*E22)*(1+Inputs!$B$8))</f>
      </c>
      <c r="H22" s="27">
        <f>IF(B22&lt;Inputs!$B$4,Inputs!$B$7*(Inputs!$B$5-Inputs!$B$6),Inputs!$B$4*(Inputs!$B$5-Inputs!$B$6))</f>
        <v>1249.4999999999998</v>
      </c>
      <c r="I22" s="19">
        <f>IF(A21&gt;=Inputs!$B$16,"",J21)</f>
      </c>
      <c r="J22" s="19">
        <f>IF(A21&gt;=Inputs!$B$16,"",J21+12*H22)</f>
      </c>
      <c r="K22" s="19">
        <f>IF(A21&gt;=Inputs!$B$16,"",12*IF(B22&lt;Inputs!$B$4,1.61%*B22,1.61%*Inputs!$B$4))</f>
      </c>
    </row>
    <row r="23" spans="1:11" ht="15">
      <c r="A23" s="19">
        <f>IF(A22&gt;=Inputs!$B$16,"",A22+1)</f>
      </c>
      <c r="B23" s="21">
        <f>IF(A22&gt;=Inputs!$B$16,"",B22*(1+Inputs!$B$15))</f>
      </c>
      <c r="C23" s="21">
        <f>IF(A22&gt;=Inputs!$B$16,"",IF(B23&lt;Inputs!$B$4,(B23*Inputs!$B$5),IF(Inputs!$B$13=Inputs!$B$10,(B23*Inputs!$B$5),IF(Inputs!$B$13=Inputs!$B$11,(B23*Inputs!$B$5),IF(Inputs!$B$13=Inputs!$B$12,(Inputs!$B$4*Inputs!$B$5),0)))))</f>
      </c>
      <c r="D23" s="21">
        <f>IF(A22&gt;=Inputs!$B$16,"",IF(B23&lt;Inputs!$B$4,(B23*Inputs!$B$6),IF(Inputs!$B$13=Inputs!$B$10,(B23*Inputs!$B$5)-(Inputs!$B$4*(Inputs!$B$5-Inputs!$B$6)),IF(Inputs!$B$13=Inputs!$B$11,(Inputs!$B$4*Inputs!$B$6),IF(Inputs!$B$13=Inputs!$B$12,(Inputs!$B$4*Inputs!$B$6),0)))))</f>
      </c>
      <c r="E23" s="19">
        <f>IF(A22&gt;=Inputs!$B$16,"",IF(B23&lt;Inputs!$B$4,(B23*Inputs!$B$5)+(B23*Inputs!$B$6),IF(Inputs!$B$13=Inputs!$B$10,(B23*Inputs!$B$5)+(B23*Inputs!$B$5)-(Inputs!$B$4*(Inputs!$B$5-Inputs!$B$6)),IF(Inputs!$B$13=Inputs!$B$11,(B23*Inputs!$B$5)+(Inputs!$B$4*Inputs!$B$6),IF(Inputs!$B$13=Inputs!$B$12,(Inputs!$B$4*Inputs!$B$5)+(Inputs!$B$4*Inputs!$B$6),0)))))</f>
      </c>
      <c r="F23" s="19">
        <f>IF(A22&gt;=Inputs!$B$16,"",G22)</f>
      </c>
      <c r="G23" s="19">
        <f>IF(A22&gt;=Inputs!$B$16,"",(G22+12*E23)*(1+Inputs!$B$8))</f>
      </c>
      <c r="H23" s="27">
        <f>IF(B23&lt;Inputs!$B$4,Inputs!$B$7*(Inputs!$B$5-Inputs!$B$6),Inputs!$B$4*(Inputs!$B$5-Inputs!$B$6))</f>
        <v>1249.4999999999998</v>
      </c>
      <c r="I23" s="19">
        <f>IF(A22&gt;=Inputs!$B$16,"",J22)</f>
      </c>
      <c r="J23" s="19">
        <f>IF(A22&gt;=Inputs!$B$16,"",J22+12*H23)</f>
      </c>
      <c r="K23" s="19">
        <f>IF(A22&gt;=Inputs!$B$16,"",12*IF(B23&lt;Inputs!$B$4,1.61%*B23,1.61%*Inputs!$B$4))</f>
      </c>
    </row>
    <row r="24" spans="1:11" ht="15">
      <c r="A24" s="19">
        <f>IF(A23&gt;=Inputs!$B$16,"",A23+1)</f>
      </c>
      <c r="B24" s="21">
        <f>IF(A23&gt;=Inputs!$B$16,"",B23*(1+Inputs!$B$15))</f>
      </c>
      <c r="C24" s="21">
        <f>IF(A23&gt;=Inputs!$B$16,"",IF(B24&lt;Inputs!$B$4,(B24*Inputs!$B$5),IF(Inputs!$B$13=Inputs!$B$10,(B24*Inputs!$B$5),IF(Inputs!$B$13=Inputs!$B$11,(B24*Inputs!$B$5),IF(Inputs!$B$13=Inputs!$B$12,(Inputs!$B$4*Inputs!$B$5),0)))))</f>
      </c>
      <c r="D24" s="21">
        <f>IF(A23&gt;=Inputs!$B$16,"",IF(B24&lt;Inputs!$B$4,(B24*Inputs!$B$6),IF(Inputs!$B$13=Inputs!$B$10,(B24*Inputs!$B$5)-(Inputs!$B$4*(Inputs!$B$5-Inputs!$B$6)),IF(Inputs!$B$13=Inputs!$B$11,(Inputs!$B$4*Inputs!$B$6),IF(Inputs!$B$13=Inputs!$B$12,(Inputs!$B$4*Inputs!$B$6),0)))))</f>
      </c>
      <c r="E24" s="19">
        <f>IF(A23&gt;=Inputs!$B$16,"",IF(B24&lt;Inputs!$B$4,(B24*Inputs!$B$5)+(B24*Inputs!$B$6),IF(Inputs!$B$13=Inputs!$B$10,(B24*Inputs!$B$5)+(B24*Inputs!$B$5)-(Inputs!$B$4*(Inputs!$B$5-Inputs!$B$6)),IF(Inputs!$B$13=Inputs!$B$11,(B24*Inputs!$B$5)+(Inputs!$B$4*Inputs!$B$6),IF(Inputs!$B$13=Inputs!$B$12,(Inputs!$B$4*Inputs!$B$5)+(Inputs!$B$4*Inputs!$B$6),0)))))</f>
      </c>
      <c r="F24" s="19">
        <f>IF(A23&gt;=Inputs!$B$16,"",G23)</f>
      </c>
      <c r="G24" s="19">
        <f>IF(A23&gt;=Inputs!$B$16,"",(G23+12*E24)*(1+Inputs!$B$8))</f>
      </c>
      <c r="H24" s="27">
        <f>IF(B24&lt;Inputs!$B$4,Inputs!$B$7*(Inputs!$B$5-Inputs!$B$6),Inputs!$B$4*(Inputs!$B$5-Inputs!$B$6))</f>
        <v>1249.4999999999998</v>
      </c>
      <c r="I24" s="19">
        <f>IF(A23&gt;=Inputs!$B$16,"",J23)</f>
      </c>
      <c r="J24" s="19">
        <f>IF(A23&gt;=Inputs!$B$16,"",J23+12*H24)</f>
      </c>
      <c r="K24" s="19">
        <f>IF(A23&gt;=Inputs!$B$16,"",12*IF(B24&lt;Inputs!$B$4,1.61%*B24,1.61%*Inputs!$B$4))</f>
      </c>
    </row>
    <row r="25" spans="1:11" ht="15">
      <c r="A25" s="19">
        <f>IF(A24&gt;=Inputs!$B$16,"",A24+1)</f>
      </c>
      <c r="B25" s="21">
        <f>IF(A24&gt;=Inputs!$B$16,"",B24*(1+Inputs!$B$15))</f>
      </c>
      <c r="C25" s="21">
        <f>IF(A24&gt;=Inputs!$B$16,"",IF(B25&lt;Inputs!$B$4,(B25*Inputs!$B$5),IF(Inputs!$B$13=Inputs!$B$10,(B25*Inputs!$B$5),IF(Inputs!$B$13=Inputs!$B$11,(B25*Inputs!$B$5),IF(Inputs!$B$13=Inputs!$B$12,(Inputs!$B$4*Inputs!$B$5),0)))))</f>
      </c>
      <c r="D25" s="21">
        <f>IF(A24&gt;=Inputs!$B$16,"",IF(B25&lt;Inputs!$B$4,(B25*Inputs!$B$6),IF(Inputs!$B$13=Inputs!$B$10,(B25*Inputs!$B$5)-(Inputs!$B$4*(Inputs!$B$5-Inputs!$B$6)),IF(Inputs!$B$13=Inputs!$B$11,(Inputs!$B$4*Inputs!$B$6),IF(Inputs!$B$13=Inputs!$B$12,(Inputs!$B$4*Inputs!$B$6),0)))))</f>
      </c>
      <c r="E25" s="19">
        <f>IF(A24&gt;=Inputs!$B$16,"",IF(B25&lt;Inputs!$B$4,(B25*Inputs!$B$5)+(B25*Inputs!$B$6),IF(Inputs!$B$13=Inputs!$B$10,(B25*Inputs!$B$5)+(B25*Inputs!$B$5)-(Inputs!$B$4*(Inputs!$B$5-Inputs!$B$6)),IF(Inputs!$B$13=Inputs!$B$11,(B25*Inputs!$B$5)+(Inputs!$B$4*Inputs!$B$6),IF(Inputs!$B$13=Inputs!$B$12,(Inputs!$B$4*Inputs!$B$5)+(Inputs!$B$4*Inputs!$B$6),0)))))</f>
      </c>
      <c r="F25" s="19">
        <f>IF(A24&gt;=Inputs!$B$16,"",G24)</f>
      </c>
      <c r="G25" s="19">
        <f>IF(A24&gt;=Inputs!$B$16,"",(G24+12*E25)*(1+Inputs!$B$8))</f>
      </c>
      <c r="H25" s="27">
        <f>IF(B25&lt;Inputs!$B$4,Inputs!$B$7*(Inputs!$B$5-Inputs!$B$6),Inputs!$B$4*(Inputs!$B$5-Inputs!$B$6))</f>
        <v>1249.4999999999998</v>
      </c>
      <c r="I25" s="19">
        <f>IF(A24&gt;=Inputs!$B$16,"",J24)</f>
      </c>
      <c r="J25" s="19">
        <f>IF(A24&gt;=Inputs!$B$16,"",J24+12*H25)</f>
      </c>
      <c r="K25" s="19">
        <f>IF(A24&gt;=Inputs!$B$16,"",12*IF(B25&lt;Inputs!$B$4,1.61%*B25,1.61%*Inputs!$B$4))</f>
      </c>
    </row>
    <row r="26" spans="1:11" ht="15">
      <c r="A26" s="19">
        <f>IF(A25&gt;=Inputs!$B$16,"",A25+1)</f>
      </c>
      <c r="B26" s="21">
        <f>IF(A25&gt;=Inputs!$B$16,"",B25*(1+Inputs!$B$15))</f>
      </c>
      <c r="C26" s="21">
        <f>IF(A25&gt;=Inputs!$B$16,"",IF(B26&lt;Inputs!$B$4,(B26*Inputs!$B$5),IF(Inputs!$B$13=Inputs!$B$10,(B26*Inputs!$B$5),IF(Inputs!$B$13=Inputs!$B$11,(B26*Inputs!$B$5),IF(Inputs!$B$13=Inputs!$B$12,(Inputs!$B$4*Inputs!$B$5),0)))))</f>
      </c>
      <c r="D26" s="21">
        <f>IF(A25&gt;=Inputs!$B$16,"",IF(B26&lt;Inputs!$B$4,(B26*Inputs!$B$6),IF(Inputs!$B$13=Inputs!$B$10,(B26*Inputs!$B$5)-(Inputs!$B$4*(Inputs!$B$5-Inputs!$B$6)),IF(Inputs!$B$13=Inputs!$B$11,(Inputs!$B$4*Inputs!$B$6),IF(Inputs!$B$13=Inputs!$B$12,(Inputs!$B$4*Inputs!$B$6),0)))))</f>
      </c>
      <c r="E26" s="19">
        <f>IF(A25&gt;=Inputs!$B$16,"",IF(B26&lt;Inputs!$B$4,(B26*Inputs!$B$5)+(B26*Inputs!$B$6),IF(Inputs!$B$13=Inputs!$B$10,(B26*Inputs!$B$5)+(B26*Inputs!$B$5)-(Inputs!$B$4*(Inputs!$B$5-Inputs!$B$6)),IF(Inputs!$B$13=Inputs!$B$11,(B26*Inputs!$B$5)+(Inputs!$B$4*Inputs!$B$6),IF(Inputs!$B$13=Inputs!$B$12,(Inputs!$B$4*Inputs!$B$5)+(Inputs!$B$4*Inputs!$B$6),0)))))</f>
      </c>
      <c r="F26" s="19">
        <f>IF(A25&gt;=Inputs!$B$16,"",G25)</f>
      </c>
      <c r="G26" s="19">
        <f>IF(A25&gt;=Inputs!$B$16,"",(G25+12*E26)*(1+Inputs!$B$8))</f>
      </c>
      <c r="H26" s="27">
        <f>IF(B26&lt;Inputs!$B$4,Inputs!$B$7*(Inputs!$B$5-Inputs!$B$6),Inputs!$B$4*(Inputs!$B$5-Inputs!$B$6))</f>
        <v>1249.4999999999998</v>
      </c>
      <c r="I26" s="19">
        <f>IF(A25&gt;=Inputs!$B$16,"",J25)</f>
      </c>
      <c r="J26" s="19">
        <f>IF(A25&gt;=Inputs!$B$16,"",J25+12*H26)</f>
      </c>
      <c r="K26" s="19">
        <f>IF(A25&gt;=Inputs!$B$16,"",12*IF(B26&lt;Inputs!$B$4,1.61%*B26,1.61%*Inputs!$B$4))</f>
      </c>
    </row>
    <row r="27" spans="1:11" ht="15">
      <c r="A27" s="19">
        <f>IF(A26&gt;=Inputs!$B$16,"",A26+1)</f>
      </c>
      <c r="B27" s="21">
        <f>IF(A26&gt;=Inputs!$B$16,"",B26*(1+Inputs!$B$15))</f>
      </c>
      <c r="C27" s="21">
        <f>IF(A26&gt;=Inputs!$B$16,"",IF(B27&lt;Inputs!$B$4,(B27*Inputs!$B$5),IF(Inputs!$B$13=Inputs!$B$10,(B27*Inputs!$B$5),IF(Inputs!$B$13=Inputs!$B$11,(B27*Inputs!$B$5),IF(Inputs!$B$13=Inputs!$B$12,(Inputs!$B$4*Inputs!$B$5),0)))))</f>
      </c>
      <c r="D27" s="21">
        <f>IF(A26&gt;=Inputs!$B$16,"",IF(B27&lt;Inputs!$B$4,(B27*Inputs!$B$6),IF(Inputs!$B$13=Inputs!$B$10,(B27*Inputs!$B$5)-(Inputs!$B$4*(Inputs!$B$5-Inputs!$B$6)),IF(Inputs!$B$13=Inputs!$B$11,(Inputs!$B$4*Inputs!$B$6),IF(Inputs!$B$13=Inputs!$B$12,(Inputs!$B$4*Inputs!$B$6),0)))))</f>
      </c>
      <c r="E27" s="19">
        <f>IF(A26&gt;=Inputs!$B$16,"",IF(B27&lt;Inputs!$B$4,(B27*Inputs!$B$5)+(B27*Inputs!$B$6),IF(Inputs!$B$13=Inputs!$B$10,(B27*Inputs!$B$5)+(B27*Inputs!$B$5)-(Inputs!$B$4*(Inputs!$B$5-Inputs!$B$6)),IF(Inputs!$B$13=Inputs!$B$11,(B27*Inputs!$B$5)+(Inputs!$B$4*Inputs!$B$6),IF(Inputs!$B$13=Inputs!$B$12,(Inputs!$B$4*Inputs!$B$5)+(Inputs!$B$4*Inputs!$B$6),0)))))</f>
      </c>
      <c r="F27" s="19">
        <f>IF(A26&gt;=Inputs!$B$16,"",G26)</f>
      </c>
      <c r="G27" s="19">
        <f>IF(A26&gt;=Inputs!$B$16,"",(G26+12*E27)*(1+Inputs!$B$8))</f>
      </c>
      <c r="H27" s="27">
        <f>IF(B27&lt;Inputs!$B$4,Inputs!$B$7*(Inputs!$B$5-Inputs!$B$6),Inputs!$B$4*(Inputs!$B$5-Inputs!$B$6))</f>
        <v>1249.4999999999998</v>
      </c>
      <c r="I27" s="19">
        <f>IF(A26&gt;=Inputs!$B$16,"",J26)</f>
      </c>
      <c r="J27" s="19">
        <f>IF(A26&gt;=Inputs!$B$16,"",J26+12*H27)</f>
      </c>
      <c r="K27" s="19">
        <f>IF(A26&gt;=Inputs!$B$16,"",12*IF(B27&lt;Inputs!$B$4,1.61%*B27,1.61%*Inputs!$B$4))</f>
      </c>
    </row>
    <row r="28" spans="1:11" ht="15">
      <c r="A28" s="19">
        <f>IF(A27&gt;=Inputs!$B$16,"",A27+1)</f>
      </c>
      <c r="B28" s="21">
        <f>IF(A27&gt;=Inputs!$B$16,"",B27*(1+Inputs!$B$15))</f>
      </c>
      <c r="C28" s="21">
        <f>IF(A27&gt;=Inputs!$B$16,"",IF(B28&lt;Inputs!$B$4,(B28*Inputs!$B$5),IF(Inputs!$B$13=Inputs!$B$10,(B28*Inputs!$B$5),IF(Inputs!$B$13=Inputs!$B$11,(B28*Inputs!$B$5),IF(Inputs!$B$13=Inputs!$B$12,(Inputs!$B$4*Inputs!$B$5),0)))))</f>
      </c>
      <c r="D28" s="21">
        <f>IF(A27&gt;=Inputs!$B$16,"",IF(B28&lt;Inputs!$B$4,(B28*Inputs!$B$6),IF(Inputs!$B$13=Inputs!$B$10,(B28*Inputs!$B$5)-(Inputs!$B$4*(Inputs!$B$5-Inputs!$B$6)),IF(Inputs!$B$13=Inputs!$B$11,(Inputs!$B$4*Inputs!$B$6),IF(Inputs!$B$13=Inputs!$B$12,(Inputs!$B$4*Inputs!$B$6),0)))))</f>
      </c>
      <c r="E28" s="19">
        <f>IF(A27&gt;=Inputs!$B$16,"",IF(B28&lt;Inputs!$B$4,(B28*Inputs!$B$5)+(B28*Inputs!$B$6),IF(Inputs!$B$13=Inputs!$B$10,(B28*Inputs!$B$5)+(B28*Inputs!$B$5)-(Inputs!$B$4*(Inputs!$B$5-Inputs!$B$6)),IF(Inputs!$B$13=Inputs!$B$11,(B28*Inputs!$B$5)+(Inputs!$B$4*Inputs!$B$6),IF(Inputs!$B$13=Inputs!$B$12,(Inputs!$B$4*Inputs!$B$5)+(Inputs!$B$4*Inputs!$B$6),0)))))</f>
      </c>
      <c r="F28" s="19">
        <f>IF(A27&gt;=Inputs!$B$16,"",G27)</f>
      </c>
      <c r="G28" s="19">
        <f>IF(A27&gt;=Inputs!$B$16,"",(G27+12*E28)*(1+Inputs!$B$8))</f>
      </c>
      <c r="H28" s="27">
        <f>IF(B28&lt;Inputs!$B$4,Inputs!$B$7*(Inputs!$B$5-Inputs!$B$6),Inputs!$B$4*(Inputs!$B$5-Inputs!$B$6))</f>
        <v>1249.4999999999998</v>
      </c>
      <c r="I28" s="19">
        <f>IF(A27&gt;=Inputs!$B$16,"",J27)</f>
      </c>
      <c r="J28" s="19">
        <f>IF(A27&gt;=Inputs!$B$16,"",J27+12*H28)</f>
      </c>
      <c r="K28" s="19">
        <f>IF(A27&gt;=Inputs!$B$16,"",12*IF(B28&lt;Inputs!$B$4,1.61%*B28,1.61%*Inputs!$B$4))</f>
      </c>
    </row>
    <row r="29" spans="1:11" ht="15">
      <c r="A29" s="19">
        <f>IF(A28&gt;=Inputs!$B$16,"",A28+1)</f>
      </c>
      <c r="B29" s="21">
        <f>IF(A28&gt;=Inputs!$B$16,"",B28*(1+Inputs!$B$15))</f>
      </c>
      <c r="C29" s="21">
        <f>IF(A28&gt;=Inputs!$B$16,"",IF(B29&lt;Inputs!$B$4,(B29*Inputs!$B$5),IF(Inputs!$B$13=Inputs!$B$10,(B29*Inputs!$B$5),IF(Inputs!$B$13=Inputs!$B$11,(B29*Inputs!$B$5),IF(Inputs!$B$13=Inputs!$B$12,(Inputs!$B$4*Inputs!$B$5),0)))))</f>
      </c>
      <c r="D29" s="21">
        <f>IF(A28&gt;=Inputs!$B$16,"",IF(B29&lt;Inputs!$B$4,(B29*Inputs!$B$6),IF(Inputs!$B$13=Inputs!$B$10,(B29*Inputs!$B$5)-(Inputs!$B$4*(Inputs!$B$5-Inputs!$B$6)),IF(Inputs!$B$13=Inputs!$B$11,(Inputs!$B$4*Inputs!$B$6),IF(Inputs!$B$13=Inputs!$B$12,(Inputs!$B$4*Inputs!$B$6),0)))))</f>
      </c>
      <c r="E29" s="19">
        <f>IF(A28&gt;=Inputs!$B$16,"",IF(B29&lt;Inputs!$B$4,(B29*Inputs!$B$5)+(B29*Inputs!$B$6),IF(Inputs!$B$13=Inputs!$B$10,(B29*Inputs!$B$5)+(B29*Inputs!$B$5)-(Inputs!$B$4*(Inputs!$B$5-Inputs!$B$6)),IF(Inputs!$B$13=Inputs!$B$11,(B29*Inputs!$B$5)+(Inputs!$B$4*Inputs!$B$6),IF(Inputs!$B$13=Inputs!$B$12,(Inputs!$B$4*Inputs!$B$5)+(Inputs!$B$4*Inputs!$B$6),0)))))</f>
      </c>
      <c r="F29" s="19">
        <f>IF(A28&gt;=Inputs!$B$16,"",G28)</f>
      </c>
      <c r="G29" s="19">
        <f>IF(A28&gt;=Inputs!$B$16,"",(G28+12*E29)*(1+Inputs!$B$8))</f>
      </c>
      <c r="H29" s="27">
        <f>IF(B29&lt;Inputs!$B$4,Inputs!$B$7*(Inputs!$B$5-Inputs!$B$6),Inputs!$B$4*(Inputs!$B$5-Inputs!$B$6))</f>
        <v>1249.4999999999998</v>
      </c>
      <c r="I29" s="19">
        <f>IF(A28&gt;=Inputs!$B$16,"",J28)</f>
      </c>
      <c r="J29" s="19">
        <f>IF(A28&gt;=Inputs!$B$16,"",J28+12*H29)</f>
      </c>
      <c r="K29" s="19">
        <f>IF(A28&gt;=Inputs!$B$16,"",12*IF(B29&lt;Inputs!$B$4,1.61%*B29,1.61%*Inputs!$B$4))</f>
      </c>
    </row>
    <row r="30" spans="1:11" ht="15">
      <c r="A30" s="19">
        <f>IF(A29&gt;=Inputs!$B$16,"",A29+1)</f>
      </c>
      <c r="B30" s="21">
        <f>IF(A29&gt;=Inputs!$B$16,"",B29*(1+Inputs!$B$15))</f>
      </c>
      <c r="C30" s="21">
        <f>IF(A29&gt;=Inputs!$B$16,"",IF(B30&lt;Inputs!$B$4,(B30*Inputs!$B$5),IF(Inputs!$B$13=Inputs!$B$10,(B30*Inputs!$B$5),IF(Inputs!$B$13=Inputs!$B$11,(B30*Inputs!$B$5),IF(Inputs!$B$13=Inputs!$B$12,(Inputs!$B$4*Inputs!$B$5),0)))))</f>
      </c>
      <c r="D30" s="21">
        <f>IF(A29&gt;=Inputs!$B$16,"",IF(B30&lt;Inputs!$B$4,(B30*Inputs!$B$6),IF(Inputs!$B$13=Inputs!$B$10,(B30*Inputs!$B$5)-(Inputs!$B$4*(Inputs!$B$5-Inputs!$B$6)),IF(Inputs!$B$13=Inputs!$B$11,(Inputs!$B$4*Inputs!$B$6),IF(Inputs!$B$13=Inputs!$B$12,(Inputs!$B$4*Inputs!$B$6),0)))))</f>
      </c>
      <c r="E30" s="19">
        <f>IF(A29&gt;=Inputs!$B$16,"",IF(B30&lt;Inputs!$B$4,(B30*Inputs!$B$5)+(B30*Inputs!$B$6),IF(Inputs!$B$13=Inputs!$B$10,(B30*Inputs!$B$5)+(B30*Inputs!$B$5)-(Inputs!$B$4*(Inputs!$B$5-Inputs!$B$6)),IF(Inputs!$B$13=Inputs!$B$11,(B30*Inputs!$B$5)+(Inputs!$B$4*Inputs!$B$6),IF(Inputs!$B$13=Inputs!$B$12,(Inputs!$B$4*Inputs!$B$5)+(Inputs!$B$4*Inputs!$B$6),0)))))</f>
      </c>
      <c r="F30" s="19">
        <f>IF(A29&gt;=Inputs!$B$16,"",G29)</f>
      </c>
      <c r="G30" s="19">
        <f>IF(A29&gt;=Inputs!$B$16,"",(G29+12*E30)*(1+Inputs!$B$8))</f>
      </c>
      <c r="H30" s="27">
        <f>IF(B30&lt;Inputs!$B$4,Inputs!$B$7*(Inputs!$B$5-Inputs!$B$6),Inputs!$B$4*(Inputs!$B$5-Inputs!$B$6))</f>
        <v>1249.4999999999998</v>
      </c>
      <c r="I30" s="19">
        <f>IF(A29&gt;=Inputs!$B$16,"",J29)</f>
      </c>
      <c r="J30" s="19">
        <f>IF(A29&gt;=Inputs!$B$16,"",J29+12*H30)</f>
      </c>
      <c r="K30" s="19">
        <f>IF(A29&gt;=Inputs!$B$16,"",12*IF(B30&lt;Inputs!$B$4,1.61%*B30,1.61%*Inputs!$B$4))</f>
      </c>
    </row>
    <row r="31" spans="1:11" ht="15">
      <c r="A31" s="19">
        <f>IF(A30&gt;=Inputs!$B$16,"",A30+1)</f>
      </c>
      <c r="B31" s="21">
        <f>IF(A30&gt;=Inputs!$B$16,"",B30*(1+Inputs!$B$15))</f>
      </c>
      <c r="C31" s="21">
        <f>IF(A30&gt;=Inputs!$B$16,"",IF(B31&lt;Inputs!$B$4,(B31*Inputs!$B$5),IF(Inputs!$B$13=Inputs!$B$10,(B31*Inputs!$B$5),IF(Inputs!$B$13=Inputs!$B$11,(B31*Inputs!$B$5),IF(Inputs!$B$13=Inputs!$B$12,(Inputs!$B$4*Inputs!$B$5),0)))))</f>
      </c>
      <c r="D31" s="21">
        <f>IF(A30&gt;=Inputs!$B$16,"",IF(B31&lt;Inputs!$B$4,(B31*Inputs!$B$6),IF(Inputs!$B$13=Inputs!$B$10,(B31*Inputs!$B$5)-(Inputs!$B$4*(Inputs!$B$5-Inputs!$B$6)),IF(Inputs!$B$13=Inputs!$B$11,(Inputs!$B$4*Inputs!$B$6),IF(Inputs!$B$13=Inputs!$B$12,(Inputs!$B$4*Inputs!$B$6),0)))))</f>
      </c>
      <c r="E31" s="19">
        <f>IF(A30&gt;=Inputs!$B$16,"",IF(B31&lt;Inputs!$B$4,(B31*Inputs!$B$5)+(B31*Inputs!$B$6),IF(Inputs!$B$13=Inputs!$B$10,(B31*Inputs!$B$5)+(B31*Inputs!$B$5)-(Inputs!$B$4*(Inputs!$B$5-Inputs!$B$6)),IF(Inputs!$B$13=Inputs!$B$11,(B31*Inputs!$B$5)+(Inputs!$B$4*Inputs!$B$6),IF(Inputs!$B$13=Inputs!$B$12,(Inputs!$B$4*Inputs!$B$5)+(Inputs!$B$4*Inputs!$B$6),0)))))</f>
      </c>
      <c r="F31" s="19">
        <f>IF(A30&gt;=Inputs!$B$16,"",G30)</f>
      </c>
      <c r="G31" s="19">
        <f>IF(A30&gt;=Inputs!$B$16,"",(G30+12*E31)*(1+Inputs!$B$8))</f>
      </c>
      <c r="H31" s="27">
        <f>IF(B31&lt;Inputs!$B$4,Inputs!$B$7*(Inputs!$B$5-Inputs!$B$6),Inputs!$B$4*(Inputs!$B$5-Inputs!$B$6))</f>
        <v>1249.4999999999998</v>
      </c>
      <c r="I31" s="19">
        <f>IF(A30&gt;=Inputs!$B$16,"",J30)</f>
      </c>
      <c r="J31" s="19">
        <f>IF(A30&gt;=Inputs!$B$16,"",J30+12*H31)</f>
      </c>
      <c r="K31" s="19">
        <f>IF(A30&gt;=Inputs!$B$16,"",12*IF(B31&lt;Inputs!$B$4,1.61%*B31,1.61%*Inputs!$B$4))</f>
      </c>
    </row>
    <row r="32" spans="1:11" ht="15">
      <c r="A32" s="19">
        <f>IF(A31&gt;=Inputs!$B$16,"",A31+1)</f>
      </c>
      <c r="B32" s="21">
        <f>IF(A31&gt;=Inputs!$B$16,"",B31*(1+Inputs!$B$15))</f>
      </c>
      <c r="C32" s="21">
        <f>IF(A31&gt;=Inputs!$B$16,"",IF(B32&lt;Inputs!$B$4,(B32*Inputs!$B$5),IF(Inputs!$B$13=Inputs!$B$10,(B32*Inputs!$B$5),IF(Inputs!$B$13=Inputs!$B$11,(B32*Inputs!$B$5),IF(Inputs!$B$13=Inputs!$B$12,(Inputs!$B$4*Inputs!$B$5),0)))))</f>
      </c>
      <c r="D32" s="21">
        <f>IF(A31&gt;=Inputs!$B$16,"",IF(B32&lt;Inputs!$B$4,(B32*Inputs!$B$6),IF(Inputs!$B$13=Inputs!$B$10,(B32*Inputs!$B$5)-(Inputs!$B$4*(Inputs!$B$5-Inputs!$B$6)),IF(Inputs!$B$13=Inputs!$B$11,(Inputs!$B$4*Inputs!$B$6),IF(Inputs!$B$13=Inputs!$B$12,(Inputs!$B$4*Inputs!$B$6),0)))))</f>
      </c>
      <c r="E32" s="19">
        <f>IF(A31&gt;=Inputs!$B$16,"",IF(B32&lt;Inputs!$B$4,(B32*Inputs!$B$5)+(B32*Inputs!$B$6),IF(Inputs!$B$13=Inputs!$B$10,(B32*Inputs!$B$5)+(B32*Inputs!$B$5)-(Inputs!$B$4*(Inputs!$B$5-Inputs!$B$6)),IF(Inputs!$B$13=Inputs!$B$11,(B32*Inputs!$B$5)+(Inputs!$B$4*Inputs!$B$6),IF(Inputs!$B$13=Inputs!$B$12,(Inputs!$B$4*Inputs!$B$5)+(Inputs!$B$4*Inputs!$B$6),0)))))</f>
      </c>
      <c r="F32" s="19">
        <f>IF(A31&gt;=Inputs!$B$16,"",G31)</f>
      </c>
      <c r="G32" s="19">
        <f>IF(A31&gt;=Inputs!$B$16,"",(G31+12*E32)*(1+Inputs!$B$8))</f>
      </c>
      <c r="H32" s="27">
        <f>IF(B32&lt;Inputs!$B$4,Inputs!$B$7*(Inputs!$B$5-Inputs!$B$6),Inputs!$B$4*(Inputs!$B$5-Inputs!$B$6))</f>
        <v>1249.4999999999998</v>
      </c>
      <c r="I32" s="19">
        <f>IF(A31&gt;=Inputs!$B$16,"",J31)</f>
      </c>
      <c r="J32" s="19">
        <f>IF(A31&gt;=Inputs!$B$16,"",J31+12*H32)</f>
      </c>
      <c r="K32" s="19">
        <f>IF(A31&gt;=Inputs!$B$16,"",12*IF(B32&lt;Inputs!$B$4,1.61%*B32,1.61%*Inputs!$B$4))</f>
      </c>
    </row>
    <row r="33" spans="1:11" ht="15">
      <c r="A33" s="19">
        <f>IF(A32&gt;=Inputs!$B$16,"",A32+1)</f>
      </c>
      <c r="B33" s="21">
        <f>IF(A32&gt;=Inputs!$B$16,"",B32*(1+Inputs!$B$15))</f>
      </c>
      <c r="C33" s="21">
        <f>IF(A32&gt;=Inputs!$B$16,"",IF(B33&lt;Inputs!$B$4,(B33*Inputs!$B$5),IF(Inputs!$B$13=Inputs!$B$10,(B33*Inputs!$B$5),IF(Inputs!$B$13=Inputs!$B$11,(B33*Inputs!$B$5),IF(Inputs!$B$13=Inputs!$B$12,(Inputs!$B$4*Inputs!$B$5),0)))))</f>
      </c>
      <c r="D33" s="21">
        <f>IF(A32&gt;=Inputs!$B$16,"",IF(B33&lt;Inputs!$B$4,(B33*Inputs!$B$6),IF(Inputs!$B$13=Inputs!$B$10,(B33*Inputs!$B$5)-(Inputs!$B$4*(Inputs!$B$5-Inputs!$B$6)),IF(Inputs!$B$13=Inputs!$B$11,(Inputs!$B$4*Inputs!$B$6),IF(Inputs!$B$13=Inputs!$B$12,(Inputs!$B$4*Inputs!$B$6),0)))))</f>
      </c>
      <c r="E33" s="19">
        <f>IF(A32&gt;=Inputs!$B$16,"",IF(B33&lt;Inputs!$B$4,(B33*Inputs!$B$5)+(B33*Inputs!$B$6),IF(Inputs!$B$13=Inputs!$B$10,(B33*Inputs!$B$5)+(B33*Inputs!$B$5)-(Inputs!$B$4*(Inputs!$B$5-Inputs!$B$6)),IF(Inputs!$B$13=Inputs!$B$11,(B33*Inputs!$B$5)+(Inputs!$B$4*Inputs!$B$6),IF(Inputs!$B$13=Inputs!$B$12,(Inputs!$B$4*Inputs!$B$5)+(Inputs!$B$4*Inputs!$B$6),0)))))</f>
      </c>
      <c r="F33" s="19">
        <f>IF(A32&gt;=Inputs!$B$16,"",G32)</f>
      </c>
      <c r="G33" s="19">
        <f>IF(A32&gt;=Inputs!$B$16,"",(G32+12*E33)*(1+Inputs!$B$8))</f>
      </c>
      <c r="H33" s="27">
        <f>IF(B33&lt;Inputs!$B$4,Inputs!$B$7*(Inputs!$B$5-Inputs!$B$6),Inputs!$B$4*(Inputs!$B$5-Inputs!$B$6))</f>
        <v>1249.4999999999998</v>
      </c>
      <c r="I33" s="19">
        <f>IF(A32&gt;=Inputs!$B$16,"",J32)</f>
      </c>
      <c r="J33" s="19">
        <f>IF(A32&gt;=Inputs!$B$16,"",J32+12*H33)</f>
      </c>
      <c r="K33" s="19">
        <f>IF(A32&gt;=Inputs!$B$16,"",12*IF(B33&lt;Inputs!$B$4,1.61%*B33,1.61%*Inputs!$B$4))</f>
      </c>
    </row>
    <row r="34" spans="1:11" ht="15">
      <c r="A34" s="19">
        <f>IF(A33&gt;=Inputs!$B$16,"",A33+1)</f>
      </c>
      <c r="B34" s="21">
        <f>IF(A33&gt;=Inputs!$B$16,"",B33*(1+Inputs!$B$15))</f>
      </c>
      <c r="C34" s="21">
        <f>IF(A33&gt;=Inputs!$B$16,"",IF(B34&lt;Inputs!$B$4,(B34*Inputs!$B$5),IF(Inputs!$B$13=Inputs!$B$10,(B34*Inputs!$B$5),IF(Inputs!$B$13=Inputs!$B$11,(B34*Inputs!$B$5),IF(Inputs!$B$13=Inputs!$B$12,(Inputs!$B$4*Inputs!$B$5),0)))))</f>
      </c>
      <c r="D34" s="21">
        <f>IF(A33&gt;=Inputs!$B$16,"",IF(B34&lt;Inputs!$B$4,(B34*Inputs!$B$6),IF(Inputs!$B$13=Inputs!$B$10,(B34*Inputs!$B$5)-(Inputs!$B$4*(Inputs!$B$5-Inputs!$B$6)),IF(Inputs!$B$13=Inputs!$B$11,(Inputs!$B$4*Inputs!$B$6),IF(Inputs!$B$13=Inputs!$B$12,(Inputs!$B$4*Inputs!$B$6),0)))))</f>
      </c>
      <c r="E34" s="19">
        <f>IF(A33&gt;=Inputs!$B$16,"",IF(B34&lt;Inputs!$B$4,(B34*Inputs!$B$5)+(B34*Inputs!$B$6),IF(Inputs!$B$13=Inputs!$B$10,(B34*Inputs!$B$5)+(B34*Inputs!$B$5)-(Inputs!$B$4*(Inputs!$B$5-Inputs!$B$6)),IF(Inputs!$B$13=Inputs!$B$11,(B34*Inputs!$B$5)+(Inputs!$B$4*Inputs!$B$6),IF(Inputs!$B$13=Inputs!$B$12,(Inputs!$B$4*Inputs!$B$5)+(Inputs!$B$4*Inputs!$B$6),0)))))</f>
      </c>
      <c r="F34" s="19">
        <f>IF(A33&gt;=Inputs!$B$16,"",G33)</f>
      </c>
      <c r="G34" s="19">
        <f>IF(A33&gt;=Inputs!$B$16,"",(G33+12*E34)*(1+Inputs!$B$8))</f>
      </c>
      <c r="H34" s="27">
        <f>IF(B34&lt;Inputs!$B$4,Inputs!$B$7*(Inputs!$B$5-Inputs!$B$6),Inputs!$B$4*(Inputs!$B$5-Inputs!$B$6))</f>
        <v>1249.4999999999998</v>
      </c>
      <c r="I34" s="19">
        <f>IF(A33&gt;=Inputs!$B$16,"",J33)</f>
      </c>
      <c r="J34" s="19">
        <f>IF(A33&gt;=Inputs!$B$16,"",J33+12*H34)</f>
      </c>
      <c r="K34" s="19">
        <f>IF(A33&gt;=Inputs!$B$16,"",12*IF(B34&lt;Inputs!$B$4,1.61%*B34,1.61%*Inputs!$B$4))</f>
      </c>
    </row>
    <row r="35" spans="1:11" ht="15">
      <c r="A35" s="19">
        <f>IF(A34&gt;=Inputs!$B$16,"",A34+1)</f>
      </c>
      <c r="B35" s="21">
        <f>IF(A34&gt;=Inputs!$B$16,"",B34*(1+Inputs!$B$15))</f>
      </c>
      <c r="C35" s="21">
        <f>IF(A34&gt;=Inputs!$B$16,"",IF(B35&lt;Inputs!$B$4,(B35*Inputs!$B$5),IF(Inputs!$B$13=Inputs!$B$10,(B35*Inputs!$B$5),IF(Inputs!$B$13=Inputs!$B$11,(B35*Inputs!$B$5),IF(Inputs!$B$13=Inputs!$B$12,(Inputs!$B$4*Inputs!$B$5),0)))))</f>
      </c>
      <c r="D35" s="21">
        <f>IF(A34&gt;=Inputs!$B$16,"",IF(B35&lt;Inputs!$B$4,(B35*Inputs!$B$6),IF(Inputs!$B$13=Inputs!$B$10,(B35*Inputs!$B$5)-(Inputs!$B$4*(Inputs!$B$5-Inputs!$B$6)),IF(Inputs!$B$13=Inputs!$B$11,(Inputs!$B$4*Inputs!$B$6),IF(Inputs!$B$13=Inputs!$B$12,(Inputs!$B$4*Inputs!$B$6),0)))))</f>
      </c>
      <c r="E35" s="19">
        <f>IF(A34&gt;=Inputs!$B$16,"",IF(B35&lt;Inputs!$B$4,(B35*Inputs!$B$5)+(B35*Inputs!$B$6),IF(Inputs!$B$13=Inputs!$B$10,(B35*Inputs!$B$5)+(B35*Inputs!$B$5)-(Inputs!$B$4*(Inputs!$B$5-Inputs!$B$6)),IF(Inputs!$B$13=Inputs!$B$11,(B35*Inputs!$B$5)+(Inputs!$B$4*Inputs!$B$6),IF(Inputs!$B$13=Inputs!$B$12,(Inputs!$B$4*Inputs!$B$5)+(Inputs!$B$4*Inputs!$B$6),0)))))</f>
      </c>
      <c r="F35" s="19">
        <f>IF(A34&gt;=Inputs!$B$16,"",G34)</f>
      </c>
      <c r="G35" s="19">
        <f>IF(A34&gt;=Inputs!$B$16,"",(G34+12*E35)*(1+Inputs!$B$8))</f>
      </c>
      <c r="H35" s="27">
        <f>IF(B35&lt;Inputs!$B$4,Inputs!$B$7*(Inputs!$B$5-Inputs!$B$6),Inputs!$B$4*(Inputs!$B$5-Inputs!$B$6))</f>
        <v>1249.4999999999998</v>
      </c>
      <c r="I35" s="19">
        <f>IF(A34&gt;=Inputs!$B$16,"",J34)</f>
      </c>
      <c r="J35" s="19">
        <f>IF(A34&gt;=Inputs!$B$16,"",J34+12*H35)</f>
      </c>
      <c r="K35" s="19">
        <f>IF(A34&gt;=Inputs!$B$16,"",12*IF(B35&lt;Inputs!$B$4,1.61%*B35,1.61%*Inputs!$B$4))</f>
      </c>
    </row>
    <row r="36" spans="1:11" ht="15">
      <c r="A36" s="19">
        <f>IF(A35&gt;=Inputs!$B$16,"",A35+1)</f>
      </c>
      <c r="B36" s="21">
        <f>IF(A35&gt;=Inputs!$B$16,"",B35*(1+Inputs!$B$15))</f>
      </c>
      <c r="C36" s="21">
        <f>IF(A35&gt;=Inputs!$B$16,"",IF(B36&lt;Inputs!$B$4,(B36*Inputs!$B$5),IF(Inputs!$B$13=Inputs!$B$10,(B36*Inputs!$B$5),IF(Inputs!$B$13=Inputs!$B$11,(B36*Inputs!$B$5),IF(Inputs!$B$13=Inputs!$B$12,(Inputs!$B$4*Inputs!$B$5),0)))))</f>
      </c>
      <c r="D36" s="21">
        <f>IF(A35&gt;=Inputs!$B$16,"",IF(B36&lt;Inputs!$B$4,(B36*Inputs!$B$6),IF(Inputs!$B$13=Inputs!$B$10,(B36*Inputs!$B$5)-(Inputs!$B$4*(Inputs!$B$5-Inputs!$B$6)),IF(Inputs!$B$13=Inputs!$B$11,(Inputs!$B$4*Inputs!$B$6),IF(Inputs!$B$13=Inputs!$B$12,(Inputs!$B$4*Inputs!$B$6),0)))))</f>
      </c>
      <c r="E36" s="19">
        <f>IF(A35&gt;=Inputs!$B$16,"",IF(B36&lt;Inputs!$B$4,(B36*Inputs!$B$5)+(B36*Inputs!$B$6),IF(Inputs!$B$13=Inputs!$B$10,(B36*Inputs!$B$5)+(B36*Inputs!$B$5)-(Inputs!$B$4*(Inputs!$B$5-Inputs!$B$6)),IF(Inputs!$B$13=Inputs!$B$11,(B36*Inputs!$B$5)+(Inputs!$B$4*Inputs!$B$6),IF(Inputs!$B$13=Inputs!$B$12,(Inputs!$B$4*Inputs!$B$5)+(Inputs!$B$4*Inputs!$B$6),0)))))</f>
      </c>
      <c r="F36" s="19">
        <f>IF(A35&gt;=Inputs!$B$16,"",G35)</f>
      </c>
      <c r="G36" s="19">
        <f>IF(A35&gt;=Inputs!$B$16,"",(G35+12*E36)*(1+Inputs!$B$8))</f>
      </c>
      <c r="H36" s="27">
        <f>IF(B36&lt;Inputs!$B$4,Inputs!$B$7*(Inputs!$B$5-Inputs!$B$6),Inputs!$B$4*(Inputs!$B$5-Inputs!$B$6))</f>
        <v>1249.4999999999998</v>
      </c>
      <c r="I36" s="19">
        <f>IF(A35&gt;=Inputs!$B$16,"",J35)</f>
      </c>
      <c r="J36" s="19">
        <f>IF(A35&gt;=Inputs!$B$16,"",J35+12*H36)</f>
      </c>
      <c r="K36" s="19">
        <f>IF(A35&gt;=Inputs!$B$16,"",12*IF(B36&lt;Inputs!$B$4,1.61%*B36,1.61%*Inputs!$B$4))</f>
      </c>
    </row>
    <row r="37" spans="1:11" ht="15">
      <c r="A37" s="19">
        <f>IF(A36&gt;=Inputs!$B$16,"",A36+1)</f>
      </c>
      <c r="B37" s="21">
        <f>IF(A36&gt;=Inputs!$B$16,"",B36*(1+Inputs!$B$15))</f>
      </c>
      <c r="C37" s="21">
        <f>IF(A36&gt;=Inputs!$B$16,"",IF(B37&lt;Inputs!$B$4,(B37*Inputs!$B$5),IF(Inputs!$B$13=Inputs!$B$10,(B37*Inputs!$B$5),IF(Inputs!$B$13=Inputs!$B$11,(B37*Inputs!$B$5),IF(Inputs!$B$13=Inputs!$B$12,(Inputs!$B$4*Inputs!$B$5),0)))))</f>
      </c>
      <c r="D37" s="21">
        <f>IF(A36&gt;=Inputs!$B$16,"",IF(B37&lt;Inputs!$B$4,(B37*Inputs!$B$6),IF(Inputs!$B$13=Inputs!$B$10,(B37*Inputs!$B$5)-(Inputs!$B$4*(Inputs!$B$5-Inputs!$B$6)),IF(Inputs!$B$13=Inputs!$B$11,(Inputs!$B$4*Inputs!$B$6),IF(Inputs!$B$13=Inputs!$B$12,(Inputs!$B$4*Inputs!$B$6),0)))))</f>
      </c>
      <c r="E37" s="19">
        <f>IF(A36&gt;=Inputs!$B$16,"",IF(B37&lt;Inputs!$B$4,(B37*Inputs!$B$5)+(B37*Inputs!$B$6),IF(Inputs!$B$13=Inputs!$B$10,(B37*Inputs!$B$5)+(B37*Inputs!$B$5)-(Inputs!$B$4*(Inputs!$B$5-Inputs!$B$6)),IF(Inputs!$B$13=Inputs!$B$11,(B37*Inputs!$B$5)+(Inputs!$B$4*Inputs!$B$6),IF(Inputs!$B$13=Inputs!$B$12,(Inputs!$B$4*Inputs!$B$5)+(Inputs!$B$4*Inputs!$B$6),0)))))</f>
      </c>
      <c r="F37" s="19">
        <f>IF(A36&gt;=Inputs!$B$16,"",G36)</f>
      </c>
      <c r="G37" s="19">
        <f>IF(A36&gt;=Inputs!$B$16,"",(G36+12*E37)*(1+Inputs!$B$8))</f>
      </c>
      <c r="H37" s="27">
        <f>IF(B37&lt;Inputs!$B$4,Inputs!$B$7*(Inputs!$B$5-Inputs!$B$6),Inputs!$B$4*(Inputs!$B$5-Inputs!$B$6))</f>
        <v>1249.4999999999998</v>
      </c>
      <c r="I37" s="19">
        <f>IF(A36&gt;=Inputs!$B$16,"",J36)</f>
      </c>
      <c r="J37" s="19">
        <f>IF(A36&gt;=Inputs!$B$16,"",J36+12*H37)</f>
      </c>
      <c r="K37" s="19">
        <f>IF(A36&gt;=Inputs!$B$16,"",12*IF(B37&lt;Inputs!$B$4,1.61%*B37,1.61%*Inputs!$B$4))</f>
      </c>
    </row>
    <row r="38" spans="1:11" ht="15">
      <c r="A38" s="19">
        <f>IF(A37&gt;=Inputs!$B$16,"",A37+1)</f>
      </c>
      <c r="B38" s="21">
        <f>IF(A37&gt;=Inputs!$B$16,"",B37*(1+Inputs!$B$15))</f>
      </c>
      <c r="C38" s="21">
        <f>IF(A37&gt;=Inputs!$B$16,"",IF(B38&lt;Inputs!$B$4,(B38*Inputs!$B$5),IF(Inputs!$B$13=Inputs!$B$10,(B38*Inputs!$B$5),IF(Inputs!$B$13=Inputs!$B$11,(B38*Inputs!$B$5),IF(Inputs!$B$13=Inputs!$B$12,(Inputs!$B$4*Inputs!$B$5),0)))))</f>
      </c>
      <c r="D38" s="21">
        <f>IF(A37&gt;=Inputs!$B$16,"",IF(B38&lt;Inputs!$B$4,(B38*Inputs!$B$6),IF(Inputs!$B$13=Inputs!$B$10,(B38*Inputs!$B$5)-(Inputs!$B$4*(Inputs!$B$5-Inputs!$B$6)),IF(Inputs!$B$13=Inputs!$B$11,(Inputs!$B$4*Inputs!$B$6),IF(Inputs!$B$13=Inputs!$B$12,(Inputs!$B$4*Inputs!$B$6),0)))))</f>
      </c>
      <c r="E38" s="19">
        <f>IF(A37&gt;=Inputs!$B$16,"",IF(B38&lt;Inputs!$B$4,(B38*Inputs!$B$5)+(B38*Inputs!$B$6),IF(Inputs!$B$13=Inputs!$B$10,(B38*Inputs!$B$5)+(B38*Inputs!$B$5)-(Inputs!$B$4*(Inputs!$B$5-Inputs!$B$6)),IF(Inputs!$B$13=Inputs!$B$11,(B38*Inputs!$B$5)+(Inputs!$B$4*Inputs!$B$6),IF(Inputs!$B$13=Inputs!$B$12,(Inputs!$B$4*Inputs!$B$5)+(Inputs!$B$4*Inputs!$B$6),0)))))</f>
      </c>
      <c r="F38" s="19">
        <f>IF(A37&gt;=Inputs!$B$16,"",G37)</f>
      </c>
      <c r="G38" s="19">
        <f>IF(A37&gt;=Inputs!$B$16,"",(G37+12*E38)*(1+Inputs!$B$8))</f>
      </c>
      <c r="H38" s="27">
        <f>IF(B38&lt;Inputs!$B$4,Inputs!$B$7*(Inputs!$B$5-Inputs!$B$6),Inputs!$B$4*(Inputs!$B$5-Inputs!$B$6))</f>
        <v>1249.4999999999998</v>
      </c>
      <c r="I38" s="19">
        <f>IF(A37&gt;=Inputs!$B$16,"",J37)</f>
      </c>
      <c r="J38" s="19">
        <f>IF(A37&gt;=Inputs!$B$16,"",J37+12*H38)</f>
      </c>
      <c r="K38" s="19">
        <f>IF(A37&gt;=Inputs!$B$16,"",12*IF(B38&lt;Inputs!$B$4,1.61%*B38,1.61%*Inputs!$B$4))</f>
      </c>
    </row>
    <row r="39" spans="1:11" ht="15">
      <c r="A39" s="19">
        <f>IF(A38&gt;=Inputs!$B$16,"",A38+1)</f>
      </c>
      <c r="B39" s="21">
        <f>IF(A38&gt;=Inputs!$B$16,"",B38*(1+Inputs!$B$15))</f>
      </c>
      <c r="C39" s="21">
        <f>IF(A38&gt;=Inputs!$B$16,"",IF(B39&lt;Inputs!$B$4,(B39*Inputs!$B$5),IF(Inputs!$B$13=Inputs!$B$10,(B39*Inputs!$B$5),IF(Inputs!$B$13=Inputs!$B$11,(B39*Inputs!$B$5),IF(Inputs!$B$13=Inputs!$B$12,(Inputs!$B$4*Inputs!$B$5),0)))))</f>
      </c>
      <c r="D39" s="21">
        <f>IF(A38&gt;=Inputs!$B$16,"",IF(B39&lt;Inputs!$B$4,(B39*Inputs!$B$6),IF(Inputs!$B$13=Inputs!$B$10,(B39*Inputs!$B$5)-(Inputs!$B$4*(Inputs!$B$5-Inputs!$B$6)),IF(Inputs!$B$13=Inputs!$B$11,(Inputs!$B$4*Inputs!$B$6),IF(Inputs!$B$13=Inputs!$B$12,(Inputs!$B$4*Inputs!$B$6),0)))))</f>
      </c>
      <c r="E39" s="19">
        <f>IF(A38&gt;=Inputs!$B$16,"",IF(B39&lt;Inputs!$B$4,(B39*Inputs!$B$5)+(B39*Inputs!$B$6),IF(Inputs!$B$13=Inputs!$B$10,(B39*Inputs!$B$5)+(B39*Inputs!$B$5)-(Inputs!$B$4*(Inputs!$B$5-Inputs!$B$6)),IF(Inputs!$B$13=Inputs!$B$11,(B39*Inputs!$B$5)+(Inputs!$B$4*Inputs!$B$6),IF(Inputs!$B$13=Inputs!$B$12,(Inputs!$B$4*Inputs!$B$5)+(Inputs!$B$4*Inputs!$B$6),0)))))</f>
      </c>
      <c r="F39" s="19">
        <f>IF(A38&gt;=Inputs!$B$16,"",G38)</f>
      </c>
      <c r="G39" s="19">
        <f>IF(A38&gt;=Inputs!$B$16,"",(G38+12*E39)*(1+Inputs!$B$8))</f>
      </c>
      <c r="H39" s="27">
        <f>IF(B39&lt;Inputs!$B$4,Inputs!$B$7*(Inputs!$B$5-Inputs!$B$6),Inputs!$B$4*(Inputs!$B$5-Inputs!$B$6))</f>
        <v>1249.4999999999998</v>
      </c>
      <c r="I39" s="19">
        <f>IF(A38&gt;=Inputs!$B$16,"",J38)</f>
      </c>
      <c r="J39" s="19">
        <f>IF(A38&gt;=Inputs!$B$16,"",J38+12*H39)</f>
      </c>
      <c r="K39" s="19">
        <f>IF(A38&gt;=Inputs!$B$16,"",12*IF(B39&lt;Inputs!$B$4,1.61%*B39,1.61%*Inputs!$B$4))</f>
      </c>
    </row>
    <row r="40" spans="1:11" ht="15">
      <c r="A40" s="19">
        <f>IF(A39&gt;=Inputs!$B$16,"",A39+1)</f>
      </c>
      <c r="B40" s="21">
        <f>IF(A39&gt;=Inputs!$B$16,"",B39*(1+Inputs!$B$15))</f>
      </c>
      <c r="C40" s="21">
        <f>IF(A39&gt;=Inputs!$B$16,"",IF(B40&lt;Inputs!$B$4,(B40*Inputs!$B$5),IF(Inputs!$B$13=Inputs!$B$10,(B40*Inputs!$B$5),IF(Inputs!$B$13=Inputs!$B$11,(B40*Inputs!$B$5),IF(Inputs!$B$13=Inputs!$B$12,(Inputs!$B$4*Inputs!$B$5),0)))))</f>
      </c>
      <c r="D40" s="21">
        <f>IF(A39&gt;=Inputs!$B$16,"",IF(B40&lt;Inputs!$B$4,(B40*Inputs!$B$6),IF(Inputs!$B$13=Inputs!$B$10,(B40*Inputs!$B$5)-(Inputs!$B$4*(Inputs!$B$5-Inputs!$B$6)),IF(Inputs!$B$13=Inputs!$B$11,(Inputs!$B$4*Inputs!$B$6),IF(Inputs!$B$13=Inputs!$B$12,(Inputs!$B$4*Inputs!$B$6),0)))))</f>
      </c>
      <c r="E40" s="19">
        <f>IF(A39&gt;=Inputs!$B$16,"",IF(B40&lt;Inputs!$B$4,(B40*Inputs!$B$5)+(B40*Inputs!$B$6),IF(Inputs!$B$13=Inputs!$B$10,(B40*Inputs!$B$5)+(B40*Inputs!$B$5)-(Inputs!$B$4*(Inputs!$B$5-Inputs!$B$6)),IF(Inputs!$B$13=Inputs!$B$11,(B40*Inputs!$B$5)+(Inputs!$B$4*Inputs!$B$6),IF(Inputs!$B$13=Inputs!$B$12,(Inputs!$B$4*Inputs!$B$5)+(Inputs!$B$4*Inputs!$B$6),0)))))</f>
      </c>
      <c r="F40" s="19">
        <f>IF(A39&gt;=Inputs!$B$16,"",G39)</f>
      </c>
      <c r="G40" s="19">
        <f>IF(A39&gt;=Inputs!$B$16,"",(G39+12*E40)*(1+Inputs!$B$8))</f>
      </c>
      <c r="H40" s="27">
        <f>IF(B40&lt;Inputs!$B$4,Inputs!$B$7*(Inputs!$B$5-Inputs!$B$6),Inputs!$B$4*(Inputs!$B$5-Inputs!$B$6))</f>
        <v>1249.4999999999998</v>
      </c>
      <c r="I40" s="19">
        <f>IF(A39&gt;=Inputs!$B$16,"",J39)</f>
      </c>
      <c r="J40" s="19">
        <f>IF(A39&gt;=Inputs!$B$16,"",J39+12*H40)</f>
      </c>
      <c r="K40" s="19">
        <f>IF(A39&gt;=Inputs!$B$16,"",12*IF(B40&lt;Inputs!$B$4,1.61%*B40,1.61%*Inputs!$B$4))</f>
      </c>
    </row>
    <row r="41" spans="1:11" ht="15">
      <c r="A41" s="19">
        <f>IF(A40&gt;=Inputs!$B$16,"",A40+1)</f>
      </c>
      <c r="B41" s="21">
        <f>IF(A40&gt;=Inputs!$B$16,"",B40*(1+Inputs!$B$15))</f>
      </c>
      <c r="C41" s="21">
        <f>IF(A40&gt;=Inputs!$B$16,"",IF(B41&lt;Inputs!$B$4,(B41*Inputs!$B$5),IF(Inputs!$B$13=Inputs!$B$10,(B41*Inputs!$B$5),IF(Inputs!$B$13=Inputs!$B$11,(B41*Inputs!$B$5),IF(Inputs!$B$13=Inputs!$B$12,(Inputs!$B$4*Inputs!$B$5),0)))))</f>
      </c>
      <c r="D41" s="21">
        <f>IF(A40&gt;=Inputs!$B$16,"",IF(B41&lt;Inputs!$B$4,(B41*Inputs!$B$6),IF(Inputs!$B$13=Inputs!$B$10,(B41*Inputs!$B$5)-(Inputs!$B$4*(Inputs!$B$5-Inputs!$B$6)),IF(Inputs!$B$13=Inputs!$B$11,(Inputs!$B$4*Inputs!$B$6),IF(Inputs!$B$13=Inputs!$B$12,(Inputs!$B$4*Inputs!$B$6),0)))))</f>
      </c>
      <c r="E41" s="19">
        <f>IF(A40&gt;=Inputs!$B$16,"",IF(B41&lt;Inputs!$B$4,(B41*Inputs!$B$5)+(B41*Inputs!$B$6),IF(Inputs!$B$13=Inputs!$B$10,(B41*Inputs!$B$5)+(B41*Inputs!$B$5)-(Inputs!$B$4*(Inputs!$B$5-Inputs!$B$6)),IF(Inputs!$B$13=Inputs!$B$11,(B41*Inputs!$B$5)+(Inputs!$B$4*Inputs!$B$6),IF(Inputs!$B$13=Inputs!$B$12,(Inputs!$B$4*Inputs!$B$5)+(Inputs!$B$4*Inputs!$B$6),0)))))</f>
      </c>
      <c r="F41" s="19">
        <f>IF(A40&gt;=Inputs!$B$16,"",G40)</f>
      </c>
      <c r="G41" s="19">
        <f>IF(A40&gt;=Inputs!$B$16,"",(G40+12*E41)*(1+Inputs!$B$8))</f>
      </c>
      <c r="H41" s="27">
        <f>IF(B41&lt;Inputs!$B$4,Inputs!$B$7*(Inputs!$B$5-Inputs!$B$6),Inputs!$B$4*(Inputs!$B$5-Inputs!$B$6))</f>
        <v>1249.4999999999998</v>
      </c>
      <c r="I41" s="19">
        <f>IF(A40&gt;=Inputs!$B$16,"",J40)</f>
      </c>
      <c r="J41" s="19">
        <f>IF(A40&gt;=Inputs!$B$16,"",J40+12*H41)</f>
      </c>
      <c r="K41" s="19">
        <f>IF(A40&gt;=Inputs!$B$16,"",12*IF(B41&lt;Inputs!$B$4,1.61%*B41,1.61%*Inputs!$B$4))</f>
      </c>
    </row>
    <row r="42" spans="1:11" ht="15">
      <c r="A42" s="19">
        <f>IF(A41&gt;=Inputs!$B$16,"",A41+1)</f>
      </c>
      <c r="B42" s="21">
        <f>IF(A41&gt;=Inputs!$B$16,"",B41*(1+Inputs!$B$15))</f>
      </c>
      <c r="C42" s="21">
        <f>IF(A41&gt;=Inputs!$B$16,"",IF(B42&lt;Inputs!$B$4,(B42*Inputs!$B$5),IF(Inputs!$B$13=Inputs!$B$10,(B42*Inputs!$B$5),IF(Inputs!$B$13=Inputs!$B$11,(B42*Inputs!$B$5),IF(Inputs!$B$13=Inputs!$B$12,(Inputs!$B$4*Inputs!$B$5),0)))))</f>
      </c>
      <c r="D42" s="21">
        <f>IF(A41&gt;=Inputs!$B$16,"",IF(B42&lt;Inputs!$B$4,(B42*Inputs!$B$6),IF(Inputs!$B$13=Inputs!$B$10,(B42*Inputs!$B$5)-(Inputs!$B$4*(Inputs!$B$5-Inputs!$B$6)),IF(Inputs!$B$13=Inputs!$B$11,(Inputs!$B$4*Inputs!$B$6),IF(Inputs!$B$13=Inputs!$B$12,(Inputs!$B$4*Inputs!$B$6),0)))))</f>
      </c>
      <c r="E42" s="19">
        <f>IF(A41&gt;=Inputs!$B$16,"",IF(B42&lt;Inputs!$B$4,(B42*Inputs!$B$5)+(B42*Inputs!$B$6),IF(Inputs!$B$13=Inputs!$B$10,(B42*Inputs!$B$5)+(B42*Inputs!$B$5)-(Inputs!$B$4*(Inputs!$B$5-Inputs!$B$6)),IF(Inputs!$B$13=Inputs!$B$11,(B42*Inputs!$B$5)+(Inputs!$B$4*Inputs!$B$6),IF(Inputs!$B$13=Inputs!$B$12,(Inputs!$B$4*Inputs!$B$5)+(Inputs!$B$4*Inputs!$B$6),0)))))</f>
      </c>
      <c r="F42" s="19">
        <f>IF(A41&gt;=Inputs!$B$16,"",G41)</f>
      </c>
      <c r="G42" s="19">
        <f>IF(A41&gt;=Inputs!$B$16,"",(G41+12*E42)*(1+Inputs!$B$8))</f>
      </c>
      <c r="H42" s="27">
        <f>IF(B42&lt;Inputs!$B$4,Inputs!$B$7*(Inputs!$B$5-Inputs!$B$6),Inputs!$B$4*(Inputs!$B$5-Inputs!$B$6))</f>
        <v>1249.4999999999998</v>
      </c>
      <c r="I42" s="19">
        <f>IF(A41&gt;=Inputs!$B$16,"",J41)</f>
      </c>
      <c r="J42" s="19">
        <f>IF(A41&gt;=Inputs!$B$16,"",J41+12*H42)</f>
      </c>
      <c r="K42" s="19">
        <f>IF(A41&gt;=Inputs!$B$16,"",12*IF(B42&lt;Inputs!$B$4,1.61%*B42,1.61%*Inputs!$B$4))</f>
      </c>
    </row>
    <row r="43" spans="1:11" ht="15">
      <c r="A43" s="19">
        <f>IF(A42&gt;=Inputs!$B$16,"",A42+1)</f>
      </c>
      <c r="B43" s="21">
        <f>IF(A42&gt;=Inputs!$B$16,"",B42*(1+Inputs!$B$15))</f>
      </c>
      <c r="C43" s="21">
        <f>IF(A42&gt;=Inputs!$B$16,"",IF(B43&lt;Inputs!$B$4,(B43*Inputs!$B$5),IF(Inputs!$B$13=Inputs!$B$10,(B43*Inputs!$B$5),IF(Inputs!$B$13=Inputs!$B$11,(B43*Inputs!$B$5),IF(Inputs!$B$13=Inputs!$B$12,(Inputs!$B$4*Inputs!$B$5),0)))))</f>
      </c>
      <c r="D43" s="21">
        <f>IF(A42&gt;=Inputs!$B$16,"",IF(B43&lt;Inputs!$B$4,(B43*Inputs!$B$6),IF(Inputs!$B$13=Inputs!$B$10,(B43*Inputs!$B$5)-(Inputs!$B$4*(Inputs!$B$5-Inputs!$B$6)),IF(Inputs!$B$13=Inputs!$B$11,(Inputs!$B$4*Inputs!$B$6),IF(Inputs!$B$13=Inputs!$B$12,(Inputs!$B$4*Inputs!$B$6),0)))))</f>
      </c>
      <c r="E43" s="19">
        <f>IF(A42&gt;=Inputs!$B$16,"",IF(B43&lt;Inputs!$B$4,(B43*Inputs!$B$5)+(B43*Inputs!$B$6),IF(Inputs!$B$13=Inputs!$B$10,(B43*Inputs!$B$5)+(B43*Inputs!$B$5)-(Inputs!$B$4*(Inputs!$B$5-Inputs!$B$6)),IF(Inputs!$B$13=Inputs!$B$11,(B43*Inputs!$B$5)+(Inputs!$B$4*Inputs!$B$6),IF(Inputs!$B$13=Inputs!$B$12,(Inputs!$B$4*Inputs!$B$5)+(Inputs!$B$4*Inputs!$B$6),0)))))</f>
      </c>
      <c r="F43" s="19">
        <f>IF(A42&gt;=Inputs!$B$16,"",G42)</f>
      </c>
      <c r="G43" s="19">
        <f>IF(A42&gt;=Inputs!$B$16,"",(G42+12*E43)*(1+Inputs!$B$8))</f>
      </c>
      <c r="H43" s="27">
        <f>IF(B43&lt;Inputs!$B$4,Inputs!$B$7*(Inputs!$B$5-Inputs!$B$6),Inputs!$B$4*(Inputs!$B$5-Inputs!$B$6))</f>
        <v>1249.4999999999998</v>
      </c>
      <c r="I43" s="19">
        <f>IF(A42&gt;=Inputs!$B$16,"",J42)</f>
      </c>
      <c r="J43" s="19">
        <f>IF(A42&gt;=Inputs!$B$16,"",J42+12*H43)</f>
      </c>
      <c r="K43" s="19">
        <f>IF(A42&gt;=Inputs!$B$16,"",12*IF(B43&lt;Inputs!$B$4,1.61%*B43,1.61%*Inputs!$B$4))</f>
      </c>
    </row>
    <row r="44" spans="1:11" ht="15">
      <c r="A44" s="19">
        <f>IF(A43&gt;=Inputs!$B$16,"",A43+1)</f>
      </c>
      <c r="B44" s="21">
        <f>IF(A43&gt;=Inputs!$B$16,"",B43*(1+Inputs!$B$15))</f>
      </c>
      <c r="C44" s="21">
        <f>IF(A43&gt;=Inputs!$B$16,"",IF(B44&lt;Inputs!$B$4,(B44*Inputs!$B$5),IF(Inputs!$B$13=Inputs!$B$10,(B44*Inputs!$B$5),IF(Inputs!$B$13=Inputs!$B$11,(B44*Inputs!$B$5),IF(Inputs!$B$13=Inputs!$B$12,(Inputs!$B$4*Inputs!$B$5),0)))))</f>
      </c>
      <c r="D44" s="21">
        <f>IF(A43&gt;=Inputs!$B$16,"",IF(B44&lt;Inputs!$B$4,(B44*Inputs!$B$6),IF(Inputs!$B$13=Inputs!$B$10,(B44*Inputs!$B$5)-(Inputs!$B$4*(Inputs!$B$5-Inputs!$B$6)),IF(Inputs!$B$13=Inputs!$B$11,(Inputs!$B$4*Inputs!$B$6),IF(Inputs!$B$13=Inputs!$B$12,(Inputs!$B$4*Inputs!$B$6),0)))))</f>
      </c>
      <c r="E44" s="19">
        <f>IF(A43&gt;=Inputs!$B$16,"",IF(B44&lt;Inputs!$B$4,(B44*Inputs!$B$5)+(B44*Inputs!$B$6),IF(Inputs!$B$13=Inputs!$B$10,(B44*Inputs!$B$5)+(B44*Inputs!$B$5)-(Inputs!$B$4*(Inputs!$B$5-Inputs!$B$6)),IF(Inputs!$B$13=Inputs!$B$11,(B44*Inputs!$B$5)+(Inputs!$B$4*Inputs!$B$6),IF(Inputs!$B$13=Inputs!$B$12,(Inputs!$B$4*Inputs!$B$5)+(Inputs!$B$4*Inputs!$B$6),0)))))</f>
      </c>
      <c r="F44" s="19">
        <f>IF(A43&gt;=Inputs!$B$16,"",G43)</f>
      </c>
      <c r="G44" s="19">
        <f>IF(A43&gt;=Inputs!$B$16,"",(G43+12*E44)*(1+Inputs!$B$8))</f>
      </c>
      <c r="H44" s="27">
        <f>IF(B44&lt;Inputs!$B$4,Inputs!$B$7*(Inputs!$B$5-Inputs!$B$6),Inputs!$B$4*(Inputs!$B$5-Inputs!$B$6))</f>
        <v>1249.4999999999998</v>
      </c>
      <c r="I44" s="19">
        <f>IF(A43&gt;=Inputs!$B$16,"",J43)</f>
      </c>
      <c r="J44" s="19">
        <f>IF(A43&gt;=Inputs!$B$16,"",J43+12*H44)</f>
      </c>
      <c r="K44" s="19">
        <f>IF(A43&gt;=Inputs!$B$16,"",12*IF(B44&lt;Inputs!$B$4,1.61%*B44,1.61%*Inputs!$B$4))</f>
      </c>
    </row>
    <row r="45" spans="1:11" ht="15">
      <c r="A45" s="19">
        <f>IF(A44&gt;=Inputs!$B$16,"",A44+1)</f>
      </c>
      <c r="B45" s="21">
        <f>IF(A44&gt;=Inputs!$B$16,"",B44*(1+Inputs!$B$15))</f>
      </c>
      <c r="C45" s="21">
        <f>IF(A44&gt;=Inputs!$B$16,"",IF(B45&lt;Inputs!$B$4,(B45*Inputs!$B$5),IF(Inputs!$B$13=Inputs!$B$10,(B45*Inputs!$B$5),IF(Inputs!$B$13=Inputs!$B$11,(B45*Inputs!$B$5),IF(Inputs!$B$13=Inputs!$B$12,(Inputs!$B$4*Inputs!$B$5),0)))))</f>
      </c>
      <c r="D45" s="21">
        <f>IF(A44&gt;=Inputs!$B$16,"",IF(B45&lt;Inputs!$B$4,(B45*Inputs!$B$6),IF(Inputs!$B$13=Inputs!$B$10,(B45*Inputs!$B$5)-(Inputs!$B$4*(Inputs!$B$5-Inputs!$B$6)),IF(Inputs!$B$13=Inputs!$B$11,(Inputs!$B$4*Inputs!$B$6),IF(Inputs!$B$13=Inputs!$B$12,(Inputs!$B$4*Inputs!$B$6),0)))))</f>
      </c>
      <c r="E45" s="19">
        <f>IF(A44&gt;=Inputs!$B$16,"",IF(B45&lt;Inputs!$B$4,(B45*Inputs!$B$5)+(B45*Inputs!$B$6),IF(Inputs!$B$13=Inputs!$B$10,(B45*Inputs!$B$5)+(B45*Inputs!$B$5)-(Inputs!$B$4*(Inputs!$B$5-Inputs!$B$6)),IF(Inputs!$B$13=Inputs!$B$11,(B45*Inputs!$B$5)+(Inputs!$B$4*Inputs!$B$6),IF(Inputs!$B$13=Inputs!$B$12,(Inputs!$B$4*Inputs!$B$5)+(Inputs!$B$4*Inputs!$B$6),0)))))</f>
      </c>
      <c r="F45" s="19">
        <f>IF(A44&gt;=Inputs!$B$16,"",G44)</f>
      </c>
      <c r="G45" s="19">
        <f>IF(A44&gt;=Inputs!$B$16,"",(G44+12*E45)*(1+Inputs!$B$8))</f>
      </c>
      <c r="H45" s="27">
        <f>IF(B45&lt;Inputs!$B$4,Inputs!$B$7*(Inputs!$B$5-Inputs!$B$6),Inputs!$B$4*(Inputs!$B$5-Inputs!$B$6))</f>
        <v>1249.4999999999998</v>
      </c>
      <c r="I45" s="19">
        <f>IF(A44&gt;=Inputs!$B$16,"",J44)</f>
      </c>
      <c r="J45" s="19">
        <f>IF(A44&gt;=Inputs!$B$16,"",J44+12*H45)</f>
      </c>
      <c r="K45" s="19">
        <f>IF(A44&gt;=Inputs!$B$16,"",12*IF(B45&lt;Inputs!$B$4,1.61%*B45,1.61%*Inputs!$B$4))</f>
      </c>
    </row>
    <row r="46" spans="1:11" ht="15">
      <c r="A46" s="19">
        <f>IF(A45&gt;=Inputs!$B$16,"",A45+1)</f>
      </c>
      <c r="B46" s="21">
        <f>IF(A45&gt;=Inputs!$B$16,"",B45*(1+Inputs!$B$15))</f>
      </c>
      <c r="C46" s="21">
        <f>IF(A45&gt;=Inputs!$B$16,"",IF(B46&lt;Inputs!$B$4,(B46*Inputs!$B$5),IF(Inputs!$B$13=Inputs!$B$10,(B46*Inputs!$B$5),IF(Inputs!$B$13=Inputs!$B$11,(B46*Inputs!$B$5),IF(Inputs!$B$13=Inputs!$B$12,(Inputs!$B$4*Inputs!$B$5),0)))))</f>
      </c>
      <c r="D46" s="21">
        <f>IF(A45&gt;=Inputs!$B$16,"",IF(B46&lt;Inputs!$B$4,(B46*Inputs!$B$6),IF(Inputs!$B$13=Inputs!$B$10,(B46*Inputs!$B$5)-(Inputs!$B$4*(Inputs!$B$5-Inputs!$B$6)),IF(Inputs!$B$13=Inputs!$B$11,(Inputs!$B$4*Inputs!$B$6),IF(Inputs!$B$13=Inputs!$B$12,(Inputs!$B$4*Inputs!$B$6),0)))))</f>
      </c>
      <c r="E46" s="19">
        <f>IF(A45&gt;=Inputs!$B$16,"",IF(B46&lt;Inputs!$B$4,(B46*Inputs!$B$5)+(B46*Inputs!$B$6),IF(Inputs!$B$13=Inputs!$B$10,(B46*Inputs!$B$5)+(B46*Inputs!$B$5)-(Inputs!$B$4*(Inputs!$B$5-Inputs!$B$6)),IF(Inputs!$B$13=Inputs!$B$11,(B46*Inputs!$B$5)+(Inputs!$B$4*Inputs!$B$6),IF(Inputs!$B$13=Inputs!$B$12,(Inputs!$B$4*Inputs!$B$5)+(Inputs!$B$4*Inputs!$B$6),0)))))</f>
      </c>
      <c r="F46" s="19">
        <f>IF(A45&gt;=Inputs!$B$16,"",G45)</f>
      </c>
      <c r="G46" s="19">
        <f>IF(A45&gt;=Inputs!$B$16,"",(G45+12*E46)*(1+Inputs!$B$8))</f>
      </c>
      <c r="H46" s="27">
        <f>IF(B46&lt;Inputs!$B$4,Inputs!$B$7*(Inputs!$B$5-Inputs!$B$6),Inputs!$B$4*(Inputs!$B$5-Inputs!$B$6))</f>
        <v>1249.4999999999998</v>
      </c>
      <c r="I46" s="19">
        <f>IF(A45&gt;=Inputs!$B$16,"",J45)</f>
      </c>
      <c r="J46" s="19">
        <f>IF(A45&gt;=Inputs!$B$16,"",J45+12*H46)</f>
      </c>
      <c r="K46" s="19">
        <f>IF(A45&gt;=Inputs!$B$16,"",12*IF(B46&lt;Inputs!$B$4,1.61%*B46,1.61%*Inputs!$B$4))</f>
      </c>
    </row>
    <row r="47" spans="1:11" ht="15">
      <c r="A47" s="19">
        <f>IF(A46&gt;=Inputs!$B$16,"",A46+1)</f>
      </c>
      <c r="B47" s="21">
        <f>IF(A46&gt;=Inputs!$B$16,"",B46*(1+Inputs!$B$15))</f>
      </c>
      <c r="C47" s="21">
        <f>IF(A46&gt;=Inputs!$B$16,"",IF(B47&lt;Inputs!$B$4,(B47*Inputs!$B$5),IF(Inputs!$B$13=Inputs!$B$10,(B47*Inputs!$B$5),IF(Inputs!$B$13=Inputs!$B$11,(B47*Inputs!$B$5),IF(Inputs!$B$13=Inputs!$B$12,(Inputs!$B$4*Inputs!$B$5),0)))))</f>
      </c>
      <c r="D47" s="21">
        <f>IF(A46&gt;=Inputs!$B$16,"",IF(B47&lt;Inputs!$B$4,(B47*Inputs!$B$6),IF(Inputs!$B$13=Inputs!$B$10,(B47*Inputs!$B$5)-(Inputs!$B$4*(Inputs!$B$5-Inputs!$B$6)),IF(Inputs!$B$13=Inputs!$B$11,(Inputs!$B$4*Inputs!$B$6),IF(Inputs!$B$13=Inputs!$B$12,(Inputs!$B$4*Inputs!$B$6),0)))))</f>
      </c>
      <c r="E47" s="19">
        <f>IF(A46&gt;=Inputs!$B$16,"",IF(B47&lt;Inputs!$B$4,(B47*Inputs!$B$5)+(B47*Inputs!$B$6),IF(Inputs!$B$13=Inputs!$B$10,(B47*Inputs!$B$5)+(B47*Inputs!$B$5)-(Inputs!$B$4*(Inputs!$B$5-Inputs!$B$6)),IF(Inputs!$B$13=Inputs!$B$11,(B47*Inputs!$B$5)+(Inputs!$B$4*Inputs!$B$6),IF(Inputs!$B$13=Inputs!$B$12,(Inputs!$B$4*Inputs!$B$5)+(Inputs!$B$4*Inputs!$B$6),0)))))</f>
      </c>
      <c r="F47" s="19">
        <f>IF(A46&gt;=Inputs!$B$16,"",G46)</f>
      </c>
      <c r="G47" s="19">
        <f>IF(A46&gt;=Inputs!$B$16,"",(G46+12*E47)*(1+Inputs!$B$8))</f>
      </c>
      <c r="H47" s="27">
        <f>IF(B47&lt;Inputs!$B$4,Inputs!$B$7*(Inputs!$B$5-Inputs!$B$6),Inputs!$B$4*(Inputs!$B$5-Inputs!$B$6))</f>
        <v>1249.4999999999998</v>
      </c>
      <c r="I47" s="19">
        <f>IF(A46&gt;=Inputs!$B$16,"",J46)</f>
      </c>
      <c r="J47" s="19">
        <f>IF(A46&gt;=Inputs!$B$16,"",J46+12*H47)</f>
      </c>
      <c r="K47" s="19">
        <f>IF(A46&gt;=Inputs!$B$16,"",12*IF(B47&lt;Inputs!$B$4,1.61%*B47,1.61%*Inputs!$B$4))</f>
      </c>
    </row>
    <row r="48" spans="1:11" ht="15">
      <c r="A48" s="19">
        <f>IF(A47&gt;=Inputs!$B$16,"",A47+1)</f>
      </c>
      <c r="B48" s="21">
        <f>IF(A47&gt;=Inputs!$B$16,"",B47*(1+Inputs!$B$15))</f>
      </c>
      <c r="C48" s="21">
        <f>IF(A47&gt;=Inputs!$B$16,"",IF(B48&lt;Inputs!$B$4,(B48*Inputs!$B$5),IF(Inputs!$B$13=Inputs!$B$10,(B48*Inputs!$B$5),IF(Inputs!$B$13=Inputs!$B$11,(B48*Inputs!$B$5),IF(Inputs!$B$13=Inputs!$B$12,(Inputs!$B$4*Inputs!$B$5),0)))))</f>
      </c>
      <c r="D48" s="21">
        <f>IF(A47&gt;=Inputs!$B$16,"",IF(B48&lt;Inputs!$B$4,(B48*Inputs!$B$6),IF(Inputs!$B$13=Inputs!$B$10,(B48*Inputs!$B$5)-(Inputs!$B$4*(Inputs!$B$5-Inputs!$B$6)),IF(Inputs!$B$13=Inputs!$B$11,(Inputs!$B$4*Inputs!$B$6),IF(Inputs!$B$13=Inputs!$B$12,(Inputs!$B$4*Inputs!$B$6),0)))))</f>
      </c>
      <c r="E48" s="19">
        <f>IF(A47&gt;=Inputs!$B$16,"",IF(B48&lt;Inputs!$B$4,(B48*Inputs!$B$5)+(B48*Inputs!$B$6),IF(Inputs!$B$13=Inputs!$B$10,(B48*Inputs!$B$5)+(B48*Inputs!$B$5)-(Inputs!$B$4*(Inputs!$B$5-Inputs!$B$6)),IF(Inputs!$B$13=Inputs!$B$11,(B48*Inputs!$B$5)+(Inputs!$B$4*Inputs!$B$6),IF(Inputs!$B$13=Inputs!$B$12,(Inputs!$B$4*Inputs!$B$5)+(Inputs!$B$4*Inputs!$B$6),0)))))</f>
      </c>
      <c r="F48" s="19">
        <f>IF(A47&gt;=Inputs!$B$16,"",G47)</f>
      </c>
      <c r="G48" s="19">
        <f>IF(A47&gt;=Inputs!$B$16,"",(G47+12*E48)*(1+Inputs!$B$8))</f>
      </c>
      <c r="H48" s="27">
        <f>IF(B48&lt;Inputs!$B$4,Inputs!$B$7*(Inputs!$B$5-Inputs!$B$6),Inputs!$B$4*(Inputs!$B$5-Inputs!$B$6))</f>
        <v>1249.4999999999998</v>
      </c>
      <c r="I48" s="19">
        <f>IF(A47&gt;=Inputs!$B$16,"",J47)</f>
      </c>
      <c r="J48" s="19">
        <f>IF(A47&gt;=Inputs!$B$16,"",J47+12*H48)</f>
      </c>
      <c r="K48" s="19">
        <f>IF(A47&gt;=Inputs!$B$16,"",12*IF(B48&lt;Inputs!$B$4,1.61%*B48,1.61%*Inputs!$B$4))</f>
      </c>
    </row>
    <row r="49" spans="1:11" ht="15">
      <c r="A49" s="19">
        <f>IF(A48&gt;=Inputs!$B$16,"",A48+1)</f>
      </c>
      <c r="B49" s="21">
        <f>IF(A48&gt;=Inputs!$B$16,"",B48*(1+Inputs!$B$15))</f>
      </c>
      <c r="C49" s="21">
        <f>IF(A48&gt;=Inputs!$B$16,"",IF(B49&lt;Inputs!$B$4,(B49*Inputs!$B$5),IF(Inputs!$B$13=Inputs!$B$10,(B49*Inputs!$B$5),IF(Inputs!$B$13=Inputs!$B$11,(B49*Inputs!$B$5),IF(Inputs!$B$13=Inputs!$B$12,(Inputs!$B$4*Inputs!$B$5),0)))))</f>
      </c>
      <c r="D49" s="21">
        <f>IF(A48&gt;=Inputs!$B$16,"",IF(B49&lt;Inputs!$B$4,(B49*Inputs!$B$6),IF(Inputs!$B$13=Inputs!$B$10,(B49*Inputs!$B$5)-(Inputs!$B$4*(Inputs!$B$5-Inputs!$B$6)),IF(Inputs!$B$13=Inputs!$B$11,(Inputs!$B$4*Inputs!$B$6),IF(Inputs!$B$13=Inputs!$B$12,(Inputs!$B$4*Inputs!$B$6),0)))))</f>
      </c>
      <c r="E49" s="19">
        <f>IF(A48&gt;=Inputs!$B$16,"",IF(B49&lt;Inputs!$B$4,(B49*Inputs!$B$5)+(B49*Inputs!$B$6),IF(Inputs!$B$13=Inputs!$B$10,(B49*Inputs!$B$5)+(B49*Inputs!$B$5)-(Inputs!$B$4*(Inputs!$B$5-Inputs!$B$6)),IF(Inputs!$B$13=Inputs!$B$11,(B49*Inputs!$B$5)+(Inputs!$B$4*Inputs!$B$6),IF(Inputs!$B$13=Inputs!$B$12,(Inputs!$B$4*Inputs!$B$5)+(Inputs!$B$4*Inputs!$B$6),0)))))</f>
      </c>
      <c r="F49" s="19">
        <f>IF(A48&gt;=Inputs!$B$16,"",G48)</f>
      </c>
      <c r="G49" s="19">
        <f>IF(A48&gt;=Inputs!$B$16,"",(G48+12*E49)*(1+Inputs!$B$8))</f>
      </c>
      <c r="H49" s="27">
        <f>IF(B49&lt;Inputs!$B$4,Inputs!$B$7*(Inputs!$B$5-Inputs!$B$6),Inputs!$B$4*(Inputs!$B$5-Inputs!$B$6))</f>
        <v>1249.4999999999998</v>
      </c>
      <c r="I49" s="19">
        <f>IF(A48&gt;=Inputs!$B$16,"",J48)</f>
      </c>
      <c r="J49" s="19">
        <f>IF(A48&gt;=Inputs!$B$16,"",J48+12*H49)</f>
      </c>
      <c r="K49" s="19">
        <f>IF(A48&gt;=Inputs!$B$16,"",12*IF(B49&lt;Inputs!$B$4,1.61%*B49,1.61%*Inputs!$B$4))</f>
      </c>
    </row>
    <row r="50" spans="1:11" ht="15">
      <c r="A50" s="19">
        <f>IF(A49&gt;=Inputs!$B$16,"",A49+1)</f>
      </c>
      <c r="B50" s="21">
        <f>IF(A49&gt;=Inputs!$B$16,"",B49*(1+Inputs!$B$15))</f>
      </c>
      <c r="C50" s="21">
        <f>IF(A49&gt;=Inputs!$B$16,"",IF(B50&lt;Inputs!$B$4,(B50*Inputs!$B$5),IF(Inputs!$B$13=Inputs!$B$10,(B50*Inputs!$B$5),IF(Inputs!$B$13=Inputs!$B$11,(B50*Inputs!$B$5),IF(Inputs!$B$13=Inputs!$B$12,(Inputs!$B$4*Inputs!$B$5),0)))))</f>
      </c>
      <c r="D50" s="21">
        <f>IF(A49&gt;=Inputs!$B$16,"",IF(B50&lt;Inputs!$B$4,(B50*Inputs!$B$6),IF(Inputs!$B$13=Inputs!$B$10,(B50*Inputs!$B$5)-(Inputs!$B$4*(Inputs!$B$5-Inputs!$B$6)),IF(Inputs!$B$13=Inputs!$B$11,(Inputs!$B$4*Inputs!$B$6),IF(Inputs!$B$13=Inputs!$B$12,(Inputs!$B$4*Inputs!$B$6),0)))))</f>
      </c>
      <c r="E50" s="19">
        <f>IF(A49&gt;=Inputs!$B$16,"",IF(B50&lt;Inputs!$B$4,(B50*Inputs!$B$5)+(B50*Inputs!$B$6),IF(Inputs!$B$13=Inputs!$B$10,(B50*Inputs!$B$5)+(B50*Inputs!$B$5)-(Inputs!$B$4*(Inputs!$B$5-Inputs!$B$6)),IF(Inputs!$B$13=Inputs!$B$11,(B50*Inputs!$B$5)+(Inputs!$B$4*Inputs!$B$6),IF(Inputs!$B$13=Inputs!$B$12,(Inputs!$B$4*Inputs!$B$5)+(Inputs!$B$4*Inputs!$B$6),0)))))</f>
      </c>
      <c r="F50" s="19">
        <f>IF(A49&gt;=Inputs!$B$16,"",G49)</f>
      </c>
      <c r="G50" s="19">
        <f>IF(A49&gt;=Inputs!$B$16,"",(G49+12*E50)*(1+Inputs!$B$8))</f>
      </c>
      <c r="H50" s="27">
        <f>IF(B50&lt;Inputs!$B$4,Inputs!$B$7*(Inputs!$B$5-Inputs!$B$6),Inputs!$B$4*(Inputs!$B$5-Inputs!$B$6))</f>
        <v>1249.4999999999998</v>
      </c>
      <c r="I50" s="19">
        <f>IF(A49&gt;=Inputs!$B$16,"",J49)</f>
      </c>
      <c r="J50" s="19">
        <f>IF(A49&gt;=Inputs!$B$16,"",J49+12*H50)</f>
      </c>
      <c r="K50" s="19">
        <f>IF(A49&gt;=Inputs!$B$16,"",12*IF(B50&lt;Inputs!$B$4,1.61%*B50,1.61%*Inputs!$B$4))</f>
      </c>
    </row>
    <row r="51" spans="1:11" ht="15">
      <c r="A51" s="19">
        <f>IF(A50&gt;=Inputs!$B$16,"",A50+1)</f>
      </c>
      <c r="B51" s="21">
        <f>IF(A50&gt;=Inputs!$B$16,"",B50*(1+Inputs!$B$15))</f>
      </c>
      <c r="C51" s="21">
        <f>IF(A50&gt;=Inputs!$B$16,"",IF(B51&lt;Inputs!$B$4,(B51*Inputs!$B$5),IF(Inputs!$B$13=Inputs!$B$10,(B51*Inputs!$B$5),IF(Inputs!$B$13=Inputs!$B$11,(B51*Inputs!$B$5),IF(Inputs!$B$13=Inputs!$B$12,(Inputs!$B$4*Inputs!$B$5),0)))))</f>
      </c>
      <c r="D51" s="21">
        <f>IF(A50&gt;=Inputs!$B$16,"",IF(B51&lt;Inputs!$B$4,(B51*Inputs!$B$6),IF(Inputs!$B$13=Inputs!$B$10,(B51*Inputs!$B$5)-(Inputs!$B$4*(Inputs!$B$5-Inputs!$B$6)),IF(Inputs!$B$13=Inputs!$B$11,(Inputs!$B$4*Inputs!$B$6),IF(Inputs!$B$13=Inputs!$B$12,(Inputs!$B$4*Inputs!$B$6),0)))))</f>
      </c>
      <c r="E51" s="19">
        <f>IF(A50&gt;=Inputs!$B$16,"",IF(B51&lt;Inputs!$B$4,(B51*Inputs!$B$5)+(B51*Inputs!$B$6),IF(Inputs!$B$13=Inputs!$B$10,(B51*Inputs!$B$5)+(B51*Inputs!$B$5)-(Inputs!$B$4*(Inputs!$B$5-Inputs!$B$6)),IF(Inputs!$B$13=Inputs!$B$11,(B51*Inputs!$B$5)+(Inputs!$B$4*Inputs!$B$6),IF(Inputs!$B$13=Inputs!$B$12,(Inputs!$B$4*Inputs!$B$5)+(Inputs!$B$4*Inputs!$B$6),0)))))</f>
      </c>
      <c r="F51" s="19">
        <f>IF(A50&gt;=Inputs!$B$16,"",G50)</f>
      </c>
      <c r="G51" s="19">
        <f>IF(A50&gt;=Inputs!$B$16,"",(G50+12*E51)*(1+Inputs!$B$8))</f>
      </c>
      <c r="H51" s="27">
        <f>IF(B51&lt;Inputs!$B$4,Inputs!$B$7*(Inputs!$B$5-Inputs!$B$6),Inputs!$B$4*(Inputs!$B$5-Inputs!$B$6))</f>
        <v>1249.4999999999998</v>
      </c>
      <c r="I51" s="19">
        <f>IF(A50&gt;=Inputs!$B$16,"",J50)</f>
      </c>
      <c r="J51" s="19">
        <f>IF(A50&gt;=Inputs!$B$16,"",J50+12*H51)</f>
      </c>
      <c r="K51" s="19">
        <f>IF(A50&gt;=Inputs!$B$16,"",12*IF(B51&lt;Inputs!$B$4,1.61%*B51,1.61%*Inputs!$B$4))</f>
      </c>
    </row>
    <row r="52" spans="1:11" ht="15">
      <c r="A52" s="19">
        <f>IF(A51&gt;=Inputs!$B$16,"",A51+1)</f>
      </c>
      <c r="B52" s="21">
        <f>IF(A51&gt;=Inputs!$B$16,"",B51*(1+Inputs!$B$15))</f>
      </c>
      <c r="C52" s="21">
        <f>IF(A51&gt;=Inputs!$B$16,"",IF(B52&lt;Inputs!$B$4,(B52*Inputs!$B$5),IF(Inputs!$B$13=Inputs!$B$10,(B52*Inputs!$B$5),IF(Inputs!$B$13=Inputs!$B$11,(B52*Inputs!$B$5),IF(Inputs!$B$13=Inputs!$B$12,(Inputs!$B$4*Inputs!$B$5),0)))))</f>
      </c>
      <c r="D52" s="21">
        <f>IF(A51&gt;=Inputs!$B$16,"",IF(B52&lt;Inputs!$B$4,(B52*Inputs!$B$6),IF(Inputs!$B$13=Inputs!$B$10,(B52*Inputs!$B$5)-(Inputs!$B$4*(Inputs!$B$5-Inputs!$B$6)),IF(Inputs!$B$13=Inputs!$B$11,(Inputs!$B$4*Inputs!$B$6),IF(Inputs!$B$13=Inputs!$B$12,(Inputs!$B$4*Inputs!$B$6),0)))))</f>
      </c>
      <c r="E52" s="19">
        <f>IF(A51&gt;=Inputs!$B$16,"",IF(B52&lt;Inputs!$B$4,(B52*Inputs!$B$5)+(B52*Inputs!$B$6),IF(Inputs!$B$13=Inputs!$B$10,(B52*Inputs!$B$5)+(B52*Inputs!$B$5)-(Inputs!$B$4*(Inputs!$B$5-Inputs!$B$6)),IF(Inputs!$B$13=Inputs!$B$11,(B52*Inputs!$B$5)+(Inputs!$B$4*Inputs!$B$6),IF(Inputs!$B$13=Inputs!$B$12,(Inputs!$B$4*Inputs!$B$5)+(Inputs!$B$4*Inputs!$B$6),0)))))</f>
      </c>
      <c r="F52" s="19">
        <f>IF(A51&gt;=Inputs!$B$16,"",G51)</f>
      </c>
      <c r="G52" s="19">
        <f>IF(A51&gt;=Inputs!$B$16,"",(G51+12*E52)*(1+Inputs!$B$8))</f>
      </c>
      <c r="H52" s="27">
        <f>IF(B52&lt;Inputs!$B$4,Inputs!$B$7*(Inputs!$B$5-Inputs!$B$6),Inputs!$B$4*(Inputs!$B$5-Inputs!$B$6))</f>
        <v>1249.4999999999998</v>
      </c>
      <c r="I52" s="19">
        <f>IF(A51&gt;=Inputs!$B$16,"",J51)</f>
      </c>
      <c r="J52" s="19">
        <f>IF(A51&gt;=Inputs!$B$16,"",J51+12*H52)</f>
      </c>
      <c r="K52" s="19">
        <f>IF(A51&gt;=Inputs!$B$16,"",12*IF(B52&lt;Inputs!$B$4,1.61%*B52,1.61%*Inputs!$B$4))</f>
      </c>
    </row>
    <row r="53" spans="1:11" ht="15">
      <c r="A53" s="19">
        <f>IF(A52&gt;=Inputs!$B$16,"",A52+1)</f>
      </c>
      <c r="B53" s="21">
        <f>IF(A52&gt;=Inputs!$B$16,"",B52*(1+Inputs!$B$15))</f>
      </c>
      <c r="C53" s="21">
        <f>IF(A52&gt;=Inputs!$B$16,"",IF(B53&lt;Inputs!$B$4,(B53*Inputs!$B$5),IF(Inputs!$B$13=Inputs!$B$10,(B53*Inputs!$B$5),IF(Inputs!$B$13=Inputs!$B$11,(B53*Inputs!$B$5),IF(Inputs!$B$13=Inputs!$B$12,(Inputs!$B$4*Inputs!$B$5),0)))))</f>
      </c>
      <c r="D53" s="21">
        <f>IF(A52&gt;=Inputs!$B$16,"",IF(B53&lt;Inputs!$B$4,(B53*Inputs!$B$6),IF(Inputs!$B$13=Inputs!$B$10,(B53*Inputs!$B$5)-(Inputs!$B$4*(Inputs!$B$5-Inputs!$B$6)),IF(Inputs!$B$13=Inputs!$B$11,(Inputs!$B$4*Inputs!$B$6),IF(Inputs!$B$13=Inputs!$B$12,(Inputs!$B$4*Inputs!$B$6),0)))))</f>
      </c>
      <c r="E53" s="19">
        <f>IF(A52&gt;=Inputs!$B$16,"",IF(B53&lt;Inputs!$B$4,(B53*Inputs!$B$5)+(B53*Inputs!$B$6),IF(Inputs!$B$13=Inputs!$B$10,(B53*Inputs!$B$5)+(B53*Inputs!$B$5)-(Inputs!$B$4*(Inputs!$B$5-Inputs!$B$6)),IF(Inputs!$B$13=Inputs!$B$11,(B53*Inputs!$B$5)+(Inputs!$B$4*Inputs!$B$6),IF(Inputs!$B$13=Inputs!$B$12,(Inputs!$B$4*Inputs!$B$5)+(Inputs!$B$4*Inputs!$B$6),0)))))</f>
      </c>
      <c r="F53" s="19">
        <f>IF(A52&gt;=Inputs!$B$16,"",G52)</f>
      </c>
      <c r="G53" s="19">
        <f>IF(A52&gt;=Inputs!$B$16,"",(G52+12*E53)*(1+Inputs!$B$8))</f>
      </c>
      <c r="H53" s="27">
        <f>IF(B53&lt;Inputs!$B$4,Inputs!$B$7*(Inputs!$B$5-Inputs!$B$6),Inputs!$B$4*(Inputs!$B$5-Inputs!$B$6))</f>
        <v>1249.4999999999998</v>
      </c>
      <c r="I53" s="19">
        <f>IF(A52&gt;=Inputs!$B$16,"",J52)</f>
      </c>
      <c r="J53" s="19">
        <f>IF(A52&gt;=Inputs!$B$16,"",J52+12*H53)</f>
      </c>
      <c r="K53" s="19">
        <f>IF(A52&gt;=Inputs!$B$16,"",12*IF(B53&lt;Inputs!$B$4,1.61%*B53,1.61%*Inputs!$B$4))</f>
      </c>
    </row>
  </sheetData>
  <sheetProtection/>
  <mergeCells count="3">
    <mergeCell ref="C1:E1"/>
    <mergeCell ref="F1:G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2015-06-10T08:27:43Z</dcterms:created>
  <dcterms:modified xsi:type="dcterms:W3CDTF">2015-06-11T03:35:18Z</dcterms:modified>
  <cp:category/>
  <cp:version/>
  <cp:contentType/>
  <cp:contentStatus/>
</cp:coreProperties>
</file>