
<file path=[Content_Types].xml><?xml version="1.0" encoding="utf-8"?>
<Types xmlns="http://schemas.openxmlformats.org/package/2006/content-types">
  <Default Extension="bin" ContentType="application/vnd.ms-office.vbaPro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/>
  <bookViews>
    <workbookView xWindow="156" yWindow="0" windowWidth="16488" windowHeight="9312" tabRatio="938"/>
  </bookViews>
  <sheets>
    <sheet name="Read Me first" sheetId="8" r:id="rId1"/>
    <sheet name="Life Insurance Calculator" sheetId="10" r:id="rId2"/>
    <sheet name="Retirement" sheetId="1" r:id="rId3"/>
    <sheet name="Financial Goals (recurring)" sheetId="7" r:id="rId4"/>
    <sheet name="Financial Goals (non-recurring)" sheetId="6" r:id="rId5"/>
    <sheet name="Report" sheetId="11" r:id="rId6"/>
    <sheet name="Analysis-1" sheetId="12" r:id="rId7"/>
    <sheet name="Analysis-2" sheetId="15" r:id="rId8"/>
    <sheet name="Cash flow summary" sheetId="5" r:id="rId9"/>
    <sheet name="Detailed Cash Flow Chart" sheetId="3" r:id="rId10"/>
  </sheets>
  <definedNames>
    <definedName name="addexp" localSheetId="7">Retirement!#REF!</definedName>
    <definedName name="addexp">Retirement!#REF!</definedName>
    <definedName name="age">Retirement!$B$3</definedName>
    <definedName name="as" localSheetId="7">Retirement!#REF!</definedName>
    <definedName name="as">Retirement!#REF!</definedName>
    <definedName name="corppass" localSheetId="7">Retirement!#REF!</definedName>
    <definedName name="corppass">Retirement!#REF!</definedName>
    <definedName name="corptax">Retirement!$J$15</definedName>
    <definedName name="corpus" localSheetId="7">Retirement!#REF!</definedName>
    <definedName name="corpus">Retirement!#REF!</definedName>
    <definedName name="curr">'Financial Goals (non-recurring)'!$B$12</definedName>
    <definedName name="emi">Retirement!$E$12</definedName>
    <definedName name="emiend">Retirement!$H$12</definedName>
    <definedName name="emistart">Retirement!$G$12</definedName>
    <definedName name="eryear1">Retirement!$H$9</definedName>
    <definedName name="eryear2">Retirement!$H$10</definedName>
    <definedName name="expenses" localSheetId="2">Retirement!#REF!</definedName>
    <definedName name="eyear1">Retirement!$H$5</definedName>
    <definedName name="eyear2">Retirement!$H$6</definedName>
    <definedName name="fvcurr">'Financial Goals (non-recurring)'!$B$17</definedName>
    <definedName name="gcorpus">'Financial Goals (non-recurring)'!$B$16</definedName>
    <definedName name="gd">Retirement!$B$15</definedName>
    <definedName name="inc">Retirement!$J$2</definedName>
    <definedName name="incg">'Financial Goals (non-recurring)'!$B$14</definedName>
    <definedName name="incp">Retirement!$J$5</definedName>
    <definedName name="incp1">Retirement!$J$6</definedName>
    <definedName name="incpr">Retirement!$J$9</definedName>
    <definedName name="incpr1">Retirement!$J$10</definedName>
    <definedName name="inf">Retirement!$B$10</definedName>
    <definedName name="infeffective">Retirement!$U$7</definedName>
    <definedName name="infg">'Financial Goals (non-recurring)'!$B$10</definedName>
    <definedName name="infgr">'Financial Goals (recurring)'!$B$9</definedName>
    <definedName name="k">Retirement!$E$15</definedName>
    <definedName name="netcorpus" localSheetId="7">Retirement!#REF!</definedName>
    <definedName name="netcorpus">Retirement!#REF!</definedName>
    <definedName name="passive">Retirement!$E$5</definedName>
    <definedName name="passive2">Retirement!$E$6</definedName>
    <definedName name="passiver">Retirement!$E$9</definedName>
    <definedName name="passiver1">Retirement!$E$10</definedName>
    <definedName name="pentax" localSheetId="7">Retirement!#REF!</definedName>
    <definedName name="pentax">Retirement!#REF!</definedName>
    <definedName name="preinf">Retirement!$B$9</definedName>
    <definedName name="prepen1">Retirement!$J$14</definedName>
    <definedName name="preretint">Retirement!$B$12</definedName>
    <definedName name="_xlnm.Print_Area" localSheetId="5">Report!$A$1:$L$31</definedName>
    <definedName name="ratecurr">'Financial Goals (non-recurring)'!$B$13</definedName>
    <definedName name="retg">'Financial Goals (non-recurring)'!$B$11</definedName>
    <definedName name="retroi">Retirement!$B$11</definedName>
    <definedName name="rety">Retirement!$B$4</definedName>
    <definedName name="rg1cs1">'Detailed Cash Flow Chart'!$AV$5</definedName>
    <definedName name="rg1end">'Detailed Cash Flow Chart'!$AV$4</definedName>
    <definedName name="rg1start">'Detailed Cash Flow Chart'!$AV$3</definedName>
    <definedName name="rg2cs2">'Detailed Cash Flow Chart'!$AV$8</definedName>
    <definedName name="rg2end">'Detailed Cash Flow Chart'!$AV$7</definedName>
    <definedName name="rg2start">'Detailed Cash Flow Chart'!$AV$6</definedName>
    <definedName name="salary">Retirement!$E$2</definedName>
    <definedName name="sds" localSheetId="7">Retirement!#REF!</definedName>
    <definedName name="sds">Retirement!#REF!</definedName>
    <definedName name="sryear1">Retirement!$G$9</definedName>
    <definedName name="sryear2">Retirement!$G$10</definedName>
    <definedName name="syear1">Retirement!$G$5</definedName>
    <definedName name="syear2">Retirement!$G$6</definedName>
    <definedName name="tax" localSheetId="7">Retirement!#REF!</definedName>
    <definedName name="tax">Retirement!#REF!</definedName>
    <definedName name="typeg">'Financial Goals (non-recurring)'!$B$15</definedName>
    <definedName name="typegr1">'Financial Goals (recurring)'!$B$12</definedName>
    <definedName name="wy">Retirement!$E$14</definedName>
    <definedName name="y">Retirement!$B$2</definedName>
    <definedName name="yearsg">'Financial Goals (non-recurring)'!$B$8</definedName>
    <definedName name="yearsp" localSheetId="7">Retirement!#REF!</definedName>
    <definedName name="yearsp">Retirement!#REF!</definedName>
  </definedNames>
  <calcPr calcId="124519"/>
</workbook>
</file>

<file path=xl/calcChain.xml><?xml version="1.0" encoding="utf-8"?>
<calcChain xmlns="http://schemas.openxmlformats.org/spreadsheetml/2006/main">
  <c r="J4" i="15"/>
  <c r="O12"/>
  <c r="R12" s="1"/>
  <c r="O11"/>
  <c r="R11" s="1"/>
  <c r="R10"/>
  <c r="P10"/>
  <c r="O10"/>
  <c r="Q10" s="1"/>
  <c r="O9"/>
  <c r="R9" s="1"/>
  <c r="R8"/>
  <c r="P8"/>
  <c r="O8"/>
  <c r="Q8" s="1"/>
  <c r="O7"/>
  <c r="R7" s="1"/>
  <c r="R6"/>
  <c r="Q6"/>
  <c r="S6" s="1"/>
  <c r="P6"/>
  <c r="O6"/>
  <c r="Q5"/>
  <c r="P5"/>
  <c r="AB4"/>
  <c r="I4"/>
  <c r="C4"/>
  <c r="B4"/>
  <c r="V1" i="12"/>
  <c r="V2" s="1"/>
  <c r="V3" s="1"/>
  <c r="V4" s="1"/>
  <c r="V5" s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B2" i="1"/>
  <c r="H9" s="1"/>
  <c r="B4" i="3"/>
  <c r="Y2" i="1"/>
  <c r="I8"/>
  <c r="I4"/>
  <c r="Q5" i="5"/>
  <c r="L2" i="11"/>
  <c r="X10"/>
  <c r="W10"/>
  <c r="Q6" i="5"/>
  <c r="V11" i="11" s="1"/>
  <c r="P6" i="5"/>
  <c r="U11" i="11" s="1"/>
  <c r="B24"/>
  <c r="F24" s="1"/>
  <c r="O12" i="5"/>
  <c r="T17" i="11"/>
  <c r="P5" i="5"/>
  <c r="U10" i="11" s="1"/>
  <c r="H14"/>
  <c r="E14"/>
  <c r="D14"/>
  <c r="B23"/>
  <c r="F23" s="1"/>
  <c r="B21"/>
  <c r="B20"/>
  <c r="B19"/>
  <c r="D19" s="1"/>
  <c r="B18"/>
  <c r="B17"/>
  <c r="H17" s="1"/>
  <c r="B43" i="10"/>
  <c r="B42"/>
  <c r="B41"/>
  <c r="B40"/>
  <c r="B39"/>
  <c r="B38"/>
  <c r="B37"/>
  <c r="B36"/>
  <c r="C23" i="11"/>
  <c r="G23"/>
  <c r="I23"/>
  <c r="D21"/>
  <c r="H21"/>
  <c r="C21"/>
  <c r="E21"/>
  <c r="I21"/>
  <c r="V10"/>
  <c r="C24"/>
  <c r="G24"/>
  <c r="I24"/>
  <c r="C18"/>
  <c r="E18"/>
  <c r="I18"/>
  <c r="D18"/>
  <c r="H18"/>
  <c r="C20"/>
  <c r="E20"/>
  <c r="I20"/>
  <c r="D20"/>
  <c r="H20"/>
  <c r="E19"/>
  <c r="R12" i="5"/>
  <c r="W17" i="11" s="1"/>
  <c r="B47" i="10"/>
  <c r="D47"/>
  <c r="B46"/>
  <c r="D46"/>
  <c r="B48"/>
  <c r="D48"/>
  <c r="B45"/>
  <c r="D45"/>
  <c r="G5" i="11"/>
  <c r="I4" i="5"/>
  <c r="C4"/>
  <c r="O11"/>
  <c r="T16" i="11" s="1"/>
  <c r="O10" i="5"/>
  <c r="T15" i="11" s="1"/>
  <c r="O9" i="5"/>
  <c r="T14" i="11" s="1"/>
  <c r="O8" i="5"/>
  <c r="T13" i="11" s="1"/>
  <c r="O7" i="5"/>
  <c r="T12" i="11" s="1"/>
  <c r="O6" i="5"/>
  <c r="T11" i="11" s="1"/>
  <c r="AG160" i="3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J17" i="6"/>
  <c r="H17"/>
  <c r="F17"/>
  <c r="D17"/>
  <c r="B17"/>
  <c r="J16"/>
  <c r="F21" i="11"/>
  <c r="H16" i="6"/>
  <c r="H18" s="1"/>
  <c r="G20" i="11" s="1"/>
  <c r="F16" i="6"/>
  <c r="F19" i="11" s="1"/>
  <c r="D16" i="6"/>
  <c r="D18" s="1"/>
  <c r="G18" i="11" s="1"/>
  <c r="B16" i="6"/>
  <c r="J17" i="11" s="1"/>
  <c r="J8" i="6"/>
  <c r="H8"/>
  <c r="F8"/>
  <c r="D8"/>
  <c r="B8"/>
  <c r="O5" i="7"/>
  <c r="O6"/>
  <c r="F5"/>
  <c r="F6"/>
  <c r="P4"/>
  <c r="Q4" s="1"/>
  <c r="G4"/>
  <c r="H4" s="1"/>
  <c r="Q3"/>
  <c r="H3"/>
  <c r="AG65" i="3"/>
  <c r="AG64"/>
  <c r="AG63"/>
  <c r="AG62"/>
  <c r="AG61"/>
  <c r="G4"/>
  <c r="F17" i="11"/>
  <c r="J21"/>
  <c r="R7" i="5"/>
  <c r="W12" i="11" s="1"/>
  <c r="P7" i="5"/>
  <c r="U12" i="11" s="1"/>
  <c r="Q7" i="5"/>
  <c r="R9"/>
  <c r="W14" i="11" s="1"/>
  <c r="P9" i="5"/>
  <c r="U14" i="11" s="1"/>
  <c r="Q9" i="5"/>
  <c r="V14" i="11" s="1"/>
  <c r="R11" i="5"/>
  <c r="W16" i="11" s="1"/>
  <c r="P8" i="5"/>
  <c r="U13" i="11" s="1"/>
  <c r="Q8" i="5"/>
  <c r="V13" i="11" s="1"/>
  <c r="R10" i="5"/>
  <c r="W15" i="11" s="1"/>
  <c r="P10" i="5"/>
  <c r="U15" i="11" s="1"/>
  <c r="Q10" i="5"/>
  <c r="G21" i="11"/>
  <c r="G5" i="7"/>
  <c r="H5" s="1"/>
  <c r="G6"/>
  <c r="H6" s="1"/>
  <c r="F7"/>
  <c r="G7"/>
  <c r="H7" s="1"/>
  <c r="O7"/>
  <c r="P6"/>
  <c r="Q6"/>
  <c r="P5"/>
  <c r="Q5"/>
  <c r="P12" i="5"/>
  <c r="U17" i="11" s="1"/>
  <c r="S10" i="5"/>
  <c r="X15" i="11" s="1"/>
  <c r="V15"/>
  <c r="S7" i="5"/>
  <c r="X12" i="11" s="1"/>
  <c r="V12"/>
  <c r="S9" i="5"/>
  <c r="X14" i="11" s="1"/>
  <c r="P11" i="5"/>
  <c r="U16" i="11" s="1"/>
  <c r="D23"/>
  <c r="F8" i="7"/>
  <c r="G8"/>
  <c r="H8" s="1"/>
  <c r="O8"/>
  <c r="P7"/>
  <c r="Q7"/>
  <c r="O9"/>
  <c r="P8"/>
  <c r="Q8" s="1"/>
  <c r="O10"/>
  <c r="P9"/>
  <c r="Q9" s="1"/>
  <c r="O11"/>
  <c r="P10"/>
  <c r="Q10" s="1"/>
  <c r="O12"/>
  <c r="P11"/>
  <c r="Q11" s="1"/>
  <c r="O13"/>
  <c r="P12"/>
  <c r="Q12" s="1"/>
  <c r="O14"/>
  <c r="P13"/>
  <c r="Q13" s="1"/>
  <c r="O15"/>
  <c r="P14"/>
  <c r="Q14" s="1"/>
  <c r="O16"/>
  <c r="P15"/>
  <c r="Q15" s="1"/>
  <c r="O17"/>
  <c r="P16"/>
  <c r="Q16" s="1"/>
  <c r="O18"/>
  <c r="Q17"/>
  <c r="M17"/>
  <c r="P17"/>
  <c r="N17"/>
  <c r="O19"/>
  <c r="Q18"/>
  <c r="M18"/>
  <c r="P18"/>
  <c r="N18"/>
  <c r="O20"/>
  <c r="Q20"/>
  <c r="Q19"/>
  <c r="M19"/>
  <c r="P19"/>
  <c r="N19"/>
  <c r="O21"/>
  <c r="Q21"/>
  <c r="M20"/>
  <c r="N20"/>
  <c r="O22"/>
  <c r="Q22"/>
  <c r="M21"/>
  <c r="N21"/>
  <c r="O23"/>
  <c r="Q23"/>
  <c r="M22"/>
  <c r="N22"/>
  <c r="O24"/>
  <c r="Q24"/>
  <c r="M23"/>
  <c r="N23"/>
  <c r="O25"/>
  <c r="Q25"/>
  <c r="M24"/>
  <c r="N24"/>
  <c r="O26"/>
  <c r="Q26"/>
  <c r="M25"/>
  <c r="N25"/>
  <c r="O27"/>
  <c r="Q27"/>
  <c r="M26"/>
  <c r="N26"/>
  <c r="O28"/>
  <c r="Q28"/>
  <c r="M27"/>
  <c r="N27"/>
  <c r="O29"/>
  <c r="Q29"/>
  <c r="M28"/>
  <c r="N28"/>
  <c r="O30"/>
  <c r="Q30"/>
  <c r="M29"/>
  <c r="N29"/>
  <c r="O31"/>
  <c r="Q31"/>
  <c r="M30"/>
  <c r="N30"/>
  <c r="O32"/>
  <c r="Q32"/>
  <c r="M31"/>
  <c r="N31"/>
  <c r="O33"/>
  <c r="M33"/>
  <c r="M32"/>
  <c r="N32"/>
  <c r="Q33"/>
  <c r="O34"/>
  <c r="N34"/>
  <c r="N33"/>
  <c r="P34"/>
  <c r="Q34"/>
  <c r="E17" i="1"/>
  <c r="C4" i="3" s="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A1"/>
  <c r="Y1"/>
  <c r="W1"/>
  <c r="U1"/>
  <c r="S1"/>
  <c r="AV1"/>
  <c r="B4" i="5"/>
  <c r="AB4"/>
  <c r="K21" i="11"/>
  <c r="T10" i="5"/>
  <c r="Y15" i="11" s="1"/>
  <c r="L21"/>
  <c r="M34" i="7"/>
  <c r="P33"/>
  <c r="P32"/>
  <c r="P31"/>
  <c r="P30"/>
  <c r="P29"/>
  <c r="P28"/>
  <c r="P27"/>
  <c r="P26"/>
  <c r="P25"/>
  <c r="P24"/>
  <c r="P23"/>
  <c r="P22"/>
  <c r="P21"/>
  <c r="P20"/>
  <c r="F9"/>
  <c r="F10"/>
  <c r="G9"/>
  <c r="H9" s="1"/>
  <c r="F11"/>
  <c r="G10"/>
  <c r="H10" s="1"/>
  <c r="F12"/>
  <c r="G11"/>
  <c r="H11" s="1"/>
  <c r="F13"/>
  <c r="G12"/>
  <c r="H12" s="1"/>
  <c r="F14"/>
  <c r="G13"/>
  <c r="H13" s="1"/>
  <c r="F15"/>
  <c r="G14"/>
  <c r="H14" s="1"/>
  <c r="G15"/>
  <c r="H15" s="1"/>
  <c r="F16"/>
  <c r="G16"/>
  <c r="H16" s="1"/>
  <c r="F17"/>
  <c r="F18"/>
  <c r="G17"/>
  <c r="H17" s="1"/>
  <c r="F19"/>
  <c r="G18"/>
  <c r="H18" s="1"/>
  <c r="G19"/>
  <c r="E19"/>
  <c r="D19"/>
  <c r="H19"/>
  <c r="F20"/>
  <c r="G20"/>
  <c r="F21"/>
  <c r="D20"/>
  <c r="E20"/>
  <c r="H20"/>
  <c r="G21"/>
  <c r="E21"/>
  <c r="D21"/>
  <c r="H21"/>
  <c r="F22"/>
  <c r="G22"/>
  <c r="E22"/>
  <c r="D22"/>
  <c r="H22"/>
  <c r="F23"/>
  <c r="G23"/>
  <c r="E23"/>
  <c r="D23"/>
  <c r="H23"/>
  <c r="F24"/>
  <c r="G24"/>
  <c r="E24"/>
  <c r="D24"/>
  <c r="H24"/>
  <c r="F25"/>
  <c r="G25"/>
  <c r="F26"/>
  <c r="D25"/>
  <c r="E25"/>
  <c r="H25"/>
  <c r="G26"/>
  <c r="E26"/>
  <c r="D26"/>
  <c r="H26"/>
  <c r="F27"/>
  <c r="G27"/>
  <c r="F28"/>
  <c r="D27"/>
  <c r="E27"/>
  <c r="H27"/>
  <c r="G28"/>
  <c r="F29"/>
  <c r="D28"/>
  <c r="E28"/>
  <c r="H28"/>
  <c r="G29"/>
  <c r="F30"/>
  <c r="D29"/>
  <c r="E29"/>
  <c r="H29"/>
  <c r="G30"/>
  <c r="F31"/>
  <c r="D30"/>
  <c r="E30"/>
  <c r="H30"/>
  <c r="G31"/>
  <c r="F32"/>
  <c r="D31"/>
  <c r="E31"/>
  <c r="H31"/>
  <c r="G32"/>
  <c r="F33"/>
  <c r="D32"/>
  <c r="E32"/>
  <c r="H32"/>
  <c r="G33"/>
  <c r="F34"/>
  <c r="D33"/>
  <c r="E33"/>
  <c r="H33"/>
  <c r="E34"/>
  <c r="H34"/>
  <c r="D34"/>
  <c r="F20" i="11" l="1"/>
  <c r="F18"/>
  <c r="J20"/>
  <c r="J18"/>
  <c r="S8" i="15"/>
  <c r="T8"/>
  <c r="S10"/>
  <c r="T10"/>
  <c r="Q7"/>
  <c r="Q9"/>
  <c r="Q11"/>
  <c r="Q12"/>
  <c r="P7"/>
  <c r="P9"/>
  <c r="P11"/>
  <c r="P12"/>
  <c r="J19" i="11"/>
  <c r="N4" i="7"/>
  <c r="H19" i="11"/>
  <c r="C17"/>
  <c r="D17"/>
  <c r="E8" i="7"/>
  <c r="E6"/>
  <c r="F18" i="6"/>
  <c r="G19" i="11" s="1"/>
  <c r="AV4" i="3"/>
  <c r="N15" i="7"/>
  <c r="E14"/>
  <c r="N11"/>
  <c r="E18"/>
  <c r="E10"/>
  <c r="N13"/>
  <c r="N9"/>
  <c r="E16"/>
  <c r="E12"/>
  <c r="E7"/>
  <c r="Q4" i="3"/>
  <c r="AJ4"/>
  <c r="A4" i="15" s="1"/>
  <c r="N16" i="7"/>
  <c r="N14"/>
  <c r="N12"/>
  <c r="N10"/>
  <c r="N8"/>
  <c r="N5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M4"/>
  <c r="D24" i="11" s="1"/>
  <c r="J4" i="5"/>
  <c r="K4" i="3"/>
  <c r="F3" i="11"/>
  <c r="J3"/>
  <c r="K9" s="1"/>
  <c r="E17"/>
  <c r="I17"/>
  <c r="R6" i="5" s="1"/>
  <c r="J18" i="6"/>
  <c r="I19" i="11"/>
  <c r="R8" i="5" s="1"/>
  <c r="S8" s="1"/>
  <c r="X13" i="11" s="1"/>
  <c r="C19"/>
  <c r="E17" i="7"/>
  <c r="E15"/>
  <c r="Q11" i="5" s="1"/>
  <c r="E13" i="7"/>
  <c r="E11"/>
  <c r="E9"/>
  <c r="AV3" i="3"/>
  <c r="AV6"/>
  <c r="AC4"/>
  <c r="AV7"/>
  <c r="N7" i="7"/>
  <c r="M5"/>
  <c r="M6" s="1"/>
  <c r="M7" s="1"/>
  <c r="M8" s="1"/>
  <c r="M9" s="1"/>
  <c r="M10" s="1"/>
  <c r="M11" s="1"/>
  <c r="M12" s="1"/>
  <c r="M13" s="1"/>
  <c r="M14" s="1"/>
  <c r="M15" s="1"/>
  <c r="M16" s="1"/>
  <c r="N6"/>
  <c r="E5"/>
  <c r="B18" i="6"/>
  <c r="G17" i="11" s="1"/>
  <c r="A4" i="7"/>
  <c r="E4"/>
  <c r="J24" i="11"/>
  <c r="H24"/>
  <c r="J23"/>
  <c r="H23"/>
  <c r="S11" i="5"/>
  <c r="X16" i="11" s="1"/>
  <c r="T11" i="5"/>
  <c r="Y16" i="11" s="1"/>
  <c r="E24"/>
  <c r="Q12" i="5"/>
  <c r="S12" s="1"/>
  <c r="X17" i="11" s="1"/>
  <c r="E23"/>
  <c r="V16"/>
  <c r="Y1" i="1"/>
  <c r="Y3" s="1"/>
  <c r="E14"/>
  <c r="T16"/>
  <c r="V17" i="11"/>
  <c r="W11" i="1"/>
  <c r="W8"/>
  <c r="W2"/>
  <c r="S8"/>
  <c r="W10"/>
  <c r="W7"/>
  <c r="T12" i="5"/>
  <c r="Y17" i="11" s="1"/>
  <c r="A4" i="3"/>
  <c r="H10" i="1"/>
  <c r="T13" s="1"/>
  <c r="K4" i="15" l="1"/>
  <c r="C5"/>
  <c r="G4"/>
  <c r="E4"/>
  <c r="F4"/>
  <c r="D4"/>
  <c r="T11"/>
  <c r="S11"/>
  <c r="S7"/>
  <c r="T12"/>
  <c r="S12"/>
  <c r="S9"/>
  <c r="A4" i="5"/>
  <c r="G4" s="1"/>
  <c r="W13" i="11"/>
  <c r="T8" i="5"/>
  <c r="Y13" i="11" s="1"/>
  <c r="S6" i="5"/>
  <c r="X11" i="11" s="1"/>
  <c r="W11"/>
  <c r="AE4" i="3"/>
  <c r="AH4"/>
  <c r="AG4" s="1"/>
  <c r="AL4"/>
  <c r="AV8"/>
  <c r="AO4"/>
  <c r="AN4" s="1"/>
  <c r="AV5"/>
  <c r="T10" i="1"/>
  <c r="AM4" i="3"/>
  <c r="AK4"/>
  <c r="E15" i="1"/>
  <c r="G15" s="1"/>
  <c r="J14"/>
  <c r="E16"/>
  <c r="J4" i="3"/>
  <c r="Z4"/>
  <c r="AA4" s="1"/>
  <c r="V4"/>
  <c r="W4" s="1"/>
  <c r="X4"/>
  <c r="Y4" s="1"/>
  <c r="T4"/>
  <c r="U4" s="1"/>
  <c r="H4"/>
  <c r="O4" s="1"/>
  <c r="R4"/>
  <c r="S4" s="1"/>
  <c r="T2" i="1"/>
  <c r="AF4" i="3"/>
  <c r="AD4"/>
  <c r="A5" l="1"/>
  <c r="C5" i="5"/>
  <c r="E4"/>
  <c r="D4"/>
  <c r="H4" i="15"/>
  <c r="M4" s="1"/>
  <c r="Y4" s="1"/>
  <c r="AA4" s="1"/>
  <c r="K4" i="5"/>
  <c r="F4"/>
  <c r="AQ4" i="3"/>
  <c r="L4" i="15" s="1"/>
  <c r="B5" i="3"/>
  <c r="B5" i="15" s="1"/>
  <c r="R5" i="3"/>
  <c r="S5" s="1"/>
  <c r="T5"/>
  <c r="U5" s="1"/>
  <c r="V5"/>
  <c r="W5" s="1"/>
  <c r="Z5"/>
  <c r="AA5" s="1"/>
  <c r="M5"/>
  <c r="I5"/>
  <c r="X5"/>
  <c r="Y5" s="1"/>
  <c r="J5"/>
  <c r="H4" i="5" l="1"/>
  <c r="AC4" i="15"/>
  <c r="L4" i="5"/>
  <c r="C5" i="3"/>
  <c r="J5" i="15" s="1"/>
  <c r="M4" i="5"/>
  <c r="Y4" s="1"/>
  <c r="AA4" s="1"/>
  <c r="AC4" s="1"/>
  <c r="AE4" s="1"/>
  <c r="AC5" i="3"/>
  <c r="AO5" s="1"/>
  <c r="AN5" s="1"/>
  <c r="AJ5"/>
  <c r="A5" i="15" s="1"/>
  <c r="D5" i="3"/>
  <c r="I5" i="15" s="1"/>
  <c r="B6" i="3"/>
  <c r="B6" i="15" s="1"/>
  <c r="G5" i="3"/>
  <c r="Q5"/>
  <c r="B5" i="5"/>
  <c r="J5" l="1"/>
  <c r="K5" i="15"/>
  <c r="C6"/>
  <c r="G5"/>
  <c r="E5"/>
  <c r="F5"/>
  <c r="D5"/>
  <c r="AE4"/>
  <c r="B7" i="3"/>
  <c r="B7" i="15" s="1"/>
  <c r="A5" i="5"/>
  <c r="C6" s="1"/>
  <c r="I5"/>
  <c r="K5" i="3"/>
  <c r="AD5"/>
  <c r="E5" i="5"/>
  <c r="B6"/>
  <c r="AH5" i="3"/>
  <c r="AM5"/>
  <c r="AL5"/>
  <c r="AF5"/>
  <c r="AK5"/>
  <c r="AE5"/>
  <c r="AC6"/>
  <c r="AH6" s="1"/>
  <c r="C6"/>
  <c r="Q6"/>
  <c r="AJ6"/>
  <c r="A6"/>
  <c r="D6" s="1"/>
  <c r="I6" i="15" s="1"/>
  <c r="F5" i="5"/>
  <c r="G6" i="3"/>
  <c r="AG4" i="5"/>
  <c r="AO6" i="3"/>
  <c r="AN6" s="1"/>
  <c r="B8"/>
  <c r="B8" i="15" s="1"/>
  <c r="A6" l="1"/>
  <c r="C7" s="1"/>
  <c r="J6"/>
  <c r="K6"/>
  <c r="H5"/>
  <c r="M5" s="1"/>
  <c r="AG4"/>
  <c r="B7" i="5"/>
  <c r="D5"/>
  <c r="K5"/>
  <c r="G5"/>
  <c r="I6"/>
  <c r="J6"/>
  <c r="A6"/>
  <c r="C7" s="1"/>
  <c r="AF6" i="3"/>
  <c r="AG5"/>
  <c r="AK6"/>
  <c r="AE6"/>
  <c r="AD6"/>
  <c r="AL6"/>
  <c r="AM6"/>
  <c r="C7"/>
  <c r="K6"/>
  <c r="AC7"/>
  <c r="AL7" s="1"/>
  <c r="A7"/>
  <c r="D7" s="1"/>
  <c r="I7" i="15" s="1"/>
  <c r="I6" i="3"/>
  <c r="X6"/>
  <c r="Y6" s="1"/>
  <c r="J6"/>
  <c r="T6"/>
  <c r="U6" s="1"/>
  <c r="Q7"/>
  <c r="G7"/>
  <c r="AJ7"/>
  <c r="M6"/>
  <c r="Z6"/>
  <c r="AA6" s="1"/>
  <c r="V6"/>
  <c r="W6" s="1"/>
  <c r="R6"/>
  <c r="S6" s="1"/>
  <c r="AI4" i="5"/>
  <c r="B9" i="3"/>
  <c r="B9" i="15" s="1"/>
  <c r="B8" i="5"/>
  <c r="G6" i="15" l="1"/>
  <c r="F6"/>
  <c r="E6" i="5"/>
  <c r="E6" i="15"/>
  <c r="D6"/>
  <c r="A7"/>
  <c r="C8" s="1"/>
  <c r="J7"/>
  <c r="K7"/>
  <c r="F7"/>
  <c r="AI4"/>
  <c r="H5" i="5"/>
  <c r="G6"/>
  <c r="I7"/>
  <c r="A7"/>
  <c r="F7" s="1"/>
  <c r="K7" i="3"/>
  <c r="K6" i="5"/>
  <c r="F6"/>
  <c r="D6"/>
  <c r="AG6" i="3"/>
  <c r="AC8"/>
  <c r="AK8" s="1"/>
  <c r="A8"/>
  <c r="M7"/>
  <c r="G8"/>
  <c r="Q8"/>
  <c r="AJ8"/>
  <c r="T7"/>
  <c r="U7" s="1"/>
  <c r="I7"/>
  <c r="J7"/>
  <c r="R7"/>
  <c r="S7" s="1"/>
  <c r="AM7"/>
  <c r="AF7"/>
  <c r="M5" i="5"/>
  <c r="J7"/>
  <c r="AD7" i="3"/>
  <c r="AK7"/>
  <c r="C8"/>
  <c r="AO7"/>
  <c r="AH7"/>
  <c r="AG7" s="1"/>
  <c r="AE7"/>
  <c r="X7"/>
  <c r="Y7" s="1"/>
  <c r="V7"/>
  <c r="W7" s="1"/>
  <c r="D7" i="5"/>
  <c r="Z7" i="3"/>
  <c r="AA7" s="1"/>
  <c r="R8"/>
  <c r="S8" s="1"/>
  <c r="I8"/>
  <c r="J8"/>
  <c r="M8"/>
  <c r="B10"/>
  <c r="B10" i="15" s="1"/>
  <c r="A9" i="3"/>
  <c r="D9" s="1"/>
  <c r="I9" i="15" s="1"/>
  <c r="AJ9" i="3"/>
  <c r="AC9"/>
  <c r="G9"/>
  <c r="B9" i="5"/>
  <c r="Q9" i="3"/>
  <c r="AK4" i="5"/>
  <c r="D8" i="3"/>
  <c r="I8" i="15" s="1"/>
  <c r="G7" l="1"/>
  <c r="X8" i="3"/>
  <c r="Y8" s="1"/>
  <c r="AL8"/>
  <c r="G7" i="5"/>
  <c r="AN7" i="3"/>
  <c r="D7" i="15"/>
  <c r="H7" s="1"/>
  <c r="M7" s="1"/>
  <c r="E7"/>
  <c r="H6"/>
  <c r="M6" s="1"/>
  <c r="E7" i="5"/>
  <c r="C8"/>
  <c r="K7"/>
  <c r="A8" i="15"/>
  <c r="C9" s="1"/>
  <c r="A9" s="1"/>
  <c r="J8"/>
  <c r="K8"/>
  <c r="AK4"/>
  <c r="H6" i="5"/>
  <c r="M6" s="1"/>
  <c r="C9" i="3"/>
  <c r="K9" s="1"/>
  <c r="A9" i="5"/>
  <c r="D9" s="1"/>
  <c r="A8"/>
  <c r="C9" s="1"/>
  <c r="J8"/>
  <c r="AF8" i="3"/>
  <c r="AD8"/>
  <c r="AM8"/>
  <c r="V8"/>
  <c r="W8" s="1"/>
  <c r="T8"/>
  <c r="U8" s="1"/>
  <c r="AO8"/>
  <c r="AH8"/>
  <c r="AG8" s="1"/>
  <c r="AE8"/>
  <c r="K8"/>
  <c r="Z8"/>
  <c r="AA8" s="1"/>
  <c r="I9" i="5"/>
  <c r="R9" i="3"/>
  <c r="S9" s="1"/>
  <c r="J9"/>
  <c r="X9"/>
  <c r="Y9" s="1"/>
  <c r="M9"/>
  <c r="I8" i="5"/>
  <c r="AO9" i="3"/>
  <c r="AM9"/>
  <c r="AL9"/>
  <c r="AD9"/>
  <c r="AE9"/>
  <c r="AK9"/>
  <c r="AF9"/>
  <c r="AH9"/>
  <c r="K9" i="5"/>
  <c r="B11" i="3"/>
  <c r="B11" i="15" s="1"/>
  <c r="A10" i="3"/>
  <c r="Q10"/>
  <c r="AJ10"/>
  <c r="AC10"/>
  <c r="B10" i="5"/>
  <c r="G10" i="3"/>
  <c r="F8" i="15" l="1"/>
  <c r="C10" i="3"/>
  <c r="J10" i="5" s="1"/>
  <c r="G8" i="15"/>
  <c r="K9"/>
  <c r="G9"/>
  <c r="T9" i="3"/>
  <c r="U9" s="1"/>
  <c r="E8" i="15"/>
  <c r="D8"/>
  <c r="H7" i="5"/>
  <c r="F9"/>
  <c r="D9" i="15"/>
  <c r="F9"/>
  <c r="E9"/>
  <c r="E9" i="5"/>
  <c r="G9"/>
  <c r="C10" i="15"/>
  <c r="A10" s="1"/>
  <c r="D10" s="1"/>
  <c r="J9"/>
  <c r="K10"/>
  <c r="C10" i="5"/>
  <c r="J9"/>
  <c r="V9" i="3"/>
  <c r="W9" s="1"/>
  <c r="D8" i="5"/>
  <c r="K8"/>
  <c r="E8"/>
  <c r="F8"/>
  <c r="G8"/>
  <c r="A10"/>
  <c r="E10" s="1"/>
  <c r="AN8" i="3"/>
  <c r="M7" i="5"/>
  <c r="Z9" i="3"/>
  <c r="AA9" s="1"/>
  <c r="H9" i="5"/>
  <c r="AN9" i="3"/>
  <c r="F10" i="5"/>
  <c r="K10" i="3"/>
  <c r="AE10"/>
  <c r="AM10"/>
  <c r="AL10"/>
  <c r="AH10"/>
  <c r="AD10"/>
  <c r="AK10"/>
  <c r="AO10"/>
  <c r="AF10"/>
  <c r="R10"/>
  <c r="S10" s="1"/>
  <c r="T10"/>
  <c r="U10" s="1"/>
  <c r="X10"/>
  <c r="Y10" s="1"/>
  <c r="Z10"/>
  <c r="AA10" s="1"/>
  <c r="J10"/>
  <c r="I10"/>
  <c r="B12"/>
  <c r="B12" i="15" s="1"/>
  <c r="A11" i="3"/>
  <c r="G11"/>
  <c r="Q11"/>
  <c r="AJ11"/>
  <c r="B11" i="5"/>
  <c r="AC11" i="3"/>
  <c r="AG9"/>
  <c r="C11" l="1"/>
  <c r="F10" i="15"/>
  <c r="H8"/>
  <c r="M8" s="1"/>
  <c r="G10"/>
  <c r="G10" i="5"/>
  <c r="E10" i="15"/>
  <c r="H10" s="1"/>
  <c r="H9"/>
  <c r="M9" s="1"/>
  <c r="V10" i="3"/>
  <c r="W10" s="1"/>
  <c r="K10" i="5"/>
  <c r="J10" i="15"/>
  <c r="C11"/>
  <c r="A11" s="1"/>
  <c r="K11" s="1"/>
  <c r="C11" i="5"/>
  <c r="D10"/>
  <c r="G11" i="15"/>
  <c r="F11"/>
  <c r="M9" i="5"/>
  <c r="H8"/>
  <c r="M8" s="1"/>
  <c r="A11"/>
  <c r="C12" s="1"/>
  <c r="AN10" i="3"/>
  <c r="V11"/>
  <c r="W11" s="1"/>
  <c r="T11"/>
  <c r="U11" s="1"/>
  <c r="R11"/>
  <c r="S11" s="1"/>
  <c r="X11"/>
  <c r="Y11" s="1"/>
  <c r="Z11"/>
  <c r="AA11" s="1"/>
  <c r="J11"/>
  <c r="I11"/>
  <c r="AG10"/>
  <c r="AK11"/>
  <c r="AO11"/>
  <c r="AE11"/>
  <c r="AF11"/>
  <c r="AH11"/>
  <c r="AM11"/>
  <c r="AD11"/>
  <c r="AL11"/>
  <c r="K11"/>
  <c r="J11" i="5"/>
  <c r="B13" i="3"/>
  <c r="B13" i="15" s="1"/>
  <c r="C12" i="3"/>
  <c r="A12"/>
  <c r="G12"/>
  <c r="AJ12"/>
  <c r="Q12"/>
  <c r="AC12"/>
  <c r="B12" i="5"/>
  <c r="D11" i="15" l="1"/>
  <c r="E11"/>
  <c r="H10" i="5"/>
  <c r="M10" i="3" s="1"/>
  <c r="J11" i="15"/>
  <c r="C12"/>
  <c r="A12" s="1"/>
  <c r="K12" s="1"/>
  <c r="H11"/>
  <c r="K11" i="5"/>
  <c r="E11"/>
  <c r="F11"/>
  <c r="G11"/>
  <c r="G12" i="15"/>
  <c r="D11" i="5"/>
  <c r="A12"/>
  <c r="E2" i="12" s="1"/>
  <c r="K2"/>
  <c r="AG11" i="3"/>
  <c r="V12"/>
  <c r="W12" s="1"/>
  <c r="R12"/>
  <c r="S12" s="1"/>
  <c r="T12"/>
  <c r="U12" s="1"/>
  <c r="X12"/>
  <c r="Y12" s="1"/>
  <c r="Z12"/>
  <c r="AA12" s="1"/>
  <c r="I12"/>
  <c r="J12"/>
  <c r="B14"/>
  <c r="B14" i="15" s="1"/>
  <c r="A13" i="3"/>
  <c r="C13"/>
  <c r="AJ13"/>
  <c r="Q13"/>
  <c r="B13" i="5"/>
  <c r="G13" i="3"/>
  <c r="AC13"/>
  <c r="AL12"/>
  <c r="AH12"/>
  <c r="AE12"/>
  <c r="AF12"/>
  <c r="AK12"/>
  <c r="AD12"/>
  <c r="AO12"/>
  <c r="AM12"/>
  <c r="J12" i="5"/>
  <c r="F2" i="12" s="1"/>
  <c r="K12" i="3"/>
  <c r="AN11"/>
  <c r="H11" i="5" l="1"/>
  <c r="M11" i="3" s="1"/>
  <c r="C13" i="5"/>
  <c r="F12" i="15"/>
  <c r="D12"/>
  <c r="E12"/>
  <c r="J12"/>
  <c r="C13"/>
  <c r="A13" s="1"/>
  <c r="K13" s="1"/>
  <c r="G12" i="5"/>
  <c r="D12"/>
  <c r="K12"/>
  <c r="G2" i="12" s="1"/>
  <c r="F12" i="5"/>
  <c r="E12"/>
  <c r="A13"/>
  <c r="F13" s="1"/>
  <c r="V13" i="3"/>
  <c r="W13" s="1"/>
  <c r="T13"/>
  <c r="U13" s="1"/>
  <c r="R13"/>
  <c r="S13" s="1"/>
  <c r="J13"/>
  <c r="Z13"/>
  <c r="AA13" s="1"/>
  <c r="X13"/>
  <c r="Y13" s="1"/>
  <c r="I13"/>
  <c r="AN12"/>
  <c r="AH13"/>
  <c r="AD13"/>
  <c r="AK13"/>
  <c r="AM13"/>
  <c r="AF13"/>
  <c r="AL13"/>
  <c r="AE13"/>
  <c r="AO13"/>
  <c r="J13" i="5"/>
  <c r="K13" i="3"/>
  <c r="B15"/>
  <c r="B15" i="15" s="1"/>
  <c r="C14" i="3"/>
  <c r="A14"/>
  <c r="AC14"/>
  <c r="B14" i="5"/>
  <c r="Q14" i="3"/>
  <c r="AJ14"/>
  <c r="G14"/>
  <c r="AG12"/>
  <c r="H12" i="15" l="1"/>
  <c r="E13"/>
  <c r="D13"/>
  <c r="K13" i="5"/>
  <c r="F13" i="15"/>
  <c r="G13"/>
  <c r="J13"/>
  <c r="C14" i="5"/>
  <c r="E13"/>
  <c r="C14" i="15"/>
  <c r="A14" s="1"/>
  <c r="E14" s="1"/>
  <c r="G13" i="5"/>
  <c r="D13"/>
  <c r="H12"/>
  <c r="K14" i="15"/>
  <c r="A14" i="5"/>
  <c r="K14" s="1"/>
  <c r="M12" i="3"/>
  <c r="L2" i="12"/>
  <c r="AN13" i="3"/>
  <c r="AE14"/>
  <c r="AL14"/>
  <c r="AD14"/>
  <c r="AF14"/>
  <c r="AM14"/>
  <c r="AO14"/>
  <c r="AK14"/>
  <c r="AH14"/>
  <c r="V14"/>
  <c r="W14" s="1"/>
  <c r="R14"/>
  <c r="S14" s="1"/>
  <c r="T14"/>
  <c r="U14" s="1"/>
  <c r="X14"/>
  <c r="Y14" s="1"/>
  <c r="Z14"/>
  <c r="AA14" s="1"/>
  <c r="J14"/>
  <c r="I14"/>
  <c r="B16"/>
  <c r="B16" i="15" s="1"/>
  <c r="A15" i="3"/>
  <c r="C15"/>
  <c r="G15"/>
  <c r="AC15"/>
  <c r="AJ15"/>
  <c r="B15" i="5"/>
  <c r="Q15" i="3"/>
  <c r="AG13"/>
  <c r="E14" i="5"/>
  <c r="J14"/>
  <c r="K14" i="3"/>
  <c r="F14" i="15" l="1"/>
  <c r="G14"/>
  <c r="H13"/>
  <c r="D14"/>
  <c r="H13" i="5"/>
  <c r="M13" i="3" s="1"/>
  <c r="C15" i="15"/>
  <c r="A15" s="1"/>
  <c r="K15" s="1"/>
  <c r="C15" i="5"/>
  <c r="F14"/>
  <c r="J14" i="15"/>
  <c r="J15"/>
  <c r="D14" i="5"/>
  <c r="G14"/>
  <c r="A15"/>
  <c r="E15" s="1"/>
  <c r="G4" i="12"/>
  <c r="F4"/>
  <c r="AN14" i="3"/>
  <c r="AO15"/>
  <c r="AD15"/>
  <c r="AF15"/>
  <c r="AK15"/>
  <c r="AM15"/>
  <c r="AL15"/>
  <c r="AE15"/>
  <c r="AH15"/>
  <c r="V15"/>
  <c r="W15" s="1"/>
  <c r="T15"/>
  <c r="U15" s="1"/>
  <c r="R15"/>
  <c r="S15" s="1"/>
  <c r="J15"/>
  <c r="X15"/>
  <c r="Y15" s="1"/>
  <c r="I15"/>
  <c r="Z15"/>
  <c r="AA15" s="1"/>
  <c r="AG14"/>
  <c r="K15" i="5"/>
  <c r="K15" i="3"/>
  <c r="J15" i="5"/>
  <c r="B17" i="3"/>
  <c r="B17" i="15" s="1"/>
  <c r="C16" i="3"/>
  <c r="A16"/>
  <c r="B16" i="5"/>
  <c r="AJ16" i="3"/>
  <c r="AC16"/>
  <c r="G16"/>
  <c r="Q16"/>
  <c r="H14" i="15" l="1"/>
  <c r="E15"/>
  <c r="F15" i="5"/>
  <c r="D15" i="15"/>
  <c r="F15"/>
  <c r="G15"/>
  <c r="C16"/>
  <c r="J16" s="1"/>
  <c r="C16" i="5"/>
  <c r="A16" i="15"/>
  <c r="C17" s="1"/>
  <c r="H14" i="5"/>
  <c r="M14" i="3" s="1"/>
  <c r="G15" i="5"/>
  <c r="D15"/>
  <c r="A16"/>
  <c r="G16" s="1"/>
  <c r="AG15" i="3"/>
  <c r="V16"/>
  <c r="W16" s="1"/>
  <c r="R16"/>
  <c r="S16" s="1"/>
  <c r="T16"/>
  <c r="U16" s="1"/>
  <c r="X16"/>
  <c r="Y16" s="1"/>
  <c r="I16"/>
  <c r="Z16"/>
  <c r="AA16" s="1"/>
  <c r="J16"/>
  <c r="B18"/>
  <c r="B18" i="15" s="1"/>
  <c r="A17" i="3"/>
  <c r="C17"/>
  <c r="G17"/>
  <c r="AC17"/>
  <c r="B17" i="5"/>
  <c r="AJ17" i="3"/>
  <c r="Q17"/>
  <c r="AE16"/>
  <c r="AM16"/>
  <c r="AO16"/>
  <c r="AF16"/>
  <c r="AD16"/>
  <c r="AH16"/>
  <c r="AL16"/>
  <c r="AK16"/>
  <c r="K16"/>
  <c r="J16" i="5"/>
  <c r="AN15" i="3"/>
  <c r="AG16" l="1"/>
  <c r="C17" i="5"/>
  <c r="H15" i="15"/>
  <c r="G16"/>
  <c r="F16"/>
  <c r="K16"/>
  <c r="D16"/>
  <c r="E16"/>
  <c r="A17"/>
  <c r="C18" s="1"/>
  <c r="J17"/>
  <c r="K17"/>
  <c r="K16" i="5"/>
  <c r="E16"/>
  <c r="F16"/>
  <c r="D16"/>
  <c r="H15"/>
  <c r="M15" i="3" s="1"/>
  <c r="A17" i="5"/>
  <c r="F17" s="1"/>
  <c r="AO17" i="3"/>
  <c r="AM17"/>
  <c r="AL17"/>
  <c r="AH17"/>
  <c r="AK17"/>
  <c r="AF17"/>
  <c r="AE17"/>
  <c r="AD17"/>
  <c r="J17" i="5"/>
  <c r="K17" i="3"/>
  <c r="B19"/>
  <c r="B19" i="15" s="1"/>
  <c r="C18" i="3"/>
  <c r="A18"/>
  <c r="AJ18"/>
  <c r="AC18"/>
  <c r="G18"/>
  <c r="B18" i="5"/>
  <c r="Q18" i="3"/>
  <c r="V17"/>
  <c r="W17" s="1"/>
  <c r="T17"/>
  <c r="U17" s="1"/>
  <c r="R17"/>
  <c r="S17" s="1"/>
  <c r="I17"/>
  <c r="J17"/>
  <c r="X17"/>
  <c r="Y17" s="1"/>
  <c r="Z17"/>
  <c r="AA17" s="1"/>
  <c r="AN16"/>
  <c r="F17" i="15" l="1"/>
  <c r="G17"/>
  <c r="D17"/>
  <c r="E17"/>
  <c r="G17" i="5"/>
  <c r="C18"/>
  <c r="K17"/>
  <c r="H16" i="15"/>
  <c r="A18"/>
  <c r="K18" s="1"/>
  <c r="H16" i="5"/>
  <c r="M16" i="3" s="1"/>
  <c r="D17" i="5"/>
  <c r="E17"/>
  <c r="J18" i="15"/>
  <c r="H17"/>
  <c r="F18"/>
  <c r="A18" i="5"/>
  <c r="D18" s="1"/>
  <c r="AH18" i="3"/>
  <c r="AO18"/>
  <c r="AE18"/>
  <c r="AD18"/>
  <c r="AL18"/>
  <c r="AF18"/>
  <c r="AM18"/>
  <c r="AK18"/>
  <c r="K18"/>
  <c r="J18" i="5"/>
  <c r="AG17" i="3"/>
  <c r="E18" i="5"/>
  <c r="F18"/>
  <c r="V18" i="3"/>
  <c r="W18" s="1"/>
  <c r="R18"/>
  <c r="S18" s="1"/>
  <c r="T18"/>
  <c r="U18" s="1"/>
  <c r="J18"/>
  <c r="Z18"/>
  <c r="AA18" s="1"/>
  <c r="I18"/>
  <c r="X18"/>
  <c r="Y18" s="1"/>
  <c r="B20"/>
  <c r="B20" i="15" s="1"/>
  <c r="A19" i="3"/>
  <c r="C19"/>
  <c r="B19" i="5"/>
  <c r="G19" i="3"/>
  <c r="AJ19"/>
  <c r="Q19"/>
  <c r="AC19"/>
  <c r="AN17"/>
  <c r="G18" i="15" l="1"/>
  <c r="C19"/>
  <c r="A19" s="1"/>
  <c r="C19" i="5"/>
  <c r="H17"/>
  <c r="M17" i="3" s="1"/>
  <c r="K18" i="5"/>
  <c r="G18"/>
  <c r="D18" i="15"/>
  <c r="E18"/>
  <c r="J19"/>
  <c r="A19" i="5"/>
  <c r="H18"/>
  <c r="M18" i="3" s="1"/>
  <c r="V19"/>
  <c r="W19" s="1"/>
  <c r="T19"/>
  <c r="U19" s="1"/>
  <c r="R19"/>
  <c r="S19" s="1"/>
  <c r="I19"/>
  <c r="Z19"/>
  <c r="AA19" s="1"/>
  <c r="J19"/>
  <c r="X19"/>
  <c r="Y19" s="1"/>
  <c r="AG18"/>
  <c r="AM19"/>
  <c r="AF19"/>
  <c r="AO19"/>
  <c r="AN19" s="1"/>
  <c r="AD19"/>
  <c r="AH19"/>
  <c r="AL19"/>
  <c r="AE19"/>
  <c r="AK19"/>
  <c r="G19" i="5"/>
  <c r="K19"/>
  <c r="E19"/>
  <c r="K19" i="3"/>
  <c r="J19" i="5"/>
  <c r="B21" i="3"/>
  <c r="B21" i="15" s="1"/>
  <c r="C20" i="3"/>
  <c r="A20"/>
  <c r="B20" i="5"/>
  <c r="G20" i="3"/>
  <c r="AJ20"/>
  <c r="AC20"/>
  <c r="Q20"/>
  <c r="AN18"/>
  <c r="C20" i="15" l="1"/>
  <c r="J20" s="1"/>
  <c r="F19"/>
  <c r="K19"/>
  <c r="C20" i="5"/>
  <c r="G19" i="15"/>
  <c r="D19" i="5"/>
  <c r="F19"/>
  <c r="H19" s="1"/>
  <c r="M19" i="3" s="1"/>
  <c r="D19" i="15"/>
  <c r="E19"/>
  <c r="H19" s="1"/>
  <c r="H18"/>
  <c r="A20"/>
  <c r="C21" s="1"/>
  <c r="A20" i="5"/>
  <c r="K20" s="1"/>
  <c r="AG19" i="3"/>
  <c r="V20"/>
  <c r="W20" s="1"/>
  <c r="R20"/>
  <c r="S20" s="1"/>
  <c r="T20"/>
  <c r="U20" s="1"/>
  <c r="X20"/>
  <c r="Y20" s="1"/>
  <c r="I20"/>
  <c r="J20"/>
  <c r="Z20"/>
  <c r="AA20" s="1"/>
  <c r="B22"/>
  <c r="B22" i="15" s="1"/>
  <c r="A21" i="3"/>
  <c r="C21"/>
  <c r="B21" i="5"/>
  <c r="AC21" i="3"/>
  <c r="AJ21"/>
  <c r="Q21"/>
  <c r="G21"/>
  <c r="AD20"/>
  <c r="AF20"/>
  <c r="AM20"/>
  <c r="AH20"/>
  <c r="AK20"/>
  <c r="AE20"/>
  <c r="AO20"/>
  <c r="AN20" s="1"/>
  <c r="AL20"/>
  <c r="K20"/>
  <c r="J20" i="5"/>
  <c r="K20" i="15" l="1"/>
  <c r="E20"/>
  <c r="D20"/>
  <c r="F20"/>
  <c r="G20"/>
  <c r="A21"/>
  <c r="C22" s="1"/>
  <c r="J21"/>
  <c r="K21"/>
  <c r="G20" i="5"/>
  <c r="C21"/>
  <c r="D20"/>
  <c r="E21" i="15"/>
  <c r="F20" i="5"/>
  <c r="E20"/>
  <c r="A21"/>
  <c r="F21" s="1"/>
  <c r="AG20" i="3"/>
  <c r="D21" i="5"/>
  <c r="K21" i="3"/>
  <c r="J21" i="5"/>
  <c r="B23" i="3"/>
  <c r="B23" i="15" s="1"/>
  <c r="C22" i="3"/>
  <c r="A22"/>
  <c r="AC22"/>
  <c r="B22" i="5"/>
  <c r="G22" i="3"/>
  <c r="AJ22"/>
  <c r="Q22"/>
  <c r="AM21"/>
  <c r="AL21"/>
  <c r="AF21"/>
  <c r="AO21"/>
  <c r="AE21"/>
  <c r="AH21"/>
  <c r="AD21"/>
  <c r="AK21"/>
  <c r="V21"/>
  <c r="W21" s="1"/>
  <c r="T21"/>
  <c r="U21" s="1"/>
  <c r="R21"/>
  <c r="S21" s="1"/>
  <c r="Z21"/>
  <c r="AA21" s="1"/>
  <c r="J21"/>
  <c r="I21"/>
  <c r="X21"/>
  <c r="Y21" s="1"/>
  <c r="H20" i="15" l="1"/>
  <c r="D21"/>
  <c r="F21"/>
  <c r="H21" s="1"/>
  <c r="G21"/>
  <c r="A22"/>
  <c r="C23" s="1"/>
  <c r="J22"/>
  <c r="K22"/>
  <c r="H20" i="5"/>
  <c r="M20" i="3" s="1"/>
  <c r="C22" i="5"/>
  <c r="E21"/>
  <c r="K21"/>
  <c r="G21"/>
  <c r="A22"/>
  <c r="G22" s="1"/>
  <c r="AE22" i="3"/>
  <c r="AO22"/>
  <c r="AL22"/>
  <c r="AH22"/>
  <c r="AK22"/>
  <c r="AM22"/>
  <c r="AD22"/>
  <c r="AF22"/>
  <c r="V22"/>
  <c r="W22" s="1"/>
  <c r="R22"/>
  <c r="S22" s="1"/>
  <c r="T22"/>
  <c r="U22" s="1"/>
  <c r="I22"/>
  <c r="Z22"/>
  <c r="AA22" s="1"/>
  <c r="J22"/>
  <c r="X22"/>
  <c r="Y22" s="1"/>
  <c r="B24"/>
  <c r="B24" i="15" s="1"/>
  <c r="A23" i="3"/>
  <c r="C23"/>
  <c r="B23" i="5"/>
  <c r="Q23" i="3"/>
  <c r="G23"/>
  <c r="AJ23"/>
  <c r="AC23"/>
  <c r="K22" i="5"/>
  <c r="J22"/>
  <c r="K22" i="3"/>
  <c r="AG21"/>
  <c r="AN21"/>
  <c r="E22" i="15" l="1"/>
  <c r="D22"/>
  <c r="E22" i="5"/>
  <c r="F22" i="15"/>
  <c r="G22"/>
  <c r="A23"/>
  <c r="K23" s="1"/>
  <c r="D22" i="5"/>
  <c r="F22"/>
  <c r="C23"/>
  <c r="J23" i="15"/>
  <c r="G23"/>
  <c r="H21" i="5"/>
  <c r="M21" i="3" s="1"/>
  <c r="A23" i="5"/>
  <c r="F23" s="1"/>
  <c r="AE23" i="3"/>
  <c r="AM23"/>
  <c r="AH23"/>
  <c r="AL23"/>
  <c r="AK23"/>
  <c r="AF23"/>
  <c r="AO23"/>
  <c r="AD23"/>
  <c r="V23"/>
  <c r="W23" s="1"/>
  <c r="T23"/>
  <c r="U23" s="1"/>
  <c r="R23"/>
  <c r="S23" s="1"/>
  <c r="X23"/>
  <c r="Y23" s="1"/>
  <c r="J23"/>
  <c r="Z23"/>
  <c r="AA23" s="1"/>
  <c r="I23"/>
  <c r="AG22"/>
  <c r="AN22"/>
  <c r="D23" i="5"/>
  <c r="K23" i="3"/>
  <c r="J23" i="5"/>
  <c r="B25" i="3"/>
  <c r="B25" i="15" s="1"/>
  <c r="C24" i="3"/>
  <c r="A24"/>
  <c r="AJ24"/>
  <c r="B24" i="5"/>
  <c r="G24" i="3"/>
  <c r="AC24"/>
  <c r="Q24"/>
  <c r="H22" i="15" l="1"/>
  <c r="F23"/>
  <c r="C24"/>
  <c r="D23"/>
  <c r="E23"/>
  <c r="H22" i="5"/>
  <c r="M22" i="3" s="1"/>
  <c r="C24" i="5"/>
  <c r="E23"/>
  <c r="A24" i="15"/>
  <c r="C25" s="1"/>
  <c r="J24"/>
  <c r="K24"/>
  <c r="H23"/>
  <c r="E24"/>
  <c r="K23" i="5"/>
  <c r="G23"/>
  <c r="A24"/>
  <c r="G24" s="1"/>
  <c r="D24"/>
  <c r="V24" i="3"/>
  <c r="W24" s="1"/>
  <c r="R24"/>
  <c r="S24" s="1"/>
  <c r="T24"/>
  <c r="U24" s="1"/>
  <c r="J24"/>
  <c r="Z24"/>
  <c r="AA24" s="1"/>
  <c r="I24"/>
  <c r="X24"/>
  <c r="Y24" s="1"/>
  <c r="B26"/>
  <c r="B26" i="15" s="1"/>
  <c r="A25" i="3"/>
  <c r="C25"/>
  <c r="AJ25"/>
  <c r="AC25"/>
  <c r="Q25"/>
  <c r="B25" i="5"/>
  <c r="G25" i="3"/>
  <c r="AO24"/>
  <c r="AE24"/>
  <c r="AD24"/>
  <c r="AF24"/>
  <c r="AK24"/>
  <c r="AL24"/>
  <c r="AH24"/>
  <c r="AM24"/>
  <c r="K24"/>
  <c r="J24" i="5"/>
  <c r="AN23" i="3"/>
  <c r="AG23"/>
  <c r="H23" i="5" l="1"/>
  <c r="M23" i="3" s="1"/>
  <c r="D24" i="15"/>
  <c r="A25"/>
  <c r="C26" s="1"/>
  <c r="F24"/>
  <c r="G24"/>
  <c r="J25"/>
  <c r="K25"/>
  <c r="E24" i="5"/>
  <c r="K24"/>
  <c r="C25"/>
  <c r="F24"/>
  <c r="A25"/>
  <c r="D25" s="1"/>
  <c r="AD25" i="3"/>
  <c r="AF25"/>
  <c r="AM25"/>
  <c r="AE25"/>
  <c r="AL25"/>
  <c r="AH25"/>
  <c r="AG25" s="1"/>
  <c r="AO25"/>
  <c r="AN25" s="1"/>
  <c r="AK25"/>
  <c r="J25" i="5"/>
  <c r="K25" i="3"/>
  <c r="B27"/>
  <c r="B27" i="15" s="1"/>
  <c r="C26" i="3"/>
  <c r="A26"/>
  <c r="AJ26"/>
  <c r="Q26"/>
  <c r="B26" i="5"/>
  <c r="AC26" i="3"/>
  <c r="G26"/>
  <c r="AG24"/>
  <c r="AN24"/>
  <c r="G25" i="5"/>
  <c r="V25" i="3"/>
  <c r="W25" s="1"/>
  <c r="T25"/>
  <c r="U25" s="1"/>
  <c r="R25"/>
  <c r="S25" s="1"/>
  <c r="X25"/>
  <c r="Y25" s="1"/>
  <c r="J25"/>
  <c r="Z25"/>
  <c r="AA25" s="1"/>
  <c r="I25"/>
  <c r="K25" i="5" l="1"/>
  <c r="F25"/>
  <c r="F25" i="15"/>
  <c r="G25"/>
  <c r="H24" i="5"/>
  <c r="M24" i="3" s="1"/>
  <c r="D25" i="15"/>
  <c r="E25"/>
  <c r="H24"/>
  <c r="A26"/>
  <c r="C27" s="1"/>
  <c r="J26"/>
  <c r="K26"/>
  <c r="C26" i="5"/>
  <c r="E25"/>
  <c r="A26"/>
  <c r="F26" s="1"/>
  <c r="H25"/>
  <c r="M25" i="3" s="1"/>
  <c r="AL26"/>
  <c r="AD26"/>
  <c r="AK26"/>
  <c r="AF26"/>
  <c r="AM26"/>
  <c r="AE26"/>
  <c r="AO26"/>
  <c r="AH26"/>
  <c r="AG26" s="1"/>
  <c r="K26"/>
  <c r="J26" i="5"/>
  <c r="C27"/>
  <c r="V26" i="3"/>
  <c r="W26" s="1"/>
  <c r="R26"/>
  <c r="S26" s="1"/>
  <c r="T26"/>
  <c r="U26" s="1"/>
  <c r="X26"/>
  <c r="Y26" s="1"/>
  <c r="I26"/>
  <c r="J26"/>
  <c r="Z26"/>
  <c r="AA26" s="1"/>
  <c r="B28"/>
  <c r="B28" i="15" s="1"/>
  <c r="A27" i="3"/>
  <c r="C27"/>
  <c r="B27" i="5"/>
  <c r="AJ27" i="3"/>
  <c r="G27"/>
  <c r="Q27"/>
  <c r="AC27"/>
  <c r="H25" i="15" l="1"/>
  <c r="G26"/>
  <c r="K26" i="5"/>
  <c r="F26" i="15"/>
  <c r="G26" i="5"/>
  <c r="D26" i="15"/>
  <c r="E26"/>
  <c r="A27"/>
  <c r="C28" s="1"/>
  <c r="J27"/>
  <c r="K27"/>
  <c r="D26" i="5"/>
  <c r="E26"/>
  <c r="G27" i="15"/>
  <c r="F27"/>
  <c r="A27" i="5"/>
  <c r="G27" s="1"/>
  <c r="AN26" i="3"/>
  <c r="V27"/>
  <c r="W27" s="1"/>
  <c r="T27"/>
  <c r="U27" s="1"/>
  <c r="R27"/>
  <c r="S27" s="1"/>
  <c r="Z27"/>
  <c r="AA27" s="1"/>
  <c r="X27"/>
  <c r="Y27" s="1"/>
  <c r="J27"/>
  <c r="I27"/>
  <c r="AM27"/>
  <c r="AE27"/>
  <c r="AL27"/>
  <c r="AO27"/>
  <c r="AH27"/>
  <c r="AF27"/>
  <c r="AD27"/>
  <c r="AK27"/>
  <c r="J27" i="5"/>
  <c r="K27" i="3"/>
  <c r="B29"/>
  <c r="B29" i="15" s="1"/>
  <c r="C28" i="3"/>
  <c r="A28"/>
  <c r="B28" i="5"/>
  <c r="AJ28" i="3"/>
  <c r="Q28"/>
  <c r="G28"/>
  <c r="AC28"/>
  <c r="H26" i="15" l="1"/>
  <c r="D27"/>
  <c r="E27"/>
  <c r="H27" s="1"/>
  <c r="H26" i="5"/>
  <c r="M26" i="3" s="1"/>
  <c r="A28" i="15"/>
  <c r="C29" s="1"/>
  <c r="J28"/>
  <c r="K28"/>
  <c r="D27" i="5"/>
  <c r="F28" i="15"/>
  <c r="E27" i="5"/>
  <c r="F27"/>
  <c r="C28"/>
  <c r="K27"/>
  <c r="A28"/>
  <c r="E28" s="1"/>
  <c r="AG27" i="3"/>
  <c r="AL28"/>
  <c r="AD28"/>
  <c r="AH28"/>
  <c r="AO28"/>
  <c r="AK28"/>
  <c r="AE28"/>
  <c r="AF28"/>
  <c r="AM28"/>
  <c r="G28" i="5"/>
  <c r="V28" i="3"/>
  <c r="W28" s="1"/>
  <c r="T28"/>
  <c r="U28" s="1"/>
  <c r="R28"/>
  <c r="S28" s="1"/>
  <c r="Z28"/>
  <c r="AA28" s="1"/>
  <c r="X28"/>
  <c r="Y28" s="1"/>
  <c r="J28"/>
  <c r="B30"/>
  <c r="B30" i="15" s="1"/>
  <c r="A29" i="3"/>
  <c r="E29" s="1"/>
  <c r="Y29" i="15" s="1"/>
  <c r="C29" i="3"/>
  <c r="B29" i="5"/>
  <c r="AJ29" i="3"/>
  <c r="G29"/>
  <c r="AC29"/>
  <c r="Q29"/>
  <c r="F29"/>
  <c r="J28" i="5"/>
  <c r="K28" i="3"/>
  <c r="AN27"/>
  <c r="G28" i="15" l="1"/>
  <c r="D28"/>
  <c r="E28"/>
  <c r="A29"/>
  <c r="C30" s="1"/>
  <c r="C29" i="5"/>
  <c r="K28"/>
  <c r="J29" i="15"/>
  <c r="K29"/>
  <c r="H28"/>
  <c r="E29"/>
  <c r="D29"/>
  <c r="H27" i="5"/>
  <c r="M27" i="3" s="1"/>
  <c r="F28" i="5"/>
  <c r="D28"/>
  <c r="A29"/>
  <c r="G29" s="1"/>
  <c r="Y29"/>
  <c r="AM29" i="3"/>
  <c r="AE29"/>
  <c r="AO29"/>
  <c r="AN29" s="1"/>
  <c r="AK29"/>
  <c r="AH29"/>
  <c r="AF29"/>
  <c r="AD29"/>
  <c r="AL29"/>
  <c r="E29" i="5"/>
  <c r="J29"/>
  <c r="K29" i="3"/>
  <c r="B31"/>
  <c r="B31" i="15" s="1"/>
  <c r="C30" i="3"/>
  <c r="A30"/>
  <c r="B30" i="5"/>
  <c r="AJ30" i="3"/>
  <c r="Q30"/>
  <c r="AC30"/>
  <c r="F30"/>
  <c r="G30"/>
  <c r="AN28"/>
  <c r="V29"/>
  <c r="W29" s="1"/>
  <c r="AA29" i="5" s="1"/>
  <c r="T29" i="3"/>
  <c r="U29" s="1"/>
  <c r="R29"/>
  <c r="S29" s="1"/>
  <c r="X29"/>
  <c r="Y29" s="1"/>
  <c r="J29"/>
  <c r="Z29"/>
  <c r="AA29" s="1"/>
  <c r="I29"/>
  <c r="AG28"/>
  <c r="F29" i="15" l="1"/>
  <c r="G29"/>
  <c r="L30"/>
  <c r="A30"/>
  <c r="K30" s="1"/>
  <c r="F29" i="5"/>
  <c r="J30" i="15"/>
  <c r="M30"/>
  <c r="D29" i="5"/>
  <c r="C30"/>
  <c r="K29"/>
  <c r="AA29" i="15"/>
  <c r="AC29" s="1"/>
  <c r="AE29" s="1"/>
  <c r="AG29" s="1"/>
  <c r="D30"/>
  <c r="H28" i="5"/>
  <c r="M28" i="3" s="1"/>
  <c r="A30" i="5"/>
  <c r="E30" s="1"/>
  <c r="AC29"/>
  <c r="AE29" s="1"/>
  <c r="AG29" s="1"/>
  <c r="AD30" i="3"/>
  <c r="AM30"/>
  <c r="AO30"/>
  <c r="AE30"/>
  <c r="AK30"/>
  <c r="AF30"/>
  <c r="AL30"/>
  <c r="AH30"/>
  <c r="V30"/>
  <c r="W30" s="1"/>
  <c r="T30"/>
  <c r="U30" s="1"/>
  <c r="R30"/>
  <c r="S30" s="1"/>
  <c r="Z30"/>
  <c r="AA30" s="1"/>
  <c r="I30"/>
  <c r="X30"/>
  <c r="Y30" s="1"/>
  <c r="J30"/>
  <c r="B32"/>
  <c r="B32" i="15" s="1"/>
  <c r="A31" i="3"/>
  <c r="E31" s="1"/>
  <c r="Y31" i="15" s="1"/>
  <c r="C31" i="3"/>
  <c r="B31" i="5"/>
  <c r="AJ31" i="3"/>
  <c r="G31"/>
  <c r="AC31"/>
  <c r="F31"/>
  <c r="Q31"/>
  <c r="J30" i="5"/>
  <c r="K30" i="3"/>
  <c r="E30"/>
  <c r="Y30" i="15" s="1"/>
  <c r="AG29" i="3"/>
  <c r="H29" i="15" l="1"/>
  <c r="E30"/>
  <c r="H29" i="5"/>
  <c r="M29" i="3" s="1"/>
  <c r="C31" i="15"/>
  <c r="L31" s="1"/>
  <c r="F30"/>
  <c r="G30"/>
  <c r="A31"/>
  <c r="C32" s="1"/>
  <c r="M31"/>
  <c r="K30" i="5"/>
  <c r="H30" i="15"/>
  <c r="AA30"/>
  <c r="AC30" s="1"/>
  <c r="AE30" s="1"/>
  <c r="AG30" s="1"/>
  <c r="C31" i="5"/>
  <c r="G30"/>
  <c r="F30"/>
  <c r="D30"/>
  <c r="E31" i="15"/>
  <c r="D31"/>
  <c r="AI29"/>
  <c r="AK29" s="1"/>
  <c r="A31" i="5"/>
  <c r="E31" s="1"/>
  <c r="Y31"/>
  <c r="Y30"/>
  <c r="AI29"/>
  <c r="AK29" s="1"/>
  <c r="AA30"/>
  <c r="AC30" s="1"/>
  <c r="AE30" s="1"/>
  <c r="AG30" s="1"/>
  <c r="AQ29" i="3"/>
  <c r="L29" i="15" s="1"/>
  <c r="AN30" i="3"/>
  <c r="AO31"/>
  <c r="AK31"/>
  <c r="AF31"/>
  <c r="AE31"/>
  <c r="AM31"/>
  <c r="AD31"/>
  <c r="AH31"/>
  <c r="AG31" s="1"/>
  <c r="AL31"/>
  <c r="V31"/>
  <c r="W31" s="1"/>
  <c r="AA31" i="15" s="1"/>
  <c r="T31" i="3"/>
  <c r="U31" s="1"/>
  <c r="R31"/>
  <c r="S31" s="1"/>
  <c r="I31"/>
  <c r="Z31"/>
  <c r="AA31" s="1"/>
  <c r="X31"/>
  <c r="Y31" s="1"/>
  <c r="J31"/>
  <c r="G31" i="5"/>
  <c r="J31"/>
  <c r="K31" i="3"/>
  <c r="B33"/>
  <c r="B33" i="15" s="1"/>
  <c r="C32" i="3"/>
  <c r="A32"/>
  <c r="B32" i="5"/>
  <c r="AJ32" i="3"/>
  <c r="Q32"/>
  <c r="F32"/>
  <c r="AC32"/>
  <c r="G32"/>
  <c r="AG30"/>
  <c r="K31" i="15" l="1"/>
  <c r="J31"/>
  <c r="F31"/>
  <c r="G31"/>
  <c r="H30" i="5"/>
  <c r="M30" i="3" s="1"/>
  <c r="L32" i="15"/>
  <c r="A32"/>
  <c r="C33" s="1"/>
  <c r="AI30"/>
  <c r="AK30" s="1"/>
  <c r="C32" i="5"/>
  <c r="J32" i="15"/>
  <c r="M32"/>
  <c r="K31" i="5"/>
  <c r="K32" i="15"/>
  <c r="AA31" i="5"/>
  <c r="H31" i="15"/>
  <c r="AC31"/>
  <c r="AE31" s="1"/>
  <c r="AG31" s="1"/>
  <c r="AI31" s="1"/>
  <c r="E32"/>
  <c r="F31" i="5"/>
  <c r="D31"/>
  <c r="A32"/>
  <c r="E32" s="1"/>
  <c r="L29"/>
  <c r="AI30"/>
  <c r="AK30" s="1"/>
  <c r="AL32" i="3"/>
  <c r="AH32"/>
  <c r="AM32"/>
  <c r="AD32"/>
  <c r="AF32"/>
  <c r="AE32"/>
  <c r="AO32"/>
  <c r="AK32"/>
  <c r="V32"/>
  <c r="W32" s="1"/>
  <c r="T32"/>
  <c r="U32" s="1"/>
  <c r="R32"/>
  <c r="S32" s="1"/>
  <c r="J32"/>
  <c r="X32"/>
  <c r="Y32" s="1"/>
  <c r="Z32"/>
  <c r="AA32" s="1"/>
  <c r="I32"/>
  <c r="B34"/>
  <c r="B34" i="15" s="1"/>
  <c r="A33" i="3"/>
  <c r="E33" s="1"/>
  <c r="Y33" i="15" s="1"/>
  <c r="C33" i="3"/>
  <c r="B33" i="5"/>
  <c r="AJ33" i="3"/>
  <c r="G33"/>
  <c r="F33"/>
  <c r="Q33"/>
  <c r="AC33"/>
  <c r="J32" i="5"/>
  <c r="K32" i="3"/>
  <c r="AQ30"/>
  <c r="AC31" i="5"/>
  <c r="AE31" s="1"/>
  <c r="AG31" s="1"/>
  <c r="AI31" s="1"/>
  <c r="E32" i="3"/>
  <c r="Y32" i="15" s="1"/>
  <c r="AA32" s="1"/>
  <c r="AN31" i="3"/>
  <c r="AQ31" s="1"/>
  <c r="D32" i="15" l="1"/>
  <c r="F32"/>
  <c r="G32"/>
  <c r="L33"/>
  <c r="A33"/>
  <c r="K33" s="1"/>
  <c r="J33"/>
  <c r="M33"/>
  <c r="K32" i="5"/>
  <c r="C33"/>
  <c r="G32"/>
  <c r="AC32" i="15"/>
  <c r="AE32" s="1"/>
  <c r="AG32" s="1"/>
  <c r="F32" i="5"/>
  <c r="D32"/>
  <c r="H32" i="15"/>
  <c r="G33"/>
  <c r="F33"/>
  <c r="AK31"/>
  <c r="H31" i="5"/>
  <c r="M31" i="3" s="1"/>
  <c r="L31" i="5"/>
  <c r="A33"/>
  <c r="E33" s="1"/>
  <c r="Y32"/>
  <c r="AA32" s="1"/>
  <c r="AC32" s="1"/>
  <c r="AE32" s="1"/>
  <c r="AG32" s="1"/>
  <c r="L30"/>
  <c r="Y33"/>
  <c r="AG32" i="3"/>
  <c r="J33" i="5"/>
  <c r="K33" i="3"/>
  <c r="B35"/>
  <c r="B35" i="15" s="1"/>
  <c r="C34" i="3"/>
  <c r="A34"/>
  <c r="B34" i="5"/>
  <c r="AJ34" i="3"/>
  <c r="AC34"/>
  <c r="G34"/>
  <c r="F34"/>
  <c r="Q34"/>
  <c r="AL33"/>
  <c r="AH33"/>
  <c r="AO33"/>
  <c r="AN33" s="1"/>
  <c r="AE33"/>
  <c r="AD33"/>
  <c r="AF33"/>
  <c r="AK33"/>
  <c r="AM33"/>
  <c r="V33"/>
  <c r="W33" s="1"/>
  <c r="AA33" i="15" s="1"/>
  <c r="T33" i="3"/>
  <c r="U33" s="1"/>
  <c r="R33"/>
  <c r="S33" s="1"/>
  <c r="Z33"/>
  <c r="AA33" s="1"/>
  <c r="I33"/>
  <c r="X33"/>
  <c r="Y33" s="1"/>
  <c r="J33"/>
  <c r="AK31" i="5"/>
  <c r="AN32" i="3"/>
  <c r="AA33" i="5" l="1"/>
  <c r="D33" i="15"/>
  <c r="E33"/>
  <c r="C34"/>
  <c r="L34" s="1"/>
  <c r="K33" i="5"/>
  <c r="M34" i="15"/>
  <c r="C34" i="5"/>
  <c r="G33"/>
  <c r="H32"/>
  <c r="M32" i="3" s="1"/>
  <c r="AI32" i="15"/>
  <c r="AK32" s="1"/>
  <c r="H33"/>
  <c r="AC33"/>
  <c r="AE33" s="1"/>
  <c r="AG33" s="1"/>
  <c r="AI32" i="5"/>
  <c r="F33"/>
  <c r="D33"/>
  <c r="A34"/>
  <c r="G34" s="1"/>
  <c r="AQ32" i="3"/>
  <c r="AC33" i="5"/>
  <c r="AE33" s="1"/>
  <c r="AG33" s="1"/>
  <c r="AK32"/>
  <c r="AD34" i="3"/>
  <c r="AF34"/>
  <c r="AL34"/>
  <c r="AM34"/>
  <c r="AH34"/>
  <c r="AK34"/>
  <c r="AO34"/>
  <c r="AN34" s="1"/>
  <c r="AE34"/>
  <c r="E34" i="5"/>
  <c r="V34" i="3"/>
  <c r="W34" s="1"/>
  <c r="T34"/>
  <c r="U34" s="1"/>
  <c r="R34"/>
  <c r="S34" s="1"/>
  <c r="J34"/>
  <c r="I34"/>
  <c r="X34"/>
  <c r="Y34" s="1"/>
  <c r="Z34"/>
  <c r="AA34" s="1"/>
  <c r="B36"/>
  <c r="B36" i="15" s="1"/>
  <c r="A35" i="3"/>
  <c r="C35"/>
  <c r="E35"/>
  <c r="Y35" i="15" s="1"/>
  <c r="B35" i="5"/>
  <c r="AJ35" i="3"/>
  <c r="Q35"/>
  <c r="G35"/>
  <c r="AC35"/>
  <c r="F35"/>
  <c r="J34" i="5"/>
  <c r="K34" i="3"/>
  <c r="AG33"/>
  <c r="AQ33" s="1"/>
  <c r="E34"/>
  <c r="Y34" i="15" s="1"/>
  <c r="AA34" s="1"/>
  <c r="J34" l="1"/>
  <c r="A34"/>
  <c r="H34" s="1"/>
  <c r="F34" i="5"/>
  <c r="D34"/>
  <c r="C35"/>
  <c r="K34"/>
  <c r="H33"/>
  <c r="M33" i="3" s="1"/>
  <c r="AC34" i="15"/>
  <c r="AE34" s="1"/>
  <c r="AG34" s="1"/>
  <c r="AI33"/>
  <c r="AK33" s="1"/>
  <c r="L33" i="5"/>
  <c r="Y34"/>
  <c r="AA34" s="1"/>
  <c r="AC34" s="1"/>
  <c r="AE34" s="1"/>
  <c r="AG34" s="1"/>
  <c r="A35"/>
  <c r="G35" s="1"/>
  <c r="Y35"/>
  <c r="L32"/>
  <c r="AF35" i="3"/>
  <c r="AO35"/>
  <c r="AN35" s="1"/>
  <c r="AM35"/>
  <c r="AE35"/>
  <c r="AD35"/>
  <c r="AL35"/>
  <c r="AK35"/>
  <c r="J35" i="5"/>
  <c r="K35" i="3"/>
  <c r="B37"/>
  <c r="B37" i="15" s="1"/>
  <c r="C36" i="3"/>
  <c r="A36"/>
  <c r="E36" s="1"/>
  <c r="Y36" i="15" s="1"/>
  <c r="B36" i="5"/>
  <c r="AJ36" i="3"/>
  <c r="AC36"/>
  <c r="Q36"/>
  <c r="F36"/>
  <c r="G36"/>
  <c r="V35"/>
  <c r="W35" s="1"/>
  <c r="AA35" i="15" s="1"/>
  <c r="R35" i="3"/>
  <c r="S35" s="1"/>
  <c r="T35"/>
  <c r="U35" s="1"/>
  <c r="Z35"/>
  <c r="AA35" s="1"/>
  <c r="I35"/>
  <c r="X35"/>
  <c r="Y35" s="1"/>
  <c r="J35"/>
  <c r="AI33" i="5"/>
  <c r="AK33" s="1"/>
  <c r="AG34" i="3"/>
  <c r="AQ34" s="1"/>
  <c r="H34" i="5" l="1"/>
  <c r="M34" i="3" s="1"/>
  <c r="K34" i="15"/>
  <c r="G34"/>
  <c r="F34"/>
  <c r="C35"/>
  <c r="E34"/>
  <c r="D34"/>
  <c r="K35" i="5"/>
  <c r="E35"/>
  <c r="AC35" i="15"/>
  <c r="AE35" s="1"/>
  <c r="AG35" s="1"/>
  <c r="AI35" s="1"/>
  <c r="AK35" s="1"/>
  <c r="AI34"/>
  <c r="AK34" s="1"/>
  <c r="D35" i="5"/>
  <c r="AA35"/>
  <c r="AC35" s="1"/>
  <c r="AE35" s="1"/>
  <c r="AG35" s="1"/>
  <c r="AI35" s="1"/>
  <c r="AK35" s="1"/>
  <c r="C36"/>
  <c r="F35"/>
  <c r="A36"/>
  <c r="E36" s="1"/>
  <c r="Y36"/>
  <c r="L34"/>
  <c r="AI34"/>
  <c r="AK34" s="1"/>
  <c r="AD36" i="3"/>
  <c r="AE36"/>
  <c r="AO36"/>
  <c r="AN36" s="1"/>
  <c r="AK36"/>
  <c r="AL36"/>
  <c r="AF36"/>
  <c r="AM36"/>
  <c r="J36" i="5"/>
  <c r="K36" i="3"/>
  <c r="F36" i="5"/>
  <c r="V36" i="3"/>
  <c r="W36" s="1"/>
  <c r="R36"/>
  <c r="S36" s="1"/>
  <c r="T36"/>
  <c r="U36" s="1"/>
  <c r="X36"/>
  <c r="Y36" s="1"/>
  <c r="J36"/>
  <c r="Z36"/>
  <c r="AA36" s="1"/>
  <c r="I36"/>
  <c r="B38"/>
  <c r="B38" i="15" s="1"/>
  <c r="A37" i="3"/>
  <c r="E37" s="1"/>
  <c r="Y37" i="15" s="1"/>
  <c r="C37" i="3"/>
  <c r="B37" i="5"/>
  <c r="AJ37" i="3"/>
  <c r="F37"/>
  <c r="G37"/>
  <c r="AC37"/>
  <c r="Q37"/>
  <c r="AQ35"/>
  <c r="C37" i="5" l="1"/>
  <c r="G36"/>
  <c r="A35" i="15"/>
  <c r="M35"/>
  <c r="L35"/>
  <c r="J35"/>
  <c r="AA36" i="5"/>
  <c r="K36"/>
  <c r="D36"/>
  <c r="AA36" i="15"/>
  <c r="AC36" s="1"/>
  <c r="AE36" s="1"/>
  <c r="AG36" s="1"/>
  <c r="AI36" s="1"/>
  <c r="AK36" s="1"/>
  <c r="H35" i="5"/>
  <c r="M35" i="3" s="1"/>
  <c r="A37" i="5"/>
  <c r="G37" s="1"/>
  <c r="L35"/>
  <c r="Y37"/>
  <c r="AC36"/>
  <c r="AE36" s="1"/>
  <c r="AG36" s="1"/>
  <c r="AI36" s="1"/>
  <c r="AK36" s="1"/>
  <c r="AO37" i="3"/>
  <c r="AN37" s="1"/>
  <c r="AF37"/>
  <c r="AM37"/>
  <c r="AL37"/>
  <c r="AD37"/>
  <c r="AK37"/>
  <c r="AE37"/>
  <c r="J37" i="5"/>
  <c r="K37" i="3"/>
  <c r="B39"/>
  <c r="B39" i="15" s="1"/>
  <c r="C38" i="3"/>
  <c r="A38"/>
  <c r="E38" s="1"/>
  <c r="Y38" i="15" s="1"/>
  <c r="B38" i="5"/>
  <c r="AJ38" i="3"/>
  <c r="AC38"/>
  <c r="Q38"/>
  <c r="G38"/>
  <c r="F38"/>
  <c r="V37"/>
  <c r="W37" s="1"/>
  <c r="AA37" i="15" s="1"/>
  <c r="R37" i="3"/>
  <c r="S37" s="1"/>
  <c r="T37"/>
  <c r="U37" s="1"/>
  <c r="X37"/>
  <c r="Y37" s="1"/>
  <c r="J37"/>
  <c r="Z37"/>
  <c r="AA37" s="1"/>
  <c r="I37"/>
  <c r="AQ36"/>
  <c r="AA37" i="5"/>
  <c r="E37" l="1"/>
  <c r="H36"/>
  <c r="M36" i="3" s="1"/>
  <c r="K35" i="15"/>
  <c r="G35"/>
  <c r="F35"/>
  <c r="C36"/>
  <c r="E35"/>
  <c r="D35"/>
  <c r="H35"/>
  <c r="K37" i="5"/>
  <c r="D37"/>
  <c r="AC37" i="15"/>
  <c r="AE37" s="1"/>
  <c r="AG37" s="1"/>
  <c r="AI37" s="1"/>
  <c r="AK37" s="1"/>
  <c r="C38" i="5"/>
  <c r="F37"/>
  <c r="L36"/>
  <c r="A38"/>
  <c r="G38" s="1"/>
  <c r="Y38"/>
  <c r="AC37"/>
  <c r="AE37" s="1"/>
  <c r="AG37" s="1"/>
  <c r="AI37" s="1"/>
  <c r="AK37" s="1"/>
  <c r="AM38" i="3"/>
  <c r="AF38"/>
  <c r="AL38"/>
  <c r="AD38"/>
  <c r="AO38"/>
  <c r="AN38" s="1"/>
  <c r="AK38"/>
  <c r="AE38"/>
  <c r="J38" i="5"/>
  <c r="K38" i="3"/>
  <c r="E38" i="5"/>
  <c r="V38" i="3"/>
  <c r="W38" s="1"/>
  <c r="R38"/>
  <c r="S38" s="1"/>
  <c r="T38"/>
  <c r="U38" s="1"/>
  <c r="J38"/>
  <c r="Z38"/>
  <c r="AA38" s="1"/>
  <c r="X38"/>
  <c r="Y38" s="1"/>
  <c r="I38"/>
  <c r="B40"/>
  <c r="B40" i="15" s="1"/>
  <c r="A39" i="3"/>
  <c r="E39" s="1"/>
  <c r="Y39" i="15" s="1"/>
  <c r="C39" i="3"/>
  <c r="B39" i="5"/>
  <c r="AJ39" i="3"/>
  <c r="G39"/>
  <c r="F39"/>
  <c r="AC39"/>
  <c r="Q39"/>
  <c r="AQ37"/>
  <c r="A36" i="15" l="1"/>
  <c r="M36"/>
  <c r="L36"/>
  <c r="J36"/>
  <c r="C39" i="5"/>
  <c r="H37"/>
  <c r="M37" i="3" s="1"/>
  <c r="F38" i="5"/>
  <c r="K38"/>
  <c r="D38"/>
  <c r="AA38"/>
  <c r="AC38" s="1"/>
  <c r="AE38" s="1"/>
  <c r="AG38" s="1"/>
  <c r="AI38" s="1"/>
  <c r="AK38" s="1"/>
  <c r="AA38" i="15"/>
  <c r="AC38" s="1"/>
  <c r="AE38" s="1"/>
  <c r="AG38" s="1"/>
  <c r="AI38" s="1"/>
  <c r="AK38" s="1"/>
  <c r="Y39" i="5"/>
  <c r="L37"/>
  <c r="A39"/>
  <c r="H38"/>
  <c r="M38" i="3" s="1"/>
  <c r="AE39"/>
  <c r="AF39"/>
  <c r="AK39"/>
  <c r="AD39"/>
  <c r="AL39"/>
  <c r="AO39"/>
  <c r="AN39" s="1"/>
  <c r="AM39"/>
  <c r="E39" i="5"/>
  <c r="G39"/>
  <c r="D39"/>
  <c r="F39"/>
  <c r="K39"/>
  <c r="C40"/>
  <c r="J39"/>
  <c r="K39" i="3"/>
  <c r="B41"/>
  <c r="B41" i="15" s="1"/>
  <c r="C40" i="3"/>
  <c r="A40"/>
  <c r="E40" s="1"/>
  <c r="Y40" i="15" s="1"/>
  <c r="B40" i="5"/>
  <c r="AJ40" i="3"/>
  <c r="AC40"/>
  <c r="G40"/>
  <c r="Q40"/>
  <c r="F40"/>
  <c r="V39"/>
  <c r="W39" s="1"/>
  <c r="AA39" i="15" s="1"/>
  <c r="R39" i="3"/>
  <c r="S39" s="1"/>
  <c r="T39"/>
  <c r="U39" s="1"/>
  <c r="X39"/>
  <c r="Y39" s="1"/>
  <c r="J39"/>
  <c r="Z39"/>
  <c r="AA39" s="1"/>
  <c r="I39"/>
  <c r="AQ38"/>
  <c r="AA39" i="5"/>
  <c r="C37" i="15" l="1"/>
  <c r="K36"/>
  <c r="E36"/>
  <c r="D36"/>
  <c r="G36"/>
  <c r="F36"/>
  <c r="H36"/>
  <c r="AC39"/>
  <c r="AE39" s="1"/>
  <c r="AG39" s="1"/>
  <c r="AI39" s="1"/>
  <c r="AK39" s="1"/>
  <c r="A40" i="5"/>
  <c r="G40" s="1"/>
  <c r="L38"/>
  <c r="Y40"/>
  <c r="H39"/>
  <c r="M39" i="3" s="1"/>
  <c r="AC39" i="5"/>
  <c r="AE39" s="1"/>
  <c r="AG39" s="1"/>
  <c r="AI39" s="1"/>
  <c r="AK39" s="1"/>
  <c r="AF40" i="3"/>
  <c r="AL40"/>
  <c r="AK40"/>
  <c r="AD40"/>
  <c r="AO40"/>
  <c r="AN40" s="1"/>
  <c r="AM40"/>
  <c r="AE40"/>
  <c r="J40" i="5"/>
  <c r="K40" i="3"/>
  <c r="E40" i="5"/>
  <c r="V40" i="3"/>
  <c r="W40" s="1"/>
  <c r="AA40" i="15" s="1"/>
  <c r="R40" i="3"/>
  <c r="S40" s="1"/>
  <c r="T40"/>
  <c r="U40" s="1"/>
  <c r="I40"/>
  <c r="X40"/>
  <c r="Y40" s="1"/>
  <c r="Z40"/>
  <c r="AA40" s="1"/>
  <c r="J40"/>
  <c r="B42"/>
  <c r="B42" i="15" s="1"/>
  <c r="A41" i="3"/>
  <c r="E41" s="1"/>
  <c r="Y41" i="15" s="1"/>
  <c r="C41" i="3"/>
  <c r="B41" i="5"/>
  <c r="AJ41" i="3"/>
  <c r="F41"/>
  <c r="G41"/>
  <c r="AC41"/>
  <c r="Q41"/>
  <c r="AQ39"/>
  <c r="A37" i="15" l="1"/>
  <c r="J37"/>
  <c r="L37"/>
  <c r="M37"/>
  <c r="AA40" i="5"/>
  <c r="AC40" s="1"/>
  <c r="AE40" s="1"/>
  <c r="AG40" s="1"/>
  <c r="AI40" s="1"/>
  <c r="AK40" s="1"/>
  <c r="K40"/>
  <c r="D40"/>
  <c r="AC40" i="15"/>
  <c r="AE40" s="1"/>
  <c r="AG40" s="1"/>
  <c r="AI40" s="1"/>
  <c r="AK40" s="1"/>
  <c r="C41" i="5"/>
  <c r="F40"/>
  <c r="L39"/>
  <c r="A41"/>
  <c r="G41" s="1"/>
  <c r="Y41"/>
  <c r="V41" i="3"/>
  <c r="W41" s="1"/>
  <c r="AA41" i="15" s="1"/>
  <c r="R41" i="3"/>
  <c r="S41" s="1"/>
  <c r="T41"/>
  <c r="U41" s="1"/>
  <c r="X41"/>
  <c r="Y41" s="1"/>
  <c r="Z41"/>
  <c r="AA41" s="1"/>
  <c r="J41"/>
  <c r="I41"/>
  <c r="AM41"/>
  <c r="AO41"/>
  <c r="AN41" s="1"/>
  <c r="AL41"/>
  <c r="AE41"/>
  <c r="AF41"/>
  <c r="AK41"/>
  <c r="AD41"/>
  <c r="E41" i="5"/>
  <c r="J41"/>
  <c r="K41" i="3"/>
  <c r="B43"/>
  <c r="B43" i="15" s="1"/>
  <c r="C42" i="3"/>
  <c r="A42"/>
  <c r="E42" s="1"/>
  <c r="Y42" i="15" s="1"/>
  <c r="B42" i="5"/>
  <c r="AJ42" i="3"/>
  <c r="AC42"/>
  <c r="G42"/>
  <c r="F42"/>
  <c r="Q42"/>
  <c r="AQ40"/>
  <c r="C38" i="15" l="1"/>
  <c r="K37"/>
  <c r="E37"/>
  <c r="D37"/>
  <c r="G37"/>
  <c r="F37"/>
  <c r="H37"/>
  <c r="H40" i="5"/>
  <c r="M40" i="3" s="1"/>
  <c r="AA41" i="5"/>
  <c r="AC41" s="1"/>
  <c r="AE41" s="1"/>
  <c r="AG41" s="1"/>
  <c r="AI41" s="1"/>
  <c r="AK41" s="1"/>
  <c r="K41"/>
  <c r="D41"/>
  <c r="C42"/>
  <c r="F41"/>
  <c r="H41" s="1"/>
  <c r="M41" i="3" s="1"/>
  <c r="AC41" i="15"/>
  <c r="AE41" s="1"/>
  <c r="AG41" s="1"/>
  <c r="AI41" s="1"/>
  <c r="AK41" s="1"/>
  <c r="Y42" i="5"/>
  <c r="L40"/>
  <c r="A42"/>
  <c r="E42" s="1"/>
  <c r="AQ41" i="3"/>
  <c r="J42" i="5"/>
  <c r="K42" i="3"/>
  <c r="AL42"/>
  <c r="AE42"/>
  <c r="AD42"/>
  <c r="AO42"/>
  <c r="AN42" s="1"/>
  <c r="AK42"/>
  <c r="AF42"/>
  <c r="AM42"/>
  <c r="V42"/>
  <c r="W42" s="1"/>
  <c r="AA42" i="15" s="1"/>
  <c r="R42" i="3"/>
  <c r="S42" s="1"/>
  <c r="T42"/>
  <c r="U42" s="1"/>
  <c r="I42"/>
  <c r="J42"/>
  <c r="X42"/>
  <c r="Y42" s="1"/>
  <c r="Z42"/>
  <c r="AA42" s="1"/>
  <c r="B44"/>
  <c r="B44" i="15" s="1"/>
  <c r="A43" i="3"/>
  <c r="C43"/>
  <c r="E43"/>
  <c r="Y43" i="15" s="1"/>
  <c r="B43" i="5"/>
  <c r="AJ43" i="3"/>
  <c r="G43"/>
  <c r="Q43"/>
  <c r="F43"/>
  <c r="AC43"/>
  <c r="L38" i="15" l="1"/>
  <c r="J38"/>
  <c r="A38"/>
  <c r="M38"/>
  <c r="G42" i="5"/>
  <c r="C43"/>
  <c r="AC42" i="15"/>
  <c r="AE42" s="1"/>
  <c r="AG42" s="1"/>
  <c r="AI42" s="1"/>
  <c r="AK42" s="1"/>
  <c r="F42" i="5"/>
  <c r="AA42"/>
  <c r="AC42" s="1"/>
  <c r="AE42" s="1"/>
  <c r="AG42" s="1"/>
  <c r="AI42" s="1"/>
  <c r="AK42" s="1"/>
  <c r="K42"/>
  <c r="D42"/>
  <c r="Y43"/>
  <c r="A43"/>
  <c r="E43" s="1"/>
  <c r="L41"/>
  <c r="V43" i="3"/>
  <c r="W43" s="1"/>
  <c r="AA43" i="15" s="1"/>
  <c r="R43" i="3"/>
  <c r="S43" s="1"/>
  <c r="T43"/>
  <c r="U43" s="1"/>
  <c r="X43"/>
  <c r="Y43" s="1"/>
  <c r="I43"/>
  <c r="Z43"/>
  <c r="AA43" s="1"/>
  <c r="J43"/>
  <c r="AM43"/>
  <c r="AD43"/>
  <c r="AL43"/>
  <c r="AF43"/>
  <c r="AK43"/>
  <c r="AO43"/>
  <c r="AN43" s="1"/>
  <c r="AE43"/>
  <c r="F43" i="5"/>
  <c r="J43"/>
  <c r="K43" i="3"/>
  <c r="B45"/>
  <c r="B45" i="15" s="1"/>
  <c r="C44" i="3"/>
  <c r="A44"/>
  <c r="E44" s="1"/>
  <c r="Y44" i="15" s="1"/>
  <c r="B44" i="5"/>
  <c r="AJ44" i="3"/>
  <c r="G44"/>
  <c r="F44"/>
  <c r="AC44"/>
  <c r="Q44"/>
  <c r="AQ42"/>
  <c r="K38" i="15" l="1"/>
  <c r="D38"/>
  <c r="F38"/>
  <c r="C39"/>
  <c r="H38"/>
  <c r="E38"/>
  <c r="G38"/>
  <c r="AC43"/>
  <c r="AE43" s="1"/>
  <c r="AG43" s="1"/>
  <c r="AI43" s="1"/>
  <c r="AK43" s="1"/>
  <c r="H42" i="5"/>
  <c r="M42" i="3" s="1"/>
  <c r="C44" i="5"/>
  <c r="G43"/>
  <c r="K43"/>
  <c r="D43"/>
  <c r="H43" s="1"/>
  <c r="M43" i="3" s="1"/>
  <c r="AA43" i="5"/>
  <c r="AC43" s="1"/>
  <c r="AE43" s="1"/>
  <c r="AG43" s="1"/>
  <c r="AI43" s="1"/>
  <c r="AK43" s="1"/>
  <c r="L42"/>
  <c r="A44"/>
  <c r="G44" s="1"/>
  <c r="Y44"/>
  <c r="AQ43" i="3"/>
  <c r="J44" i="5"/>
  <c r="K44" i="3"/>
  <c r="AM44"/>
  <c r="AD44"/>
  <c r="AL44"/>
  <c r="AF44"/>
  <c r="AK44"/>
  <c r="AE44"/>
  <c r="AO44"/>
  <c r="AN44" s="1"/>
  <c r="V44"/>
  <c r="W44" s="1"/>
  <c r="R44"/>
  <c r="S44" s="1"/>
  <c r="T44"/>
  <c r="U44" s="1"/>
  <c r="X44"/>
  <c r="Y44" s="1"/>
  <c r="I44"/>
  <c r="Z44"/>
  <c r="AA44" s="1"/>
  <c r="J44"/>
  <c r="B46"/>
  <c r="B46" i="15" s="1"/>
  <c r="A45" i="3"/>
  <c r="E45" s="1"/>
  <c r="Y45" i="15" s="1"/>
  <c r="C45" i="3"/>
  <c r="B45" i="5"/>
  <c r="AJ45" i="3"/>
  <c r="Q45"/>
  <c r="F45"/>
  <c r="AC45"/>
  <c r="G45"/>
  <c r="AA44" i="5" l="1"/>
  <c r="AC44" s="1"/>
  <c r="AE44" s="1"/>
  <c r="AG44" s="1"/>
  <c r="AI44" s="1"/>
  <c r="AK44" s="1"/>
  <c r="L39" i="15"/>
  <c r="M39"/>
  <c r="J39"/>
  <c r="A39"/>
  <c r="D44" i="5"/>
  <c r="K44"/>
  <c r="E44"/>
  <c r="AA44" i="15"/>
  <c r="AC44" s="1"/>
  <c r="AE44" s="1"/>
  <c r="AG44" s="1"/>
  <c r="AI44" s="1"/>
  <c r="AK44" s="1"/>
  <c r="C45" i="5"/>
  <c r="F44"/>
  <c r="Y45"/>
  <c r="A45"/>
  <c r="G45" s="1"/>
  <c r="L43"/>
  <c r="V45" i="3"/>
  <c r="W45" s="1"/>
  <c r="AA45" i="15" s="1"/>
  <c r="R45" i="3"/>
  <c r="S45" s="1"/>
  <c r="T45"/>
  <c r="U45" s="1"/>
  <c r="J45"/>
  <c r="X45"/>
  <c r="Y45" s="1"/>
  <c r="Z45"/>
  <c r="AA45" s="1"/>
  <c r="I45"/>
  <c r="AL45"/>
  <c r="AO45"/>
  <c r="AN45" s="1"/>
  <c r="AE45"/>
  <c r="AM45"/>
  <c r="AD45"/>
  <c r="AF45"/>
  <c r="AK45"/>
  <c r="J45" i="5"/>
  <c r="K45" i="3"/>
  <c r="B47"/>
  <c r="B47" i="15" s="1"/>
  <c r="C46" i="3"/>
  <c r="A46"/>
  <c r="B46" i="5"/>
  <c r="AJ46" i="3"/>
  <c r="F46"/>
  <c r="G46"/>
  <c r="AC46"/>
  <c r="Q46"/>
  <c r="AQ44"/>
  <c r="H44" i="5" l="1"/>
  <c r="M44" i="3" s="1"/>
  <c r="D39" i="15"/>
  <c r="E39"/>
  <c r="H39"/>
  <c r="G39"/>
  <c r="F39"/>
  <c r="C40"/>
  <c r="K39"/>
  <c r="D45" i="5"/>
  <c r="K45"/>
  <c r="E45"/>
  <c r="AC45" i="15"/>
  <c r="AE45" s="1"/>
  <c r="AG45" s="1"/>
  <c r="AI45" s="1"/>
  <c r="AK45" s="1"/>
  <c r="AA45" i="5"/>
  <c r="AC45" s="1"/>
  <c r="AE45" s="1"/>
  <c r="AG45" s="1"/>
  <c r="AI45" s="1"/>
  <c r="AK45" s="1"/>
  <c r="C46"/>
  <c r="F45"/>
  <c r="H45" s="1"/>
  <c r="M45" i="3" s="1"/>
  <c r="A46" i="5"/>
  <c r="G46" s="1"/>
  <c r="L44"/>
  <c r="AO46" i="3"/>
  <c r="AN46" s="1"/>
  <c r="AK46"/>
  <c r="AL46"/>
  <c r="AM46"/>
  <c r="AE46"/>
  <c r="AD46"/>
  <c r="AF46"/>
  <c r="V46"/>
  <c r="W46" s="1"/>
  <c r="R46"/>
  <c r="S46" s="1"/>
  <c r="T46"/>
  <c r="U46" s="1"/>
  <c r="X46"/>
  <c r="Y46" s="1"/>
  <c r="Z46"/>
  <c r="AA46" s="1"/>
  <c r="I46"/>
  <c r="J46"/>
  <c r="B48"/>
  <c r="B48" i="15" s="1"/>
  <c r="A47" i="3"/>
  <c r="C47"/>
  <c r="E47"/>
  <c r="Y47" i="15" s="1"/>
  <c r="B47" i="5"/>
  <c r="AJ47" i="3"/>
  <c r="Q47"/>
  <c r="G47"/>
  <c r="F47"/>
  <c r="AC47"/>
  <c r="J46" i="5"/>
  <c r="K46" i="3"/>
  <c r="E46"/>
  <c r="Y46" i="15" s="1"/>
  <c r="AQ45" i="3"/>
  <c r="M40" i="15" l="1"/>
  <c r="J40"/>
  <c r="A40"/>
  <c r="L40"/>
  <c r="AA46"/>
  <c r="AC46" s="1"/>
  <c r="AE46" s="1"/>
  <c r="AG46" s="1"/>
  <c r="AI46" s="1"/>
  <c r="AK46" s="1"/>
  <c r="D46" i="5"/>
  <c r="K46"/>
  <c r="E46"/>
  <c r="C47"/>
  <c r="F46"/>
  <c r="H46" s="1"/>
  <c r="M46" i="3" s="1"/>
  <c r="L45" i="5"/>
  <c r="A47"/>
  <c r="E47" s="1"/>
  <c r="Y47"/>
  <c r="Y46"/>
  <c r="AA46" s="1"/>
  <c r="AC46" s="1"/>
  <c r="AE46" s="1"/>
  <c r="AG46" s="1"/>
  <c r="AI46" s="1"/>
  <c r="AK46" s="1"/>
  <c r="AK47" i="3"/>
  <c r="AL47"/>
  <c r="AO47"/>
  <c r="AN47" s="1"/>
  <c r="AE47"/>
  <c r="AD47"/>
  <c r="AF47"/>
  <c r="AM47"/>
  <c r="V47"/>
  <c r="W47" s="1"/>
  <c r="AA47" i="15" s="1"/>
  <c r="R47" i="3"/>
  <c r="S47" s="1"/>
  <c r="T47"/>
  <c r="U47" s="1"/>
  <c r="X47"/>
  <c r="Y47" s="1"/>
  <c r="J47"/>
  <c r="Z47"/>
  <c r="AA47" s="1"/>
  <c r="I47"/>
  <c r="J47" i="5"/>
  <c r="K47" i="3"/>
  <c r="B49"/>
  <c r="B49" i="15" s="1"/>
  <c r="C48" i="3"/>
  <c r="A48"/>
  <c r="B48" i="5"/>
  <c r="AJ48" i="3"/>
  <c r="G48"/>
  <c r="F48"/>
  <c r="AC48"/>
  <c r="Q48"/>
  <c r="AQ46"/>
  <c r="K40" i="15" l="1"/>
  <c r="C41"/>
  <c r="H40"/>
  <c r="F40"/>
  <c r="D40"/>
  <c r="G40"/>
  <c r="E40"/>
  <c r="F47" i="5"/>
  <c r="C48"/>
  <c r="G47"/>
  <c r="AA47"/>
  <c r="AC47" s="1"/>
  <c r="AE47" s="1"/>
  <c r="AG47" s="1"/>
  <c r="AI47" s="1"/>
  <c r="AK47" s="1"/>
  <c r="K47"/>
  <c r="D47"/>
  <c r="AC47" i="15"/>
  <c r="AE47" s="1"/>
  <c r="AG47" s="1"/>
  <c r="AI47" s="1"/>
  <c r="AK47" s="1"/>
  <c r="L46" i="5"/>
  <c r="A48"/>
  <c r="E48" s="1"/>
  <c r="V48" i="3"/>
  <c r="W48" s="1"/>
  <c r="R48"/>
  <c r="S48" s="1"/>
  <c r="T48"/>
  <c r="U48" s="1"/>
  <c r="J48"/>
  <c r="Z48"/>
  <c r="AA48" s="1"/>
  <c r="X48"/>
  <c r="Y48" s="1"/>
  <c r="I48"/>
  <c r="B50"/>
  <c r="B50" i="15" s="1"/>
  <c r="A49" i="3"/>
  <c r="E49" s="1"/>
  <c r="Y49" i="15" s="1"/>
  <c r="C49" i="3"/>
  <c r="B49" i="5"/>
  <c r="AJ49" i="3"/>
  <c r="G49"/>
  <c r="F49"/>
  <c r="Q49"/>
  <c r="AC49"/>
  <c r="AK48"/>
  <c r="AO48"/>
  <c r="AN48" s="1"/>
  <c r="AE48"/>
  <c r="AM48"/>
  <c r="AF48"/>
  <c r="AL48"/>
  <c r="AD48"/>
  <c r="J48" i="5"/>
  <c r="K48" i="3"/>
  <c r="AQ47"/>
  <c r="E48"/>
  <c r="Y48" i="15" s="1"/>
  <c r="L41" l="1"/>
  <c r="A41"/>
  <c r="M41"/>
  <c r="J41"/>
  <c r="F48" i="5"/>
  <c r="H47"/>
  <c r="M47" i="3" s="1"/>
  <c r="AA48" i="15"/>
  <c r="AC48" s="1"/>
  <c r="AE48" s="1"/>
  <c r="AG48" s="1"/>
  <c r="AI48" s="1"/>
  <c r="AK48" s="1"/>
  <c r="C49" i="5"/>
  <c r="G48"/>
  <c r="K48"/>
  <c r="D48"/>
  <c r="Y48"/>
  <c r="L47"/>
  <c r="A49"/>
  <c r="G49" s="1"/>
  <c r="Y49"/>
  <c r="AA48"/>
  <c r="AC48" s="1"/>
  <c r="AE48" s="1"/>
  <c r="AG48" s="1"/>
  <c r="AI48" s="1"/>
  <c r="AK48" s="1"/>
  <c r="J49"/>
  <c r="K49" i="3"/>
  <c r="B51"/>
  <c r="B51" i="15" s="1"/>
  <c r="C50" i="3"/>
  <c r="A50"/>
  <c r="B50" i="5"/>
  <c r="AJ50" i="3"/>
  <c r="G50"/>
  <c r="AC50"/>
  <c r="Q50"/>
  <c r="F50"/>
  <c r="AO49"/>
  <c r="AN49" s="1"/>
  <c r="AE49"/>
  <c r="AL49"/>
  <c r="AM49"/>
  <c r="AF49"/>
  <c r="AK49"/>
  <c r="AD49"/>
  <c r="V49"/>
  <c r="W49" s="1"/>
  <c r="AA49" i="15" s="1"/>
  <c r="R49" i="3"/>
  <c r="S49" s="1"/>
  <c r="T49"/>
  <c r="U49" s="1"/>
  <c r="J49"/>
  <c r="Z49"/>
  <c r="AA49" s="1"/>
  <c r="I49"/>
  <c r="X49"/>
  <c r="Y49" s="1"/>
  <c r="AQ48"/>
  <c r="AA49" i="5"/>
  <c r="E41" i="15" l="1"/>
  <c r="G41"/>
  <c r="F41"/>
  <c r="K41"/>
  <c r="D41"/>
  <c r="H41"/>
  <c r="C42"/>
  <c r="H48" i="5"/>
  <c r="M48" i="3" s="1"/>
  <c r="E49" i="5"/>
  <c r="K49"/>
  <c r="AC49" i="15"/>
  <c r="AE49" s="1"/>
  <c r="AG49" s="1"/>
  <c r="AI49" s="1"/>
  <c r="AK49" s="1"/>
  <c r="D49" i="5"/>
  <c r="C50"/>
  <c r="F49"/>
  <c r="A50"/>
  <c r="E50" s="1"/>
  <c r="L48"/>
  <c r="AC49"/>
  <c r="AE49" s="1"/>
  <c r="AG49" s="1"/>
  <c r="AI49" s="1"/>
  <c r="AK49" s="1"/>
  <c r="AL50" i="3"/>
  <c r="AD50"/>
  <c r="AM50"/>
  <c r="AO50"/>
  <c r="AN50" s="1"/>
  <c r="AE50"/>
  <c r="AK50"/>
  <c r="AF50"/>
  <c r="G50" i="5"/>
  <c r="V50" i="3"/>
  <c r="W50" s="1"/>
  <c r="R50"/>
  <c r="S50" s="1"/>
  <c r="T50"/>
  <c r="U50" s="1"/>
  <c r="X50"/>
  <c r="Y50" s="1"/>
  <c r="J50"/>
  <c r="Z50"/>
  <c r="AA50" s="1"/>
  <c r="I50"/>
  <c r="B52"/>
  <c r="B52" i="15" s="1"/>
  <c r="A51" i="3"/>
  <c r="E51" s="1"/>
  <c r="Y51" i="15" s="1"/>
  <c r="C51" i="3"/>
  <c r="B51" i="5"/>
  <c r="AJ51" i="3"/>
  <c r="AC51"/>
  <c r="Q51"/>
  <c r="F51"/>
  <c r="G51"/>
  <c r="J50" i="5"/>
  <c r="K50" i="3"/>
  <c r="AQ49"/>
  <c r="E50"/>
  <c r="Y50" i="15" s="1"/>
  <c r="A42" l="1"/>
  <c r="L42"/>
  <c r="M42"/>
  <c r="J42"/>
  <c r="C51" i="5"/>
  <c r="F50"/>
  <c r="H49"/>
  <c r="M49" i="3" s="1"/>
  <c r="K50" i="5"/>
  <c r="D50"/>
  <c r="AA50" i="15"/>
  <c r="AC50" s="1"/>
  <c r="AE50" s="1"/>
  <c r="AG50" s="1"/>
  <c r="AI50" s="1"/>
  <c r="AK50" s="1"/>
  <c r="L49" i="5"/>
  <c r="A51"/>
  <c r="G51" s="1"/>
  <c r="AE51" i="3"/>
  <c r="AD51"/>
  <c r="AF51"/>
  <c r="AO51"/>
  <c r="AN51" s="1"/>
  <c r="AM51"/>
  <c r="AK51"/>
  <c r="AL51"/>
  <c r="V51"/>
  <c r="W51" s="1"/>
  <c r="AA51" i="15" s="1"/>
  <c r="R51" i="3"/>
  <c r="S51" s="1"/>
  <c r="T51"/>
  <c r="U51" s="1"/>
  <c r="J51"/>
  <c r="X51"/>
  <c r="Y51" s="1"/>
  <c r="Z51"/>
  <c r="AA51" s="1"/>
  <c r="I51"/>
  <c r="J51" i="5"/>
  <c r="K51" i="3"/>
  <c r="B53"/>
  <c r="B53" i="15" s="1"/>
  <c r="C52" i="3"/>
  <c r="A52"/>
  <c r="E52" s="1"/>
  <c r="Y52" i="15" s="1"/>
  <c r="B52" i="5"/>
  <c r="AJ52" i="3"/>
  <c r="F52"/>
  <c r="Q52"/>
  <c r="G52"/>
  <c r="AC52"/>
  <c r="AQ50"/>
  <c r="K51" i="5" l="1"/>
  <c r="G42" i="15"/>
  <c r="C43"/>
  <c r="D42"/>
  <c r="K42"/>
  <c r="F42"/>
  <c r="E42"/>
  <c r="H42"/>
  <c r="C52" i="5"/>
  <c r="E51"/>
  <c r="H50"/>
  <c r="M50" i="3" s="1"/>
  <c r="D51" i="5"/>
  <c r="F51"/>
  <c r="AC51" i="15"/>
  <c r="AE51" s="1"/>
  <c r="AG51" s="1"/>
  <c r="AI51" s="1"/>
  <c r="AK51" s="1"/>
  <c r="A52" i="5"/>
  <c r="G52" s="1"/>
  <c r="L50"/>
  <c r="AE52" i="3"/>
  <c r="AF52"/>
  <c r="AM52"/>
  <c r="AO52"/>
  <c r="AN52" s="1"/>
  <c r="AK52"/>
  <c r="AD52"/>
  <c r="AL52"/>
  <c r="J52" i="5"/>
  <c r="K52" i="3"/>
  <c r="E52" i="5"/>
  <c r="V52" i="3"/>
  <c r="W52" s="1"/>
  <c r="AA52" i="15" s="1"/>
  <c r="R52" i="3"/>
  <c r="S52" s="1"/>
  <c r="T52"/>
  <c r="U52" s="1"/>
  <c r="I52"/>
  <c r="Z52"/>
  <c r="AA52" s="1"/>
  <c r="X52"/>
  <c r="Y52" s="1"/>
  <c r="J52"/>
  <c r="B54"/>
  <c r="B54" i="15" s="1"/>
  <c r="A53" i="3"/>
  <c r="E53" s="1"/>
  <c r="Y53" i="15" s="1"/>
  <c r="C53" i="3"/>
  <c r="B53" i="5"/>
  <c r="AJ53" i="3"/>
  <c r="F53"/>
  <c r="Q53"/>
  <c r="G53"/>
  <c r="AC53"/>
  <c r="AQ51"/>
  <c r="L43" i="15" l="1"/>
  <c r="A43"/>
  <c r="J43"/>
  <c r="M43"/>
  <c r="H51" i="5"/>
  <c r="M51" i="3" s="1"/>
  <c r="K52" i="5"/>
  <c r="D52"/>
  <c r="C53"/>
  <c r="F52"/>
  <c r="H52" s="1"/>
  <c r="M52" i="3" s="1"/>
  <c r="AC52" i="15"/>
  <c r="AE52" s="1"/>
  <c r="AG52" s="1"/>
  <c r="AI52" s="1"/>
  <c r="AK52" s="1"/>
  <c r="L51" i="5"/>
  <c r="A53"/>
  <c r="E53" s="1"/>
  <c r="AM53" i="3"/>
  <c r="AD53"/>
  <c r="AK53"/>
  <c r="AO53"/>
  <c r="AN53" s="1"/>
  <c r="AF53"/>
  <c r="AL53"/>
  <c r="AE53"/>
  <c r="V53"/>
  <c r="W53" s="1"/>
  <c r="AA53" i="15" s="1"/>
  <c r="R53" i="3"/>
  <c r="S53" s="1"/>
  <c r="T53"/>
  <c r="U53" s="1"/>
  <c r="Z53"/>
  <c r="AA53" s="1"/>
  <c r="J53"/>
  <c r="X53"/>
  <c r="Y53" s="1"/>
  <c r="I53"/>
  <c r="J53" i="5"/>
  <c r="K53" i="3"/>
  <c r="B55"/>
  <c r="B55" i="15" s="1"/>
  <c r="C54" i="3"/>
  <c r="A54"/>
  <c r="E54" s="1"/>
  <c r="Y54" i="15" s="1"/>
  <c r="B54" i="5"/>
  <c r="AJ54" i="3"/>
  <c r="F54"/>
  <c r="AC54"/>
  <c r="Q54"/>
  <c r="G54"/>
  <c r="AQ52"/>
  <c r="E43" i="15" l="1"/>
  <c r="G43"/>
  <c r="H43"/>
  <c r="K43"/>
  <c r="D43"/>
  <c r="F43"/>
  <c r="C44"/>
  <c r="F53" i="5"/>
  <c r="C54"/>
  <c r="G53"/>
  <c r="K53"/>
  <c r="D53"/>
  <c r="H53" s="1"/>
  <c r="M53" i="3" s="1"/>
  <c r="AC53" i="15"/>
  <c r="AE53" s="1"/>
  <c r="AG53" s="1"/>
  <c r="AI53" s="1"/>
  <c r="AK53" s="1"/>
  <c r="A54" i="5"/>
  <c r="G54" s="1"/>
  <c r="L52"/>
  <c r="J54"/>
  <c r="K54" i="3"/>
  <c r="AM54"/>
  <c r="AD54"/>
  <c r="AF54"/>
  <c r="AO54"/>
  <c r="AN54" s="1"/>
  <c r="AL54"/>
  <c r="AK54"/>
  <c r="AE54"/>
  <c r="V54"/>
  <c r="W54" s="1"/>
  <c r="AA54" i="15" s="1"/>
  <c r="R54" i="3"/>
  <c r="S54" s="1"/>
  <c r="T54"/>
  <c r="U54" s="1"/>
  <c r="Z54"/>
  <c r="AA54" s="1"/>
  <c r="X54"/>
  <c r="Y54" s="1"/>
  <c r="J54"/>
  <c r="I54"/>
  <c r="B56"/>
  <c r="B56" i="15" s="1"/>
  <c r="A55" i="3"/>
  <c r="C55"/>
  <c r="E55"/>
  <c r="B55" i="5"/>
  <c r="AJ55" i="3"/>
  <c r="G55"/>
  <c r="Q55"/>
  <c r="AC55"/>
  <c r="F55"/>
  <c r="AQ53"/>
  <c r="L44" i="15" l="1"/>
  <c r="M44"/>
  <c r="A44"/>
  <c r="J44"/>
  <c r="E54" i="5"/>
  <c r="K54"/>
  <c r="D54"/>
  <c r="C55"/>
  <c r="F54"/>
  <c r="AC54" i="15"/>
  <c r="AE54" s="1"/>
  <c r="AG54" s="1"/>
  <c r="AI54" s="1"/>
  <c r="AK54" s="1"/>
  <c r="L53" i="5"/>
  <c r="A55"/>
  <c r="G55" s="1"/>
  <c r="AF55" i="3"/>
  <c r="AO55"/>
  <c r="AN55" s="1"/>
  <c r="AL55"/>
  <c r="AD55"/>
  <c r="AE55"/>
  <c r="AM55"/>
  <c r="AK55"/>
  <c r="V55"/>
  <c r="W55" s="1"/>
  <c r="R55"/>
  <c r="S55" s="1"/>
  <c r="T55"/>
  <c r="U55" s="1"/>
  <c r="X55"/>
  <c r="Y55" s="1"/>
  <c r="J55"/>
  <c r="Z55"/>
  <c r="AA55" s="1"/>
  <c r="I55"/>
  <c r="J55" i="5"/>
  <c r="K55" i="3"/>
  <c r="B57"/>
  <c r="B57" i="15" s="1"/>
  <c r="C56" i="3"/>
  <c r="A56"/>
  <c r="E56"/>
  <c r="B56" i="5"/>
  <c r="D56" i="3"/>
  <c r="I56" i="15" s="1"/>
  <c r="AJ56" i="3"/>
  <c r="G56"/>
  <c r="H56"/>
  <c r="O56" s="1"/>
  <c r="Q56"/>
  <c r="AC56"/>
  <c r="F56"/>
  <c r="AQ54"/>
  <c r="D55" i="5" l="1"/>
  <c r="F44" i="15"/>
  <c r="C45"/>
  <c r="H44"/>
  <c r="K44"/>
  <c r="G44"/>
  <c r="D44"/>
  <c r="E44"/>
  <c r="K55" i="5"/>
  <c r="E55"/>
  <c r="H54"/>
  <c r="M54" i="3" s="1"/>
  <c r="C56" i="5"/>
  <c r="F55"/>
  <c r="L54"/>
  <c r="A56"/>
  <c r="H55"/>
  <c r="M55" i="3" s="1"/>
  <c r="I56" i="5"/>
  <c r="N56" i="3"/>
  <c r="J56" i="5"/>
  <c r="K56" i="3"/>
  <c r="AF56"/>
  <c r="AL56"/>
  <c r="AO56"/>
  <c r="AN56" s="1"/>
  <c r="AM56"/>
  <c r="AK56"/>
  <c r="AE56"/>
  <c r="AD56"/>
  <c r="E56" i="5"/>
  <c r="G56"/>
  <c r="D56"/>
  <c r="F56"/>
  <c r="H56"/>
  <c r="K56"/>
  <c r="C57"/>
  <c r="V56" i="3"/>
  <c r="W56" s="1"/>
  <c r="R56"/>
  <c r="S56" s="1"/>
  <c r="T56"/>
  <c r="U56" s="1"/>
  <c r="M56"/>
  <c r="L56" s="1"/>
  <c r="I56"/>
  <c r="Z56"/>
  <c r="AA56" s="1"/>
  <c r="J56"/>
  <c r="X56"/>
  <c r="Y56" s="1"/>
  <c r="B58"/>
  <c r="B58" i="15" s="1"/>
  <c r="A57" i="3"/>
  <c r="C57"/>
  <c r="E57"/>
  <c r="B57" i="5"/>
  <c r="D57" i="3"/>
  <c r="I57" i="15" s="1"/>
  <c r="AJ57" i="3"/>
  <c r="AC57"/>
  <c r="Q57"/>
  <c r="H57"/>
  <c r="O57" s="1"/>
  <c r="F57"/>
  <c r="G57"/>
  <c r="AQ55"/>
  <c r="L45" i="15" l="1"/>
  <c r="A45"/>
  <c r="J45"/>
  <c r="M45"/>
  <c r="L55" i="5"/>
  <c r="A57"/>
  <c r="G57" s="1"/>
  <c r="M56"/>
  <c r="Y56" s="1"/>
  <c r="AA56" s="1"/>
  <c r="AC56" s="1"/>
  <c r="AE56" s="1"/>
  <c r="AG56" s="1"/>
  <c r="AI56" s="1"/>
  <c r="AK56" s="1"/>
  <c r="AO57" i="3"/>
  <c r="AN57" s="1"/>
  <c r="AE57"/>
  <c r="AF57"/>
  <c r="AM57"/>
  <c r="AK57"/>
  <c r="AD57"/>
  <c r="AL57"/>
  <c r="I57" i="5"/>
  <c r="N57" i="3"/>
  <c r="V57"/>
  <c r="W57" s="1"/>
  <c r="R57"/>
  <c r="S57" s="1"/>
  <c r="T57"/>
  <c r="U57" s="1"/>
  <c r="I57"/>
  <c r="J57"/>
  <c r="Z57"/>
  <c r="AA57" s="1"/>
  <c r="X57"/>
  <c r="Y57" s="1"/>
  <c r="E57" i="5"/>
  <c r="D57"/>
  <c r="H57"/>
  <c r="M57" i="3" s="1"/>
  <c r="L57" s="1"/>
  <c r="C58" i="5"/>
  <c r="J57"/>
  <c r="K57" i="3"/>
  <c r="B59"/>
  <c r="B59" i="15" s="1"/>
  <c r="C58" i="3"/>
  <c r="A58"/>
  <c r="E58"/>
  <c r="B58" i="5"/>
  <c r="D58" i="3"/>
  <c r="I58" i="15" s="1"/>
  <c r="AJ58" i="3"/>
  <c r="AC58"/>
  <c r="Q58"/>
  <c r="G58"/>
  <c r="H58"/>
  <c r="O58" s="1"/>
  <c r="F58"/>
  <c r="AQ56"/>
  <c r="K45" i="15" l="1"/>
  <c r="C46"/>
  <c r="H45"/>
  <c r="F45"/>
  <c r="E45"/>
  <c r="G45"/>
  <c r="D45"/>
  <c r="K57" i="5"/>
  <c r="F57"/>
  <c r="L56"/>
  <c r="A58"/>
  <c r="G58" s="1"/>
  <c r="M57"/>
  <c r="Y57" s="1"/>
  <c r="AA57" s="1"/>
  <c r="AC57" s="1"/>
  <c r="AE57" s="1"/>
  <c r="AG57" s="1"/>
  <c r="AI57" s="1"/>
  <c r="AK57" s="1"/>
  <c r="E58"/>
  <c r="V58" i="3"/>
  <c r="W58" s="1"/>
  <c r="R58"/>
  <c r="S58" s="1"/>
  <c r="T58"/>
  <c r="U58" s="1"/>
  <c r="I58"/>
  <c r="X58"/>
  <c r="Y58" s="1"/>
  <c r="J58"/>
  <c r="Z58"/>
  <c r="AA58" s="1"/>
  <c r="B60"/>
  <c r="B60" i="15" s="1"/>
  <c r="A59" i="3"/>
  <c r="C59"/>
  <c r="E59"/>
  <c r="B59" i="5"/>
  <c r="D59" i="3"/>
  <c r="I59" i="15" s="1"/>
  <c r="AJ59" i="3"/>
  <c r="F59"/>
  <c r="Q59"/>
  <c r="H59"/>
  <c r="O59" s="1"/>
  <c r="G59"/>
  <c r="AC59"/>
  <c r="AF58"/>
  <c r="AO58"/>
  <c r="AN58" s="1"/>
  <c r="AE58"/>
  <c r="AM58"/>
  <c r="AD58"/>
  <c r="AL58"/>
  <c r="AK58"/>
  <c r="I58" i="5"/>
  <c r="N58" i="3"/>
  <c r="J58" i="5"/>
  <c r="K58" i="3"/>
  <c r="AQ57"/>
  <c r="H58" i="5" l="1"/>
  <c r="M58" i="3" s="1"/>
  <c r="L58" s="1"/>
  <c r="L46" i="15"/>
  <c r="A46"/>
  <c r="M46"/>
  <c r="J46"/>
  <c r="C59" i="5"/>
  <c r="D58"/>
  <c r="K58"/>
  <c r="F58"/>
  <c r="A59"/>
  <c r="E59" s="1"/>
  <c r="L57"/>
  <c r="AQ58" i="3"/>
  <c r="AE59"/>
  <c r="AD59"/>
  <c r="AO59"/>
  <c r="AN59" s="1"/>
  <c r="AL59"/>
  <c r="AK59"/>
  <c r="AM59"/>
  <c r="AF59"/>
  <c r="I59" i="5"/>
  <c r="N59" i="3"/>
  <c r="V59"/>
  <c r="W59" s="1"/>
  <c r="R59"/>
  <c r="S59" s="1"/>
  <c r="T59"/>
  <c r="U59" s="1"/>
  <c r="I59"/>
  <c r="Z59"/>
  <c r="AA59" s="1"/>
  <c r="X59"/>
  <c r="Y59" s="1"/>
  <c r="J59"/>
  <c r="G59" i="5"/>
  <c r="F59"/>
  <c r="K59"/>
  <c r="J59"/>
  <c r="K59" i="3"/>
  <c r="B61"/>
  <c r="B61" i="15" s="1"/>
  <c r="C60" i="3"/>
  <c r="A60"/>
  <c r="E60"/>
  <c r="B60" i="5"/>
  <c r="D60" i="3"/>
  <c r="I60" i="15" s="1"/>
  <c r="AJ60" i="3"/>
  <c r="Q60"/>
  <c r="G60"/>
  <c r="H60"/>
  <c r="O60" s="1"/>
  <c r="AC60"/>
  <c r="F60"/>
  <c r="M58" i="5" l="1"/>
  <c r="Y58" s="1"/>
  <c r="AA58" s="1"/>
  <c r="AC58" s="1"/>
  <c r="AE58" s="1"/>
  <c r="AG58" s="1"/>
  <c r="AI58" s="1"/>
  <c r="AK58" s="1"/>
  <c r="C47" i="15"/>
  <c r="E46"/>
  <c r="F46"/>
  <c r="H46"/>
  <c r="G46"/>
  <c r="K46"/>
  <c r="D46"/>
  <c r="C60" i="5"/>
  <c r="H59"/>
  <c r="M59" i="3" s="1"/>
  <c r="L59" s="1"/>
  <c r="D59" i="5"/>
  <c r="L58"/>
  <c r="A60"/>
  <c r="G60" s="1"/>
  <c r="AE60" i="3"/>
  <c r="AD60"/>
  <c r="AO60"/>
  <c r="AN60" s="1"/>
  <c r="AK60"/>
  <c r="AM60"/>
  <c r="AF60"/>
  <c r="AL60"/>
  <c r="E60" i="5"/>
  <c r="V60" i="3"/>
  <c r="W60" s="1"/>
  <c r="R60"/>
  <c r="S60" s="1"/>
  <c r="T60"/>
  <c r="U60" s="1"/>
  <c r="I60"/>
  <c r="Z60"/>
  <c r="AA60" s="1"/>
  <c r="X60"/>
  <c r="Y60" s="1"/>
  <c r="J60"/>
  <c r="B62"/>
  <c r="B62" i="15" s="1"/>
  <c r="A61" i="3"/>
  <c r="C61"/>
  <c r="E61"/>
  <c r="B61" i="5"/>
  <c r="D61" i="3"/>
  <c r="I61" i="15" s="1"/>
  <c r="AJ61" i="3"/>
  <c r="AC61"/>
  <c r="Q61"/>
  <c r="G61"/>
  <c r="H61"/>
  <c r="O61" s="1"/>
  <c r="F61"/>
  <c r="I60" i="5"/>
  <c r="N60" i="3"/>
  <c r="J60" i="5"/>
  <c r="K60" i="3"/>
  <c r="AQ59"/>
  <c r="H60" i="5" l="1"/>
  <c r="M60" i="3" s="1"/>
  <c r="C61" i="5"/>
  <c r="D60"/>
  <c r="A47" i="15"/>
  <c r="J47"/>
  <c r="L47"/>
  <c r="M47"/>
  <c r="M59" i="5"/>
  <c r="Y59" s="1"/>
  <c r="AA59" s="1"/>
  <c r="AC59" s="1"/>
  <c r="AE59" s="1"/>
  <c r="AG59" s="1"/>
  <c r="AI59" s="1"/>
  <c r="AK59" s="1"/>
  <c r="K60"/>
  <c r="F60"/>
  <c r="A61"/>
  <c r="G61" s="1"/>
  <c r="L59"/>
  <c r="M60"/>
  <c r="Y60" s="1"/>
  <c r="AA60" s="1"/>
  <c r="AC60" s="1"/>
  <c r="AE60" s="1"/>
  <c r="AG60" s="1"/>
  <c r="AI60" s="1"/>
  <c r="AK60" s="1"/>
  <c r="L60" i="3"/>
  <c r="E61" i="5"/>
  <c r="J61"/>
  <c r="K61" i="3"/>
  <c r="B63"/>
  <c r="B63" i="15" s="1"/>
  <c r="C62" i="3"/>
  <c r="A62"/>
  <c r="E62"/>
  <c r="B62" i="5"/>
  <c r="D62" i="3"/>
  <c r="I62" i="15" s="1"/>
  <c r="AJ62" i="3"/>
  <c r="H62"/>
  <c r="O62" s="1"/>
  <c r="G62"/>
  <c r="AC62"/>
  <c r="Q62"/>
  <c r="F62"/>
  <c r="AO61"/>
  <c r="AN61" s="1"/>
  <c r="AF61"/>
  <c r="AD61"/>
  <c r="AE61"/>
  <c r="AL61"/>
  <c r="AM61"/>
  <c r="AK61"/>
  <c r="I61" i="5"/>
  <c r="N61" i="3"/>
  <c r="V61"/>
  <c r="W61" s="1"/>
  <c r="R61"/>
  <c r="S61" s="1"/>
  <c r="T61"/>
  <c r="U61" s="1"/>
  <c r="I61"/>
  <c r="Z61"/>
  <c r="AA61" s="1"/>
  <c r="X61"/>
  <c r="Y61" s="1"/>
  <c r="J61"/>
  <c r="AQ60"/>
  <c r="K47" i="15" l="1"/>
  <c r="H47"/>
  <c r="F47"/>
  <c r="G47"/>
  <c r="D47"/>
  <c r="C48"/>
  <c r="E47"/>
  <c r="H61" i="5"/>
  <c r="M61" i="3" s="1"/>
  <c r="L61" s="1"/>
  <c r="C62" i="5"/>
  <c r="D61"/>
  <c r="K61"/>
  <c r="F61"/>
  <c r="L60"/>
  <c r="A62"/>
  <c r="G62" s="1"/>
  <c r="AK62" i="3"/>
  <c r="AM62"/>
  <c r="AF62"/>
  <c r="AO62"/>
  <c r="AN62" s="1"/>
  <c r="AL62"/>
  <c r="AE62"/>
  <c r="AD62"/>
  <c r="I62" i="5"/>
  <c r="N62" i="3"/>
  <c r="J62" i="5"/>
  <c r="K62" i="3"/>
  <c r="E62" i="5"/>
  <c r="V62" i="3"/>
  <c r="W62" s="1"/>
  <c r="R62"/>
  <c r="S62" s="1"/>
  <c r="T62"/>
  <c r="U62" s="1"/>
  <c r="I62"/>
  <c r="X62"/>
  <c r="Y62" s="1"/>
  <c r="J62"/>
  <c r="Z62"/>
  <c r="AA62" s="1"/>
  <c r="B64"/>
  <c r="B64" i="15" s="1"/>
  <c r="A63" i="3"/>
  <c r="C63"/>
  <c r="E63"/>
  <c r="B63" i="5"/>
  <c r="D63" i="3"/>
  <c r="I63" i="15" s="1"/>
  <c r="AJ63" i="3"/>
  <c r="Q63"/>
  <c r="H63"/>
  <c r="O63" s="1"/>
  <c r="G63"/>
  <c r="AC63"/>
  <c r="F63"/>
  <c r="AQ61"/>
  <c r="L48" i="15" l="1"/>
  <c r="A48"/>
  <c r="M48"/>
  <c r="J48"/>
  <c r="H62" i="5"/>
  <c r="M62" i="3" s="1"/>
  <c r="L62" s="1"/>
  <c r="C63" i="5"/>
  <c r="D62"/>
  <c r="K62"/>
  <c r="F62"/>
  <c r="M61"/>
  <c r="Y61" s="1"/>
  <c r="AA61" s="1"/>
  <c r="AC61" s="1"/>
  <c r="AE61" s="1"/>
  <c r="AG61" s="1"/>
  <c r="AI61" s="1"/>
  <c r="AK61" s="1"/>
  <c r="L61"/>
  <c r="A63"/>
  <c r="E63" s="1"/>
  <c r="AF63" i="3"/>
  <c r="AK63"/>
  <c r="AD63"/>
  <c r="AE63"/>
  <c r="AM63"/>
  <c r="AO63"/>
  <c r="AN63" s="1"/>
  <c r="AL63"/>
  <c r="J63" i="5"/>
  <c r="K63" i="3"/>
  <c r="B65"/>
  <c r="B65" i="15" s="1"/>
  <c r="C64" i="3"/>
  <c r="A64"/>
  <c r="E64"/>
  <c r="B64" i="5"/>
  <c r="D64" i="3"/>
  <c r="I64" i="15" s="1"/>
  <c r="AJ64" i="3"/>
  <c r="F64"/>
  <c r="G64"/>
  <c r="H64"/>
  <c r="O64" s="1"/>
  <c r="Q64"/>
  <c r="AC64"/>
  <c r="I63" i="5"/>
  <c r="N63" i="3"/>
  <c r="V63"/>
  <c r="W63" s="1"/>
  <c r="R63"/>
  <c r="S63" s="1"/>
  <c r="T63"/>
  <c r="U63" s="1"/>
  <c r="I63"/>
  <c r="X63"/>
  <c r="Y63" s="1"/>
  <c r="Z63"/>
  <c r="AA63" s="1"/>
  <c r="J63"/>
  <c r="AQ62"/>
  <c r="G48" i="15" l="1"/>
  <c r="K48"/>
  <c r="D48"/>
  <c r="C49"/>
  <c r="F48"/>
  <c r="E48"/>
  <c r="H48"/>
  <c r="G63" i="5"/>
  <c r="M62"/>
  <c r="Y62" s="1"/>
  <c r="AA62" s="1"/>
  <c r="AC62" s="1"/>
  <c r="AE62" s="1"/>
  <c r="AG62" s="1"/>
  <c r="AI62" s="1"/>
  <c r="AK62" s="1"/>
  <c r="K63"/>
  <c r="F63"/>
  <c r="C64"/>
  <c r="H63"/>
  <c r="M63" i="3" s="1"/>
  <c r="L63" s="1"/>
  <c r="D63" i="5"/>
  <c r="L62"/>
  <c r="A64"/>
  <c r="G64" s="1"/>
  <c r="M63"/>
  <c r="Y63" s="1"/>
  <c r="AA63" s="1"/>
  <c r="AC63" s="1"/>
  <c r="AE63" s="1"/>
  <c r="AG63" s="1"/>
  <c r="AI63" s="1"/>
  <c r="AK63" s="1"/>
  <c r="E64"/>
  <c r="V64" i="3"/>
  <c r="W64" s="1"/>
  <c r="R64"/>
  <c r="S64" s="1"/>
  <c r="T64"/>
  <c r="U64" s="1"/>
  <c r="Z64"/>
  <c r="AA64" s="1"/>
  <c r="I64"/>
  <c r="X64"/>
  <c r="Y64" s="1"/>
  <c r="J64"/>
  <c r="B66"/>
  <c r="B66" i="15" s="1"/>
  <c r="A65" i="3"/>
  <c r="C65"/>
  <c r="E65"/>
  <c r="B65" i="5"/>
  <c r="D65" i="3"/>
  <c r="I65" i="15" s="1"/>
  <c r="AJ65" i="3"/>
  <c r="G65"/>
  <c r="H65"/>
  <c r="O65" s="1"/>
  <c r="F65"/>
  <c r="Q65"/>
  <c r="AC65"/>
  <c r="AE64"/>
  <c r="AL64"/>
  <c r="AD64"/>
  <c r="AO64"/>
  <c r="AN64" s="1"/>
  <c r="AK64"/>
  <c r="AF64"/>
  <c r="AM64"/>
  <c r="I64" i="5"/>
  <c r="N64" i="3"/>
  <c r="J64" i="5"/>
  <c r="K64" i="3"/>
  <c r="AQ63"/>
  <c r="H64" i="5" l="1"/>
  <c r="M64" i="3" s="1"/>
  <c r="C65" i="5"/>
  <c r="D64"/>
  <c r="L49" i="15"/>
  <c r="A49"/>
  <c r="J49"/>
  <c r="M49"/>
  <c r="K64" i="5"/>
  <c r="F64"/>
  <c r="A65"/>
  <c r="E65" s="1"/>
  <c r="L63"/>
  <c r="AQ64" i="3"/>
  <c r="M64" i="5"/>
  <c r="Y64" s="1"/>
  <c r="AA64" s="1"/>
  <c r="AC64" s="1"/>
  <c r="AE64" s="1"/>
  <c r="AG64" s="1"/>
  <c r="AI64" s="1"/>
  <c r="AK64" s="1"/>
  <c r="L64" i="3"/>
  <c r="AO65"/>
  <c r="AN65" s="1"/>
  <c r="AL65"/>
  <c r="AM65"/>
  <c r="AK65"/>
  <c r="AE65"/>
  <c r="AD65"/>
  <c r="AF65"/>
  <c r="I65" i="5"/>
  <c r="N65" i="3"/>
  <c r="V65"/>
  <c r="W65" s="1"/>
  <c r="T65"/>
  <c r="U65" s="1"/>
  <c r="R65"/>
  <c r="S65" s="1"/>
  <c r="Z65"/>
  <c r="AA65" s="1"/>
  <c r="X65"/>
  <c r="Y65" s="1"/>
  <c r="J65"/>
  <c r="I65"/>
  <c r="F65" i="5"/>
  <c r="J65"/>
  <c r="K65" i="3"/>
  <c r="B67"/>
  <c r="B67" i="15" s="1"/>
  <c r="C66" i="3"/>
  <c r="A66"/>
  <c r="E66"/>
  <c r="B66" i="5"/>
  <c r="D66" i="3"/>
  <c r="I66" i="15" s="1"/>
  <c r="AJ66" i="3"/>
  <c r="G66"/>
  <c r="H66"/>
  <c r="O66" s="1"/>
  <c r="F66"/>
  <c r="AC66"/>
  <c r="Q66"/>
  <c r="K65" i="5" l="1"/>
  <c r="G65"/>
  <c r="C66"/>
  <c r="H65"/>
  <c r="M65" i="3" s="1"/>
  <c r="L65" s="1"/>
  <c r="D65" i="5"/>
  <c r="G49" i="15"/>
  <c r="K49"/>
  <c r="D49"/>
  <c r="C50"/>
  <c r="F49"/>
  <c r="E49"/>
  <c r="H49"/>
  <c r="A66" i="5"/>
  <c r="G66" s="1"/>
  <c r="L64"/>
  <c r="AL66" i="3"/>
  <c r="AD66"/>
  <c r="AO66"/>
  <c r="AN66" s="1"/>
  <c r="AF66"/>
  <c r="AE66"/>
  <c r="AK66"/>
  <c r="AM66"/>
  <c r="E66" i="5"/>
  <c r="V66" i="3"/>
  <c r="W66" s="1"/>
  <c r="T66"/>
  <c r="U66" s="1"/>
  <c r="R66"/>
  <c r="S66" s="1"/>
  <c r="J66"/>
  <c r="I66"/>
  <c r="Z66"/>
  <c r="AA66" s="1"/>
  <c r="X66"/>
  <c r="Y66" s="1"/>
  <c r="B68"/>
  <c r="B68" i="15" s="1"/>
  <c r="A67" i="3"/>
  <c r="C67"/>
  <c r="E67"/>
  <c r="D67"/>
  <c r="I67" i="15" s="1"/>
  <c r="AJ67" i="3"/>
  <c r="B67" i="5"/>
  <c r="AC67" i="3"/>
  <c r="H67"/>
  <c r="O67" s="1"/>
  <c r="Q67"/>
  <c r="F67"/>
  <c r="G67"/>
  <c r="I66" i="5"/>
  <c r="N66" i="3"/>
  <c r="J66" i="5"/>
  <c r="K66" i="3"/>
  <c r="AQ65"/>
  <c r="M65" i="5" l="1"/>
  <c r="Y65" s="1"/>
  <c r="AA65" s="1"/>
  <c r="AC65" s="1"/>
  <c r="AE65" s="1"/>
  <c r="AG65" s="1"/>
  <c r="AI65" s="1"/>
  <c r="AK65" s="1"/>
  <c r="A50" i="15"/>
  <c r="L50"/>
  <c r="M50"/>
  <c r="J50"/>
  <c r="K66" i="5"/>
  <c r="F66"/>
  <c r="D66"/>
  <c r="C67"/>
  <c r="H66"/>
  <c r="M66" i="3" s="1"/>
  <c r="L66" s="1"/>
  <c r="L65" i="5"/>
  <c r="A67"/>
  <c r="F67" s="1"/>
  <c r="I67"/>
  <c r="N67" i="3"/>
  <c r="J67" i="5"/>
  <c r="K67" i="3"/>
  <c r="B69"/>
  <c r="B69" i="15" s="1"/>
  <c r="C68" i="3"/>
  <c r="A68"/>
  <c r="D68"/>
  <c r="I68" i="15" s="1"/>
  <c r="AJ68" i="3"/>
  <c r="E68"/>
  <c r="B68" i="5"/>
  <c r="AC68" i="3"/>
  <c r="Q68"/>
  <c r="H68"/>
  <c r="O68" s="1"/>
  <c r="F68"/>
  <c r="G68"/>
  <c r="AE67"/>
  <c r="AK67"/>
  <c r="AF67"/>
  <c r="AO67"/>
  <c r="AN67" s="1"/>
  <c r="AL67"/>
  <c r="AD67"/>
  <c r="AM67"/>
  <c r="D67" i="5"/>
  <c r="R67" i="3"/>
  <c r="S67" s="1"/>
  <c r="T67"/>
  <c r="U67" s="1"/>
  <c r="V67"/>
  <c r="W67" s="1"/>
  <c r="Z67"/>
  <c r="AA67" s="1"/>
  <c r="X67"/>
  <c r="Y67" s="1"/>
  <c r="J67"/>
  <c r="I67"/>
  <c r="AQ66"/>
  <c r="C68" i="5" l="1"/>
  <c r="G67"/>
  <c r="H67"/>
  <c r="M67" i="3" s="1"/>
  <c r="L67" s="1"/>
  <c r="E50" i="15"/>
  <c r="G50"/>
  <c r="C51"/>
  <c r="K50"/>
  <c r="D50"/>
  <c r="F50"/>
  <c r="H50"/>
  <c r="E67" i="5"/>
  <c r="K67"/>
  <c r="M66"/>
  <c r="Y66" s="1"/>
  <c r="AA66" s="1"/>
  <c r="AC66" s="1"/>
  <c r="AE66" s="1"/>
  <c r="AG66" s="1"/>
  <c r="AI66" s="1"/>
  <c r="AK66" s="1"/>
  <c r="L66"/>
  <c r="A68"/>
  <c r="D68" s="1"/>
  <c r="M67"/>
  <c r="F68"/>
  <c r="R68" i="3"/>
  <c r="S68" s="1"/>
  <c r="T68"/>
  <c r="U68" s="1"/>
  <c r="V68"/>
  <c r="W68" s="1"/>
  <c r="X68"/>
  <c r="Y68" s="1"/>
  <c r="Z68"/>
  <c r="AA68" s="1"/>
  <c r="I68"/>
  <c r="J68"/>
  <c r="B70"/>
  <c r="B70" i="15" s="1"/>
  <c r="A69" i="3"/>
  <c r="C69"/>
  <c r="D69"/>
  <c r="I69" i="15" s="1"/>
  <c r="AJ69" i="3"/>
  <c r="E69"/>
  <c r="B69" i="5"/>
  <c r="G69" i="3"/>
  <c r="AC69"/>
  <c r="H69"/>
  <c r="O69" s="1"/>
  <c r="F69"/>
  <c r="Q69"/>
  <c r="AK68"/>
  <c r="AD68"/>
  <c r="AE68"/>
  <c r="AO68"/>
  <c r="AN68" s="1"/>
  <c r="AM68"/>
  <c r="AF68"/>
  <c r="AL68"/>
  <c r="I68" i="5"/>
  <c r="N68" i="3"/>
  <c r="J68" i="5"/>
  <c r="K68" i="3"/>
  <c r="Y67" i="5"/>
  <c r="AA67" s="1"/>
  <c r="AC67" s="1"/>
  <c r="AE67" s="1"/>
  <c r="AG67" s="1"/>
  <c r="AI67" s="1"/>
  <c r="AK67" s="1"/>
  <c r="AQ67" i="3"/>
  <c r="L51" i="15" l="1"/>
  <c r="M51"/>
  <c r="J51"/>
  <c r="A51"/>
  <c r="E68" i="5"/>
  <c r="K68"/>
  <c r="G68"/>
  <c r="C69"/>
  <c r="H68"/>
  <c r="M68" i="3" s="1"/>
  <c r="L68" s="1"/>
  <c r="L67" i="5"/>
  <c r="A69"/>
  <c r="F69" s="1"/>
  <c r="AQ68" i="3"/>
  <c r="I69" i="5"/>
  <c r="N69" i="3"/>
  <c r="R69"/>
  <c r="S69" s="1"/>
  <c r="T69"/>
  <c r="U69" s="1"/>
  <c r="V69"/>
  <c r="W69" s="1"/>
  <c r="J69"/>
  <c r="I69"/>
  <c r="Z69"/>
  <c r="AA69" s="1"/>
  <c r="X69"/>
  <c r="Y69" s="1"/>
  <c r="AF69"/>
  <c r="AL69"/>
  <c r="AO69"/>
  <c r="AN69" s="1"/>
  <c r="AM69"/>
  <c r="AK69"/>
  <c r="AE69"/>
  <c r="AD69"/>
  <c r="D69" i="5"/>
  <c r="J69"/>
  <c r="K69" i="3"/>
  <c r="B71"/>
  <c r="B71" i="15" s="1"/>
  <c r="C70" i="3"/>
  <c r="A70"/>
  <c r="D70"/>
  <c r="I70" i="15" s="1"/>
  <c r="AJ70" i="3"/>
  <c r="E70"/>
  <c r="B70" i="5"/>
  <c r="H70" i="3"/>
  <c r="O70" s="1"/>
  <c r="Q70"/>
  <c r="AC70"/>
  <c r="F70"/>
  <c r="G70"/>
  <c r="K51" i="15" l="1"/>
  <c r="E51"/>
  <c r="C52"/>
  <c r="H51"/>
  <c r="F51"/>
  <c r="G51"/>
  <c r="D51"/>
  <c r="C70" i="5"/>
  <c r="G69"/>
  <c r="H69"/>
  <c r="M69" i="3" s="1"/>
  <c r="E69" i="5"/>
  <c r="K69"/>
  <c r="M68"/>
  <c r="Y68" s="1"/>
  <c r="AA68" s="1"/>
  <c r="AC68" s="1"/>
  <c r="AE68" s="1"/>
  <c r="AG68" s="1"/>
  <c r="AI68" s="1"/>
  <c r="AK68" s="1"/>
  <c r="L68"/>
  <c r="A70"/>
  <c r="F70" s="1"/>
  <c r="L69" i="3"/>
  <c r="AQ69"/>
  <c r="R70"/>
  <c r="S70" s="1"/>
  <c r="T70"/>
  <c r="U70" s="1"/>
  <c r="V70"/>
  <c r="W70" s="1"/>
  <c r="X70"/>
  <c r="Y70" s="1"/>
  <c r="I70"/>
  <c r="Z70"/>
  <c r="AA70" s="1"/>
  <c r="J70"/>
  <c r="B72"/>
  <c r="B72" i="15" s="1"/>
  <c r="A71" i="3"/>
  <c r="C71"/>
  <c r="D71"/>
  <c r="I71" i="15" s="1"/>
  <c r="AJ71" i="3"/>
  <c r="E71"/>
  <c r="B71" i="5"/>
  <c r="H71" i="3"/>
  <c r="O71" s="1"/>
  <c r="F71"/>
  <c r="G71"/>
  <c r="AC71"/>
  <c r="Q71"/>
  <c r="AK70"/>
  <c r="AE70"/>
  <c r="AD70"/>
  <c r="AL70"/>
  <c r="AO70"/>
  <c r="AN70" s="1"/>
  <c r="AM70"/>
  <c r="AF70"/>
  <c r="I70" i="5"/>
  <c r="N70" i="3"/>
  <c r="J70" i="5"/>
  <c r="K70" i="3"/>
  <c r="M52" i="15" l="1"/>
  <c r="A52"/>
  <c r="J52"/>
  <c r="L52"/>
  <c r="D70" i="5"/>
  <c r="M69"/>
  <c r="Y69" s="1"/>
  <c r="AA69" s="1"/>
  <c r="AC69" s="1"/>
  <c r="AE69" s="1"/>
  <c r="AG69" s="1"/>
  <c r="AI69" s="1"/>
  <c r="AK69" s="1"/>
  <c r="C71"/>
  <c r="G70"/>
  <c r="H70"/>
  <c r="M70" i="3" s="1"/>
  <c r="L70" s="1"/>
  <c r="E70" i="5"/>
  <c r="K70"/>
  <c r="A71"/>
  <c r="F71" s="1"/>
  <c r="L69"/>
  <c r="I71"/>
  <c r="N71" i="3"/>
  <c r="R71"/>
  <c r="S71" s="1"/>
  <c r="T71"/>
  <c r="U71" s="1"/>
  <c r="V71"/>
  <c r="W71" s="1"/>
  <c r="Z71"/>
  <c r="AA71" s="1"/>
  <c r="J71"/>
  <c r="X71"/>
  <c r="Y71" s="1"/>
  <c r="I71"/>
  <c r="AE71"/>
  <c r="AF71"/>
  <c r="AL71"/>
  <c r="AD71"/>
  <c r="AM71"/>
  <c r="AO71"/>
  <c r="AN71" s="1"/>
  <c r="AK71"/>
  <c r="D71" i="5"/>
  <c r="J71"/>
  <c r="K71" i="3"/>
  <c r="B73"/>
  <c r="B73" i="15" s="1"/>
  <c r="C72" i="3"/>
  <c r="A72"/>
  <c r="D72"/>
  <c r="I72" i="15" s="1"/>
  <c r="AJ72" i="3"/>
  <c r="E72"/>
  <c r="B72" i="5"/>
  <c r="AC72" i="3"/>
  <c r="H72"/>
  <c r="O72" s="1"/>
  <c r="G72"/>
  <c r="F72"/>
  <c r="Q72"/>
  <c r="AQ70"/>
  <c r="F52" i="15" l="1"/>
  <c r="H52"/>
  <c r="C53"/>
  <c r="K52"/>
  <c r="E52"/>
  <c r="G52"/>
  <c r="D52"/>
  <c r="C72" i="5"/>
  <c r="G71"/>
  <c r="H71"/>
  <c r="M71" i="3" s="1"/>
  <c r="L71" s="1"/>
  <c r="E71" i="5"/>
  <c r="K71"/>
  <c r="M70"/>
  <c r="Y70" s="1"/>
  <c r="AA70" s="1"/>
  <c r="AC70" s="1"/>
  <c r="AE70" s="1"/>
  <c r="AG70" s="1"/>
  <c r="AI70" s="1"/>
  <c r="AK70" s="1"/>
  <c r="A72"/>
  <c r="F72" s="1"/>
  <c r="L70"/>
  <c r="M71"/>
  <c r="Y71" s="1"/>
  <c r="AA71" s="1"/>
  <c r="AC71" s="1"/>
  <c r="AE71" s="1"/>
  <c r="AG71" s="1"/>
  <c r="AI71" s="1"/>
  <c r="AK71" s="1"/>
  <c r="D72"/>
  <c r="R72" i="3"/>
  <c r="S72" s="1"/>
  <c r="T72"/>
  <c r="U72" s="1"/>
  <c r="V72"/>
  <c r="W72" s="1"/>
  <c r="Z72"/>
  <c r="AA72" s="1"/>
  <c r="X72"/>
  <c r="Y72" s="1"/>
  <c r="I72"/>
  <c r="J72"/>
  <c r="B74"/>
  <c r="B74" i="15" s="1"/>
  <c r="A73" i="3"/>
  <c r="C73"/>
  <c r="D73"/>
  <c r="I73" i="15" s="1"/>
  <c r="AJ73" i="3"/>
  <c r="E73"/>
  <c r="B73" i="5"/>
  <c r="F73" i="3"/>
  <c r="Q73"/>
  <c r="H73"/>
  <c r="O73" s="1"/>
  <c r="AC73"/>
  <c r="G73"/>
  <c r="AF72"/>
  <c r="AD72"/>
  <c r="AE72"/>
  <c r="AM72"/>
  <c r="AO72"/>
  <c r="AN72" s="1"/>
  <c r="AL72"/>
  <c r="AK72"/>
  <c r="I72" i="5"/>
  <c r="N72" i="3"/>
  <c r="J72" i="5"/>
  <c r="K72" i="3"/>
  <c r="AQ71"/>
  <c r="M53" i="15" l="1"/>
  <c r="A53"/>
  <c r="J53"/>
  <c r="L53"/>
  <c r="C73" i="5"/>
  <c r="G72"/>
  <c r="H72"/>
  <c r="M72" i="3" s="1"/>
  <c r="L72" s="1"/>
  <c r="E72" i="5"/>
  <c r="K72"/>
  <c r="L71"/>
  <c r="A73"/>
  <c r="D73" s="1"/>
  <c r="I73"/>
  <c r="N73" i="3"/>
  <c r="R73"/>
  <c r="S73" s="1"/>
  <c r="T73"/>
  <c r="U73" s="1"/>
  <c r="V73"/>
  <c r="W73" s="1"/>
  <c r="X73"/>
  <c r="Y73" s="1"/>
  <c r="I73"/>
  <c r="Z73"/>
  <c r="AA73" s="1"/>
  <c r="J73"/>
  <c r="AK73"/>
  <c r="AE73"/>
  <c r="AM73"/>
  <c r="AO73"/>
  <c r="AN73" s="1"/>
  <c r="AL73"/>
  <c r="AF73"/>
  <c r="AD73"/>
  <c r="J73" i="5"/>
  <c r="K73" i="3"/>
  <c r="B75"/>
  <c r="B75" i="15" s="1"/>
  <c r="C74" i="3"/>
  <c r="A74"/>
  <c r="D74"/>
  <c r="I74" i="15" s="1"/>
  <c r="AJ74" i="3"/>
  <c r="E74"/>
  <c r="B74" i="5"/>
  <c r="AC74" i="3"/>
  <c r="H74"/>
  <c r="O74" s="1"/>
  <c r="Q74"/>
  <c r="F74"/>
  <c r="G74"/>
  <c r="AQ72"/>
  <c r="K73" i="5" l="1"/>
  <c r="E73"/>
  <c r="F73"/>
  <c r="E53" i="15"/>
  <c r="H53"/>
  <c r="F53"/>
  <c r="K53"/>
  <c r="C54"/>
  <c r="D53"/>
  <c r="G53"/>
  <c r="G73" i="5"/>
  <c r="C74"/>
  <c r="H73"/>
  <c r="M73" i="3" s="1"/>
  <c r="L73" s="1"/>
  <c r="M72" i="5"/>
  <c r="Y72" s="1"/>
  <c r="AA72" s="1"/>
  <c r="AC72" s="1"/>
  <c r="AE72" s="1"/>
  <c r="AG72" s="1"/>
  <c r="AI72" s="1"/>
  <c r="AK72" s="1"/>
  <c r="A74"/>
  <c r="F74" s="1"/>
  <c r="L72"/>
  <c r="M73"/>
  <c r="Y73" s="1"/>
  <c r="AA73" s="1"/>
  <c r="AC73" s="1"/>
  <c r="AE73" s="1"/>
  <c r="AG73" s="1"/>
  <c r="AI73" s="1"/>
  <c r="AK73" s="1"/>
  <c r="R74" i="3"/>
  <c r="S74" s="1"/>
  <c r="T74"/>
  <c r="U74" s="1"/>
  <c r="V74"/>
  <c r="W74" s="1"/>
  <c r="J74"/>
  <c r="X74"/>
  <c r="Y74" s="1"/>
  <c r="I74"/>
  <c r="Z74"/>
  <c r="AA74" s="1"/>
  <c r="B76"/>
  <c r="B76" i="15" s="1"/>
  <c r="A75" i="3"/>
  <c r="C75"/>
  <c r="D75"/>
  <c r="I75" i="15" s="1"/>
  <c r="AJ75" i="3"/>
  <c r="E75"/>
  <c r="B75" i="5"/>
  <c r="F75" i="3"/>
  <c r="AC75"/>
  <c r="H75"/>
  <c r="O75" s="1"/>
  <c r="Q75"/>
  <c r="G75"/>
  <c r="AL74"/>
  <c r="AO74"/>
  <c r="AN74" s="1"/>
  <c r="AE74"/>
  <c r="AF74"/>
  <c r="AD74"/>
  <c r="AK74"/>
  <c r="AM74"/>
  <c r="I74" i="5"/>
  <c r="N74" i="3"/>
  <c r="J74" i="5"/>
  <c r="K74" i="3"/>
  <c r="AQ73"/>
  <c r="D74" i="5" l="1"/>
  <c r="M54" i="15"/>
  <c r="L54"/>
  <c r="J54"/>
  <c r="A54"/>
  <c r="C75" i="5"/>
  <c r="G74"/>
  <c r="H74"/>
  <c r="M74" i="3" s="1"/>
  <c r="L74" s="1"/>
  <c r="E74" i="5"/>
  <c r="K74"/>
  <c r="L73"/>
  <c r="A75"/>
  <c r="D75" s="1"/>
  <c r="AQ74" i="3"/>
  <c r="I75" i="5"/>
  <c r="N75" i="3"/>
  <c r="R75"/>
  <c r="S75" s="1"/>
  <c r="T75"/>
  <c r="U75" s="1"/>
  <c r="V75"/>
  <c r="W75" s="1"/>
  <c r="X75"/>
  <c r="Y75" s="1"/>
  <c r="Z75"/>
  <c r="AA75" s="1"/>
  <c r="J75"/>
  <c r="I75"/>
  <c r="AM75"/>
  <c r="AF75"/>
  <c r="AL75"/>
  <c r="AE75"/>
  <c r="AD75"/>
  <c r="AO75"/>
  <c r="AN75" s="1"/>
  <c r="AK75"/>
  <c r="F75" i="5"/>
  <c r="J75"/>
  <c r="K75" i="3"/>
  <c r="B77"/>
  <c r="B77" i="15" s="1"/>
  <c r="C76" i="3"/>
  <c r="A76"/>
  <c r="D76"/>
  <c r="I76" i="15" s="1"/>
  <c r="AJ76" i="3"/>
  <c r="E76"/>
  <c r="B76" i="5"/>
  <c r="H76" i="3"/>
  <c r="O76" s="1"/>
  <c r="AC76"/>
  <c r="Q76"/>
  <c r="G76"/>
  <c r="F76"/>
  <c r="D54" i="15" l="1"/>
  <c r="H54"/>
  <c r="K54"/>
  <c r="C55"/>
  <c r="G54"/>
  <c r="E54"/>
  <c r="F54"/>
  <c r="M74" i="5"/>
  <c r="Y74" s="1"/>
  <c r="AA74" s="1"/>
  <c r="AC74" s="1"/>
  <c r="AE74" s="1"/>
  <c r="AG74" s="1"/>
  <c r="AI74" s="1"/>
  <c r="AK74" s="1"/>
  <c r="E75"/>
  <c r="K75"/>
  <c r="G75"/>
  <c r="C76"/>
  <c r="H75"/>
  <c r="M75" i="3" s="1"/>
  <c r="L75" s="1"/>
  <c r="L74" i="5"/>
  <c r="A76"/>
  <c r="F76" s="1"/>
  <c r="AE76" i="3"/>
  <c r="AO76"/>
  <c r="AN76" s="1"/>
  <c r="AD76"/>
  <c r="AK76"/>
  <c r="AL76"/>
  <c r="AF76"/>
  <c r="AM76"/>
  <c r="G76" i="5"/>
  <c r="R76" i="3"/>
  <c r="S76" s="1"/>
  <c r="T76"/>
  <c r="U76" s="1"/>
  <c r="V76"/>
  <c r="W76" s="1"/>
  <c r="J76"/>
  <c r="Z76"/>
  <c r="AA76" s="1"/>
  <c r="I76"/>
  <c r="X76"/>
  <c r="Y76" s="1"/>
  <c r="B78"/>
  <c r="B78" i="15" s="1"/>
  <c r="A77" i="3"/>
  <c r="C77"/>
  <c r="D77"/>
  <c r="I77" i="15" s="1"/>
  <c r="AJ77" i="3"/>
  <c r="E77"/>
  <c r="Q77"/>
  <c r="B77" i="5"/>
  <c r="F77" i="3"/>
  <c r="G77"/>
  <c r="H77"/>
  <c r="O77" s="1"/>
  <c r="AC77"/>
  <c r="I76" i="5"/>
  <c r="N76" i="3"/>
  <c r="J76" i="5"/>
  <c r="K76" i="3"/>
  <c r="AQ75"/>
  <c r="M55" i="15" l="1"/>
  <c r="A55"/>
  <c r="J55"/>
  <c r="L55"/>
  <c r="H76" i="5"/>
  <c r="M76" i="3" s="1"/>
  <c r="L76" s="1"/>
  <c r="M75" i="5"/>
  <c r="Y75" s="1"/>
  <c r="AA75" s="1"/>
  <c r="AC75" s="1"/>
  <c r="AE75" s="1"/>
  <c r="AG75" s="1"/>
  <c r="AI75" s="1"/>
  <c r="AK75" s="1"/>
  <c r="C77"/>
  <c r="D76"/>
  <c r="E76"/>
  <c r="K76"/>
  <c r="L75"/>
  <c r="A77"/>
  <c r="F77" s="1"/>
  <c r="M76"/>
  <c r="J77"/>
  <c r="K77" i="3"/>
  <c r="B79"/>
  <c r="B79" i="15" s="1"/>
  <c r="C78" i="3"/>
  <c r="A78"/>
  <c r="D78"/>
  <c r="I78" i="15" s="1"/>
  <c r="AJ78" i="3"/>
  <c r="E78"/>
  <c r="F78"/>
  <c r="AC78"/>
  <c r="H78"/>
  <c r="O78" s="1"/>
  <c r="B78" i="5"/>
  <c r="G78" i="3"/>
  <c r="Q78"/>
  <c r="AF77"/>
  <c r="AD77"/>
  <c r="AK77"/>
  <c r="AO77"/>
  <c r="AN77" s="1"/>
  <c r="AM77"/>
  <c r="AL77"/>
  <c r="AE77"/>
  <c r="I77" i="5"/>
  <c r="N77" i="3"/>
  <c r="R77"/>
  <c r="S77" s="1"/>
  <c r="T77"/>
  <c r="U77" s="1"/>
  <c r="V77"/>
  <c r="W77" s="1"/>
  <c r="J77"/>
  <c r="I77"/>
  <c r="Z77"/>
  <c r="AA77" s="1"/>
  <c r="X77"/>
  <c r="Y77" s="1"/>
  <c r="Y76" i="5"/>
  <c r="AA76" s="1"/>
  <c r="AC76" s="1"/>
  <c r="AE76" s="1"/>
  <c r="AG76" s="1"/>
  <c r="AI76" s="1"/>
  <c r="AK76" s="1"/>
  <c r="AQ76" i="3"/>
  <c r="F55" i="15" l="1"/>
  <c r="D55"/>
  <c r="K55"/>
  <c r="C56"/>
  <c r="H55"/>
  <c r="G55"/>
  <c r="E55"/>
  <c r="D77" i="5"/>
  <c r="E77"/>
  <c r="K77"/>
  <c r="H77"/>
  <c r="M77" i="3" s="1"/>
  <c r="L77" s="1"/>
  <c r="G77" i="5"/>
  <c r="C78"/>
  <c r="A78"/>
  <c r="D78" s="1"/>
  <c r="L76"/>
  <c r="AO78" i="3"/>
  <c r="AN78" s="1"/>
  <c r="AL78"/>
  <c r="AF78"/>
  <c r="AD78"/>
  <c r="AE78"/>
  <c r="AK78"/>
  <c r="AM78"/>
  <c r="I78" i="5"/>
  <c r="N78" i="3"/>
  <c r="J78" i="5"/>
  <c r="K78" i="3"/>
  <c r="F78" i="5"/>
  <c r="C79"/>
  <c r="G78"/>
  <c r="R78" i="3"/>
  <c r="S78" s="1"/>
  <c r="T78"/>
  <c r="U78" s="1"/>
  <c r="V78"/>
  <c r="W78" s="1"/>
  <c r="I78"/>
  <c r="X78"/>
  <c r="Y78" s="1"/>
  <c r="Z78"/>
  <c r="AA78" s="1"/>
  <c r="J78"/>
  <c r="B80"/>
  <c r="B80" i="15" s="1"/>
  <c r="A79" i="3"/>
  <c r="C79"/>
  <c r="D79"/>
  <c r="I79" i="15" s="1"/>
  <c r="AJ79" i="3"/>
  <c r="E79"/>
  <c r="Q79"/>
  <c r="F79"/>
  <c r="G79"/>
  <c r="AC79"/>
  <c r="H79"/>
  <c r="O79" s="1"/>
  <c r="B79" i="5"/>
  <c r="AQ77" i="3"/>
  <c r="K78" i="5" l="1"/>
  <c r="E78"/>
  <c r="H78"/>
  <c r="M78" i="3" s="1"/>
  <c r="M56" i="15"/>
  <c r="A56"/>
  <c r="J56"/>
  <c r="L56"/>
  <c r="M77" i="5"/>
  <c r="Y77" s="1"/>
  <c r="AA77" s="1"/>
  <c r="AC77" s="1"/>
  <c r="AE77" s="1"/>
  <c r="AG77" s="1"/>
  <c r="AI77" s="1"/>
  <c r="AK77" s="1"/>
  <c r="L77"/>
  <c r="A79"/>
  <c r="F79" s="1"/>
  <c r="M78"/>
  <c r="D79"/>
  <c r="J79"/>
  <c r="K79" i="3"/>
  <c r="B81"/>
  <c r="B81" i="15" s="1"/>
  <c r="C80" i="3"/>
  <c r="A80"/>
  <c r="D80"/>
  <c r="I80" i="15" s="1"/>
  <c r="AJ80" i="3"/>
  <c r="E80"/>
  <c r="B80" i="5"/>
  <c r="F80" i="3"/>
  <c r="H80"/>
  <c r="O80" s="1"/>
  <c r="G80"/>
  <c r="Q80"/>
  <c r="AC80"/>
  <c r="AK79"/>
  <c r="AE79"/>
  <c r="AO79"/>
  <c r="AN79" s="1"/>
  <c r="AD79"/>
  <c r="AF79"/>
  <c r="AL79"/>
  <c r="AM79"/>
  <c r="I79" i="5"/>
  <c r="N79" i="3"/>
  <c r="R79"/>
  <c r="S79" s="1"/>
  <c r="T79"/>
  <c r="U79" s="1"/>
  <c r="V79"/>
  <c r="W79" s="1"/>
  <c r="J79"/>
  <c r="Z79"/>
  <c r="AA79" s="1"/>
  <c r="X79"/>
  <c r="Y79" s="1"/>
  <c r="I79"/>
  <c r="AQ78"/>
  <c r="L78"/>
  <c r="Y78" i="5"/>
  <c r="AA78" s="1"/>
  <c r="AC78" s="1"/>
  <c r="AE78" s="1"/>
  <c r="AG78" s="1"/>
  <c r="AI78" s="1"/>
  <c r="AK78" s="1"/>
  <c r="E56" i="15" l="1"/>
  <c r="G56"/>
  <c r="H56"/>
  <c r="Y56" s="1"/>
  <c r="AA56" s="1"/>
  <c r="AC56" s="1"/>
  <c r="AE56" s="1"/>
  <c r="AG56" s="1"/>
  <c r="AI56" s="1"/>
  <c r="AK56" s="1"/>
  <c r="C57"/>
  <c r="D56"/>
  <c r="K56"/>
  <c r="F56"/>
  <c r="E79" i="5"/>
  <c r="K79"/>
  <c r="H79"/>
  <c r="M79" i="3" s="1"/>
  <c r="L79" s="1"/>
  <c r="G79" i="5"/>
  <c r="C80"/>
  <c r="L78"/>
  <c r="A80"/>
  <c r="D80" s="1"/>
  <c r="AO80" i="3"/>
  <c r="AN80" s="1"/>
  <c r="AM80"/>
  <c r="AL80"/>
  <c r="AE80"/>
  <c r="AF80"/>
  <c r="AD80"/>
  <c r="AK80"/>
  <c r="I80" i="5"/>
  <c r="N80" i="3"/>
  <c r="J80" i="5"/>
  <c r="K80" i="3"/>
  <c r="C81" i="5"/>
  <c r="R80" i="3"/>
  <c r="S80" s="1"/>
  <c r="T80"/>
  <c r="U80" s="1"/>
  <c r="V80"/>
  <c r="W80" s="1"/>
  <c r="Z80"/>
  <c r="AA80" s="1"/>
  <c r="J80"/>
  <c r="X80"/>
  <c r="Y80" s="1"/>
  <c r="I80"/>
  <c r="B82"/>
  <c r="B82" i="15" s="1"/>
  <c r="A81" i="3"/>
  <c r="C81"/>
  <c r="D81"/>
  <c r="I81" i="15" s="1"/>
  <c r="AJ81" i="3"/>
  <c r="E81"/>
  <c r="AC81"/>
  <c r="G81"/>
  <c r="Q81"/>
  <c r="H81"/>
  <c r="O81" s="1"/>
  <c r="B81" i="5"/>
  <c r="F81" i="3"/>
  <c r="AQ79"/>
  <c r="J57" i="15" l="1"/>
  <c r="L57"/>
  <c r="M57"/>
  <c r="A57"/>
  <c r="G80" i="5"/>
  <c r="F80"/>
  <c r="M79"/>
  <c r="Y79" s="1"/>
  <c r="AA79" s="1"/>
  <c r="AC79" s="1"/>
  <c r="AE79" s="1"/>
  <c r="AG79" s="1"/>
  <c r="AI79" s="1"/>
  <c r="AK79" s="1"/>
  <c r="K80"/>
  <c r="E80"/>
  <c r="H80"/>
  <c r="M80" i="3" s="1"/>
  <c r="L80" s="1"/>
  <c r="L79" i="5"/>
  <c r="A81"/>
  <c r="D81" s="1"/>
  <c r="AE81" i="3"/>
  <c r="AD81"/>
  <c r="AF81"/>
  <c r="AL81"/>
  <c r="AK81"/>
  <c r="AO81"/>
  <c r="AN81" s="1"/>
  <c r="AM81"/>
  <c r="F81" i="5"/>
  <c r="C82"/>
  <c r="G81"/>
  <c r="J81"/>
  <c r="K81" i="3"/>
  <c r="B83"/>
  <c r="B83" i="15" s="1"/>
  <c r="C82" i="3"/>
  <c r="A82"/>
  <c r="D82"/>
  <c r="I82" i="15" s="1"/>
  <c r="AJ82" i="3"/>
  <c r="E82"/>
  <c r="F82"/>
  <c r="AC82"/>
  <c r="H82"/>
  <c r="O82" s="1"/>
  <c r="B82" i="5"/>
  <c r="G82" i="3"/>
  <c r="Q82"/>
  <c r="I81" i="5"/>
  <c r="N81" i="3"/>
  <c r="R81"/>
  <c r="S81" s="1"/>
  <c r="T81"/>
  <c r="U81" s="1"/>
  <c r="V81"/>
  <c r="W81" s="1"/>
  <c r="X81"/>
  <c r="Y81" s="1"/>
  <c r="I81"/>
  <c r="Z81"/>
  <c r="AA81" s="1"/>
  <c r="J81"/>
  <c r="AQ80"/>
  <c r="C58" i="15" l="1"/>
  <c r="H57"/>
  <c r="Y57" s="1"/>
  <c r="AA57" s="1"/>
  <c r="AC57" s="1"/>
  <c r="AE57" s="1"/>
  <c r="AG57" s="1"/>
  <c r="AI57" s="1"/>
  <c r="AK57" s="1"/>
  <c r="G57"/>
  <c r="K57"/>
  <c r="E57"/>
  <c r="D57"/>
  <c r="F57"/>
  <c r="K81" i="5"/>
  <c r="E81"/>
  <c r="H81"/>
  <c r="M81" i="3" s="1"/>
  <c r="L81" s="1"/>
  <c r="M80" i="5"/>
  <c r="Y80" s="1"/>
  <c r="AA80" s="1"/>
  <c r="AC80" s="1"/>
  <c r="AE80" s="1"/>
  <c r="AG80" s="1"/>
  <c r="AI80" s="1"/>
  <c r="AK80" s="1"/>
  <c r="L80"/>
  <c r="A82"/>
  <c r="D82" s="1"/>
  <c r="M81"/>
  <c r="Y81" s="1"/>
  <c r="AA81" s="1"/>
  <c r="AC81" s="1"/>
  <c r="AE81" s="1"/>
  <c r="AG81" s="1"/>
  <c r="AI81" s="1"/>
  <c r="AK81" s="1"/>
  <c r="R82" i="3"/>
  <c r="S82" s="1"/>
  <c r="T82"/>
  <c r="U82" s="1"/>
  <c r="V82"/>
  <c r="W82" s="1"/>
  <c r="I82"/>
  <c r="X82"/>
  <c r="Y82" s="1"/>
  <c r="Z82"/>
  <c r="AA82" s="1"/>
  <c r="J82"/>
  <c r="B84"/>
  <c r="B84" i="15" s="1"/>
  <c r="A83" i="3"/>
  <c r="C83"/>
  <c r="D83"/>
  <c r="I83" i="15" s="1"/>
  <c r="AJ83" i="3"/>
  <c r="E83"/>
  <c r="F83"/>
  <c r="AC83"/>
  <c r="B83" i="5"/>
  <c r="Q83" i="3"/>
  <c r="G83"/>
  <c r="H83"/>
  <c r="O83" s="1"/>
  <c r="AM82"/>
  <c r="AD82"/>
  <c r="AF82"/>
  <c r="AE82"/>
  <c r="AO82"/>
  <c r="AN82" s="1"/>
  <c r="AK82"/>
  <c r="AL82"/>
  <c r="I82" i="5"/>
  <c r="N82" i="3"/>
  <c r="J82" i="5"/>
  <c r="K82" i="3"/>
  <c r="AQ81"/>
  <c r="L58" i="15" l="1"/>
  <c r="A58"/>
  <c r="M58"/>
  <c r="Y58" s="1"/>
  <c r="AA58" s="1"/>
  <c r="AC58" s="1"/>
  <c r="AE58" s="1"/>
  <c r="AG58" s="1"/>
  <c r="AI58" s="1"/>
  <c r="AK58" s="1"/>
  <c r="J58"/>
  <c r="C83" i="5"/>
  <c r="G82"/>
  <c r="F82"/>
  <c r="K82"/>
  <c r="E82"/>
  <c r="H82"/>
  <c r="M82" i="3" s="1"/>
  <c r="L82" s="1"/>
  <c r="A83" i="5"/>
  <c r="D83" s="1"/>
  <c r="L81"/>
  <c r="AE83" i="3"/>
  <c r="AO83"/>
  <c r="AN83" s="1"/>
  <c r="AM83"/>
  <c r="AK83"/>
  <c r="AF83"/>
  <c r="AL83"/>
  <c r="AD83"/>
  <c r="I83" i="5"/>
  <c r="N83" i="3"/>
  <c r="R83"/>
  <c r="S83" s="1"/>
  <c r="T83"/>
  <c r="U83" s="1"/>
  <c r="V83"/>
  <c r="W83" s="1"/>
  <c r="Z83"/>
  <c r="AA83" s="1"/>
  <c r="X83"/>
  <c r="Y83" s="1"/>
  <c r="I83"/>
  <c r="J83"/>
  <c r="F83" i="5"/>
  <c r="J83"/>
  <c r="K83" i="3"/>
  <c r="B85"/>
  <c r="B85" i="15" s="1"/>
  <c r="C84" i="3"/>
  <c r="A84"/>
  <c r="D84"/>
  <c r="I84" i="15" s="1"/>
  <c r="AJ84" i="3"/>
  <c r="E84"/>
  <c r="F84"/>
  <c r="G84"/>
  <c r="Q84"/>
  <c r="H84"/>
  <c r="O84" s="1"/>
  <c r="AC84"/>
  <c r="B84" i="5"/>
  <c r="AQ82" i="3"/>
  <c r="C59" i="15" l="1"/>
  <c r="E58"/>
  <c r="D58"/>
  <c r="K58"/>
  <c r="H58"/>
  <c r="G58"/>
  <c r="F58"/>
  <c r="G83" i="5"/>
  <c r="C84"/>
  <c r="M82"/>
  <c r="Y82" s="1"/>
  <c r="AA82" s="1"/>
  <c r="AC82" s="1"/>
  <c r="AE82" s="1"/>
  <c r="AG82" s="1"/>
  <c r="AI82" s="1"/>
  <c r="AK82" s="1"/>
  <c r="L82"/>
  <c r="A84"/>
  <c r="D84" s="1"/>
  <c r="K83"/>
  <c r="E83"/>
  <c r="H83"/>
  <c r="M83" i="3" s="1"/>
  <c r="L83" s="1"/>
  <c r="AO84"/>
  <c r="AN84" s="1"/>
  <c r="AD84"/>
  <c r="AL84"/>
  <c r="AK84"/>
  <c r="AF84"/>
  <c r="AE84"/>
  <c r="AM84"/>
  <c r="R84"/>
  <c r="S84" s="1"/>
  <c r="T84"/>
  <c r="U84" s="1"/>
  <c r="V84"/>
  <c r="W84" s="1"/>
  <c r="X84"/>
  <c r="Y84" s="1"/>
  <c r="Z84"/>
  <c r="AA84" s="1"/>
  <c r="J84"/>
  <c r="I84"/>
  <c r="B86"/>
  <c r="B86" i="15" s="1"/>
  <c r="A85" i="3"/>
  <c r="C85"/>
  <c r="D85"/>
  <c r="I85" i="15" s="1"/>
  <c r="AJ85" i="3"/>
  <c r="E85"/>
  <c r="Q85"/>
  <c r="H85"/>
  <c r="O85" s="1"/>
  <c r="B85" i="5"/>
  <c r="F85" i="3"/>
  <c r="AC85"/>
  <c r="G85"/>
  <c r="I84" i="5"/>
  <c r="N84" i="3"/>
  <c r="J84" i="5"/>
  <c r="K84" i="3"/>
  <c r="AQ83"/>
  <c r="J59" i="15" l="1"/>
  <c r="L59"/>
  <c r="M59"/>
  <c r="Y59" s="1"/>
  <c r="AA59" s="1"/>
  <c r="AC59" s="1"/>
  <c r="AE59" s="1"/>
  <c r="AG59" s="1"/>
  <c r="AI59" s="1"/>
  <c r="AK59" s="1"/>
  <c r="A59"/>
  <c r="C85" i="5"/>
  <c r="G84"/>
  <c r="F84"/>
  <c r="K84"/>
  <c r="E84"/>
  <c r="H84"/>
  <c r="M84" i="3" s="1"/>
  <c r="L84" s="1"/>
  <c r="M83" i="5"/>
  <c r="Y83" s="1"/>
  <c r="AA83" s="1"/>
  <c r="AC83" s="1"/>
  <c r="AE83" s="1"/>
  <c r="AG83" s="1"/>
  <c r="AI83" s="1"/>
  <c r="AK83" s="1"/>
  <c r="A85"/>
  <c r="F85" s="1"/>
  <c r="L83"/>
  <c r="M84"/>
  <c r="Y84" s="1"/>
  <c r="AA84" s="1"/>
  <c r="AC84" s="1"/>
  <c r="AE84" s="1"/>
  <c r="AG84" s="1"/>
  <c r="AI84" s="1"/>
  <c r="AK84" s="1"/>
  <c r="AD85" i="3"/>
  <c r="AL85"/>
  <c r="AF85"/>
  <c r="AE85"/>
  <c r="AO85"/>
  <c r="AN85" s="1"/>
  <c r="AM85"/>
  <c r="AK85"/>
  <c r="H85" i="5"/>
  <c r="M85" i="3" s="1"/>
  <c r="J85" i="5"/>
  <c r="K85" i="3"/>
  <c r="B87"/>
  <c r="B87" i="15" s="1"/>
  <c r="C86" i="3"/>
  <c r="A86"/>
  <c r="D86"/>
  <c r="I86" i="15" s="1"/>
  <c r="AJ86" i="3"/>
  <c r="E86"/>
  <c r="B86" i="5"/>
  <c r="H86" i="3"/>
  <c r="O86" s="1"/>
  <c r="Q86"/>
  <c r="AC86"/>
  <c r="F86"/>
  <c r="G86"/>
  <c r="I85" i="5"/>
  <c r="N85" i="3"/>
  <c r="R85"/>
  <c r="S85" s="1"/>
  <c r="T85"/>
  <c r="U85" s="1"/>
  <c r="V85"/>
  <c r="W85" s="1"/>
  <c r="J85"/>
  <c r="I85"/>
  <c r="Z85"/>
  <c r="AA85" s="1"/>
  <c r="X85"/>
  <c r="Y85" s="1"/>
  <c r="AQ84"/>
  <c r="L85" l="1"/>
  <c r="F59" i="15"/>
  <c r="C60"/>
  <c r="G59"/>
  <c r="K59"/>
  <c r="E59"/>
  <c r="H59"/>
  <c r="D59"/>
  <c r="K85" i="5"/>
  <c r="E85"/>
  <c r="D85"/>
  <c r="G85"/>
  <c r="C86"/>
  <c r="L84"/>
  <c r="A86"/>
  <c r="F86" s="1"/>
  <c r="M85"/>
  <c r="Y85" s="1"/>
  <c r="AA85" s="1"/>
  <c r="AC85" s="1"/>
  <c r="AE85" s="1"/>
  <c r="AG85" s="1"/>
  <c r="AI85" s="1"/>
  <c r="AK85" s="1"/>
  <c r="D86"/>
  <c r="R86" i="3"/>
  <c r="S86" s="1"/>
  <c r="T86"/>
  <c r="U86" s="1"/>
  <c r="V86"/>
  <c r="W86" s="1"/>
  <c r="Z86"/>
  <c r="AA86" s="1"/>
  <c r="I86"/>
  <c r="J86"/>
  <c r="X86"/>
  <c r="Y86" s="1"/>
  <c r="B88"/>
  <c r="B88" i="15" s="1"/>
  <c r="A87" i="3"/>
  <c r="C87"/>
  <c r="D87"/>
  <c r="I87" i="15" s="1"/>
  <c r="AJ87" i="3"/>
  <c r="E87"/>
  <c r="AC87"/>
  <c r="G87"/>
  <c r="H87"/>
  <c r="O87" s="1"/>
  <c r="Q87"/>
  <c r="B87" i="5"/>
  <c r="F87" i="3"/>
  <c r="AD86"/>
  <c r="AL86"/>
  <c r="AF86"/>
  <c r="AK86"/>
  <c r="AM86"/>
  <c r="AO86"/>
  <c r="AN86" s="1"/>
  <c r="AE86"/>
  <c r="I86" i="5"/>
  <c r="N86" i="3"/>
  <c r="J86" i="5"/>
  <c r="K86" i="3"/>
  <c r="AQ85"/>
  <c r="J60" i="15" l="1"/>
  <c r="A60"/>
  <c r="M60"/>
  <c r="L60"/>
  <c r="E86" i="5"/>
  <c r="K86"/>
  <c r="H86"/>
  <c r="M86" i="3" s="1"/>
  <c r="L86" s="1"/>
  <c r="G86" i="5"/>
  <c r="C87"/>
  <c r="L85"/>
  <c r="A87"/>
  <c r="F87" s="1"/>
  <c r="AQ86" i="3"/>
  <c r="I87" i="5"/>
  <c r="N87" i="3"/>
  <c r="R87"/>
  <c r="S87" s="1"/>
  <c r="T87"/>
  <c r="U87" s="1"/>
  <c r="V87"/>
  <c r="W87" s="1"/>
  <c r="J87"/>
  <c r="Z87"/>
  <c r="AA87" s="1"/>
  <c r="X87"/>
  <c r="Y87" s="1"/>
  <c r="I87"/>
  <c r="AK87"/>
  <c r="AM87"/>
  <c r="AO87"/>
  <c r="AN87" s="1"/>
  <c r="AE87"/>
  <c r="AF87"/>
  <c r="AD87"/>
  <c r="AL87"/>
  <c r="E87" i="5"/>
  <c r="J87"/>
  <c r="K87" i="3"/>
  <c r="B89"/>
  <c r="B89" i="15" s="1"/>
  <c r="C88" i="3"/>
  <c r="A88"/>
  <c r="D88"/>
  <c r="I88" i="15" s="1"/>
  <c r="AJ88" i="3"/>
  <c r="E88"/>
  <c r="G88"/>
  <c r="H88"/>
  <c r="O88" s="1"/>
  <c r="AC88"/>
  <c r="B88" i="5"/>
  <c r="F88" i="3"/>
  <c r="Q88"/>
  <c r="E60" i="15" l="1"/>
  <c r="G60"/>
  <c r="H60"/>
  <c r="Y60" s="1"/>
  <c r="AA60" s="1"/>
  <c r="AC60" s="1"/>
  <c r="AE60" s="1"/>
  <c r="AG60" s="1"/>
  <c r="AI60" s="1"/>
  <c r="AK60" s="1"/>
  <c r="C61"/>
  <c r="D60"/>
  <c r="K60"/>
  <c r="F60"/>
  <c r="D87" i="5"/>
  <c r="K87"/>
  <c r="H87"/>
  <c r="M87" i="3" s="1"/>
  <c r="M86" i="5"/>
  <c r="Y86" s="1"/>
  <c r="AA86" s="1"/>
  <c r="AC86" s="1"/>
  <c r="AE86" s="1"/>
  <c r="AG86" s="1"/>
  <c r="AI86" s="1"/>
  <c r="AK86" s="1"/>
  <c r="G87"/>
  <c r="C88"/>
  <c r="AQ87" i="3"/>
  <c r="A88" i="5"/>
  <c r="F88" s="1"/>
  <c r="L86"/>
  <c r="M87"/>
  <c r="Y87" s="1"/>
  <c r="AA87" s="1"/>
  <c r="AC87" s="1"/>
  <c r="AE87" s="1"/>
  <c r="AG87" s="1"/>
  <c r="AI87" s="1"/>
  <c r="AK87" s="1"/>
  <c r="L87" i="3"/>
  <c r="I88" i="5"/>
  <c r="N88" i="3"/>
  <c r="J88" i="5"/>
  <c r="K88" i="3"/>
  <c r="AD88"/>
  <c r="AK88"/>
  <c r="AM88"/>
  <c r="AF88"/>
  <c r="AO88"/>
  <c r="AN88" s="1"/>
  <c r="AL88"/>
  <c r="AE88"/>
  <c r="R88"/>
  <c r="S88" s="1"/>
  <c r="T88"/>
  <c r="U88" s="1"/>
  <c r="V88"/>
  <c r="W88" s="1"/>
  <c r="X88"/>
  <c r="Y88" s="1"/>
  <c r="J88"/>
  <c r="I88"/>
  <c r="Z88"/>
  <c r="AA88" s="1"/>
  <c r="B90"/>
  <c r="B90" i="15" s="1"/>
  <c r="A89" i="3"/>
  <c r="C89"/>
  <c r="D89"/>
  <c r="I89" i="15" s="1"/>
  <c r="AJ89" i="3"/>
  <c r="E89"/>
  <c r="F89"/>
  <c r="G89"/>
  <c r="H89"/>
  <c r="O89" s="1"/>
  <c r="AC89"/>
  <c r="B89" i="5"/>
  <c r="Q89" i="3"/>
  <c r="J61" i="15" l="1"/>
  <c r="L61"/>
  <c r="M61"/>
  <c r="A61"/>
  <c r="D88" i="5"/>
  <c r="E88"/>
  <c r="K88"/>
  <c r="H88"/>
  <c r="M88" i="3" s="1"/>
  <c r="L88" s="1"/>
  <c r="L87" i="5"/>
  <c r="G88"/>
  <c r="C89"/>
  <c r="A89"/>
  <c r="C90" s="1"/>
  <c r="R89" i="3"/>
  <c r="S89" s="1"/>
  <c r="T89"/>
  <c r="U89" s="1"/>
  <c r="V89"/>
  <c r="W89" s="1"/>
  <c r="Z89"/>
  <c r="AA89" s="1"/>
  <c r="J89"/>
  <c r="X89"/>
  <c r="Y89" s="1"/>
  <c r="I89"/>
  <c r="AD89"/>
  <c r="AL89"/>
  <c r="AK89"/>
  <c r="AO89"/>
  <c r="AN89" s="1"/>
  <c r="AF89"/>
  <c r="AM89"/>
  <c r="AE89"/>
  <c r="I89" i="5"/>
  <c r="N89" i="3"/>
  <c r="H89" i="5"/>
  <c r="M89" i="3" s="1"/>
  <c r="K89" i="5"/>
  <c r="D89"/>
  <c r="F89"/>
  <c r="J89"/>
  <c r="K89" i="3"/>
  <c r="B91"/>
  <c r="B91" i="15" s="1"/>
  <c r="C90" i="3"/>
  <c r="A90"/>
  <c r="D90"/>
  <c r="I90" i="15" s="1"/>
  <c r="AJ90" i="3"/>
  <c r="E90"/>
  <c r="F90"/>
  <c r="AC90"/>
  <c r="H90"/>
  <c r="O90" s="1"/>
  <c r="G90"/>
  <c r="Q90"/>
  <c r="B90" i="5"/>
  <c r="AQ88" i="3"/>
  <c r="C62" i="15" l="1"/>
  <c r="H61"/>
  <c r="Y61" s="1"/>
  <c r="AA61" s="1"/>
  <c r="AC61" s="1"/>
  <c r="AE61" s="1"/>
  <c r="AG61" s="1"/>
  <c r="AI61" s="1"/>
  <c r="AK61" s="1"/>
  <c r="G61"/>
  <c r="K61"/>
  <c r="E61"/>
  <c r="D61"/>
  <c r="F61"/>
  <c r="G89" i="5"/>
  <c r="E89"/>
  <c r="M88"/>
  <c r="Y88" s="1"/>
  <c r="AA88" s="1"/>
  <c r="AC88" s="1"/>
  <c r="AE88" s="1"/>
  <c r="AG88" s="1"/>
  <c r="AI88" s="1"/>
  <c r="AK88" s="1"/>
  <c r="A90"/>
  <c r="C91" s="1"/>
  <c r="L88"/>
  <c r="M89"/>
  <c r="Y89" s="1"/>
  <c r="AA89" s="1"/>
  <c r="AC89" s="1"/>
  <c r="AE89" s="1"/>
  <c r="AG89" s="1"/>
  <c r="AI89" s="1"/>
  <c r="AK89" s="1"/>
  <c r="L89" i="3"/>
  <c r="AQ89"/>
  <c r="J90" i="5"/>
  <c r="K90" i="3"/>
  <c r="R90"/>
  <c r="S90" s="1"/>
  <c r="T90"/>
  <c r="U90" s="1"/>
  <c r="V90"/>
  <c r="W90" s="1"/>
  <c r="Z90"/>
  <c r="AA90" s="1"/>
  <c r="J90"/>
  <c r="X90"/>
  <c r="Y90" s="1"/>
  <c r="I90"/>
  <c r="B92"/>
  <c r="B92" i="15" s="1"/>
  <c r="A91" i="3"/>
  <c r="C91"/>
  <c r="D91"/>
  <c r="I91" i="15" s="1"/>
  <c r="AJ91" i="3"/>
  <c r="E91"/>
  <c r="Q91"/>
  <c r="F91"/>
  <c r="G91"/>
  <c r="AC91"/>
  <c r="B91" i="5"/>
  <c r="H91" i="3"/>
  <c r="O91" s="1"/>
  <c r="AF90"/>
  <c r="AD90"/>
  <c r="AL90"/>
  <c r="AM90"/>
  <c r="AO90"/>
  <c r="AN90" s="1"/>
  <c r="AK90"/>
  <c r="AE90"/>
  <c r="I90" i="5"/>
  <c r="N90" i="3"/>
  <c r="M62" i="15" l="1"/>
  <c r="Y62" s="1"/>
  <c r="AA62" s="1"/>
  <c r="AC62" s="1"/>
  <c r="AE62" s="1"/>
  <c r="AG62" s="1"/>
  <c r="AI62" s="1"/>
  <c r="AK62" s="1"/>
  <c r="J62"/>
  <c r="L62"/>
  <c r="A62"/>
  <c r="F90" i="5"/>
  <c r="G90"/>
  <c r="K90"/>
  <c r="H90"/>
  <c r="M90" i="3" s="1"/>
  <c r="L90" s="1"/>
  <c r="E90" i="5"/>
  <c r="D90"/>
  <c r="A91"/>
  <c r="H91" s="1"/>
  <c r="M91" i="3" s="1"/>
  <c r="L89" i="5"/>
  <c r="AQ90" i="3"/>
  <c r="AD91"/>
  <c r="AL91"/>
  <c r="AO91"/>
  <c r="AN91" s="1"/>
  <c r="AF91"/>
  <c r="AM91"/>
  <c r="AK91"/>
  <c r="AE91"/>
  <c r="I91" i="5"/>
  <c r="N91" i="3"/>
  <c r="R91"/>
  <c r="S91" s="1"/>
  <c r="T91"/>
  <c r="U91" s="1"/>
  <c r="V91"/>
  <c r="W91" s="1"/>
  <c r="I91"/>
  <c r="Z91"/>
  <c r="AA91" s="1"/>
  <c r="X91"/>
  <c r="Y91" s="1"/>
  <c r="J91"/>
  <c r="J91" i="5"/>
  <c r="K91" i="3"/>
  <c r="B93"/>
  <c r="B93" i="15" s="1"/>
  <c r="C92" i="3"/>
  <c r="A92"/>
  <c r="D92"/>
  <c r="I92" i="15" s="1"/>
  <c r="AJ92" i="3"/>
  <c r="E92"/>
  <c r="AC92"/>
  <c r="F92"/>
  <c r="H92"/>
  <c r="O92" s="1"/>
  <c r="G92"/>
  <c r="Q92"/>
  <c r="B92" i="5"/>
  <c r="F91" l="1"/>
  <c r="C63" i="15"/>
  <c r="E62"/>
  <c r="D62"/>
  <c r="K62"/>
  <c r="H62"/>
  <c r="G62"/>
  <c r="F62"/>
  <c r="D91" i="5"/>
  <c r="C92"/>
  <c r="M90"/>
  <c r="Y90" s="1"/>
  <c r="AA90" s="1"/>
  <c r="AC90" s="1"/>
  <c r="AE90" s="1"/>
  <c r="AG90" s="1"/>
  <c r="AI90" s="1"/>
  <c r="AK90" s="1"/>
  <c r="L91" i="3"/>
  <c r="K91" i="5"/>
  <c r="E91"/>
  <c r="G91"/>
  <c r="A92"/>
  <c r="H92" s="1"/>
  <c r="M92" i="3" s="1"/>
  <c r="L90" i="5"/>
  <c r="M91"/>
  <c r="AE92" i="3"/>
  <c r="AK92"/>
  <c r="AF92"/>
  <c r="AL92"/>
  <c r="AO92"/>
  <c r="AN92" s="1"/>
  <c r="AD92"/>
  <c r="AM92"/>
  <c r="B94"/>
  <c r="B94" i="15" s="1"/>
  <c r="A93" i="3"/>
  <c r="C93"/>
  <c r="D93"/>
  <c r="I93" i="15" s="1"/>
  <c r="AJ93" i="3"/>
  <c r="E93"/>
  <c r="H93"/>
  <c r="O93" s="1"/>
  <c r="G93"/>
  <c r="F93"/>
  <c r="B93" i="5"/>
  <c r="Q93" i="3"/>
  <c r="AC93"/>
  <c r="I92" i="5"/>
  <c r="N92" i="3"/>
  <c r="J92" i="5"/>
  <c r="K92" i="3"/>
  <c r="AQ91"/>
  <c r="C93" i="5"/>
  <c r="F92"/>
  <c r="K92"/>
  <c r="R92" i="3"/>
  <c r="S92" s="1"/>
  <c r="T92"/>
  <c r="U92" s="1"/>
  <c r="V92"/>
  <c r="W92" s="1"/>
  <c r="X92"/>
  <c r="Y92" s="1"/>
  <c r="J92"/>
  <c r="Z92"/>
  <c r="AA92" s="1"/>
  <c r="I92"/>
  <c r="Y91" i="5"/>
  <c r="AA91" s="1"/>
  <c r="AC91" s="1"/>
  <c r="AE91" s="1"/>
  <c r="AG91" s="1"/>
  <c r="AI91" s="1"/>
  <c r="AK91" s="1"/>
  <c r="L92" i="3" l="1"/>
  <c r="J63" i="15"/>
  <c r="L63"/>
  <c r="M63"/>
  <c r="A63"/>
  <c r="G92" i="5"/>
  <c r="D92"/>
  <c r="E92"/>
  <c r="L91"/>
  <c r="A93"/>
  <c r="M92"/>
  <c r="Y92" s="1"/>
  <c r="AA92" s="1"/>
  <c r="AC92" s="1"/>
  <c r="AE92" s="1"/>
  <c r="AG92" s="1"/>
  <c r="AI92" s="1"/>
  <c r="AK92" s="1"/>
  <c r="AL93" i="3"/>
  <c r="AF93"/>
  <c r="AK93"/>
  <c r="AO93"/>
  <c r="AN93" s="1"/>
  <c r="AM93"/>
  <c r="AD93"/>
  <c r="AE93"/>
  <c r="I93" i="5"/>
  <c r="N93" i="3"/>
  <c r="R93"/>
  <c r="S93" s="1"/>
  <c r="T93"/>
  <c r="U93" s="1"/>
  <c r="V93"/>
  <c r="W93" s="1"/>
  <c r="J93"/>
  <c r="Z93"/>
  <c r="AA93" s="1"/>
  <c r="X93"/>
  <c r="Y93" s="1"/>
  <c r="I93"/>
  <c r="AQ92"/>
  <c r="H93" i="5"/>
  <c r="M93" i="3" s="1"/>
  <c r="C94" i="5"/>
  <c r="E93"/>
  <c r="D93"/>
  <c r="K93"/>
  <c r="F93"/>
  <c r="G93"/>
  <c r="J93"/>
  <c r="K93" i="3"/>
  <c r="B95"/>
  <c r="B95" i="15" s="1"/>
  <c r="C94" i="3"/>
  <c r="A94"/>
  <c r="D94"/>
  <c r="I94" i="15" s="1"/>
  <c r="AJ94" i="3"/>
  <c r="E94"/>
  <c r="B94" i="5"/>
  <c r="Q94" i="3"/>
  <c r="F94"/>
  <c r="AC94"/>
  <c r="G94"/>
  <c r="H94"/>
  <c r="O94" s="1"/>
  <c r="K63" i="15" l="1"/>
  <c r="E63"/>
  <c r="G63"/>
  <c r="D63"/>
  <c r="C64"/>
  <c r="H63"/>
  <c r="Y63" s="1"/>
  <c r="AA63" s="1"/>
  <c r="AC63" s="1"/>
  <c r="AE63" s="1"/>
  <c r="AG63" s="1"/>
  <c r="AI63" s="1"/>
  <c r="AK63" s="1"/>
  <c r="F63"/>
  <c r="L92" i="5"/>
  <c r="A94"/>
  <c r="H94" s="1"/>
  <c r="M94" i="3" s="1"/>
  <c r="M93" i="5"/>
  <c r="Y93" s="1"/>
  <c r="AA93" s="1"/>
  <c r="AC93" s="1"/>
  <c r="AE93" s="1"/>
  <c r="AG93" s="1"/>
  <c r="AI93" s="1"/>
  <c r="AK93" s="1"/>
  <c r="L93" i="3"/>
  <c r="R94"/>
  <c r="S94" s="1"/>
  <c r="T94"/>
  <c r="U94" s="1"/>
  <c r="V94"/>
  <c r="W94" s="1"/>
  <c r="I94"/>
  <c r="Z94"/>
  <c r="AA94" s="1"/>
  <c r="X94"/>
  <c r="Y94" s="1"/>
  <c r="J94"/>
  <c r="B96"/>
  <c r="B96" i="15" s="1"/>
  <c r="A95" i="3"/>
  <c r="C95"/>
  <c r="D95"/>
  <c r="I95" i="15" s="1"/>
  <c r="AJ95" i="3"/>
  <c r="E95"/>
  <c r="B95" i="5"/>
  <c r="F95" i="3"/>
  <c r="AC95"/>
  <c r="Q95"/>
  <c r="H95"/>
  <c r="O95" s="1"/>
  <c r="G95"/>
  <c r="C95" i="5"/>
  <c r="AK94" i="3"/>
  <c r="AE94"/>
  <c r="AM94"/>
  <c r="AO94"/>
  <c r="AN94" s="1"/>
  <c r="AF94"/>
  <c r="AL94"/>
  <c r="AD94"/>
  <c r="I94" i="5"/>
  <c r="N94" i="3"/>
  <c r="J94" i="5"/>
  <c r="K94" i="3"/>
  <c r="AQ93"/>
  <c r="M64" i="15" l="1"/>
  <c r="A64"/>
  <c r="J64"/>
  <c r="L64"/>
  <c r="E94" i="5"/>
  <c r="K94"/>
  <c r="G94"/>
  <c r="D94"/>
  <c r="F94"/>
  <c r="L93"/>
  <c r="A95"/>
  <c r="H95" s="1"/>
  <c r="M95" i="3" s="1"/>
  <c r="M94" i="5"/>
  <c r="Y94" s="1"/>
  <c r="AA94" s="1"/>
  <c r="AC94" s="1"/>
  <c r="AE94" s="1"/>
  <c r="AG94" s="1"/>
  <c r="AI94" s="1"/>
  <c r="AK94" s="1"/>
  <c r="AQ94" i="3"/>
  <c r="L94"/>
  <c r="AL95"/>
  <c r="AK95"/>
  <c r="AO95"/>
  <c r="AN95" s="1"/>
  <c r="AF95"/>
  <c r="AE95"/>
  <c r="AD95"/>
  <c r="AM95"/>
  <c r="J95" i="5"/>
  <c r="K95" i="3"/>
  <c r="B97"/>
  <c r="B97" i="15" s="1"/>
  <c r="C96" i="3"/>
  <c r="A96"/>
  <c r="D96"/>
  <c r="I96" i="15" s="1"/>
  <c r="AJ96" i="3"/>
  <c r="E96"/>
  <c r="H96"/>
  <c r="O96" s="1"/>
  <c r="G96"/>
  <c r="Q96"/>
  <c r="F96"/>
  <c r="AC96"/>
  <c r="B96" i="5"/>
  <c r="I95"/>
  <c r="N95" i="3"/>
  <c r="R95"/>
  <c r="S95" s="1"/>
  <c r="T95"/>
  <c r="U95" s="1"/>
  <c r="V95"/>
  <c r="W95" s="1"/>
  <c r="Z95"/>
  <c r="AA95" s="1"/>
  <c r="I95"/>
  <c r="X95"/>
  <c r="Y95" s="1"/>
  <c r="J95"/>
  <c r="F95" i="5" l="1"/>
  <c r="G64" i="15"/>
  <c r="D64"/>
  <c r="F64"/>
  <c r="K64"/>
  <c r="C65"/>
  <c r="H64"/>
  <c r="Y64" s="1"/>
  <c r="AA64" s="1"/>
  <c r="AC64" s="1"/>
  <c r="AE64" s="1"/>
  <c r="AG64" s="1"/>
  <c r="AI64" s="1"/>
  <c r="AK64" s="1"/>
  <c r="E64"/>
  <c r="G95" i="5"/>
  <c r="C96"/>
  <c r="E95"/>
  <c r="K95"/>
  <c r="D95"/>
  <c r="A96"/>
  <c r="H96" s="1"/>
  <c r="M96" i="3" s="1"/>
  <c r="L94" i="5"/>
  <c r="L95" i="3"/>
  <c r="M95" i="5"/>
  <c r="Y95" s="1"/>
  <c r="AA95" s="1"/>
  <c r="AC95" s="1"/>
  <c r="AE95" s="1"/>
  <c r="AG95" s="1"/>
  <c r="AI95" s="1"/>
  <c r="AK95" s="1"/>
  <c r="AF96" i="3"/>
  <c r="AO96"/>
  <c r="AN96" s="1"/>
  <c r="AK96"/>
  <c r="AD96"/>
  <c r="AM96"/>
  <c r="AL96"/>
  <c r="AE96"/>
  <c r="R96"/>
  <c r="S96" s="1"/>
  <c r="T96"/>
  <c r="U96" s="1"/>
  <c r="V96"/>
  <c r="W96" s="1"/>
  <c r="Z96"/>
  <c r="AA96" s="1"/>
  <c r="X96"/>
  <c r="Y96" s="1"/>
  <c r="I96"/>
  <c r="J96"/>
  <c r="B98"/>
  <c r="B98" i="15" s="1"/>
  <c r="A97" i="3"/>
  <c r="C97"/>
  <c r="D97"/>
  <c r="I97" i="15" s="1"/>
  <c r="AJ97" i="3"/>
  <c r="E97"/>
  <c r="H97"/>
  <c r="O97" s="1"/>
  <c r="F97"/>
  <c r="G97"/>
  <c r="Q97"/>
  <c r="B97" i="5"/>
  <c r="AC97" i="3"/>
  <c r="AQ95"/>
  <c r="I96" i="5"/>
  <c r="N96" i="3"/>
  <c r="J96" i="5"/>
  <c r="K96" i="3"/>
  <c r="J65" i="15" l="1"/>
  <c r="L65"/>
  <c r="M65"/>
  <c r="Y65" s="1"/>
  <c r="AA65" s="1"/>
  <c r="AC65" s="1"/>
  <c r="AE65" s="1"/>
  <c r="AG65" s="1"/>
  <c r="AI65" s="1"/>
  <c r="AK65" s="1"/>
  <c r="A65"/>
  <c r="G96" i="5"/>
  <c r="C97"/>
  <c r="K96"/>
  <c r="D96"/>
  <c r="E96"/>
  <c r="F96"/>
  <c r="L95"/>
  <c r="A97"/>
  <c r="C98" s="1"/>
  <c r="M96"/>
  <c r="Y96" s="1"/>
  <c r="AA96" s="1"/>
  <c r="AC96" s="1"/>
  <c r="AE96" s="1"/>
  <c r="AG96" s="1"/>
  <c r="AI96" s="1"/>
  <c r="AK96" s="1"/>
  <c r="H97"/>
  <c r="J97"/>
  <c r="K97" i="3"/>
  <c r="B99"/>
  <c r="B99" i="15" s="1"/>
  <c r="C98" i="3"/>
  <c r="A98"/>
  <c r="D98"/>
  <c r="I98" i="15" s="1"/>
  <c r="AJ98" i="3"/>
  <c r="E98"/>
  <c r="G98"/>
  <c r="B98" i="5"/>
  <c r="F98" i="3"/>
  <c r="AC98"/>
  <c r="H98"/>
  <c r="O98" s="1"/>
  <c r="Q98"/>
  <c r="AF97"/>
  <c r="AE97"/>
  <c r="AD97"/>
  <c r="AL97"/>
  <c r="AK97"/>
  <c r="AO97"/>
  <c r="AN97" s="1"/>
  <c r="AM97"/>
  <c r="I97" i="5"/>
  <c r="N97" i="3"/>
  <c r="R97"/>
  <c r="S97" s="1"/>
  <c r="T97"/>
  <c r="U97" s="1"/>
  <c r="V97"/>
  <c r="W97" s="1"/>
  <c r="I97"/>
  <c r="Z97"/>
  <c r="AA97" s="1"/>
  <c r="X97"/>
  <c r="Y97" s="1"/>
  <c r="M97"/>
  <c r="J97"/>
  <c r="L96"/>
  <c r="AQ96"/>
  <c r="K65" i="15" l="1"/>
  <c r="E65"/>
  <c r="C66"/>
  <c r="D65"/>
  <c r="F65"/>
  <c r="H65"/>
  <c r="G65"/>
  <c r="G97" i="5"/>
  <c r="D97"/>
  <c r="E97"/>
  <c r="F97"/>
  <c r="K97"/>
  <c r="L96"/>
  <c r="A98"/>
  <c r="C99" s="1"/>
  <c r="M97"/>
  <c r="Y97" s="1"/>
  <c r="AA97" s="1"/>
  <c r="AC97" s="1"/>
  <c r="AE97" s="1"/>
  <c r="AG97" s="1"/>
  <c r="AI97" s="1"/>
  <c r="AK97" s="1"/>
  <c r="AO98" i="3"/>
  <c r="AN98" s="1"/>
  <c r="AE98"/>
  <c r="AM98"/>
  <c r="AK98"/>
  <c r="AF98"/>
  <c r="AL98"/>
  <c r="AD98"/>
  <c r="I98" i="5"/>
  <c r="N98" i="3"/>
  <c r="J98" i="5"/>
  <c r="K98" i="3"/>
  <c r="L97"/>
  <c r="AQ97"/>
  <c r="G98" i="5"/>
  <c r="F98"/>
  <c r="R98" i="3"/>
  <c r="S98" s="1"/>
  <c r="T98"/>
  <c r="U98" s="1"/>
  <c r="V98"/>
  <c r="W98" s="1"/>
  <c r="X98"/>
  <c r="Y98" s="1"/>
  <c r="J98"/>
  <c r="Z98"/>
  <c r="AA98" s="1"/>
  <c r="I98"/>
  <c r="B100"/>
  <c r="B100" i="15" s="1"/>
  <c r="A99" i="3"/>
  <c r="C99"/>
  <c r="D99"/>
  <c r="I99" i="15" s="1"/>
  <c r="AJ99" i="3"/>
  <c r="E99"/>
  <c r="Q99"/>
  <c r="H99"/>
  <c r="O99" s="1"/>
  <c r="B99" i="5"/>
  <c r="G99" i="3"/>
  <c r="F99"/>
  <c r="AC99"/>
  <c r="M66" i="15" l="1"/>
  <c r="Y66" s="1"/>
  <c r="AA66" s="1"/>
  <c r="AC66" s="1"/>
  <c r="AE66" s="1"/>
  <c r="AG66" s="1"/>
  <c r="AI66" s="1"/>
  <c r="AK66" s="1"/>
  <c r="L66"/>
  <c r="J66"/>
  <c r="A66"/>
  <c r="E98" i="5"/>
  <c r="H98"/>
  <c r="M98" i="3" s="1"/>
  <c r="L98" s="1"/>
  <c r="K98" i="5"/>
  <c r="D98"/>
  <c r="L97"/>
  <c r="A99"/>
  <c r="H99" s="1"/>
  <c r="M99" i="3" s="1"/>
  <c r="AO99"/>
  <c r="AN99" s="1"/>
  <c r="AK99"/>
  <c r="AF99"/>
  <c r="AL99"/>
  <c r="AM99"/>
  <c r="AE99"/>
  <c r="AD99"/>
  <c r="R99"/>
  <c r="S99" s="1"/>
  <c r="T99"/>
  <c r="U99" s="1"/>
  <c r="V99"/>
  <c r="W99" s="1"/>
  <c r="Z99"/>
  <c r="AA99" s="1"/>
  <c r="I99"/>
  <c r="X99"/>
  <c r="Y99" s="1"/>
  <c r="J99"/>
  <c r="AQ98"/>
  <c r="I99" i="5"/>
  <c r="N99" i="3"/>
  <c r="J99" i="5"/>
  <c r="K99" i="3"/>
  <c r="B101"/>
  <c r="B101" i="15" s="1"/>
  <c r="C100" i="3"/>
  <c r="A100"/>
  <c r="D100"/>
  <c r="I100" i="15" s="1"/>
  <c r="AJ100" i="3"/>
  <c r="E100"/>
  <c r="B100" i="5"/>
  <c r="H100" i="3"/>
  <c r="O100" s="1"/>
  <c r="F100"/>
  <c r="G100"/>
  <c r="Q100"/>
  <c r="AC100"/>
  <c r="C67" i="15" l="1"/>
  <c r="H66"/>
  <c r="E66"/>
  <c r="G66"/>
  <c r="D66"/>
  <c r="F66"/>
  <c r="K66"/>
  <c r="F99" i="5"/>
  <c r="M98"/>
  <c r="Y98" s="1"/>
  <c r="AA98" s="1"/>
  <c r="AC98" s="1"/>
  <c r="AE98" s="1"/>
  <c r="AG98" s="1"/>
  <c r="AI98" s="1"/>
  <c r="AK98" s="1"/>
  <c r="G99"/>
  <c r="C100"/>
  <c r="D99"/>
  <c r="E99"/>
  <c r="K99"/>
  <c r="A100"/>
  <c r="C101" s="1"/>
  <c r="L98"/>
  <c r="M99"/>
  <c r="Y99" s="1"/>
  <c r="AA99" s="1"/>
  <c r="AC99" s="1"/>
  <c r="AE99" s="1"/>
  <c r="AG99" s="1"/>
  <c r="AI99" s="1"/>
  <c r="AK99" s="1"/>
  <c r="L99" i="3"/>
  <c r="H100" i="5"/>
  <c r="M100" i="3" s="1"/>
  <c r="R100"/>
  <c r="S100" s="1"/>
  <c r="T100"/>
  <c r="U100" s="1"/>
  <c r="V100"/>
  <c r="W100" s="1"/>
  <c r="Z100"/>
  <c r="AA100" s="1"/>
  <c r="X100"/>
  <c r="Y100" s="1"/>
  <c r="J100"/>
  <c r="I100"/>
  <c r="B102"/>
  <c r="B102" i="15" s="1"/>
  <c r="A101" i="3"/>
  <c r="C101"/>
  <c r="D101"/>
  <c r="I101" i="15" s="1"/>
  <c r="AJ101" i="3"/>
  <c r="E101"/>
  <c r="F101"/>
  <c r="G101"/>
  <c r="H101"/>
  <c r="O101" s="1"/>
  <c r="Q101"/>
  <c r="B101" i="5"/>
  <c r="AC101" i="3"/>
  <c r="AK100"/>
  <c r="AO100"/>
  <c r="AN100" s="1"/>
  <c r="AE100"/>
  <c r="AL100"/>
  <c r="AD100"/>
  <c r="AF100"/>
  <c r="AM100"/>
  <c r="I100" i="5"/>
  <c r="N100" i="3"/>
  <c r="J100" i="5"/>
  <c r="K100" i="3"/>
  <c r="AQ99"/>
  <c r="M67" i="15" l="1"/>
  <c r="L67"/>
  <c r="J67"/>
  <c r="A67"/>
  <c r="E100" i="5"/>
  <c r="D100"/>
  <c r="G100"/>
  <c r="K100"/>
  <c r="F100"/>
  <c r="L99"/>
  <c r="A101"/>
  <c r="H101" s="1"/>
  <c r="M101" i="3" s="1"/>
  <c r="M100" i="5"/>
  <c r="AQ100" i="3"/>
  <c r="AK101"/>
  <c r="AM101"/>
  <c r="AO101"/>
  <c r="AN101" s="1"/>
  <c r="AE101"/>
  <c r="AF101"/>
  <c r="AD101"/>
  <c r="AL101"/>
  <c r="I101" i="5"/>
  <c r="N101" i="3"/>
  <c r="R101"/>
  <c r="S101" s="1"/>
  <c r="T101"/>
  <c r="U101" s="1"/>
  <c r="V101"/>
  <c r="W101" s="1"/>
  <c r="Z101"/>
  <c r="AA101" s="1"/>
  <c r="J101"/>
  <c r="I101"/>
  <c r="X101"/>
  <c r="Y101" s="1"/>
  <c r="Y100" i="5"/>
  <c r="AA100" s="1"/>
  <c r="AC100" s="1"/>
  <c r="AE100" s="1"/>
  <c r="AG100" s="1"/>
  <c r="AI100" s="1"/>
  <c r="AK100" s="1"/>
  <c r="C102"/>
  <c r="J101"/>
  <c r="K101" i="3"/>
  <c r="B103"/>
  <c r="B103" i="15" s="1"/>
  <c r="C102" i="3"/>
  <c r="A102"/>
  <c r="D102"/>
  <c r="I102" i="15" s="1"/>
  <c r="AJ102" i="3"/>
  <c r="E102"/>
  <c r="B102" i="5"/>
  <c r="AC102" i="3"/>
  <c r="Q102"/>
  <c r="H102"/>
  <c r="O102" s="1"/>
  <c r="F102"/>
  <c r="G102"/>
  <c r="L100"/>
  <c r="E101" i="5" l="1"/>
  <c r="D101"/>
  <c r="E67" i="15"/>
  <c r="F67"/>
  <c r="D67"/>
  <c r="C68"/>
  <c r="K67"/>
  <c r="H67"/>
  <c r="Y67" s="1"/>
  <c r="AA67" s="1"/>
  <c r="AC67" s="1"/>
  <c r="AE67" s="1"/>
  <c r="AG67" s="1"/>
  <c r="AI67" s="1"/>
  <c r="AK67" s="1"/>
  <c r="G67"/>
  <c r="K101" i="5"/>
  <c r="G101"/>
  <c r="F101"/>
  <c r="A102"/>
  <c r="H102" s="1"/>
  <c r="M102" i="3" s="1"/>
  <c r="L100" i="5"/>
  <c r="L101" i="3"/>
  <c r="M101" i="5"/>
  <c r="AK102" i="3"/>
  <c r="AM102"/>
  <c r="AO102"/>
  <c r="AN102" s="1"/>
  <c r="AL102"/>
  <c r="AF102"/>
  <c r="AD102"/>
  <c r="AE102"/>
  <c r="I102" i="5"/>
  <c r="N102" i="3"/>
  <c r="J102" i="5"/>
  <c r="K102" i="3"/>
  <c r="R102"/>
  <c r="S102" s="1"/>
  <c r="T102"/>
  <c r="U102" s="1"/>
  <c r="V102"/>
  <c r="W102" s="1"/>
  <c r="X102"/>
  <c r="Y102" s="1"/>
  <c r="I102"/>
  <c r="J102"/>
  <c r="Z102"/>
  <c r="AA102" s="1"/>
  <c r="B104"/>
  <c r="B104" i="15" s="1"/>
  <c r="A103" i="3"/>
  <c r="C103"/>
  <c r="D103"/>
  <c r="I103" i="15" s="1"/>
  <c r="AJ103" i="3"/>
  <c r="E103"/>
  <c r="F103"/>
  <c r="AC103"/>
  <c r="Q103"/>
  <c r="H103"/>
  <c r="O103" s="1"/>
  <c r="G103"/>
  <c r="B103" i="5"/>
  <c r="AQ101" i="3"/>
  <c r="Y101" i="5"/>
  <c r="AA101" s="1"/>
  <c r="AC101" s="1"/>
  <c r="AE101" s="1"/>
  <c r="AG101" s="1"/>
  <c r="AI101" s="1"/>
  <c r="AK101" s="1"/>
  <c r="M68" i="15" l="1"/>
  <c r="Y68" s="1"/>
  <c r="AA68" s="1"/>
  <c r="AC68" s="1"/>
  <c r="AE68" s="1"/>
  <c r="AG68" s="1"/>
  <c r="AI68" s="1"/>
  <c r="AK68" s="1"/>
  <c r="A68"/>
  <c r="J68"/>
  <c r="L68"/>
  <c r="E102" i="5"/>
  <c r="G102"/>
  <c r="C103"/>
  <c r="D102"/>
  <c r="K102"/>
  <c r="F102"/>
  <c r="L101"/>
  <c r="A103"/>
  <c r="C104" s="1"/>
  <c r="M102"/>
  <c r="Y102" s="1"/>
  <c r="AA102" s="1"/>
  <c r="AC102" s="1"/>
  <c r="AE102" s="1"/>
  <c r="AG102" s="1"/>
  <c r="AI102" s="1"/>
  <c r="AK102" s="1"/>
  <c r="L102" i="3"/>
  <c r="J103" i="5"/>
  <c r="K103" i="3"/>
  <c r="B105"/>
  <c r="B105" i="15" s="1"/>
  <c r="C104" i="3"/>
  <c r="A104"/>
  <c r="D104"/>
  <c r="I104" i="15" s="1"/>
  <c r="AJ104" i="3"/>
  <c r="E104"/>
  <c r="G104"/>
  <c r="B104" i="5"/>
  <c r="Q104" i="3"/>
  <c r="H104"/>
  <c r="O104" s="1"/>
  <c r="F104"/>
  <c r="AC104"/>
  <c r="AQ102"/>
  <c r="AO103"/>
  <c r="AN103" s="1"/>
  <c r="AL103"/>
  <c r="AF103"/>
  <c r="AE103"/>
  <c r="AK103"/>
  <c r="AM103"/>
  <c r="AD103"/>
  <c r="I103" i="5"/>
  <c r="N103" i="3"/>
  <c r="R103"/>
  <c r="S103" s="1"/>
  <c r="T103"/>
  <c r="U103" s="1"/>
  <c r="V103"/>
  <c r="W103" s="1"/>
  <c r="X103"/>
  <c r="Y103" s="1"/>
  <c r="Z103"/>
  <c r="AA103" s="1"/>
  <c r="I103"/>
  <c r="J103"/>
  <c r="C69" i="15" l="1"/>
  <c r="G68"/>
  <c r="E68"/>
  <c r="K68"/>
  <c r="F68"/>
  <c r="D68"/>
  <c r="H68"/>
  <c r="K103" i="5"/>
  <c r="E103"/>
  <c r="G103"/>
  <c r="H103"/>
  <c r="M103" i="3" s="1"/>
  <c r="L103" s="1"/>
  <c r="F103" i="5"/>
  <c r="D103"/>
  <c r="L102"/>
  <c r="A104"/>
  <c r="H104" s="1"/>
  <c r="M104" i="3" s="1"/>
  <c r="AK104"/>
  <c r="AF104"/>
  <c r="AL104"/>
  <c r="AO104"/>
  <c r="AN104" s="1"/>
  <c r="AD104"/>
  <c r="AM104"/>
  <c r="AE104"/>
  <c r="I104" i="5"/>
  <c r="N104" i="3"/>
  <c r="J104" i="5"/>
  <c r="K104" i="3"/>
  <c r="AQ103"/>
  <c r="R104"/>
  <c r="S104" s="1"/>
  <c r="T104"/>
  <c r="U104" s="1"/>
  <c r="V104"/>
  <c r="W104" s="1"/>
  <c r="X104"/>
  <c r="Y104" s="1"/>
  <c r="I104"/>
  <c r="Z104"/>
  <c r="AA104" s="1"/>
  <c r="J104"/>
  <c r="B106"/>
  <c r="B106" i="15" s="1"/>
  <c r="A105" i="3"/>
  <c r="C105"/>
  <c r="D105"/>
  <c r="I105" i="15" s="1"/>
  <c r="AJ105" i="3"/>
  <c r="E105"/>
  <c r="Q105"/>
  <c r="B105" i="5"/>
  <c r="AC105" i="3"/>
  <c r="F105"/>
  <c r="H105"/>
  <c r="O105" s="1"/>
  <c r="G105"/>
  <c r="M69" i="15" l="1"/>
  <c r="Y69" s="1"/>
  <c r="AA69" s="1"/>
  <c r="AC69" s="1"/>
  <c r="AE69" s="1"/>
  <c r="AG69" s="1"/>
  <c r="AI69" s="1"/>
  <c r="AK69" s="1"/>
  <c r="L69"/>
  <c r="J69"/>
  <c r="A69"/>
  <c r="G104" i="5"/>
  <c r="K104"/>
  <c r="C105"/>
  <c r="L104" i="3"/>
  <c r="F104" i="5"/>
  <c r="E104"/>
  <c r="D104"/>
  <c r="M103"/>
  <c r="Y103" s="1"/>
  <c r="AA103" s="1"/>
  <c r="AC103" s="1"/>
  <c r="AE103" s="1"/>
  <c r="AG103" s="1"/>
  <c r="AI103" s="1"/>
  <c r="AK103" s="1"/>
  <c r="A105"/>
  <c r="C106" s="1"/>
  <c r="L103"/>
  <c r="M104"/>
  <c r="Y104" s="1"/>
  <c r="AA104" s="1"/>
  <c r="AC104" s="1"/>
  <c r="AE104" s="1"/>
  <c r="AG104" s="1"/>
  <c r="AI104" s="1"/>
  <c r="AK104" s="1"/>
  <c r="AD105" i="3"/>
  <c r="AL105"/>
  <c r="AF105"/>
  <c r="AO105"/>
  <c r="AN105" s="1"/>
  <c r="AK105"/>
  <c r="AE105"/>
  <c r="AM105"/>
  <c r="H105" i="5"/>
  <c r="M105" i="3" s="1"/>
  <c r="J105" i="5"/>
  <c r="K105" i="3"/>
  <c r="B107"/>
  <c r="B107" i="15" s="1"/>
  <c r="C106" i="3"/>
  <c r="A106"/>
  <c r="D106"/>
  <c r="I106" i="15" s="1"/>
  <c r="AJ106" i="3"/>
  <c r="E106"/>
  <c r="AC106"/>
  <c r="F106"/>
  <c r="G106"/>
  <c r="H106"/>
  <c r="O106" s="1"/>
  <c r="B106" i="5"/>
  <c r="Q106" i="3"/>
  <c r="I105" i="5"/>
  <c r="N105" i="3"/>
  <c r="R105"/>
  <c r="S105" s="1"/>
  <c r="T105"/>
  <c r="U105" s="1"/>
  <c r="V105"/>
  <c r="W105" s="1"/>
  <c r="X105"/>
  <c r="Y105" s="1"/>
  <c r="I105"/>
  <c r="Z105"/>
  <c r="AA105" s="1"/>
  <c r="J105"/>
  <c r="AQ104"/>
  <c r="E105" i="5" l="1"/>
  <c r="K105"/>
  <c r="F105"/>
  <c r="G69" i="15"/>
  <c r="D69"/>
  <c r="F69"/>
  <c r="K69"/>
  <c r="C70"/>
  <c r="H69"/>
  <c r="E69"/>
  <c r="L105" i="3"/>
  <c r="G105" i="5"/>
  <c r="D105"/>
  <c r="L104"/>
  <c r="A106"/>
  <c r="C107" s="1"/>
  <c r="M105"/>
  <c r="Y105" s="1"/>
  <c r="AA105" s="1"/>
  <c r="AC105" s="1"/>
  <c r="AE105" s="1"/>
  <c r="AG105" s="1"/>
  <c r="AI105" s="1"/>
  <c r="AK105" s="1"/>
  <c r="AM106" i="3"/>
  <c r="AL106"/>
  <c r="AO106"/>
  <c r="AN106" s="1"/>
  <c r="AE106"/>
  <c r="AD106"/>
  <c r="AK106"/>
  <c r="AF106"/>
  <c r="R106"/>
  <c r="S106" s="1"/>
  <c r="T106"/>
  <c r="U106" s="1"/>
  <c r="V106"/>
  <c r="W106" s="1"/>
  <c r="I106"/>
  <c r="Z106"/>
  <c r="AA106" s="1"/>
  <c r="X106"/>
  <c r="Y106" s="1"/>
  <c r="J106"/>
  <c r="B108"/>
  <c r="B108" i="15" s="1"/>
  <c r="A107" i="3"/>
  <c r="C107"/>
  <c r="D107"/>
  <c r="I107" i="15" s="1"/>
  <c r="AJ107" i="3"/>
  <c r="E107"/>
  <c r="H107"/>
  <c r="O107" s="1"/>
  <c r="G107"/>
  <c r="F107"/>
  <c r="Q107"/>
  <c r="B107" i="5"/>
  <c r="AC107" i="3"/>
  <c r="I106" i="5"/>
  <c r="N106" i="3"/>
  <c r="J106" i="5"/>
  <c r="K106" i="3"/>
  <c r="AQ105"/>
  <c r="D106" i="5" l="1"/>
  <c r="E106"/>
  <c r="J70" i="15"/>
  <c r="A70"/>
  <c r="M70"/>
  <c r="L70"/>
  <c r="F106" i="5"/>
  <c r="H106"/>
  <c r="M106" i="3" s="1"/>
  <c r="K106" i="5"/>
  <c r="G106"/>
  <c r="L105"/>
  <c r="A107"/>
  <c r="H107" s="1"/>
  <c r="M107" i="3" s="1"/>
  <c r="J107" i="5"/>
  <c r="K107" i="3"/>
  <c r="B109"/>
  <c r="B109" i="15" s="1"/>
  <c r="C108" i="3"/>
  <c r="A108"/>
  <c r="D108"/>
  <c r="I108" i="15" s="1"/>
  <c r="AJ108" i="3"/>
  <c r="E108"/>
  <c r="B108" i="5"/>
  <c r="AC108" i="3"/>
  <c r="F108"/>
  <c r="H108"/>
  <c r="O108" s="1"/>
  <c r="Q108"/>
  <c r="G108"/>
  <c r="AQ106"/>
  <c r="AD107"/>
  <c r="AM107"/>
  <c r="AF107"/>
  <c r="AK107"/>
  <c r="AL107"/>
  <c r="AO107"/>
  <c r="AN107" s="1"/>
  <c r="AE107"/>
  <c r="I107" i="5"/>
  <c r="N107" i="3"/>
  <c r="R107"/>
  <c r="S107" s="1"/>
  <c r="T107"/>
  <c r="U107" s="1"/>
  <c r="V107"/>
  <c r="W107" s="1"/>
  <c r="J107"/>
  <c r="X107"/>
  <c r="Y107" s="1"/>
  <c r="Z107"/>
  <c r="AA107" s="1"/>
  <c r="I107"/>
  <c r="L106"/>
  <c r="C71" i="15" l="1"/>
  <c r="G70"/>
  <c r="E70"/>
  <c r="K70"/>
  <c r="F70"/>
  <c r="D70"/>
  <c r="H70"/>
  <c r="Y70" s="1"/>
  <c r="AA70" s="1"/>
  <c r="AC70" s="1"/>
  <c r="AE70" s="1"/>
  <c r="AG70" s="1"/>
  <c r="AI70" s="1"/>
  <c r="AK70" s="1"/>
  <c r="C108" i="5"/>
  <c r="M106"/>
  <c r="Y106" s="1"/>
  <c r="AA106" s="1"/>
  <c r="AC106" s="1"/>
  <c r="AE106" s="1"/>
  <c r="AG106" s="1"/>
  <c r="AI106" s="1"/>
  <c r="AK106" s="1"/>
  <c r="F107"/>
  <c r="E107"/>
  <c r="K107"/>
  <c r="G107"/>
  <c r="D107"/>
  <c r="L106"/>
  <c r="A108"/>
  <c r="H108" s="1"/>
  <c r="M108" i="3" s="1"/>
  <c r="M107" i="5"/>
  <c r="Y107" s="1"/>
  <c r="AA107" s="1"/>
  <c r="AC107" s="1"/>
  <c r="AE107" s="1"/>
  <c r="AG107" s="1"/>
  <c r="AI107" s="1"/>
  <c r="AK107" s="1"/>
  <c r="L107" i="3"/>
  <c r="AD108"/>
  <c r="AL108"/>
  <c r="AM108"/>
  <c r="AK108"/>
  <c r="AE108"/>
  <c r="AO108"/>
  <c r="AN108" s="1"/>
  <c r="AF108"/>
  <c r="I108" i="5"/>
  <c r="N108" i="3"/>
  <c r="J108" i="5"/>
  <c r="K108" i="3"/>
  <c r="AQ107"/>
  <c r="K108" i="5"/>
  <c r="R108" i="3"/>
  <c r="S108" s="1"/>
  <c r="T108"/>
  <c r="U108" s="1"/>
  <c r="V108"/>
  <c r="W108" s="1"/>
  <c r="X108"/>
  <c r="Y108" s="1"/>
  <c r="I108"/>
  <c r="Z108"/>
  <c r="AA108" s="1"/>
  <c r="J108"/>
  <c r="B110"/>
  <c r="B110" i="15" s="1"/>
  <c r="A109" i="3"/>
  <c r="C109"/>
  <c r="D109"/>
  <c r="I109" i="15" s="1"/>
  <c r="AJ109" i="3"/>
  <c r="E109"/>
  <c r="F109"/>
  <c r="G109"/>
  <c r="AC109"/>
  <c r="B109" i="5"/>
  <c r="H109" i="3"/>
  <c r="O109" s="1"/>
  <c r="Q109"/>
  <c r="J71" i="15" l="1"/>
  <c r="A71"/>
  <c r="M71"/>
  <c r="L71"/>
  <c r="D108" i="5"/>
  <c r="C109"/>
  <c r="F108"/>
  <c r="E108"/>
  <c r="G108"/>
  <c r="A109"/>
  <c r="H109" s="1"/>
  <c r="M109" i="3" s="1"/>
  <c r="L107" i="5"/>
  <c r="M108"/>
  <c r="Y108" s="1"/>
  <c r="AA108" s="1"/>
  <c r="AC108" s="1"/>
  <c r="AE108" s="1"/>
  <c r="AG108" s="1"/>
  <c r="AI108" s="1"/>
  <c r="AK108" s="1"/>
  <c r="L108" i="3"/>
  <c r="K109" i="5"/>
  <c r="B111" i="3"/>
  <c r="B111" i="15" s="1"/>
  <c r="C110" i="3"/>
  <c r="A110"/>
  <c r="D110"/>
  <c r="I110" i="15" s="1"/>
  <c r="AJ110" i="3"/>
  <c r="E110"/>
  <c r="B110" i="5"/>
  <c r="F110" i="3"/>
  <c r="AC110"/>
  <c r="H110"/>
  <c r="O110" s="1"/>
  <c r="G110"/>
  <c r="Q110"/>
  <c r="I109" i="5"/>
  <c r="N109" i="3"/>
  <c r="R109"/>
  <c r="S109" s="1"/>
  <c r="T109"/>
  <c r="U109" s="1"/>
  <c r="V109"/>
  <c r="W109" s="1"/>
  <c r="Z109"/>
  <c r="AA109" s="1"/>
  <c r="X109"/>
  <c r="Y109" s="1"/>
  <c r="I109"/>
  <c r="J109"/>
  <c r="AM109"/>
  <c r="AD109"/>
  <c r="AE109"/>
  <c r="AO109"/>
  <c r="AN109" s="1"/>
  <c r="AK109"/>
  <c r="AL109"/>
  <c r="AF109"/>
  <c r="J109" i="5"/>
  <c r="K109" i="3"/>
  <c r="AQ108"/>
  <c r="G71" i="15" l="1"/>
  <c r="D71"/>
  <c r="F71"/>
  <c r="K71"/>
  <c r="H71"/>
  <c r="Y71" s="1"/>
  <c r="AA71" s="1"/>
  <c r="AC71" s="1"/>
  <c r="AE71" s="1"/>
  <c r="AG71" s="1"/>
  <c r="AI71" s="1"/>
  <c r="AK71" s="1"/>
  <c r="C72"/>
  <c r="E71"/>
  <c r="E109" i="5"/>
  <c r="C110"/>
  <c r="L109" i="3"/>
  <c r="D109" i="5"/>
  <c r="G109"/>
  <c r="F109"/>
  <c r="L108"/>
  <c r="A110"/>
  <c r="H110" s="1"/>
  <c r="M110" i="3" s="1"/>
  <c r="M109" i="5"/>
  <c r="Y109" s="1"/>
  <c r="AA109" s="1"/>
  <c r="AC109" s="1"/>
  <c r="AE109" s="1"/>
  <c r="AG109" s="1"/>
  <c r="AI109" s="1"/>
  <c r="AK109" s="1"/>
  <c r="AQ109" i="3"/>
  <c r="I110" i="5"/>
  <c r="N110" i="3"/>
  <c r="J110" i="5"/>
  <c r="K110" i="3"/>
  <c r="AF110"/>
  <c r="AO110"/>
  <c r="AN110" s="1"/>
  <c r="AM110"/>
  <c r="AD110"/>
  <c r="AE110"/>
  <c r="AK110"/>
  <c r="AL110"/>
  <c r="C111" i="5"/>
  <c r="R110" i="3"/>
  <c r="S110" s="1"/>
  <c r="T110"/>
  <c r="U110" s="1"/>
  <c r="V110"/>
  <c r="W110" s="1"/>
  <c r="J110"/>
  <c r="I110"/>
  <c r="Z110"/>
  <c r="AA110" s="1"/>
  <c r="X110"/>
  <c r="Y110" s="1"/>
  <c r="B112"/>
  <c r="B112" i="15" s="1"/>
  <c r="A111" i="3"/>
  <c r="C111"/>
  <c r="D111"/>
  <c r="I111" i="15" s="1"/>
  <c r="AJ111" i="3"/>
  <c r="E111"/>
  <c r="G111"/>
  <c r="H111"/>
  <c r="O111" s="1"/>
  <c r="F111"/>
  <c r="AC111"/>
  <c r="B111" i="5"/>
  <c r="Q111" i="3"/>
  <c r="F110" i="5" l="1"/>
  <c r="M72" i="15"/>
  <c r="Y72" s="1"/>
  <c r="AA72" s="1"/>
  <c r="AC72" s="1"/>
  <c r="AE72" s="1"/>
  <c r="AG72" s="1"/>
  <c r="AI72" s="1"/>
  <c r="AK72" s="1"/>
  <c r="A72"/>
  <c r="J72"/>
  <c r="L72"/>
  <c r="G110" i="5"/>
  <c r="L110" i="3"/>
  <c r="E110" i="5"/>
  <c r="K110"/>
  <c r="D110"/>
  <c r="A111"/>
  <c r="C112" s="1"/>
  <c r="L109"/>
  <c r="M110"/>
  <c r="B113" i="3"/>
  <c r="B113" i="15" s="1"/>
  <c r="C112" i="3"/>
  <c r="A112"/>
  <c r="D112"/>
  <c r="I112" i="15" s="1"/>
  <c r="AJ112" i="3"/>
  <c r="E112"/>
  <c r="AC112"/>
  <c r="H112"/>
  <c r="O112" s="1"/>
  <c r="Q112"/>
  <c r="G112"/>
  <c r="B112" i="5"/>
  <c r="F112" i="3"/>
  <c r="AE111"/>
  <c r="AD111"/>
  <c r="AF111"/>
  <c r="AK111"/>
  <c r="AO111"/>
  <c r="AN111" s="1"/>
  <c r="AM111"/>
  <c r="AL111"/>
  <c r="I111" i="5"/>
  <c r="N111" i="3"/>
  <c r="R111"/>
  <c r="S111" s="1"/>
  <c r="T111"/>
  <c r="U111" s="1"/>
  <c r="V111"/>
  <c r="W111" s="1"/>
  <c r="J111"/>
  <c r="Z111"/>
  <c r="AA111" s="1"/>
  <c r="X111"/>
  <c r="Y111" s="1"/>
  <c r="I111"/>
  <c r="AQ110"/>
  <c r="Y110" i="5"/>
  <c r="AA110" s="1"/>
  <c r="AC110" s="1"/>
  <c r="AE110" s="1"/>
  <c r="AG110" s="1"/>
  <c r="AI110" s="1"/>
  <c r="AK110" s="1"/>
  <c r="J111"/>
  <c r="K111" i="3"/>
  <c r="C73" i="15" l="1"/>
  <c r="E72"/>
  <c r="F72"/>
  <c r="K72"/>
  <c r="D72"/>
  <c r="G72"/>
  <c r="H72"/>
  <c r="G111" i="5"/>
  <c r="E111"/>
  <c r="F111"/>
  <c r="H111"/>
  <c r="M111" i="3" s="1"/>
  <c r="L111" s="1"/>
  <c r="D111" i="5"/>
  <c r="K111"/>
  <c r="L110"/>
  <c r="A112"/>
  <c r="C113" s="1"/>
  <c r="I112"/>
  <c r="N112" i="3"/>
  <c r="J112" i="5"/>
  <c r="K112" i="3"/>
  <c r="AO112"/>
  <c r="AN112" s="1"/>
  <c r="AM112"/>
  <c r="AD112"/>
  <c r="AL112"/>
  <c r="AK112"/>
  <c r="AE112"/>
  <c r="AF112"/>
  <c r="H112" i="5"/>
  <c r="M112" i="3" s="1"/>
  <c r="L112" s="1"/>
  <c r="R112"/>
  <c r="S112" s="1"/>
  <c r="T112"/>
  <c r="U112" s="1"/>
  <c r="V112"/>
  <c r="W112" s="1"/>
  <c r="J112"/>
  <c r="Z112"/>
  <c r="AA112" s="1"/>
  <c r="X112"/>
  <c r="Y112" s="1"/>
  <c r="I112"/>
  <c r="B114"/>
  <c r="B114" i="15" s="1"/>
  <c r="A113" i="3"/>
  <c r="C113"/>
  <c r="D113"/>
  <c r="I113" i="15" s="1"/>
  <c r="AJ113" i="3"/>
  <c r="E113"/>
  <c r="H113"/>
  <c r="O113" s="1"/>
  <c r="Q113"/>
  <c r="B113" i="5"/>
  <c r="AC113" i="3"/>
  <c r="F113"/>
  <c r="G113"/>
  <c r="AQ111"/>
  <c r="F112" i="5" l="1"/>
  <c r="J73" i="15"/>
  <c r="A73"/>
  <c r="M73"/>
  <c r="Y73" s="1"/>
  <c r="AA73" s="1"/>
  <c r="AC73" s="1"/>
  <c r="AE73" s="1"/>
  <c r="AG73" s="1"/>
  <c r="AI73" s="1"/>
  <c r="AK73" s="1"/>
  <c r="L73"/>
  <c r="E112" i="5"/>
  <c r="D112"/>
  <c r="K112"/>
  <c r="G112"/>
  <c r="M111"/>
  <c r="Y111" s="1"/>
  <c r="AA111" s="1"/>
  <c r="AC111" s="1"/>
  <c r="AE111" s="1"/>
  <c r="AG111" s="1"/>
  <c r="AI111" s="1"/>
  <c r="AK111" s="1"/>
  <c r="L111"/>
  <c r="A113"/>
  <c r="C114" s="1"/>
  <c r="M112"/>
  <c r="Y112" s="1"/>
  <c r="AA112" s="1"/>
  <c r="AC112" s="1"/>
  <c r="AE112" s="1"/>
  <c r="AG112" s="1"/>
  <c r="AI112" s="1"/>
  <c r="AK112" s="1"/>
  <c r="J113"/>
  <c r="K113" i="3"/>
  <c r="B115"/>
  <c r="B115" i="15" s="1"/>
  <c r="C114" i="3"/>
  <c r="A114"/>
  <c r="D114"/>
  <c r="I114" i="15" s="1"/>
  <c r="AJ114" i="3"/>
  <c r="E114"/>
  <c r="F114"/>
  <c r="B114" i="5"/>
  <c r="G114" i="3"/>
  <c r="Q114"/>
  <c r="H114"/>
  <c r="O114" s="1"/>
  <c r="AC114"/>
  <c r="AK113"/>
  <c r="AM113"/>
  <c r="AL113"/>
  <c r="AE113"/>
  <c r="AD113"/>
  <c r="AO113"/>
  <c r="AN113" s="1"/>
  <c r="AF113"/>
  <c r="I113" i="5"/>
  <c r="N113" i="3"/>
  <c r="R113"/>
  <c r="S113" s="1"/>
  <c r="T113"/>
  <c r="U113" s="1"/>
  <c r="V113"/>
  <c r="W113" s="1"/>
  <c r="I113"/>
  <c r="X113"/>
  <c r="Y113" s="1"/>
  <c r="Z113"/>
  <c r="AA113" s="1"/>
  <c r="J113"/>
  <c r="H113" i="5"/>
  <c r="M113" i="3" s="1"/>
  <c r="F113" i="5"/>
  <c r="K113"/>
  <c r="E113"/>
  <c r="AQ112" i="3"/>
  <c r="E73" i="15" l="1"/>
  <c r="F73"/>
  <c r="D73"/>
  <c r="K73"/>
  <c r="C74"/>
  <c r="H73"/>
  <c r="G73"/>
  <c r="G113" i="5"/>
  <c r="D113"/>
  <c r="A114"/>
  <c r="C115" s="1"/>
  <c r="L112"/>
  <c r="M113"/>
  <c r="Y113" s="1"/>
  <c r="AA113" s="1"/>
  <c r="AC113" s="1"/>
  <c r="AE113" s="1"/>
  <c r="AG113" s="1"/>
  <c r="AI113" s="1"/>
  <c r="AK113" s="1"/>
  <c r="L113" i="3"/>
  <c r="H114" i="5"/>
  <c r="M114" i="3" s="1"/>
  <c r="R114"/>
  <c r="S114" s="1"/>
  <c r="T114"/>
  <c r="U114" s="1"/>
  <c r="V114"/>
  <c r="W114" s="1"/>
  <c r="I114"/>
  <c r="Z114"/>
  <c r="AA114" s="1"/>
  <c r="X114"/>
  <c r="Y114" s="1"/>
  <c r="J114"/>
  <c r="B116"/>
  <c r="B116" i="15" s="1"/>
  <c r="A115" i="3"/>
  <c r="C115"/>
  <c r="D115"/>
  <c r="I115" i="15" s="1"/>
  <c r="AJ115" i="3"/>
  <c r="E115"/>
  <c r="G115"/>
  <c r="Q115"/>
  <c r="B115" i="5"/>
  <c r="F115" i="3"/>
  <c r="H115"/>
  <c r="O115" s="1"/>
  <c r="AC115"/>
  <c r="AE114"/>
  <c r="AF114"/>
  <c r="AK114"/>
  <c r="AO114"/>
  <c r="AN114" s="1"/>
  <c r="AD114"/>
  <c r="AM114"/>
  <c r="AL114"/>
  <c r="I114" i="5"/>
  <c r="N114" i="3"/>
  <c r="J114" i="5"/>
  <c r="K114" i="3"/>
  <c r="AQ113"/>
  <c r="J74" i="15" l="1"/>
  <c r="L74"/>
  <c r="M74"/>
  <c r="Y74" s="1"/>
  <c r="AA74" s="1"/>
  <c r="AC74" s="1"/>
  <c r="AE74" s="1"/>
  <c r="AG74" s="1"/>
  <c r="AI74" s="1"/>
  <c r="AK74" s="1"/>
  <c r="A74"/>
  <c r="F114" i="5"/>
  <c r="K114"/>
  <c r="D114"/>
  <c r="E114"/>
  <c r="G114"/>
  <c r="L113"/>
  <c r="A115"/>
  <c r="C116" s="1"/>
  <c r="M114"/>
  <c r="AQ114" i="3"/>
  <c r="AE115"/>
  <c r="AO115"/>
  <c r="AN115" s="1"/>
  <c r="AM115"/>
  <c r="AD115"/>
  <c r="AK115"/>
  <c r="AL115"/>
  <c r="AF115"/>
  <c r="I115" i="5"/>
  <c r="N115" i="3"/>
  <c r="R115"/>
  <c r="S115" s="1"/>
  <c r="T115"/>
  <c r="U115" s="1"/>
  <c r="V115"/>
  <c r="W115" s="1"/>
  <c r="J115"/>
  <c r="Z115"/>
  <c r="AA115" s="1"/>
  <c r="I115"/>
  <c r="X115"/>
  <c r="Y115" s="1"/>
  <c r="Y114" i="5"/>
  <c r="AA114" s="1"/>
  <c r="AC114" s="1"/>
  <c r="AE114" s="1"/>
  <c r="AG114" s="1"/>
  <c r="AI114" s="1"/>
  <c r="AK114" s="1"/>
  <c r="H115"/>
  <c r="M115" i="3" s="1"/>
  <c r="J115" i="5"/>
  <c r="K115" i="3"/>
  <c r="B117"/>
  <c r="B117" i="15" s="1"/>
  <c r="C116" i="3"/>
  <c r="A116"/>
  <c r="D116"/>
  <c r="I116" i="15" s="1"/>
  <c r="AJ116" i="3"/>
  <c r="E116"/>
  <c r="B116" i="5"/>
  <c r="G116" i="3"/>
  <c r="H116"/>
  <c r="O116" s="1"/>
  <c r="F116"/>
  <c r="AC116"/>
  <c r="Q116"/>
  <c r="L114"/>
  <c r="G115" i="5" l="1"/>
  <c r="F115"/>
  <c r="E115"/>
  <c r="K115"/>
  <c r="D115"/>
  <c r="K74" i="15"/>
  <c r="C75"/>
  <c r="H74"/>
  <c r="E74"/>
  <c r="G74"/>
  <c r="D74"/>
  <c r="F74"/>
  <c r="L114" i="5"/>
  <c r="A116"/>
  <c r="C117" s="1"/>
  <c r="M115"/>
  <c r="Y115" s="1"/>
  <c r="AA115" s="1"/>
  <c r="AC115" s="1"/>
  <c r="AE115" s="1"/>
  <c r="AG115" s="1"/>
  <c r="AI115" s="1"/>
  <c r="AK115" s="1"/>
  <c r="L115" i="3"/>
  <c r="I116" i="5"/>
  <c r="N116" i="3"/>
  <c r="J116" i="5"/>
  <c r="K116" i="3"/>
  <c r="AL116"/>
  <c r="AK116"/>
  <c r="AO116"/>
  <c r="AN116" s="1"/>
  <c r="AF116"/>
  <c r="AM116"/>
  <c r="AE116"/>
  <c r="AD116"/>
  <c r="H116" i="5"/>
  <c r="M116" i="3" s="1"/>
  <c r="L116" s="1"/>
  <c r="F116" i="5"/>
  <c r="R116" i="3"/>
  <c r="S116" s="1"/>
  <c r="T116"/>
  <c r="U116" s="1"/>
  <c r="V116"/>
  <c r="W116" s="1"/>
  <c r="I116"/>
  <c r="Z116"/>
  <c r="AA116" s="1"/>
  <c r="X116"/>
  <c r="Y116" s="1"/>
  <c r="J116"/>
  <c r="B118"/>
  <c r="B118" i="15" s="1"/>
  <c r="A117" i="3"/>
  <c r="C117"/>
  <c r="D117"/>
  <c r="I117" i="15" s="1"/>
  <c r="AJ117" i="3"/>
  <c r="E117"/>
  <c r="G117"/>
  <c r="H117"/>
  <c r="O117" s="1"/>
  <c r="F117"/>
  <c r="AC117"/>
  <c r="Q117"/>
  <c r="B117" i="5"/>
  <c r="AQ115" i="3"/>
  <c r="D116" i="5" l="1"/>
  <c r="K116"/>
  <c r="M75" i="15"/>
  <c r="Y75" s="1"/>
  <c r="AA75" s="1"/>
  <c r="AC75" s="1"/>
  <c r="AE75" s="1"/>
  <c r="AG75" s="1"/>
  <c r="AI75" s="1"/>
  <c r="AK75" s="1"/>
  <c r="L75"/>
  <c r="J75"/>
  <c r="A75"/>
  <c r="G116" i="5"/>
  <c r="E116"/>
  <c r="L115"/>
  <c r="A117"/>
  <c r="H117" s="1"/>
  <c r="M117" i="3" s="1"/>
  <c r="M116" i="5"/>
  <c r="Y116" s="1"/>
  <c r="AA116" s="1"/>
  <c r="AC116" s="1"/>
  <c r="AE116" s="1"/>
  <c r="AG116" s="1"/>
  <c r="AI116" s="1"/>
  <c r="AK116" s="1"/>
  <c r="C118"/>
  <c r="J117"/>
  <c r="K117" i="3"/>
  <c r="B119"/>
  <c r="B119" i="15" s="1"/>
  <c r="C118" i="3"/>
  <c r="A118"/>
  <c r="D118"/>
  <c r="I118" i="15" s="1"/>
  <c r="AJ118" i="3"/>
  <c r="E118"/>
  <c r="F118"/>
  <c r="Q118"/>
  <c r="H118"/>
  <c r="O118" s="1"/>
  <c r="G118"/>
  <c r="AC118"/>
  <c r="B118" i="5"/>
  <c r="AQ116" i="3"/>
  <c r="AF117"/>
  <c r="AD117"/>
  <c r="AL117"/>
  <c r="AE117"/>
  <c r="AM117"/>
  <c r="AO117"/>
  <c r="AN117" s="1"/>
  <c r="AK117"/>
  <c r="I117" i="5"/>
  <c r="N117" i="3"/>
  <c r="R117"/>
  <c r="S117" s="1"/>
  <c r="T117"/>
  <c r="U117" s="1"/>
  <c r="V117"/>
  <c r="W117" s="1"/>
  <c r="I117"/>
  <c r="Z117"/>
  <c r="AA117" s="1"/>
  <c r="X117"/>
  <c r="Y117" s="1"/>
  <c r="J117"/>
  <c r="D75" i="15" l="1"/>
  <c r="F75"/>
  <c r="K75"/>
  <c r="C76"/>
  <c r="H75"/>
  <c r="E75"/>
  <c r="G75"/>
  <c r="G117" i="5"/>
  <c r="E117"/>
  <c r="F117"/>
  <c r="D117"/>
  <c r="K117"/>
  <c r="L116"/>
  <c r="A118"/>
  <c r="H118" s="1"/>
  <c r="M118" i="3" s="1"/>
  <c r="M117" i="5"/>
  <c r="Y117" s="1"/>
  <c r="AA117" s="1"/>
  <c r="AC117" s="1"/>
  <c r="AE117" s="1"/>
  <c r="AG117" s="1"/>
  <c r="AI117" s="1"/>
  <c r="AK117" s="1"/>
  <c r="L117" i="3"/>
  <c r="I118" i="5"/>
  <c r="N118" i="3"/>
  <c r="J118" i="5"/>
  <c r="K118" i="3"/>
  <c r="AQ117"/>
  <c r="AL118"/>
  <c r="AD118"/>
  <c r="AM118"/>
  <c r="AO118"/>
  <c r="AN118" s="1"/>
  <c r="AE118"/>
  <c r="AK118"/>
  <c r="AF118"/>
  <c r="C119" i="5"/>
  <c r="G118"/>
  <c r="D118"/>
  <c r="R118" i="3"/>
  <c r="S118" s="1"/>
  <c r="T118"/>
  <c r="U118" s="1"/>
  <c r="V118"/>
  <c r="W118" s="1"/>
  <c r="J118"/>
  <c r="X118"/>
  <c r="Y118" s="1"/>
  <c r="Z118"/>
  <c r="AA118" s="1"/>
  <c r="I118"/>
  <c r="B120"/>
  <c r="B120" i="15" s="1"/>
  <c r="A119" i="3"/>
  <c r="C119"/>
  <c r="D119"/>
  <c r="I119" i="15" s="1"/>
  <c r="AJ119" i="3"/>
  <c r="E119"/>
  <c r="B119" i="5"/>
  <c r="Q119" i="3"/>
  <c r="H119"/>
  <c r="O119" s="1"/>
  <c r="AC119"/>
  <c r="G119"/>
  <c r="F119"/>
  <c r="M76" i="15" l="1"/>
  <c r="Y76" s="1"/>
  <c r="AA76" s="1"/>
  <c r="AC76" s="1"/>
  <c r="AE76" s="1"/>
  <c r="AG76" s="1"/>
  <c r="AI76" s="1"/>
  <c r="AK76" s="1"/>
  <c r="L76"/>
  <c r="J76"/>
  <c r="A76"/>
  <c r="K118" i="5"/>
  <c r="E118"/>
  <c r="F118"/>
  <c r="A119"/>
  <c r="C120" s="1"/>
  <c r="L117"/>
  <c r="L118" i="3"/>
  <c r="M118" i="5"/>
  <c r="Y118" s="1"/>
  <c r="AA118" s="1"/>
  <c r="AC118" s="1"/>
  <c r="AE118" s="1"/>
  <c r="AG118" s="1"/>
  <c r="AI118" s="1"/>
  <c r="AK118" s="1"/>
  <c r="H119"/>
  <c r="J119"/>
  <c r="K119" i="3"/>
  <c r="B121"/>
  <c r="B121" i="15" s="1"/>
  <c r="C120" i="3"/>
  <c r="A120"/>
  <c r="D120"/>
  <c r="I120" i="15" s="1"/>
  <c r="AJ120" i="3"/>
  <c r="E120"/>
  <c r="B120" i="5"/>
  <c r="H120" i="3"/>
  <c r="O120" s="1"/>
  <c r="AC120"/>
  <c r="G120"/>
  <c r="F120"/>
  <c r="Q120"/>
  <c r="AM119"/>
  <c r="AK119"/>
  <c r="AD119"/>
  <c r="AO119"/>
  <c r="AN119" s="1"/>
  <c r="AE119"/>
  <c r="AL119"/>
  <c r="AF119"/>
  <c r="I119" i="5"/>
  <c r="N119" i="3"/>
  <c r="R119"/>
  <c r="S119" s="1"/>
  <c r="T119"/>
  <c r="U119" s="1"/>
  <c r="V119"/>
  <c r="W119" s="1"/>
  <c r="M119"/>
  <c r="L119" s="1"/>
  <c r="Z119"/>
  <c r="AA119" s="1"/>
  <c r="I119"/>
  <c r="X119"/>
  <c r="Y119" s="1"/>
  <c r="J119"/>
  <c r="AQ118"/>
  <c r="H76" i="15" l="1"/>
  <c r="F76"/>
  <c r="G76"/>
  <c r="K76"/>
  <c r="D76"/>
  <c r="E76"/>
  <c r="C77"/>
  <c r="G119" i="5"/>
  <c r="F119"/>
  <c r="E119"/>
  <c r="D119"/>
  <c r="K119"/>
  <c r="A120"/>
  <c r="H120" s="1"/>
  <c r="M120" i="3" s="1"/>
  <c r="L118" i="5"/>
  <c r="M119"/>
  <c r="Y119" s="1"/>
  <c r="AA119" s="1"/>
  <c r="AC119" s="1"/>
  <c r="AE119" s="1"/>
  <c r="AG119" s="1"/>
  <c r="AI119" s="1"/>
  <c r="AK119" s="1"/>
  <c r="I120"/>
  <c r="N120" i="3"/>
  <c r="J120" i="5"/>
  <c r="K120" i="3"/>
  <c r="AQ119"/>
  <c r="AM120"/>
  <c r="AD120"/>
  <c r="AF120"/>
  <c r="AO120"/>
  <c r="AN120" s="1"/>
  <c r="AE120"/>
  <c r="AL120"/>
  <c r="AK120"/>
  <c r="R120"/>
  <c r="S120" s="1"/>
  <c r="T120"/>
  <c r="U120" s="1"/>
  <c r="V120"/>
  <c r="W120" s="1"/>
  <c r="X120"/>
  <c r="Y120" s="1"/>
  <c r="I120"/>
  <c r="J120"/>
  <c r="Z120"/>
  <c r="AA120" s="1"/>
  <c r="B122"/>
  <c r="B122" i="15" s="1"/>
  <c r="A121" i="3"/>
  <c r="C121"/>
  <c r="D121"/>
  <c r="I121" i="15" s="1"/>
  <c r="AJ121" i="3"/>
  <c r="E121"/>
  <c r="B121" i="5"/>
  <c r="G121" i="3"/>
  <c r="H121"/>
  <c r="O121" s="1"/>
  <c r="F121"/>
  <c r="Q121"/>
  <c r="AC121"/>
  <c r="M77" i="15" l="1"/>
  <c r="A77"/>
  <c r="J77"/>
  <c r="L77"/>
  <c r="F120" i="5"/>
  <c r="D120"/>
  <c r="G120"/>
  <c r="C121"/>
  <c r="K120"/>
  <c r="E120"/>
  <c r="L119"/>
  <c r="A121"/>
  <c r="C122" s="1"/>
  <c r="M120"/>
  <c r="L120" i="3"/>
  <c r="AL121"/>
  <c r="AO121"/>
  <c r="AN121" s="1"/>
  <c r="AF121"/>
  <c r="AE121"/>
  <c r="AD121"/>
  <c r="AK121"/>
  <c r="AM121"/>
  <c r="H121" i="5"/>
  <c r="M121" i="3" s="1"/>
  <c r="J121" i="5"/>
  <c r="K121" i="3"/>
  <c r="B123"/>
  <c r="B123" i="15" s="1"/>
  <c r="C122" i="3"/>
  <c r="A122"/>
  <c r="D122"/>
  <c r="I122" i="15" s="1"/>
  <c r="AJ122" i="3"/>
  <c r="E122"/>
  <c r="AC122"/>
  <c r="Q122"/>
  <c r="B122" i="5"/>
  <c r="G122" i="3"/>
  <c r="F122"/>
  <c r="H122"/>
  <c r="O122" s="1"/>
  <c r="Y120" i="5"/>
  <c r="AA120" s="1"/>
  <c r="AC120" s="1"/>
  <c r="AE120" s="1"/>
  <c r="AG120" s="1"/>
  <c r="AI120" s="1"/>
  <c r="AK120" s="1"/>
  <c r="I121"/>
  <c r="N121" i="3"/>
  <c r="R121"/>
  <c r="S121" s="1"/>
  <c r="T121"/>
  <c r="U121" s="1"/>
  <c r="V121"/>
  <c r="W121" s="1"/>
  <c r="I121"/>
  <c r="X121"/>
  <c r="Y121" s="1"/>
  <c r="Z121"/>
  <c r="AA121" s="1"/>
  <c r="J121"/>
  <c r="AQ120"/>
  <c r="D77" i="15" l="1"/>
  <c r="G77"/>
  <c r="F77"/>
  <c r="C78"/>
  <c r="E77"/>
  <c r="K77"/>
  <c r="H77"/>
  <c r="Y77" s="1"/>
  <c r="AA77" s="1"/>
  <c r="AC77" s="1"/>
  <c r="AE77" s="1"/>
  <c r="AG77" s="1"/>
  <c r="AI77" s="1"/>
  <c r="AK77" s="1"/>
  <c r="G121" i="5"/>
  <c r="F121"/>
  <c r="D121"/>
  <c r="E121"/>
  <c r="K121"/>
  <c r="L120"/>
  <c r="A122"/>
  <c r="H122" s="1"/>
  <c r="M122" i="3" s="1"/>
  <c r="M121" i="5"/>
  <c r="Y121" s="1"/>
  <c r="AA121" s="1"/>
  <c r="AC121" s="1"/>
  <c r="AE121" s="1"/>
  <c r="AG121" s="1"/>
  <c r="AI121" s="1"/>
  <c r="AK121" s="1"/>
  <c r="AO122" i="3"/>
  <c r="AN122" s="1"/>
  <c r="AE122"/>
  <c r="AK122"/>
  <c r="AM122"/>
  <c r="AL122"/>
  <c r="AF122"/>
  <c r="AD122"/>
  <c r="C123" i="5"/>
  <c r="G122"/>
  <c r="K122"/>
  <c r="R122" i="3"/>
  <c r="S122" s="1"/>
  <c r="T122"/>
  <c r="U122" s="1"/>
  <c r="V122"/>
  <c r="W122" s="1"/>
  <c r="I122"/>
  <c r="Z122"/>
  <c r="AA122" s="1"/>
  <c r="X122"/>
  <c r="Y122" s="1"/>
  <c r="J122"/>
  <c r="B124"/>
  <c r="B124" i="15" s="1"/>
  <c r="A123" i="3"/>
  <c r="C123"/>
  <c r="D123"/>
  <c r="I123" i="15" s="1"/>
  <c r="AJ123" i="3"/>
  <c r="E123"/>
  <c r="Q123"/>
  <c r="G123"/>
  <c r="F123"/>
  <c r="H123"/>
  <c r="O123" s="1"/>
  <c r="AC123"/>
  <c r="B123" i="5"/>
  <c r="L121" i="3"/>
  <c r="I122" i="5"/>
  <c r="N122" i="3"/>
  <c r="J122" i="5"/>
  <c r="K122" i="3"/>
  <c r="AQ121"/>
  <c r="F122" i="5" l="1"/>
  <c r="E122"/>
  <c r="D122"/>
  <c r="M78" i="15"/>
  <c r="Y78" s="1"/>
  <c r="AA78" s="1"/>
  <c r="AC78" s="1"/>
  <c r="AE78" s="1"/>
  <c r="AG78" s="1"/>
  <c r="AI78" s="1"/>
  <c r="AK78" s="1"/>
  <c r="A78"/>
  <c r="J78"/>
  <c r="L78"/>
  <c r="L121" i="5"/>
  <c r="A123"/>
  <c r="H123" s="1"/>
  <c r="M123" i="3" s="1"/>
  <c r="M122" i="5"/>
  <c r="Y122" s="1"/>
  <c r="AA122" s="1"/>
  <c r="AC122" s="1"/>
  <c r="AE122" s="1"/>
  <c r="AG122" s="1"/>
  <c r="AI122" s="1"/>
  <c r="AK122" s="1"/>
  <c r="AO123" i="3"/>
  <c r="AN123" s="1"/>
  <c r="AM123"/>
  <c r="AD123"/>
  <c r="AE123"/>
  <c r="AL123"/>
  <c r="AF123"/>
  <c r="AK123"/>
  <c r="E123" i="5"/>
  <c r="J123"/>
  <c r="K123" i="3"/>
  <c r="B125"/>
  <c r="B125" i="15" s="1"/>
  <c r="C124" i="3"/>
  <c r="A124"/>
  <c r="D124"/>
  <c r="I124" i="15" s="1"/>
  <c r="AJ124" i="3"/>
  <c r="E124"/>
  <c r="F124"/>
  <c r="AC124"/>
  <c r="G124"/>
  <c r="B124" i="5"/>
  <c r="Q124" i="3"/>
  <c r="H124"/>
  <c r="O124" s="1"/>
  <c r="L122"/>
  <c r="AQ122"/>
  <c r="I123" i="5"/>
  <c r="N123" i="3"/>
  <c r="R123"/>
  <c r="S123" s="1"/>
  <c r="T123"/>
  <c r="U123" s="1"/>
  <c r="V123"/>
  <c r="W123" s="1"/>
  <c r="Z123"/>
  <c r="AA123" s="1"/>
  <c r="I123"/>
  <c r="X123"/>
  <c r="Y123" s="1"/>
  <c r="J123"/>
  <c r="K123" i="5" l="1"/>
  <c r="C124"/>
  <c r="F78" i="15"/>
  <c r="E78"/>
  <c r="D78"/>
  <c r="K78"/>
  <c r="H78"/>
  <c r="G78"/>
  <c r="C79"/>
  <c r="F123" i="5"/>
  <c r="G123"/>
  <c r="D123"/>
  <c r="A124"/>
  <c r="H124" s="1"/>
  <c r="M124" i="3" s="1"/>
  <c r="L122" i="5"/>
  <c r="L123" i="3"/>
  <c r="M123" i="5"/>
  <c r="Y123" s="1"/>
  <c r="AA123" s="1"/>
  <c r="AC123" s="1"/>
  <c r="AE123" s="1"/>
  <c r="AG123" s="1"/>
  <c r="AI123" s="1"/>
  <c r="AK123" s="1"/>
  <c r="D124"/>
  <c r="R124" i="3"/>
  <c r="S124" s="1"/>
  <c r="T124"/>
  <c r="U124" s="1"/>
  <c r="V124"/>
  <c r="W124" s="1"/>
  <c r="I124"/>
  <c r="X124"/>
  <c r="Y124" s="1"/>
  <c r="Z124"/>
  <c r="AA124" s="1"/>
  <c r="J124"/>
  <c r="B126"/>
  <c r="B126" i="15" s="1"/>
  <c r="A125" i="3"/>
  <c r="C125"/>
  <c r="D125"/>
  <c r="I125" i="15" s="1"/>
  <c r="AJ125" i="3"/>
  <c r="E125"/>
  <c r="H125"/>
  <c r="O125" s="1"/>
  <c r="Q125"/>
  <c r="B125" i="5"/>
  <c r="AC125" i="3"/>
  <c r="F125"/>
  <c r="G125"/>
  <c r="AQ123"/>
  <c r="AL124"/>
  <c r="AF124"/>
  <c r="AD124"/>
  <c r="AO124"/>
  <c r="AN124" s="1"/>
  <c r="AM124"/>
  <c r="AK124"/>
  <c r="AE124"/>
  <c r="I124" i="5"/>
  <c r="N124" i="3"/>
  <c r="J124" i="5"/>
  <c r="K124" i="3"/>
  <c r="J79" i="15" l="1"/>
  <c r="M79"/>
  <c r="Y79" s="1"/>
  <c r="AA79" s="1"/>
  <c r="AC79" s="1"/>
  <c r="AE79" s="1"/>
  <c r="AG79" s="1"/>
  <c r="AI79" s="1"/>
  <c r="AK79" s="1"/>
  <c r="L79"/>
  <c r="A79"/>
  <c r="K124" i="5"/>
  <c r="C125"/>
  <c r="G124"/>
  <c r="E124"/>
  <c r="F124"/>
  <c r="L123"/>
  <c r="A125"/>
  <c r="C126" s="1"/>
  <c r="M124"/>
  <c r="AQ124" i="3"/>
  <c r="AO125"/>
  <c r="AN125" s="1"/>
  <c r="AL125"/>
  <c r="AE125"/>
  <c r="AM125"/>
  <c r="AK125"/>
  <c r="AF125"/>
  <c r="AD125"/>
  <c r="I125" i="5"/>
  <c r="N125" i="3"/>
  <c r="R125"/>
  <c r="S125" s="1"/>
  <c r="T125"/>
  <c r="U125" s="1"/>
  <c r="V125"/>
  <c r="W125" s="1"/>
  <c r="J125"/>
  <c r="X125"/>
  <c r="Y125" s="1"/>
  <c r="Z125"/>
  <c r="AA125" s="1"/>
  <c r="I125"/>
  <c r="Y124" i="5"/>
  <c r="AA124" s="1"/>
  <c r="AC124" s="1"/>
  <c r="AE124" s="1"/>
  <c r="AG124" s="1"/>
  <c r="AI124" s="1"/>
  <c r="AK124" s="1"/>
  <c r="H125"/>
  <c r="M125" i="3" s="1"/>
  <c r="J125" i="5"/>
  <c r="K125" i="3"/>
  <c r="B127"/>
  <c r="B127" i="15" s="1"/>
  <c r="C126" i="3"/>
  <c r="A126"/>
  <c r="D126"/>
  <c r="I126" i="15" s="1"/>
  <c r="AJ126" i="3"/>
  <c r="E126"/>
  <c r="F126"/>
  <c r="H126"/>
  <c r="O126" s="1"/>
  <c r="AC126"/>
  <c r="B126" i="5"/>
  <c r="Q126" i="3"/>
  <c r="G126"/>
  <c r="L124"/>
  <c r="D125" i="5" l="1"/>
  <c r="F125"/>
  <c r="K125"/>
  <c r="G79" i="15"/>
  <c r="F79"/>
  <c r="K79"/>
  <c r="H79"/>
  <c r="E79"/>
  <c r="D79"/>
  <c r="C80"/>
  <c r="G125" i="5"/>
  <c r="E125"/>
  <c r="L124"/>
  <c r="A126"/>
  <c r="C127" s="1"/>
  <c r="M125"/>
  <c r="L125" i="3"/>
  <c r="I126" i="5"/>
  <c r="N126" i="3"/>
  <c r="J126" i="5"/>
  <c r="K126" i="3"/>
  <c r="AO126"/>
  <c r="AN126" s="1"/>
  <c r="AM126"/>
  <c r="AK126"/>
  <c r="AE126"/>
  <c r="AF126"/>
  <c r="AD126"/>
  <c r="AL126"/>
  <c r="H126" i="5"/>
  <c r="M126" i="3" s="1"/>
  <c r="L126" s="1"/>
  <c r="R126"/>
  <c r="S126" s="1"/>
  <c r="T126"/>
  <c r="U126" s="1"/>
  <c r="V126"/>
  <c r="W126" s="1"/>
  <c r="I126"/>
  <c r="Z126"/>
  <c r="AA126" s="1"/>
  <c r="X126"/>
  <c r="Y126" s="1"/>
  <c r="J126"/>
  <c r="B128"/>
  <c r="B128" i="15" s="1"/>
  <c r="A127" i="3"/>
  <c r="C127"/>
  <c r="D127"/>
  <c r="I127" i="15" s="1"/>
  <c r="AJ127" i="3"/>
  <c r="E127"/>
  <c r="F127"/>
  <c r="B127" i="5"/>
  <c r="Q127" i="3"/>
  <c r="G127"/>
  <c r="H127"/>
  <c r="O127" s="1"/>
  <c r="AC127"/>
  <c r="AQ125"/>
  <c r="Y125" i="5"/>
  <c r="AA125" s="1"/>
  <c r="AC125" s="1"/>
  <c r="AE125" s="1"/>
  <c r="AG125" s="1"/>
  <c r="AI125" s="1"/>
  <c r="AK125" s="1"/>
  <c r="J80" i="15" l="1"/>
  <c r="A80"/>
  <c r="M80"/>
  <c r="Y80" s="1"/>
  <c r="AA80" s="1"/>
  <c r="AC80" s="1"/>
  <c r="AE80" s="1"/>
  <c r="AG80" s="1"/>
  <c r="AI80" s="1"/>
  <c r="AK80" s="1"/>
  <c r="L80"/>
  <c r="D126" i="5"/>
  <c r="E126"/>
  <c r="K126"/>
  <c r="G126"/>
  <c r="F126"/>
  <c r="L125"/>
  <c r="A127"/>
  <c r="C128" s="1"/>
  <c r="M126"/>
  <c r="Y126" s="1"/>
  <c r="AA126" s="1"/>
  <c r="AC126" s="1"/>
  <c r="AE126" s="1"/>
  <c r="AG126" s="1"/>
  <c r="AI126" s="1"/>
  <c r="AK126" s="1"/>
  <c r="H127"/>
  <c r="M127" i="3" s="1"/>
  <c r="J127" i="5"/>
  <c r="K127" i="3"/>
  <c r="B129"/>
  <c r="B129" i="15" s="1"/>
  <c r="C128" i="3"/>
  <c r="A128"/>
  <c r="D128"/>
  <c r="I128" i="15" s="1"/>
  <c r="AJ128" i="3"/>
  <c r="E128"/>
  <c r="G128"/>
  <c r="Q128"/>
  <c r="H128"/>
  <c r="O128" s="1"/>
  <c r="AC128"/>
  <c r="F128"/>
  <c r="B128" i="5"/>
  <c r="AQ126" i="3"/>
  <c r="AF127"/>
  <c r="AD127"/>
  <c r="AK127"/>
  <c r="AO127"/>
  <c r="AN127" s="1"/>
  <c r="AM127"/>
  <c r="AL127"/>
  <c r="AE127"/>
  <c r="I127" i="5"/>
  <c r="N127" i="3"/>
  <c r="R127"/>
  <c r="S127" s="1"/>
  <c r="T127"/>
  <c r="U127" s="1"/>
  <c r="V127"/>
  <c r="W127" s="1"/>
  <c r="I127"/>
  <c r="Z127"/>
  <c r="AA127" s="1"/>
  <c r="X127"/>
  <c r="Y127" s="1"/>
  <c r="J127"/>
  <c r="F80" i="15" l="1"/>
  <c r="E80"/>
  <c r="H80"/>
  <c r="C81"/>
  <c r="G80"/>
  <c r="K80"/>
  <c r="D80"/>
  <c r="D127" i="5"/>
  <c r="K127"/>
  <c r="E127"/>
  <c r="F127"/>
  <c r="G127"/>
  <c r="L126"/>
  <c r="A128"/>
  <c r="H128" s="1"/>
  <c r="M128" i="3" s="1"/>
  <c r="M127" i="5"/>
  <c r="Y127" s="1"/>
  <c r="AA127" s="1"/>
  <c r="AC127" s="1"/>
  <c r="AE127" s="1"/>
  <c r="AG127" s="1"/>
  <c r="AI127" s="1"/>
  <c r="AK127" s="1"/>
  <c r="L127" i="3"/>
  <c r="AF128"/>
  <c r="AD128"/>
  <c r="AO128"/>
  <c r="AN128" s="1"/>
  <c r="AK128"/>
  <c r="AM128"/>
  <c r="AE128"/>
  <c r="AL128"/>
  <c r="I128" i="5"/>
  <c r="N128" i="3"/>
  <c r="J128" i="5"/>
  <c r="K128" i="3"/>
  <c r="AQ127"/>
  <c r="R128"/>
  <c r="S128" s="1"/>
  <c r="T128"/>
  <c r="U128" s="1"/>
  <c r="V128"/>
  <c r="W128" s="1"/>
  <c r="I128"/>
  <c r="Z128"/>
  <c r="AA128" s="1"/>
  <c r="X128"/>
  <c r="Y128" s="1"/>
  <c r="J128"/>
  <c r="B130"/>
  <c r="B130" i="15" s="1"/>
  <c r="A129" i="3"/>
  <c r="C129"/>
  <c r="D129"/>
  <c r="I129" i="15" s="1"/>
  <c r="AJ129" i="3"/>
  <c r="E129"/>
  <c r="B129" i="5"/>
  <c r="G129" i="3"/>
  <c r="F129"/>
  <c r="H129"/>
  <c r="O129" s="1"/>
  <c r="Q129"/>
  <c r="AC129"/>
  <c r="K128" i="5" l="1"/>
  <c r="M81" i="15"/>
  <c r="A81"/>
  <c r="J81"/>
  <c r="L81"/>
  <c r="F128" i="5"/>
  <c r="C129"/>
  <c r="L128" i="3"/>
  <c r="E128" i="5"/>
  <c r="G128"/>
  <c r="D128"/>
  <c r="L127"/>
  <c r="A129"/>
  <c r="C130" s="1"/>
  <c r="M128"/>
  <c r="Y128" s="1"/>
  <c r="AA128" s="1"/>
  <c r="AC128" s="1"/>
  <c r="AE128" s="1"/>
  <c r="AG128" s="1"/>
  <c r="AI128" s="1"/>
  <c r="AK128" s="1"/>
  <c r="J129"/>
  <c r="K129" i="3"/>
  <c r="B131"/>
  <c r="B131" i="15" s="1"/>
  <c r="C130" i="3"/>
  <c r="A130"/>
  <c r="D130"/>
  <c r="I130" i="15" s="1"/>
  <c r="AJ130" i="3"/>
  <c r="E130"/>
  <c r="B130" i="5"/>
  <c r="Q130" i="3"/>
  <c r="H130"/>
  <c r="O130" s="1"/>
  <c r="G130"/>
  <c r="F130"/>
  <c r="AC130"/>
  <c r="AQ128"/>
  <c r="AF129"/>
  <c r="AD129"/>
  <c r="AL129"/>
  <c r="AM129"/>
  <c r="AO129"/>
  <c r="AN129" s="1"/>
  <c r="AK129"/>
  <c r="AE129"/>
  <c r="I129" i="5"/>
  <c r="N129" i="3"/>
  <c r="R129"/>
  <c r="S129" s="1"/>
  <c r="T129"/>
  <c r="U129" s="1"/>
  <c r="V129"/>
  <c r="W129" s="1"/>
  <c r="X129"/>
  <c r="Y129" s="1"/>
  <c r="I129"/>
  <c r="Z129"/>
  <c r="AA129" s="1"/>
  <c r="J129"/>
  <c r="H129" i="5" l="1"/>
  <c r="M129" i="3" s="1"/>
  <c r="C82" i="15"/>
  <c r="H81"/>
  <c r="Y81" s="1"/>
  <c r="AA81" s="1"/>
  <c r="AC81" s="1"/>
  <c r="AE81" s="1"/>
  <c r="AG81" s="1"/>
  <c r="AI81" s="1"/>
  <c r="AK81" s="1"/>
  <c r="E81"/>
  <c r="K81"/>
  <c r="F81"/>
  <c r="G81"/>
  <c r="D81"/>
  <c r="M129" i="5"/>
  <c r="Y129" s="1"/>
  <c r="AA129" s="1"/>
  <c r="AC129" s="1"/>
  <c r="AE129" s="1"/>
  <c r="AG129" s="1"/>
  <c r="AI129" s="1"/>
  <c r="AK129" s="1"/>
  <c r="D129"/>
  <c r="F129"/>
  <c r="K129"/>
  <c r="G129"/>
  <c r="E129"/>
  <c r="L128"/>
  <c r="A130"/>
  <c r="H130" s="1"/>
  <c r="M130" i="3" s="1"/>
  <c r="L129"/>
  <c r="AF130"/>
  <c r="AL130"/>
  <c r="AO130"/>
  <c r="AN130" s="1"/>
  <c r="AK130"/>
  <c r="AD130"/>
  <c r="AE130"/>
  <c r="AM130"/>
  <c r="I130" i="5"/>
  <c r="N130" i="3"/>
  <c r="J130" i="5"/>
  <c r="K130" i="3"/>
  <c r="AQ129"/>
  <c r="R130"/>
  <c r="S130" s="1"/>
  <c r="T130"/>
  <c r="U130" s="1"/>
  <c r="V130"/>
  <c r="W130" s="1"/>
  <c r="Z130"/>
  <c r="AA130" s="1"/>
  <c r="I130"/>
  <c r="J130"/>
  <c r="X130"/>
  <c r="Y130" s="1"/>
  <c r="B132"/>
  <c r="B132" i="15" s="1"/>
  <c r="A131" i="3"/>
  <c r="C131"/>
  <c r="D131"/>
  <c r="I131" i="15" s="1"/>
  <c r="AJ131" i="3"/>
  <c r="E131"/>
  <c r="B131" i="5"/>
  <c r="F131" i="3"/>
  <c r="H131"/>
  <c r="O131" s="1"/>
  <c r="G131"/>
  <c r="Q131"/>
  <c r="AC131"/>
  <c r="L82" i="15" l="1"/>
  <c r="A82"/>
  <c r="J82"/>
  <c r="M82"/>
  <c r="Y82" s="1"/>
  <c r="AA82" s="1"/>
  <c r="AC82" s="1"/>
  <c r="AE82" s="1"/>
  <c r="AG82" s="1"/>
  <c r="AI82" s="1"/>
  <c r="AK82" s="1"/>
  <c r="D130" i="5"/>
  <c r="G130"/>
  <c r="C131"/>
  <c r="L130" i="3"/>
  <c r="E130" i="5"/>
  <c r="K130"/>
  <c r="F130"/>
  <c r="A131"/>
  <c r="C132" s="1"/>
  <c r="L129"/>
  <c r="M130"/>
  <c r="Y130" s="1"/>
  <c r="AA130" s="1"/>
  <c r="AC130" s="1"/>
  <c r="AE130" s="1"/>
  <c r="AG130" s="1"/>
  <c r="AI130" s="1"/>
  <c r="AK130" s="1"/>
  <c r="AO131" i="3"/>
  <c r="AN131" s="1"/>
  <c r="AK131"/>
  <c r="AE131"/>
  <c r="AD131"/>
  <c r="AL131"/>
  <c r="AM131"/>
  <c r="AF131"/>
  <c r="I131" i="5"/>
  <c r="N131" i="3"/>
  <c r="H131" i="5"/>
  <c r="M131" i="3" s="1"/>
  <c r="K131" i="5"/>
  <c r="J131"/>
  <c r="K131" i="3"/>
  <c r="B133"/>
  <c r="B133" i="15" s="1"/>
  <c r="C132" i="3"/>
  <c r="A132"/>
  <c r="D132"/>
  <c r="I132" i="15" s="1"/>
  <c r="AJ132" i="3"/>
  <c r="E132"/>
  <c r="H132"/>
  <c r="O132" s="1"/>
  <c r="AC132"/>
  <c r="Q132"/>
  <c r="F132"/>
  <c r="B132" i="5"/>
  <c r="G132" i="3"/>
  <c r="AQ130"/>
  <c r="R131"/>
  <c r="S131" s="1"/>
  <c r="T131"/>
  <c r="U131" s="1"/>
  <c r="V131"/>
  <c r="W131" s="1"/>
  <c r="X131"/>
  <c r="Y131" s="1"/>
  <c r="J131"/>
  <c r="Z131"/>
  <c r="AA131" s="1"/>
  <c r="I131"/>
  <c r="G131" i="5" l="1"/>
  <c r="E131"/>
  <c r="D131"/>
  <c r="F131"/>
  <c r="H82" i="15"/>
  <c r="K82"/>
  <c r="C83"/>
  <c r="E82"/>
  <c r="D82"/>
  <c r="F82"/>
  <c r="G82"/>
  <c r="L130" i="5"/>
  <c r="A132"/>
  <c r="H132" s="1"/>
  <c r="M132" i="3" s="1"/>
  <c r="M131" i="5"/>
  <c r="Y131" s="1"/>
  <c r="AA131" s="1"/>
  <c r="AC131" s="1"/>
  <c r="AE131" s="1"/>
  <c r="AG131" s="1"/>
  <c r="AI131" s="1"/>
  <c r="AK131" s="1"/>
  <c r="L131" i="3"/>
  <c r="R132"/>
  <c r="S132" s="1"/>
  <c r="T132"/>
  <c r="U132" s="1"/>
  <c r="V132"/>
  <c r="W132" s="1"/>
  <c r="X132"/>
  <c r="Y132" s="1"/>
  <c r="J132"/>
  <c r="Z132"/>
  <c r="AA132" s="1"/>
  <c r="I132"/>
  <c r="B134"/>
  <c r="B134" i="15" s="1"/>
  <c r="A133" i="3"/>
  <c r="C133"/>
  <c r="D133"/>
  <c r="I133" i="15" s="1"/>
  <c r="AJ133" i="3"/>
  <c r="E133"/>
  <c r="G133"/>
  <c r="H133"/>
  <c r="O133" s="1"/>
  <c r="Q133"/>
  <c r="F133"/>
  <c r="AC133"/>
  <c r="B133" i="5"/>
  <c r="AQ131" i="3"/>
  <c r="AE132"/>
  <c r="AD132"/>
  <c r="AL132"/>
  <c r="AO132"/>
  <c r="AN132" s="1"/>
  <c r="AK132"/>
  <c r="AM132"/>
  <c r="AF132"/>
  <c r="I132" i="5"/>
  <c r="N132" i="3"/>
  <c r="J132" i="5"/>
  <c r="K132" i="3"/>
  <c r="L83" i="15" l="1"/>
  <c r="A83"/>
  <c r="J83"/>
  <c r="M83"/>
  <c r="Y83" s="1"/>
  <c r="AA83" s="1"/>
  <c r="AC83" s="1"/>
  <c r="AE83" s="1"/>
  <c r="AG83" s="1"/>
  <c r="AI83" s="1"/>
  <c r="AK83" s="1"/>
  <c r="G132" i="5"/>
  <c r="K132"/>
  <c r="C133"/>
  <c r="D132"/>
  <c r="E132"/>
  <c r="F132"/>
  <c r="L131"/>
  <c r="A133"/>
  <c r="H133" s="1"/>
  <c r="M133" i="3" s="1"/>
  <c r="AQ132"/>
  <c r="M132" i="5"/>
  <c r="Y132" s="1"/>
  <c r="AA132" s="1"/>
  <c r="AC132" s="1"/>
  <c r="AE132" s="1"/>
  <c r="AG132" s="1"/>
  <c r="AI132" s="1"/>
  <c r="AK132" s="1"/>
  <c r="I133"/>
  <c r="N133" i="3"/>
  <c r="R133"/>
  <c r="S133" s="1"/>
  <c r="T133"/>
  <c r="U133" s="1"/>
  <c r="V133"/>
  <c r="W133" s="1"/>
  <c r="I133"/>
  <c r="Z133"/>
  <c r="AA133" s="1"/>
  <c r="X133"/>
  <c r="Y133" s="1"/>
  <c r="J133"/>
  <c r="AO133"/>
  <c r="AN133" s="1"/>
  <c r="AD133"/>
  <c r="AM133"/>
  <c r="AF133"/>
  <c r="AE133"/>
  <c r="AL133"/>
  <c r="AK133"/>
  <c r="J133" i="5"/>
  <c r="K133" i="3"/>
  <c r="B135"/>
  <c r="B135" i="15" s="1"/>
  <c r="C134" i="3"/>
  <c r="A134"/>
  <c r="D134"/>
  <c r="I134" i="15" s="1"/>
  <c r="AJ134" i="3"/>
  <c r="E134"/>
  <c r="AC134"/>
  <c r="B134" i="5"/>
  <c r="H134" i="3"/>
  <c r="O134" s="1"/>
  <c r="F134"/>
  <c r="G134"/>
  <c r="Q134"/>
  <c r="L132"/>
  <c r="E83" i="15" l="1"/>
  <c r="D83"/>
  <c r="C84"/>
  <c r="G83"/>
  <c r="F83"/>
  <c r="K83"/>
  <c r="H83"/>
  <c r="K133" i="5"/>
  <c r="D133"/>
  <c r="C134"/>
  <c r="G133"/>
  <c r="E133"/>
  <c r="F133"/>
  <c r="L133" i="3"/>
  <c r="A134" i="5"/>
  <c r="C135" s="1"/>
  <c r="L132"/>
  <c r="M133"/>
  <c r="Y133" s="1"/>
  <c r="AA133" s="1"/>
  <c r="AC133" s="1"/>
  <c r="AE133" s="1"/>
  <c r="AG133" s="1"/>
  <c r="AI133" s="1"/>
  <c r="AK133" s="1"/>
  <c r="AQ133" i="3"/>
  <c r="H134" i="5"/>
  <c r="M134" i="3" s="1"/>
  <c r="I134" i="5"/>
  <c r="N134" i="3"/>
  <c r="J134" i="5"/>
  <c r="K134" i="3"/>
  <c r="AF134"/>
  <c r="AD134"/>
  <c r="AL134"/>
  <c r="AK134"/>
  <c r="AE134"/>
  <c r="AO134"/>
  <c r="AN134" s="1"/>
  <c r="AM134"/>
  <c r="R134"/>
  <c r="S134" s="1"/>
  <c r="T134"/>
  <c r="U134" s="1"/>
  <c r="V134"/>
  <c r="W134" s="1"/>
  <c r="J134"/>
  <c r="I134"/>
  <c r="Z134"/>
  <c r="AA134" s="1"/>
  <c r="X134"/>
  <c r="Y134" s="1"/>
  <c r="B136"/>
  <c r="B136" i="15" s="1"/>
  <c r="A135" i="3"/>
  <c r="C135"/>
  <c r="D135"/>
  <c r="I135" i="15" s="1"/>
  <c r="AJ135" i="3"/>
  <c r="E135"/>
  <c r="H135"/>
  <c r="O135" s="1"/>
  <c r="AC135"/>
  <c r="B135" i="5"/>
  <c r="Q135" i="3"/>
  <c r="G135"/>
  <c r="F135"/>
  <c r="M84" i="15" l="1"/>
  <c r="Y84" s="1"/>
  <c r="AA84" s="1"/>
  <c r="AC84" s="1"/>
  <c r="AE84" s="1"/>
  <c r="AG84" s="1"/>
  <c r="AI84" s="1"/>
  <c r="AK84" s="1"/>
  <c r="L84"/>
  <c r="J84"/>
  <c r="A84"/>
  <c r="D134" i="5"/>
  <c r="G134"/>
  <c r="K134"/>
  <c r="F134"/>
  <c r="E134"/>
  <c r="L133"/>
  <c r="A135"/>
  <c r="C136" s="1"/>
  <c r="L134" i="3"/>
  <c r="M134" i="5"/>
  <c r="Y134" s="1"/>
  <c r="AA134" s="1"/>
  <c r="AC134" s="1"/>
  <c r="AE134" s="1"/>
  <c r="AG134" s="1"/>
  <c r="AI134" s="1"/>
  <c r="AK134" s="1"/>
  <c r="J135"/>
  <c r="K135" i="3"/>
  <c r="AQ134"/>
  <c r="H135" i="5"/>
  <c r="M135" i="3" s="1"/>
  <c r="B137"/>
  <c r="B137" i="15" s="1"/>
  <c r="C136" i="3"/>
  <c r="A136"/>
  <c r="D136"/>
  <c r="I136" i="15" s="1"/>
  <c r="AJ136" i="3"/>
  <c r="E136"/>
  <c r="Q136"/>
  <c r="AC136"/>
  <c r="H136"/>
  <c r="O136" s="1"/>
  <c r="F136"/>
  <c r="G136"/>
  <c r="B136" i="5"/>
  <c r="AM135" i="3"/>
  <c r="AE135"/>
  <c r="AD135"/>
  <c r="AO135"/>
  <c r="AN135" s="1"/>
  <c r="AK135"/>
  <c r="AL135"/>
  <c r="AF135"/>
  <c r="I135" i="5"/>
  <c r="N135" i="3"/>
  <c r="R135"/>
  <c r="S135" s="1"/>
  <c r="T135"/>
  <c r="U135" s="1"/>
  <c r="V135"/>
  <c r="W135" s="1"/>
  <c r="I135"/>
  <c r="X135"/>
  <c r="Y135" s="1"/>
  <c r="Z135"/>
  <c r="AA135" s="1"/>
  <c r="J135"/>
  <c r="G84" i="15" l="1"/>
  <c r="D84"/>
  <c r="F84"/>
  <c r="K84"/>
  <c r="C85"/>
  <c r="H84"/>
  <c r="E84"/>
  <c r="F135" i="5"/>
  <c r="G135"/>
  <c r="E135"/>
  <c r="D135"/>
  <c r="K135"/>
  <c r="A136"/>
  <c r="H136" s="1"/>
  <c r="M136" i="3" s="1"/>
  <c r="L134" i="5"/>
  <c r="M135"/>
  <c r="L135" i="3"/>
  <c r="Y135" i="5"/>
  <c r="AA135" s="1"/>
  <c r="AC135" s="1"/>
  <c r="AE135" s="1"/>
  <c r="AG135" s="1"/>
  <c r="AI135" s="1"/>
  <c r="AK135" s="1"/>
  <c r="R136" i="3"/>
  <c r="S136" s="1"/>
  <c r="T136"/>
  <c r="U136" s="1"/>
  <c r="V136"/>
  <c r="W136" s="1"/>
  <c r="J136"/>
  <c r="Z136"/>
  <c r="AA136" s="1"/>
  <c r="X136"/>
  <c r="Y136" s="1"/>
  <c r="I136"/>
  <c r="B138"/>
  <c r="B138" i="15" s="1"/>
  <c r="A137" i="3"/>
  <c r="C137"/>
  <c r="D137"/>
  <c r="I137" i="15" s="1"/>
  <c r="AJ137" i="3"/>
  <c r="E137"/>
  <c r="H137"/>
  <c r="O137" s="1"/>
  <c r="F137"/>
  <c r="AC137"/>
  <c r="Q137"/>
  <c r="B137" i="5"/>
  <c r="G137" i="3"/>
  <c r="AE136"/>
  <c r="AO136"/>
  <c r="AN136" s="1"/>
  <c r="AD136"/>
  <c r="AF136"/>
  <c r="AL136"/>
  <c r="AM136"/>
  <c r="AK136"/>
  <c r="I136" i="5"/>
  <c r="N136" i="3"/>
  <c r="J136" i="5"/>
  <c r="K136" i="3"/>
  <c r="AQ135"/>
  <c r="M85" i="15" l="1"/>
  <c r="Y85" s="1"/>
  <c r="AA85" s="1"/>
  <c r="AC85" s="1"/>
  <c r="AE85" s="1"/>
  <c r="AG85" s="1"/>
  <c r="AI85" s="1"/>
  <c r="AK85" s="1"/>
  <c r="L85"/>
  <c r="J85"/>
  <c r="A85"/>
  <c r="G136" i="5"/>
  <c r="K136"/>
  <c r="C137"/>
  <c r="E136"/>
  <c r="F136"/>
  <c r="D136"/>
  <c r="A137"/>
  <c r="H137" s="1"/>
  <c r="M137" i="3" s="1"/>
  <c r="L135" i="5"/>
  <c r="M136"/>
  <c r="I137"/>
  <c r="N137" i="3"/>
  <c r="R137"/>
  <c r="S137" s="1"/>
  <c r="T137"/>
  <c r="U137" s="1"/>
  <c r="V137"/>
  <c r="W137" s="1"/>
  <c r="X137"/>
  <c r="Y137" s="1"/>
  <c r="Z137"/>
  <c r="AA137" s="1"/>
  <c r="I137"/>
  <c r="J137"/>
  <c r="Y136" i="5"/>
  <c r="AA136" s="1"/>
  <c r="AC136" s="1"/>
  <c r="AE136" s="1"/>
  <c r="AG136" s="1"/>
  <c r="AI136" s="1"/>
  <c r="AK136" s="1"/>
  <c r="AQ136" i="3"/>
  <c r="AD137"/>
  <c r="AO137"/>
  <c r="AN137" s="1"/>
  <c r="AM137"/>
  <c r="AL137"/>
  <c r="AK137"/>
  <c r="AF137"/>
  <c r="AE137"/>
  <c r="J137" i="5"/>
  <c r="K137" i="3"/>
  <c r="B139"/>
  <c r="B139" i="15" s="1"/>
  <c r="C138" i="3"/>
  <c r="A138"/>
  <c r="D138"/>
  <c r="I138" i="15" s="1"/>
  <c r="AJ138" i="3"/>
  <c r="E138"/>
  <c r="F138"/>
  <c r="G138"/>
  <c r="H138"/>
  <c r="O138" s="1"/>
  <c r="AC138"/>
  <c r="B138" i="5"/>
  <c r="Q138" i="3"/>
  <c r="L136"/>
  <c r="D85" i="15" l="1"/>
  <c r="F85"/>
  <c r="K85"/>
  <c r="C86"/>
  <c r="H85"/>
  <c r="E85"/>
  <c r="G85"/>
  <c r="K137" i="5"/>
  <c r="D137"/>
  <c r="G137"/>
  <c r="C138"/>
  <c r="E137"/>
  <c r="F137"/>
  <c r="L136"/>
  <c r="A138"/>
  <c r="H138" s="1"/>
  <c r="M138" i="3" s="1"/>
  <c r="L137"/>
  <c r="AQ137"/>
  <c r="M137" i="5"/>
  <c r="AL138" i="3"/>
  <c r="AM138"/>
  <c r="AO138"/>
  <c r="AN138" s="1"/>
  <c r="AD138"/>
  <c r="AE138"/>
  <c r="AK138"/>
  <c r="AF138"/>
  <c r="I138" i="5"/>
  <c r="N138" i="3"/>
  <c r="Y137" i="5"/>
  <c r="AA137" s="1"/>
  <c r="AC137" s="1"/>
  <c r="AE137" s="1"/>
  <c r="AG137" s="1"/>
  <c r="AI137" s="1"/>
  <c r="AK137" s="1"/>
  <c r="J138"/>
  <c r="K138" i="3"/>
  <c r="C139" i="5"/>
  <c r="R138" i="3"/>
  <c r="S138" s="1"/>
  <c r="T138"/>
  <c r="U138" s="1"/>
  <c r="V138"/>
  <c r="W138" s="1"/>
  <c r="J138"/>
  <c r="Z138"/>
  <c r="AA138" s="1"/>
  <c r="X138"/>
  <c r="Y138" s="1"/>
  <c r="I138"/>
  <c r="B140"/>
  <c r="B140" i="15" s="1"/>
  <c r="A139" i="3"/>
  <c r="C139"/>
  <c r="D139"/>
  <c r="I139" i="15" s="1"/>
  <c r="AJ139" i="3"/>
  <c r="E139"/>
  <c r="F139"/>
  <c r="Q139"/>
  <c r="G139"/>
  <c r="H139"/>
  <c r="O139" s="1"/>
  <c r="AC139"/>
  <c r="B139" i="5"/>
  <c r="K138" l="1"/>
  <c r="J86" i="15"/>
  <c r="A86"/>
  <c r="M86"/>
  <c r="Y86" s="1"/>
  <c r="AA86" s="1"/>
  <c r="AC86" s="1"/>
  <c r="AE86" s="1"/>
  <c r="AG86" s="1"/>
  <c r="AI86" s="1"/>
  <c r="AK86" s="1"/>
  <c r="L86"/>
  <c r="G138" i="5"/>
  <c r="L138" i="3"/>
  <c r="E138" i="5"/>
  <c r="F138"/>
  <c r="D138"/>
  <c r="A139"/>
  <c r="H139" s="1"/>
  <c r="M139" i="3" s="1"/>
  <c r="L137" i="5"/>
  <c r="M138"/>
  <c r="Y138" s="1"/>
  <c r="AA138" s="1"/>
  <c r="AC138" s="1"/>
  <c r="AE138" s="1"/>
  <c r="AG138" s="1"/>
  <c r="AI138" s="1"/>
  <c r="AK138" s="1"/>
  <c r="AE139" i="3"/>
  <c r="AO139"/>
  <c r="AN139" s="1"/>
  <c r="AM139"/>
  <c r="AK139"/>
  <c r="AL139"/>
  <c r="AF139"/>
  <c r="AD139"/>
  <c r="C140" i="5"/>
  <c r="B141" i="3"/>
  <c r="B141" i="15" s="1"/>
  <c r="C140" i="3"/>
  <c r="A140"/>
  <c r="D140"/>
  <c r="I140" i="15" s="1"/>
  <c r="AJ140" i="3"/>
  <c r="E140"/>
  <c r="B140" i="5"/>
  <c r="AC140" i="3"/>
  <c r="F140"/>
  <c r="G140"/>
  <c r="H140"/>
  <c r="O140" s="1"/>
  <c r="Q140"/>
  <c r="I139" i="5"/>
  <c r="N139" i="3"/>
  <c r="R139"/>
  <c r="S139" s="1"/>
  <c r="T139"/>
  <c r="U139" s="1"/>
  <c r="V139"/>
  <c r="W139" s="1"/>
  <c r="J139"/>
  <c r="X139"/>
  <c r="Y139" s="1"/>
  <c r="Z139"/>
  <c r="AA139" s="1"/>
  <c r="I139"/>
  <c r="AQ138"/>
  <c r="J139" i="5"/>
  <c r="K139" i="3"/>
  <c r="G86" i="15" l="1"/>
  <c r="D86"/>
  <c r="F86"/>
  <c r="K86"/>
  <c r="C87"/>
  <c r="H86"/>
  <c r="E86"/>
  <c r="G139" i="5"/>
  <c r="E139"/>
  <c r="L139" i="3"/>
  <c r="F139" i="5"/>
  <c r="D139"/>
  <c r="K139"/>
  <c r="L138"/>
  <c r="A140"/>
  <c r="C141" s="1"/>
  <c r="M139"/>
  <c r="Y139" s="1"/>
  <c r="AA139" s="1"/>
  <c r="AC139" s="1"/>
  <c r="AE139" s="1"/>
  <c r="AG139" s="1"/>
  <c r="AI139" s="1"/>
  <c r="AK139" s="1"/>
  <c r="H140"/>
  <c r="M140" i="3" s="1"/>
  <c r="R140"/>
  <c r="S140" s="1"/>
  <c r="T140"/>
  <c r="U140" s="1"/>
  <c r="V140"/>
  <c r="W140" s="1"/>
  <c r="X140"/>
  <c r="Y140" s="1"/>
  <c r="Z140"/>
  <c r="AA140" s="1"/>
  <c r="J140"/>
  <c r="I140"/>
  <c r="B142"/>
  <c r="B142" i="15" s="1"/>
  <c r="A141" i="3"/>
  <c r="C141"/>
  <c r="D141"/>
  <c r="I141" i="15" s="1"/>
  <c r="AJ141" i="3"/>
  <c r="E141"/>
  <c r="H141"/>
  <c r="O141" s="1"/>
  <c r="Q141"/>
  <c r="G141"/>
  <c r="F141"/>
  <c r="AC141"/>
  <c r="B141" i="5"/>
  <c r="AM140" i="3"/>
  <c r="AL140"/>
  <c r="AE140"/>
  <c r="AF140"/>
  <c r="AO140"/>
  <c r="AN140" s="1"/>
  <c r="AD140"/>
  <c r="AK140"/>
  <c r="I140" i="5"/>
  <c r="N140" i="3"/>
  <c r="J140" i="5"/>
  <c r="K140" i="3"/>
  <c r="AQ139"/>
  <c r="M87" i="15" l="1"/>
  <c r="Y87" s="1"/>
  <c r="AA87" s="1"/>
  <c r="AC87" s="1"/>
  <c r="AE87" s="1"/>
  <c r="AG87" s="1"/>
  <c r="AI87" s="1"/>
  <c r="AK87" s="1"/>
  <c r="A87"/>
  <c r="J87"/>
  <c r="L87"/>
  <c r="K140" i="5"/>
  <c r="D140"/>
  <c r="E140"/>
  <c r="G140"/>
  <c r="F140"/>
  <c r="L139"/>
  <c r="A141"/>
  <c r="C142" s="1"/>
  <c r="AQ140" i="3"/>
  <c r="M140" i="5"/>
  <c r="Y140" s="1"/>
  <c r="AA140" s="1"/>
  <c r="AC140" s="1"/>
  <c r="AE140" s="1"/>
  <c r="AG140" s="1"/>
  <c r="AI140" s="1"/>
  <c r="AK140" s="1"/>
  <c r="I141"/>
  <c r="N141" i="3"/>
  <c r="R141"/>
  <c r="S141" s="1"/>
  <c r="T141"/>
  <c r="U141" s="1"/>
  <c r="V141"/>
  <c r="W141" s="1"/>
  <c r="I141"/>
  <c r="Z141"/>
  <c r="AA141" s="1"/>
  <c r="J141"/>
  <c r="X141"/>
  <c r="Y141" s="1"/>
  <c r="L140"/>
  <c r="AD141"/>
  <c r="AL141"/>
  <c r="AO141"/>
  <c r="AN141" s="1"/>
  <c r="AK141"/>
  <c r="AM141"/>
  <c r="AF141"/>
  <c r="AE141"/>
  <c r="H141" i="5"/>
  <c r="M141" i="3" s="1"/>
  <c r="L141" s="1"/>
  <c r="J141" i="5"/>
  <c r="K141" i="3"/>
  <c r="B143"/>
  <c r="B143" i="15" s="1"/>
  <c r="C142" i="3"/>
  <c r="A142"/>
  <c r="D142"/>
  <c r="I142" i="15" s="1"/>
  <c r="AJ142" i="3"/>
  <c r="E142"/>
  <c r="G142"/>
  <c r="H142"/>
  <c r="O142" s="1"/>
  <c r="F142"/>
  <c r="AC142"/>
  <c r="Q142"/>
  <c r="B142" i="5"/>
  <c r="G87" i="15" l="1"/>
  <c r="C88"/>
  <c r="F87"/>
  <c r="K87"/>
  <c r="E87"/>
  <c r="H87"/>
  <c r="D87"/>
  <c r="K141" i="5"/>
  <c r="D141"/>
  <c r="E141"/>
  <c r="F141"/>
  <c r="G141"/>
  <c r="A142"/>
  <c r="C143" s="1"/>
  <c r="L140"/>
  <c r="AQ141" i="3"/>
  <c r="M141" i="5"/>
  <c r="Y141" s="1"/>
  <c r="AA141" s="1"/>
  <c r="AC141" s="1"/>
  <c r="AE141" s="1"/>
  <c r="AG141" s="1"/>
  <c r="AI141" s="1"/>
  <c r="AK141" s="1"/>
  <c r="H142"/>
  <c r="M142" i="3" s="1"/>
  <c r="R142"/>
  <c r="S142" s="1"/>
  <c r="T142"/>
  <c r="U142" s="1"/>
  <c r="V142"/>
  <c r="W142" s="1"/>
  <c r="Z142"/>
  <c r="AA142" s="1"/>
  <c r="X142"/>
  <c r="Y142" s="1"/>
  <c r="J142"/>
  <c r="I142"/>
  <c r="B144"/>
  <c r="B144" i="15" s="1"/>
  <c r="A143" i="3"/>
  <c r="C143"/>
  <c r="D143"/>
  <c r="I143" i="15" s="1"/>
  <c r="AJ143" i="3"/>
  <c r="E143"/>
  <c r="G143"/>
  <c r="H143"/>
  <c r="O143" s="1"/>
  <c r="F143"/>
  <c r="AC143"/>
  <c r="Q143"/>
  <c r="B143" i="5"/>
  <c r="AK142" i="3"/>
  <c r="AE142"/>
  <c r="AM142"/>
  <c r="AD142"/>
  <c r="AL142"/>
  <c r="AO142"/>
  <c r="AN142" s="1"/>
  <c r="AF142"/>
  <c r="I142" i="5"/>
  <c r="N142" i="3"/>
  <c r="J142" i="5"/>
  <c r="K142" i="3"/>
  <c r="D142" i="5" l="1"/>
  <c r="M88" i="15"/>
  <c r="L88"/>
  <c r="J88"/>
  <c r="A88"/>
  <c r="G142" i="5"/>
  <c r="E142"/>
  <c r="K142"/>
  <c r="F142"/>
  <c r="A143"/>
  <c r="H143" s="1"/>
  <c r="M143" i="3" s="1"/>
  <c r="L141" i="5"/>
  <c r="M142"/>
  <c r="AQ142" i="3"/>
  <c r="AM143"/>
  <c r="AL143"/>
  <c r="AD143"/>
  <c r="AF143"/>
  <c r="AE143"/>
  <c r="AO143"/>
  <c r="AN143" s="1"/>
  <c r="AK143"/>
  <c r="I143" i="5"/>
  <c r="N143" i="3"/>
  <c r="R143"/>
  <c r="S143" s="1"/>
  <c r="T143"/>
  <c r="U143" s="1"/>
  <c r="V143"/>
  <c r="W143" s="1"/>
  <c r="I143"/>
  <c r="Z143"/>
  <c r="AA143" s="1"/>
  <c r="J143"/>
  <c r="X143"/>
  <c r="Y143" s="1"/>
  <c r="Y142" i="5"/>
  <c r="AA142" s="1"/>
  <c r="AC142" s="1"/>
  <c r="AE142" s="1"/>
  <c r="AG142" s="1"/>
  <c r="AI142" s="1"/>
  <c r="AK142" s="1"/>
  <c r="C144"/>
  <c r="F143"/>
  <c r="K143"/>
  <c r="J143"/>
  <c r="K143" i="3"/>
  <c r="B145"/>
  <c r="B145" i="15" s="1"/>
  <c r="C144" i="3"/>
  <c r="A144"/>
  <c r="D144"/>
  <c r="I144" i="15" s="1"/>
  <c r="AJ144" i="3"/>
  <c r="E144"/>
  <c r="B144" i="5"/>
  <c r="AC144" i="3"/>
  <c r="H144"/>
  <c r="O144" s="1"/>
  <c r="Q144"/>
  <c r="F144"/>
  <c r="G144"/>
  <c r="L142"/>
  <c r="H88" i="15" l="1"/>
  <c r="Y88" s="1"/>
  <c r="AA88" s="1"/>
  <c r="AC88" s="1"/>
  <c r="AE88" s="1"/>
  <c r="AG88" s="1"/>
  <c r="AI88" s="1"/>
  <c r="AK88" s="1"/>
  <c r="K88"/>
  <c r="F88"/>
  <c r="C89"/>
  <c r="E88"/>
  <c r="D88"/>
  <c r="G88"/>
  <c r="D143" i="5"/>
  <c r="G143"/>
  <c r="E143"/>
  <c r="A144"/>
  <c r="H144" s="1"/>
  <c r="M144" i="3" s="1"/>
  <c r="L142" i="5"/>
  <c r="M143"/>
  <c r="Y143" s="1"/>
  <c r="AA143" s="1"/>
  <c r="AC143" s="1"/>
  <c r="AE143" s="1"/>
  <c r="AG143" s="1"/>
  <c r="AI143" s="1"/>
  <c r="AK143" s="1"/>
  <c r="L143" i="3"/>
  <c r="AO144"/>
  <c r="AN144" s="1"/>
  <c r="AD144"/>
  <c r="AM144"/>
  <c r="AL144"/>
  <c r="AE144"/>
  <c r="AF144"/>
  <c r="AK144"/>
  <c r="I144" i="5"/>
  <c r="N144" i="3"/>
  <c r="J144" i="5"/>
  <c r="K144" i="3"/>
  <c r="R144"/>
  <c r="S144" s="1"/>
  <c r="T144"/>
  <c r="U144" s="1"/>
  <c r="V144"/>
  <c r="W144" s="1"/>
  <c r="J144"/>
  <c r="Z144"/>
  <c r="AA144" s="1"/>
  <c r="X144"/>
  <c r="Y144" s="1"/>
  <c r="I144"/>
  <c r="B146"/>
  <c r="B146" i="15" s="1"/>
  <c r="A145" i="3"/>
  <c r="C145"/>
  <c r="D145"/>
  <c r="I145" i="15" s="1"/>
  <c r="AJ145" i="3"/>
  <c r="E145"/>
  <c r="AC145"/>
  <c r="F145"/>
  <c r="H145"/>
  <c r="O145" s="1"/>
  <c r="G145"/>
  <c r="Q145"/>
  <c r="B145" i="5"/>
  <c r="AQ143" i="3"/>
  <c r="D144" i="5" l="1"/>
  <c r="F144"/>
  <c r="C145"/>
  <c r="M89" i="15"/>
  <c r="L89"/>
  <c r="J89"/>
  <c r="A89"/>
  <c r="K144" i="5"/>
  <c r="E144"/>
  <c r="G144"/>
  <c r="L143"/>
  <c r="A145"/>
  <c r="C146" s="1"/>
  <c r="M144"/>
  <c r="L144" i="3"/>
  <c r="AL145"/>
  <c r="AF145"/>
  <c r="AD145"/>
  <c r="AO145"/>
  <c r="AN145" s="1"/>
  <c r="AE145"/>
  <c r="AK145"/>
  <c r="AM145"/>
  <c r="H145" i="5"/>
  <c r="M145" i="3" s="1"/>
  <c r="J145" i="5"/>
  <c r="K145" i="3"/>
  <c r="B147"/>
  <c r="B147" i="15" s="1"/>
  <c r="C146" i="3"/>
  <c r="A146"/>
  <c r="D146"/>
  <c r="I146" i="15" s="1"/>
  <c r="AJ146" i="3"/>
  <c r="E146"/>
  <c r="F146"/>
  <c r="AC146"/>
  <c r="Q146"/>
  <c r="H146"/>
  <c r="O146" s="1"/>
  <c r="B146" i="5"/>
  <c r="G146" i="3"/>
  <c r="AQ144"/>
  <c r="I145" i="5"/>
  <c r="N145" i="3"/>
  <c r="R145"/>
  <c r="S145" s="1"/>
  <c r="T145"/>
  <c r="U145" s="1"/>
  <c r="V145"/>
  <c r="W145" s="1"/>
  <c r="J145"/>
  <c r="X145"/>
  <c r="Y145" s="1"/>
  <c r="Z145"/>
  <c r="AA145" s="1"/>
  <c r="I145"/>
  <c r="Y144" i="5"/>
  <c r="AA144" s="1"/>
  <c r="AC144" s="1"/>
  <c r="AE144" s="1"/>
  <c r="AG144" s="1"/>
  <c r="AI144" s="1"/>
  <c r="AK144" s="1"/>
  <c r="D89" i="15" l="1"/>
  <c r="H89"/>
  <c r="Y89" s="1"/>
  <c r="AA89" s="1"/>
  <c r="AC89" s="1"/>
  <c r="AE89" s="1"/>
  <c r="AG89" s="1"/>
  <c r="AI89" s="1"/>
  <c r="AK89" s="1"/>
  <c r="G89"/>
  <c r="K89"/>
  <c r="F89"/>
  <c r="E89"/>
  <c r="C90"/>
  <c r="F145" i="5"/>
  <c r="K145"/>
  <c r="D145"/>
  <c r="G145"/>
  <c r="E145"/>
  <c r="L144"/>
  <c r="A146"/>
  <c r="C147" s="1"/>
  <c r="M145"/>
  <c r="L145" i="3"/>
  <c r="Y145" i="5"/>
  <c r="AA145" s="1"/>
  <c r="AC145" s="1"/>
  <c r="AE145" s="1"/>
  <c r="AG145" s="1"/>
  <c r="AI145" s="1"/>
  <c r="AK145" s="1"/>
  <c r="H146"/>
  <c r="M146" i="3" s="1"/>
  <c r="R146"/>
  <c r="S146" s="1"/>
  <c r="T146"/>
  <c r="U146" s="1"/>
  <c r="V146"/>
  <c r="W146" s="1"/>
  <c r="J146"/>
  <c r="X146"/>
  <c r="Y146" s="1"/>
  <c r="Z146"/>
  <c r="AA146" s="1"/>
  <c r="I146"/>
  <c r="B148"/>
  <c r="B148" i="15" s="1"/>
  <c r="A147" i="3"/>
  <c r="C147"/>
  <c r="D147"/>
  <c r="I147" i="15" s="1"/>
  <c r="AJ147" i="3"/>
  <c r="E147"/>
  <c r="AC147"/>
  <c r="H147"/>
  <c r="O147" s="1"/>
  <c r="F147"/>
  <c r="G147"/>
  <c r="Q147"/>
  <c r="B147" i="5"/>
  <c r="AK146" i="3"/>
  <c r="AL146"/>
  <c r="AO146"/>
  <c r="AN146" s="1"/>
  <c r="AE146"/>
  <c r="AM146"/>
  <c r="AF146"/>
  <c r="AD146"/>
  <c r="I146" i="5"/>
  <c r="N146" i="3"/>
  <c r="J146" i="5"/>
  <c r="K146" i="3"/>
  <c r="AQ145"/>
  <c r="J90" i="15" l="1"/>
  <c r="L90"/>
  <c r="M90"/>
  <c r="Y90" s="1"/>
  <c r="AA90" s="1"/>
  <c r="AC90" s="1"/>
  <c r="AE90" s="1"/>
  <c r="AG90" s="1"/>
  <c r="AI90" s="1"/>
  <c r="AK90" s="1"/>
  <c r="A90"/>
  <c r="F146" i="5"/>
  <c r="E146"/>
  <c r="G146"/>
  <c r="K146"/>
  <c r="D146"/>
  <c r="L145"/>
  <c r="A147"/>
  <c r="C148" s="1"/>
  <c r="M146"/>
  <c r="Y146" s="1"/>
  <c r="AA146" s="1"/>
  <c r="AC146" s="1"/>
  <c r="AE146" s="1"/>
  <c r="AG146" s="1"/>
  <c r="AI146" s="1"/>
  <c r="AK146" s="1"/>
  <c r="AQ146" i="3"/>
  <c r="I147" i="5"/>
  <c r="N147" i="3"/>
  <c r="R147"/>
  <c r="S147" s="1"/>
  <c r="T147"/>
  <c r="U147" s="1"/>
  <c r="V147"/>
  <c r="W147" s="1"/>
  <c r="I147"/>
  <c r="X147"/>
  <c r="Y147" s="1"/>
  <c r="Z147"/>
  <c r="AA147" s="1"/>
  <c r="J147"/>
  <c r="L146"/>
  <c r="AF147"/>
  <c r="AM147"/>
  <c r="AE147"/>
  <c r="AO147"/>
  <c r="AN147" s="1"/>
  <c r="AK147"/>
  <c r="AL147"/>
  <c r="AD147"/>
  <c r="H147" i="5"/>
  <c r="M147" i="3" s="1"/>
  <c r="J147" i="5"/>
  <c r="K147" i="3"/>
  <c r="B149"/>
  <c r="B149" i="15" s="1"/>
  <c r="C148" i="3"/>
  <c r="A148"/>
  <c r="D148"/>
  <c r="I148" i="15" s="1"/>
  <c r="AJ148" i="3"/>
  <c r="E148"/>
  <c r="G148"/>
  <c r="Q148"/>
  <c r="AC148"/>
  <c r="F148"/>
  <c r="H148"/>
  <c r="O148" s="1"/>
  <c r="B148" i="5"/>
  <c r="K147" l="1"/>
  <c r="C91" i="15"/>
  <c r="H90"/>
  <c r="E90"/>
  <c r="K90"/>
  <c r="F90"/>
  <c r="G90"/>
  <c r="D90"/>
  <c r="D147" i="5"/>
  <c r="E147"/>
  <c r="G147"/>
  <c r="F147"/>
  <c r="A148"/>
  <c r="H148" s="1"/>
  <c r="M148" i="3" s="1"/>
  <c r="L146" i="5"/>
  <c r="M147"/>
  <c r="Y147" s="1"/>
  <c r="AA147" s="1"/>
  <c r="AC147" s="1"/>
  <c r="AE147" s="1"/>
  <c r="AG147" s="1"/>
  <c r="AI147" s="1"/>
  <c r="AK147" s="1"/>
  <c r="L147" i="3"/>
  <c r="AQ147"/>
  <c r="J148" i="5"/>
  <c r="K148" i="3"/>
  <c r="I148" i="5"/>
  <c r="N148" i="3"/>
  <c r="AM148"/>
  <c r="AF148"/>
  <c r="AL148"/>
  <c r="AD148"/>
  <c r="AK148"/>
  <c r="AO148"/>
  <c r="AN148" s="1"/>
  <c r="AE148"/>
  <c r="C149" i="5"/>
  <c r="F148"/>
  <c r="R148" i="3"/>
  <c r="S148" s="1"/>
  <c r="T148"/>
  <c r="U148" s="1"/>
  <c r="V148"/>
  <c r="W148" s="1"/>
  <c r="X148"/>
  <c r="Y148" s="1"/>
  <c r="I148"/>
  <c r="Z148"/>
  <c r="AA148" s="1"/>
  <c r="J148"/>
  <c r="B150"/>
  <c r="B150" i="15" s="1"/>
  <c r="A149" i="3"/>
  <c r="C149"/>
  <c r="D149"/>
  <c r="I149" i="15" s="1"/>
  <c r="AJ149" i="3"/>
  <c r="E149"/>
  <c r="F149"/>
  <c r="Q149"/>
  <c r="H149"/>
  <c r="O149" s="1"/>
  <c r="B149" i="5"/>
  <c r="G149" i="3"/>
  <c r="AC149"/>
  <c r="D148" i="5" l="1"/>
  <c r="L91" i="15"/>
  <c r="A91"/>
  <c r="M91"/>
  <c r="Y91" s="1"/>
  <c r="AA91" s="1"/>
  <c r="AC91" s="1"/>
  <c r="AE91" s="1"/>
  <c r="AG91" s="1"/>
  <c r="AI91" s="1"/>
  <c r="AK91" s="1"/>
  <c r="J91"/>
  <c r="L148" i="3"/>
  <c r="E148" i="5"/>
  <c r="G148"/>
  <c r="K148"/>
  <c r="A149"/>
  <c r="H149" s="1"/>
  <c r="M149" i="3" s="1"/>
  <c r="L147" i="5"/>
  <c r="M148"/>
  <c r="Y148" s="1"/>
  <c r="AA148" s="1"/>
  <c r="AC148" s="1"/>
  <c r="AE148" s="1"/>
  <c r="AG148" s="1"/>
  <c r="AI148" s="1"/>
  <c r="AK148" s="1"/>
  <c r="AM149" i="3"/>
  <c r="AO149"/>
  <c r="AN149" s="1"/>
  <c r="AE149"/>
  <c r="AK149"/>
  <c r="AL149"/>
  <c r="AF149"/>
  <c r="AD149"/>
  <c r="R149"/>
  <c r="S149" s="1"/>
  <c r="T149"/>
  <c r="U149" s="1"/>
  <c r="V149"/>
  <c r="W149" s="1"/>
  <c r="I149"/>
  <c r="X149"/>
  <c r="Y149" s="1"/>
  <c r="Z149"/>
  <c r="AA149" s="1"/>
  <c r="J149"/>
  <c r="C150" i="5"/>
  <c r="G149"/>
  <c r="K149"/>
  <c r="J149"/>
  <c r="K149" i="3"/>
  <c r="B151"/>
  <c r="B151" i="15" s="1"/>
  <c r="C150" i="3"/>
  <c r="A150"/>
  <c r="D150"/>
  <c r="I150" i="15" s="1"/>
  <c r="AJ150" i="3"/>
  <c r="E150"/>
  <c r="G150"/>
  <c r="Q150"/>
  <c r="B150" i="5"/>
  <c r="H150" i="3"/>
  <c r="O150" s="1"/>
  <c r="AC150"/>
  <c r="F150"/>
  <c r="AQ148"/>
  <c r="I149" i="5"/>
  <c r="N149" i="3"/>
  <c r="G91" i="15" l="1"/>
  <c r="F91"/>
  <c r="K91"/>
  <c r="H91"/>
  <c r="E91"/>
  <c r="D91"/>
  <c r="C92"/>
  <c r="E149" i="5"/>
  <c r="D149"/>
  <c r="F149"/>
  <c r="L148"/>
  <c r="A150"/>
  <c r="M149"/>
  <c r="Y149" s="1"/>
  <c r="AA149" s="1"/>
  <c r="AC149" s="1"/>
  <c r="AE149" s="1"/>
  <c r="AG149" s="1"/>
  <c r="AI149" s="1"/>
  <c r="AK149" s="1"/>
  <c r="AK150" i="3"/>
  <c r="AM150"/>
  <c r="AO150"/>
  <c r="AN150" s="1"/>
  <c r="AD150"/>
  <c r="AE150"/>
  <c r="AL150"/>
  <c r="AF150"/>
  <c r="H150" i="5"/>
  <c r="M150" i="3" s="1"/>
  <c r="C151" i="5"/>
  <c r="E150"/>
  <c r="K150"/>
  <c r="G150"/>
  <c r="F150"/>
  <c r="D150"/>
  <c r="B152" i="3"/>
  <c r="B152" i="15" s="1"/>
  <c r="A151" i="3"/>
  <c r="C151"/>
  <c r="D151"/>
  <c r="I151" i="15" s="1"/>
  <c r="AJ151" i="3"/>
  <c r="E151"/>
  <c r="Q151"/>
  <c r="F151"/>
  <c r="G151"/>
  <c r="B151" i="5"/>
  <c r="H151" i="3"/>
  <c r="O151" s="1"/>
  <c r="AC151"/>
  <c r="L149"/>
  <c r="R150"/>
  <c r="S150" s="1"/>
  <c r="T150"/>
  <c r="U150" s="1"/>
  <c r="V150"/>
  <c r="W150" s="1"/>
  <c r="J150"/>
  <c r="X150"/>
  <c r="Y150" s="1"/>
  <c r="Z150"/>
  <c r="AA150" s="1"/>
  <c r="I150"/>
  <c r="I150" i="5"/>
  <c r="N150" i="3"/>
  <c r="J150" i="5"/>
  <c r="K150" i="3"/>
  <c r="AQ149"/>
  <c r="M92" i="15" l="1"/>
  <c r="A92"/>
  <c r="J92"/>
  <c r="L92"/>
  <c r="L149" i="5"/>
  <c r="A151"/>
  <c r="C152" s="1"/>
  <c r="M150"/>
  <c r="H151"/>
  <c r="J151"/>
  <c r="K151" i="3"/>
  <c r="B153"/>
  <c r="B153" i="15" s="1"/>
  <c r="C152" i="3"/>
  <c r="A152"/>
  <c r="D152"/>
  <c r="I152" i="15" s="1"/>
  <c r="AJ152" i="3"/>
  <c r="E152"/>
  <c r="F152"/>
  <c r="G152"/>
  <c r="B152" i="5"/>
  <c r="H152" i="3"/>
  <c r="O152" s="1"/>
  <c r="Q152"/>
  <c r="AC152"/>
  <c r="Y150" i="5"/>
  <c r="AA150" s="1"/>
  <c r="AC150" s="1"/>
  <c r="AE150" s="1"/>
  <c r="AG150" s="1"/>
  <c r="AI150" s="1"/>
  <c r="AK150" s="1"/>
  <c r="L150" i="3"/>
  <c r="AQ150"/>
  <c r="AD151"/>
  <c r="AE151"/>
  <c r="AF151"/>
  <c r="AO151"/>
  <c r="AN151" s="1"/>
  <c r="AM151"/>
  <c r="AK151"/>
  <c r="AL151"/>
  <c r="I151" i="5"/>
  <c r="N151" i="3"/>
  <c r="R151"/>
  <c r="S151" s="1"/>
  <c r="T151"/>
  <c r="U151" s="1"/>
  <c r="V151"/>
  <c r="W151" s="1"/>
  <c r="X151"/>
  <c r="Y151" s="1"/>
  <c r="I151"/>
  <c r="M151"/>
  <c r="L151" s="1"/>
  <c r="J151"/>
  <c r="Z151"/>
  <c r="AA151" s="1"/>
  <c r="K92" i="15" l="1"/>
  <c r="F92"/>
  <c r="H92"/>
  <c r="Y92" s="1"/>
  <c r="AA92" s="1"/>
  <c r="AC92" s="1"/>
  <c r="AE92" s="1"/>
  <c r="AG92" s="1"/>
  <c r="AI92" s="1"/>
  <c r="AK92" s="1"/>
  <c r="C93"/>
  <c r="G92"/>
  <c r="E92"/>
  <c r="D92"/>
  <c r="E151" i="5"/>
  <c r="G151"/>
  <c r="F151"/>
  <c r="D151"/>
  <c r="K151"/>
  <c r="L150"/>
  <c r="A152"/>
  <c r="C153" s="1"/>
  <c r="M151"/>
  <c r="Y151" s="1"/>
  <c r="AA151" s="1"/>
  <c r="AC151" s="1"/>
  <c r="AE151" s="1"/>
  <c r="AG151" s="1"/>
  <c r="AI151" s="1"/>
  <c r="AK151" s="1"/>
  <c r="AF152" i="3"/>
  <c r="AE152"/>
  <c r="AD152"/>
  <c r="AL152"/>
  <c r="AK152"/>
  <c r="AO152"/>
  <c r="AN152" s="1"/>
  <c r="AM152"/>
  <c r="I152" i="5"/>
  <c r="N152" i="3"/>
  <c r="J152" i="5"/>
  <c r="K152" i="3"/>
  <c r="AQ151"/>
  <c r="H152" i="5"/>
  <c r="M152" i="3" s="1"/>
  <c r="L152" s="1"/>
  <c r="F152" i="5"/>
  <c r="G152"/>
  <c r="D152"/>
  <c r="R152" i="3"/>
  <c r="S152" s="1"/>
  <c r="T152"/>
  <c r="U152" s="1"/>
  <c r="V152"/>
  <c r="W152" s="1"/>
  <c r="J152"/>
  <c r="I152"/>
  <c r="Z152"/>
  <c r="AA152" s="1"/>
  <c r="X152"/>
  <c r="Y152" s="1"/>
  <c r="B154"/>
  <c r="B154" i="15" s="1"/>
  <c r="A153" i="3"/>
  <c r="C153"/>
  <c r="D153"/>
  <c r="I153" i="15" s="1"/>
  <c r="AJ153" i="3"/>
  <c r="E153"/>
  <c r="H153"/>
  <c r="O153" s="1"/>
  <c r="AC153"/>
  <c r="F153"/>
  <c r="B153" i="5"/>
  <c r="Q153" i="3"/>
  <c r="G153"/>
  <c r="M93" i="15" l="1"/>
  <c r="A93"/>
  <c r="J93"/>
  <c r="L93"/>
  <c r="E152" i="5"/>
  <c r="K152"/>
  <c r="A153"/>
  <c r="C154" s="1"/>
  <c r="L151"/>
  <c r="M152"/>
  <c r="Y152" s="1"/>
  <c r="AA152" s="1"/>
  <c r="AC152" s="1"/>
  <c r="AE152" s="1"/>
  <c r="AG152" s="1"/>
  <c r="AI152" s="1"/>
  <c r="AK152" s="1"/>
  <c r="J153"/>
  <c r="K153" i="3"/>
  <c r="B155"/>
  <c r="B155" i="15" s="1"/>
  <c r="C154" i="3"/>
  <c r="A154"/>
  <c r="D154"/>
  <c r="I154" i="15" s="1"/>
  <c r="AJ154" i="3"/>
  <c r="E154"/>
  <c r="G154"/>
  <c r="Q154"/>
  <c r="B154" i="5"/>
  <c r="H154" i="3"/>
  <c r="O154" s="1"/>
  <c r="F154"/>
  <c r="AC154"/>
  <c r="AL153"/>
  <c r="AE153"/>
  <c r="AD153"/>
  <c r="AM153"/>
  <c r="AF153"/>
  <c r="AO153"/>
  <c r="AN153" s="1"/>
  <c r="AK153"/>
  <c r="I153" i="5"/>
  <c r="N153" i="3"/>
  <c r="R153"/>
  <c r="S153" s="1"/>
  <c r="T153"/>
  <c r="U153" s="1"/>
  <c r="V153"/>
  <c r="W153" s="1"/>
  <c r="X153"/>
  <c r="Y153" s="1"/>
  <c r="J153"/>
  <c r="Z153"/>
  <c r="AA153" s="1"/>
  <c r="I153"/>
  <c r="AQ152"/>
  <c r="C94" i="15" l="1"/>
  <c r="G93"/>
  <c r="E93"/>
  <c r="K93"/>
  <c r="D93"/>
  <c r="F93"/>
  <c r="H93"/>
  <c r="Y93" s="1"/>
  <c r="AA93" s="1"/>
  <c r="AC93" s="1"/>
  <c r="AE93" s="1"/>
  <c r="AG93" s="1"/>
  <c r="AI93" s="1"/>
  <c r="AK93" s="1"/>
  <c r="D153" i="5"/>
  <c r="G153"/>
  <c r="K153"/>
  <c r="H153"/>
  <c r="M153" i="3" s="1"/>
  <c r="L153" s="1"/>
  <c r="E153" i="5"/>
  <c r="F153"/>
  <c r="L152"/>
  <c r="A154"/>
  <c r="H154" s="1"/>
  <c r="M154" i="3" s="1"/>
  <c r="AL154"/>
  <c r="AK154"/>
  <c r="AO154"/>
  <c r="AN154" s="1"/>
  <c r="AM154"/>
  <c r="AF154"/>
  <c r="AE154"/>
  <c r="AD154"/>
  <c r="I154" i="5"/>
  <c r="N154" i="3"/>
  <c r="J154" i="5"/>
  <c r="K154" i="3"/>
  <c r="AQ153"/>
  <c r="R154"/>
  <c r="S154" s="1"/>
  <c r="T154"/>
  <c r="U154" s="1"/>
  <c r="V154"/>
  <c r="W154" s="1"/>
  <c r="J154"/>
  <c r="Z154"/>
  <c r="AA154" s="1"/>
  <c r="X154"/>
  <c r="Y154" s="1"/>
  <c r="I154"/>
  <c r="B156"/>
  <c r="B156" i="15" s="1"/>
  <c r="A155" i="3"/>
  <c r="C155"/>
  <c r="D155"/>
  <c r="I155" i="15" s="1"/>
  <c r="AJ155" i="3"/>
  <c r="E155"/>
  <c r="H155"/>
  <c r="O155" s="1"/>
  <c r="AC155"/>
  <c r="F155"/>
  <c r="B155" i="5"/>
  <c r="Q155" i="3"/>
  <c r="G155"/>
  <c r="M94" i="15" l="1"/>
  <c r="A94"/>
  <c r="J94"/>
  <c r="L94"/>
  <c r="G154" i="5"/>
  <c r="K154"/>
  <c r="C155"/>
  <c r="M153"/>
  <c r="Y153" s="1"/>
  <c r="AA153" s="1"/>
  <c r="AC153" s="1"/>
  <c r="AE153" s="1"/>
  <c r="AG153" s="1"/>
  <c r="AI153" s="1"/>
  <c r="AK153" s="1"/>
  <c r="F154"/>
  <c r="E154"/>
  <c r="D154"/>
  <c r="A155"/>
  <c r="H155" s="1"/>
  <c r="M155" i="3" s="1"/>
  <c r="L153" i="5"/>
  <c r="L154" i="3"/>
  <c r="M154" i="5"/>
  <c r="Y154" s="1"/>
  <c r="AA154" s="1"/>
  <c r="AC154" s="1"/>
  <c r="AE154" s="1"/>
  <c r="AG154" s="1"/>
  <c r="AI154" s="1"/>
  <c r="AK154" s="1"/>
  <c r="D155"/>
  <c r="J155"/>
  <c r="K155" i="3"/>
  <c r="B157"/>
  <c r="B157" i="15" s="1"/>
  <c r="C156" i="3"/>
  <c r="A156"/>
  <c r="D156"/>
  <c r="I156" i="15" s="1"/>
  <c r="AJ156" i="3"/>
  <c r="E156"/>
  <c r="F156"/>
  <c r="AC156"/>
  <c r="Q156"/>
  <c r="B156" i="5"/>
  <c r="G156" i="3"/>
  <c r="H156"/>
  <c r="O156" s="1"/>
  <c r="AQ154"/>
  <c r="AO155"/>
  <c r="AN155" s="1"/>
  <c r="AM155"/>
  <c r="AK155"/>
  <c r="AE155"/>
  <c r="AL155"/>
  <c r="AF155"/>
  <c r="AD155"/>
  <c r="I155" i="5"/>
  <c r="N155" i="3"/>
  <c r="R155"/>
  <c r="S155" s="1"/>
  <c r="T155"/>
  <c r="U155" s="1"/>
  <c r="V155"/>
  <c r="W155" s="1"/>
  <c r="J155"/>
  <c r="X155"/>
  <c r="Y155" s="1"/>
  <c r="I155"/>
  <c r="Z155"/>
  <c r="AA155" s="1"/>
  <c r="E94" i="15" l="1"/>
  <c r="H94"/>
  <c r="Y94" s="1"/>
  <c r="AA94" s="1"/>
  <c r="AC94" s="1"/>
  <c r="AE94" s="1"/>
  <c r="AG94" s="1"/>
  <c r="AI94" s="1"/>
  <c r="AK94" s="1"/>
  <c r="G94"/>
  <c r="K94"/>
  <c r="C95"/>
  <c r="D94"/>
  <c r="F94"/>
  <c r="F155" i="5"/>
  <c r="C156"/>
  <c r="L155" i="3"/>
  <c r="K155" i="5"/>
  <c r="G155"/>
  <c r="E155"/>
  <c r="L154"/>
  <c r="A156"/>
  <c r="C157" s="1"/>
  <c r="M155"/>
  <c r="Y155" s="1"/>
  <c r="AA155" s="1"/>
  <c r="AC155" s="1"/>
  <c r="AE155" s="1"/>
  <c r="AG155" s="1"/>
  <c r="AI155" s="1"/>
  <c r="AK155" s="1"/>
  <c r="AL156" i="3"/>
  <c r="AK156"/>
  <c r="AO156"/>
  <c r="AN156" s="1"/>
  <c r="AM156"/>
  <c r="AE156"/>
  <c r="AD156"/>
  <c r="AF156"/>
  <c r="I156" i="5"/>
  <c r="N156" i="3"/>
  <c r="J156" i="5"/>
  <c r="K156" i="3"/>
  <c r="AQ155"/>
  <c r="H156" i="5"/>
  <c r="M156" i="3" s="1"/>
  <c r="L156" s="1"/>
  <c r="D156" i="5"/>
  <c r="R156" i="3"/>
  <c r="S156" s="1"/>
  <c r="T156"/>
  <c r="U156" s="1"/>
  <c r="V156"/>
  <c r="W156" s="1"/>
  <c r="I156"/>
  <c r="J156"/>
  <c r="Z156"/>
  <c r="AA156" s="1"/>
  <c r="X156"/>
  <c r="Y156" s="1"/>
  <c r="B158"/>
  <c r="B158" i="15" s="1"/>
  <c r="A157" i="3"/>
  <c r="C157"/>
  <c r="D157"/>
  <c r="I157" i="15" s="1"/>
  <c r="AJ157" i="3"/>
  <c r="E157"/>
  <c r="G157"/>
  <c r="Q157"/>
  <c r="H157"/>
  <c r="O157" s="1"/>
  <c r="B157" i="5"/>
  <c r="F157" i="3"/>
  <c r="AC157"/>
  <c r="E156" i="5" l="1"/>
  <c r="K156"/>
  <c r="M95" i="15"/>
  <c r="Y95" s="1"/>
  <c r="AA95" s="1"/>
  <c r="AC95" s="1"/>
  <c r="AE95" s="1"/>
  <c r="AG95" s="1"/>
  <c r="AI95" s="1"/>
  <c r="AK95" s="1"/>
  <c r="L95"/>
  <c r="J95"/>
  <c r="A95"/>
  <c r="G156" i="5"/>
  <c r="F156"/>
  <c r="A157"/>
  <c r="C158" s="1"/>
  <c r="L155"/>
  <c r="M156"/>
  <c r="Y156" s="1"/>
  <c r="AA156" s="1"/>
  <c r="AC156" s="1"/>
  <c r="AE156" s="1"/>
  <c r="AG156" s="1"/>
  <c r="AI156" s="1"/>
  <c r="AK156" s="1"/>
  <c r="AF157" i="3"/>
  <c r="AO157"/>
  <c r="AN157" s="1"/>
  <c r="AM157"/>
  <c r="AE157"/>
  <c r="AK157"/>
  <c r="AL157"/>
  <c r="AD157"/>
  <c r="H157" i="5"/>
  <c r="M157" i="3" s="1"/>
  <c r="J157" i="5"/>
  <c r="K157" i="3"/>
  <c r="B159"/>
  <c r="B159" i="15" s="1"/>
  <c r="C158" i="3"/>
  <c r="A158"/>
  <c r="D158"/>
  <c r="I158" i="15" s="1"/>
  <c r="AJ158" i="3"/>
  <c r="E158"/>
  <c r="B158" i="5"/>
  <c r="AC158" i="3"/>
  <c r="G158"/>
  <c r="Q158"/>
  <c r="H158"/>
  <c r="O158" s="1"/>
  <c r="F158"/>
  <c r="AQ156"/>
  <c r="I157" i="5"/>
  <c r="N157" i="3"/>
  <c r="R157"/>
  <c r="S157" s="1"/>
  <c r="T157"/>
  <c r="U157" s="1"/>
  <c r="V157"/>
  <c r="W157" s="1"/>
  <c r="Z157"/>
  <c r="AA157" s="1"/>
  <c r="I157"/>
  <c r="X157"/>
  <c r="Y157" s="1"/>
  <c r="J157"/>
  <c r="F95" i="15" l="1"/>
  <c r="E95"/>
  <c r="D95"/>
  <c r="K95"/>
  <c r="H95"/>
  <c r="G95"/>
  <c r="C96"/>
  <c r="D157" i="5"/>
  <c r="F157"/>
  <c r="E157"/>
  <c r="K157"/>
  <c r="G157"/>
  <c r="L156"/>
  <c r="A158"/>
  <c r="C159" s="1"/>
  <c r="M157"/>
  <c r="Y157" s="1"/>
  <c r="AA157" s="1"/>
  <c r="AC157" s="1"/>
  <c r="AE157" s="1"/>
  <c r="AG157" s="1"/>
  <c r="AI157" s="1"/>
  <c r="AK157" s="1"/>
  <c r="H158"/>
  <c r="M158" i="3" s="1"/>
  <c r="R158"/>
  <c r="S158" s="1"/>
  <c r="T158"/>
  <c r="U158" s="1"/>
  <c r="V158"/>
  <c r="W158" s="1"/>
  <c r="X158"/>
  <c r="Y158" s="1"/>
  <c r="J158"/>
  <c r="I158"/>
  <c r="Z158"/>
  <c r="AA158" s="1"/>
  <c r="B160"/>
  <c r="B160" i="15" s="1"/>
  <c r="A159" i="3"/>
  <c r="C159"/>
  <c r="D159"/>
  <c r="I159" i="15" s="1"/>
  <c r="AJ159" i="3"/>
  <c r="E159"/>
  <c r="B159" i="5"/>
  <c r="Q159" i="3"/>
  <c r="G159"/>
  <c r="H159"/>
  <c r="O159" s="1"/>
  <c r="AC159"/>
  <c r="F159"/>
  <c r="AO158"/>
  <c r="AN158" s="1"/>
  <c r="AL158"/>
  <c r="AD158"/>
  <c r="AK158"/>
  <c r="AF158"/>
  <c r="AE158"/>
  <c r="AM158"/>
  <c r="I158" i="5"/>
  <c r="N158" i="3"/>
  <c r="J158" i="5"/>
  <c r="K158" i="3"/>
  <c r="L157"/>
  <c r="AQ157"/>
  <c r="L96" i="15" l="1"/>
  <c r="A96"/>
  <c r="J96"/>
  <c r="M96"/>
  <c r="E158" i="5"/>
  <c r="G158"/>
  <c r="F158"/>
  <c r="D158"/>
  <c r="K158"/>
  <c r="L157"/>
  <c r="A159"/>
  <c r="C160" s="1"/>
  <c r="M158"/>
  <c r="Y158" s="1"/>
  <c r="AA158" s="1"/>
  <c r="AC158" s="1"/>
  <c r="AE158" s="1"/>
  <c r="AG158" s="1"/>
  <c r="AI158" s="1"/>
  <c r="AK158" s="1"/>
  <c r="AQ158" i="3"/>
  <c r="I159" i="5"/>
  <c r="N159" i="3"/>
  <c r="R159"/>
  <c r="S159" s="1"/>
  <c r="T159"/>
  <c r="U159" s="1"/>
  <c r="V159"/>
  <c r="W159" s="1"/>
  <c r="Z159"/>
  <c r="AA159" s="1"/>
  <c r="X159"/>
  <c r="Y159" s="1"/>
  <c r="I159"/>
  <c r="J159"/>
  <c r="L158"/>
  <c r="AF159"/>
  <c r="AD159"/>
  <c r="AL159"/>
  <c r="AE159"/>
  <c r="AK159"/>
  <c r="AO159"/>
  <c r="AN159" s="1"/>
  <c r="AM159"/>
  <c r="H159" i="5"/>
  <c r="M159" i="3" s="1"/>
  <c r="L159" s="1"/>
  <c r="J159" i="5"/>
  <c r="K159" i="3"/>
  <c r="C160"/>
  <c r="A160"/>
  <c r="D160"/>
  <c r="I160" i="15" s="1"/>
  <c r="AJ160" i="3"/>
  <c r="E160"/>
  <c r="G160"/>
  <c r="AC160"/>
  <c r="F160"/>
  <c r="H160"/>
  <c r="O160" s="1"/>
  <c r="B160" i="5"/>
  <c r="Q160" i="3"/>
  <c r="E159" i="5" l="1"/>
  <c r="K96" i="15"/>
  <c r="H96"/>
  <c r="Y96" s="1"/>
  <c r="AA96" s="1"/>
  <c r="AC96" s="1"/>
  <c r="AE96" s="1"/>
  <c r="AG96" s="1"/>
  <c r="AI96" s="1"/>
  <c r="AK96" s="1"/>
  <c r="E96"/>
  <c r="D96"/>
  <c r="C97"/>
  <c r="G96"/>
  <c r="F96"/>
  <c r="G159" i="5"/>
  <c r="F159"/>
  <c r="D159"/>
  <c r="K159"/>
  <c r="A160"/>
  <c r="D2" i="12" s="1"/>
  <c r="L158" i="5"/>
  <c r="AQ159" i="3"/>
  <c r="M159" i="5"/>
  <c r="Y159" s="1"/>
  <c r="AA159" s="1"/>
  <c r="AC159" s="1"/>
  <c r="AE159" s="1"/>
  <c r="AG159" s="1"/>
  <c r="AI159" s="1"/>
  <c r="AK159" s="1"/>
  <c r="E160"/>
  <c r="R160" i="3"/>
  <c r="S160" s="1"/>
  <c r="T160"/>
  <c r="U160" s="1"/>
  <c r="V160"/>
  <c r="W160" s="1"/>
  <c r="J160"/>
  <c r="Z160"/>
  <c r="AA160" s="1"/>
  <c r="X160"/>
  <c r="Y160" s="1"/>
  <c r="I160"/>
  <c r="AY1"/>
  <c r="T3" i="1" s="1"/>
  <c r="T4" s="1"/>
  <c r="U4" s="1"/>
  <c r="J15" s="1"/>
  <c r="AE160" i="3"/>
  <c r="AO160"/>
  <c r="AN160" s="1"/>
  <c r="AF160"/>
  <c r="AM160"/>
  <c r="AL160"/>
  <c r="AD160"/>
  <c r="AK160"/>
  <c r="I160" i="5"/>
  <c r="N160" i="3"/>
  <c r="J160" i="5"/>
  <c r="K160" i="3"/>
  <c r="J97" i="15" l="1"/>
  <c r="L97"/>
  <c r="M97"/>
  <c r="Y97" s="1"/>
  <c r="AA97" s="1"/>
  <c r="AC97" s="1"/>
  <c r="AE97" s="1"/>
  <c r="AG97" s="1"/>
  <c r="AI97" s="1"/>
  <c r="AK97" s="1"/>
  <c r="A97"/>
  <c r="K160" i="5"/>
  <c r="D160"/>
  <c r="F160"/>
  <c r="G160"/>
  <c r="H160"/>
  <c r="M160" i="3" s="1"/>
  <c r="L160" s="1"/>
  <c r="L159" i="5"/>
  <c r="M160"/>
  <c r="AQ160" i="3"/>
  <c r="Y160" i="5"/>
  <c r="AA160" s="1"/>
  <c r="AC160" s="1"/>
  <c r="AE160" s="1"/>
  <c r="AG160" s="1"/>
  <c r="AI160" s="1"/>
  <c r="AK160" s="1"/>
  <c r="J16" i="1"/>
  <c r="O5" i="15" s="1"/>
  <c r="J17" i="1"/>
  <c r="L15"/>
  <c r="J14" i="11"/>
  <c r="L16" i="1"/>
  <c r="F14" i="11"/>
  <c r="D10" i="3"/>
  <c r="I10" i="15" s="1"/>
  <c r="M10" s="1"/>
  <c r="D11" i="3"/>
  <c r="I11" i="15" s="1"/>
  <c r="M11" s="1"/>
  <c r="D13" i="3"/>
  <c r="I13" i="15" s="1"/>
  <c r="M13" s="1"/>
  <c r="D12" i="3"/>
  <c r="I12" i="15" s="1"/>
  <c r="M12" s="1"/>
  <c r="D14" i="3"/>
  <c r="I14" i="15" s="1"/>
  <c r="M14" s="1"/>
  <c r="D15" i="3"/>
  <c r="I15" i="15" s="1"/>
  <c r="M15" s="1"/>
  <c r="D16" i="3"/>
  <c r="I16" i="15" s="1"/>
  <c r="M16" s="1"/>
  <c r="D17" i="3"/>
  <c r="I17" i="15" s="1"/>
  <c r="M17" s="1"/>
  <c r="D18" i="3"/>
  <c r="I18" i="15" s="1"/>
  <c r="M18" s="1"/>
  <c r="D19" i="3"/>
  <c r="I19" i="15" s="1"/>
  <c r="M19" s="1"/>
  <c r="D20" i="3"/>
  <c r="I20" i="15" s="1"/>
  <c r="M20" s="1"/>
  <c r="D21" i="3"/>
  <c r="I21" i="15" s="1"/>
  <c r="M21" s="1"/>
  <c r="D22" i="3"/>
  <c r="I22" i="15" s="1"/>
  <c r="M22" s="1"/>
  <c r="D23" i="3"/>
  <c r="I23" i="15" s="1"/>
  <c r="M23" s="1"/>
  <c r="D25" i="3"/>
  <c r="I25" i="15" s="1"/>
  <c r="M25" s="1"/>
  <c r="D24" i="3"/>
  <c r="I24" i="15" s="1"/>
  <c r="M24" s="1"/>
  <c r="D26" i="3"/>
  <c r="I26" i="15" s="1"/>
  <c r="M26" s="1"/>
  <c r="D27" i="3"/>
  <c r="I27" i="15" s="1"/>
  <c r="M27" s="1"/>
  <c r="D29" i="3"/>
  <c r="I29" i="15" s="1"/>
  <c r="M29" s="1"/>
  <c r="D28" i="3"/>
  <c r="I28" i="15" s="1"/>
  <c r="M28" s="1"/>
  <c r="D30" i="3"/>
  <c r="I30" i="15" s="1"/>
  <c r="D31" i="3"/>
  <c r="I31" i="15" s="1"/>
  <c r="D33" i="3"/>
  <c r="I33" i="15" s="1"/>
  <c r="D32" i="3"/>
  <c r="I32" i="15" s="1"/>
  <c r="D35" i="3"/>
  <c r="I35" i="15" s="1"/>
  <c r="D34" i="3"/>
  <c r="I34" i="15" s="1"/>
  <c r="D36" i="3"/>
  <c r="I36" i="15" s="1"/>
  <c r="D37" i="3"/>
  <c r="I37" i="15" s="1"/>
  <c r="D38" i="3"/>
  <c r="I38" i="15" s="1"/>
  <c r="D39" i="3"/>
  <c r="I39" i="15" s="1"/>
  <c r="D40" i="3"/>
  <c r="I40" i="15" s="1"/>
  <c r="D41" i="3"/>
  <c r="I41" i="15" s="1"/>
  <c r="D42" i="3"/>
  <c r="I42" i="15" s="1"/>
  <c r="D43" i="3"/>
  <c r="I43" i="15" s="1"/>
  <c r="D44" i="3"/>
  <c r="I44" i="15" s="1"/>
  <c r="D45" i="3"/>
  <c r="I45" i="15" s="1"/>
  <c r="D46" i="3"/>
  <c r="I46" i="15" s="1"/>
  <c r="D47" i="3"/>
  <c r="I47" i="15" s="1"/>
  <c r="D49" i="3"/>
  <c r="I49" i="15" s="1"/>
  <c r="D48" i="3"/>
  <c r="I48" i="15" s="1"/>
  <c r="D50" i="3"/>
  <c r="I50" i="15" s="1"/>
  <c r="D51" i="3"/>
  <c r="I51" i="15" s="1"/>
  <c r="D52" i="3"/>
  <c r="I52" i="15" s="1"/>
  <c r="D53" i="3"/>
  <c r="I53" i="15" s="1"/>
  <c r="D54" i="3"/>
  <c r="I54" i="15" s="1"/>
  <c r="D55" i="3"/>
  <c r="I55" i="15" s="1"/>
  <c r="D97" l="1"/>
  <c r="E97"/>
  <c r="H97"/>
  <c r="K97"/>
  <c r="G97"/>
  <c r="F97"/>
  <c r="C98"/>
  <c r="Y55"/>
  <c r="AA55" s="1"/>
  <c r="AC55" s="1"/>
  <c r="AE55" s="1"/>
  <c r="AG55" s="1"/>
  <c r="AI55" s="1"/>
  <c r="AK55" s="1"/>
  <c r="L160" i="5"/>
  <c r="I55"/>
  <c r="M55" s="1"/>
  <c r="N55" i="3"/>
  <c r="L55" s="1"/>
  <c r="I51" i="5"/>
  <c r="M51" s="1"/>
  <c r="N51" i="3"/>
  <c r="L51" s="1"/>
  <c r="I47" i="5"/>
  <c r="M47" s="1"/>
  <c r="N47" i="3"/>
  <c r="L47" s="1"/>
  <c r="I45" i="5"/>
  <c r="M45" s="1"/>
  <c r="N45" i="3"/>
  <c r="L45" s="1"/>
  <c r="I43" i="5"/>
  <c r="M43" s="1"/>
  <c r="N43" i="3"/>
  <c r="L43" s="1"/>
  <c r="I41" i="5"/>
  <c r="M41" s="1"/>
  <c r="N41" i="3"/>
  <c r="L41" s="1"/>
  <c r="I39" i="5"/>
  <c r="M39" s="1"/>
  <c r="N39" i="3"/>
  <c r="L39" s="1"/>
  <c r="I37" i="5"/>
  <c r="M37" s="1"/>
  <c r="N37" i="3"/>
  <c r="L37" s="1"/>
  <c r="I34" i="5"/>
  <c r="M34" s="1"/>
  <c r="N34" i="3"/>
  <c r="L34" s="1"/>
  <c r="I32" i="5"/>
  <c r="M32" s="1"/>
  <c r="N32" i="3"/>
  <c r="L32" s="1"/>
  <c r="I31" i="5"/>
  <c r="M31" s="1"/>
  <c r="N31" i="3"/>
  <c r="L31" s="1"/>
  <c r="I28" i="5"/>
  <c r="M28" s="1"/>
  <c r="I27"/>
  <c r="M27" s="1"/>
  <c r="I24"/>
  <c r="M24" s="1"/>
  <c r="I23"/>
  <c r="M23" s="1"/>
  <c r="I21"/>
  <c r="M21" s="1"/>
  <c r="I19"/>
  <c r="M19" s="1"/>
  <c r="I17"/>
  <c r="M17" s="1"/>
  <c r="I15"/>
  <c r="M15" s="1"/>
  <c r="I12"/>
  <c r="M12" s="1"/>
  <c r="H2" i="12" s="1"/>
  <c r="I11" i="5"/>
  <c r="M11" s="1"/>
  <c r="O5"/>
  <c r="T10" i="11" s="1"/>
  <c r="E5" i="3"/>
  <c r="Y5" i="15" s="1"/>
  <c r="B14" i="11"/>
  <c r="G14"/>
  <c r="I53" i="5"/>
  <c r="M53" s="1"/>
  <c r="N53" i="3"/>
  <c r="L53" s="1"/>
  <c r="I48" i="5"/>
  <c r="M48" s="1"/>
  <c r="N48" i="3"/>
  <c r="L48" s="1"/>
  <c r="I54" i="5"/>
  <c r="M54" s="1"/>
  <c r="N54" i="3"/>
  <c r="L54" s="1"/>
  <c r="I52" i="5"/>
  <c r="M52" s="1"/>
  <c r="N52" i="3"/>
  <c r="L52" s="1"/>
  <c r="I50" i="5"/>
  <c r="M50" s="1"/>
  <c r="N50" i="3"/>
  <c r="L50" s="1"/>
  <c r="I49" i="5"/>
  <c r="M49" s="1"/>
  <c r="N49" i="3"/>
  <c r="L49" s="1"/>
  <c r="I46" i="5"/>
  <c r="M46" s="1"/>
  <c r="N46" i="3"/>
  <c r="L46" s="1"/>
  <c r="I44" i="5"/>
  <c r="M44" s="1"/>
  <c r="N44" i="3"/>
  <c r="L44" s="1"/>
  <c r="I42" i="5"/>
  <c r="M42" s="1"/>
  <c r="N42" i="3"/>
  <c r="L42" s="1"/>
  <c r="I40" i="5"/>
  <c r="M40" s="1"/>
  <c r="N40" i="3"/>
  <c r="L40" s="1"/>
  <c r="I38" i="5"/>
  <c r="M38" s="1"/>
  <c r="N38" i="3"/>
  <c r="L38" s="1"/>
  <c r="I36" i="5"/>
  <c r="M36" s="1"/>
  <c r="N36" i="3"/>
  <c r="L36" s="1"/>
  <c r="I35" i="5"/>
  <c r="M35" s="1"/>
  <c r="N35" i="3"/>
  <c r="L35" s="1"/>
  <c r="I33" i="5"/>
  <c r="M33" s="1"/>
  <c r="N33" i="3"/>
  <c r="L33" s="1"/>
  <c r="I30" i="5"/>
  <c r="M30" s="1"/>
  <c r="N30" i="3"/>
  <c r="L30" s="1"/>
  <c r="I29" i="5"/>
  <c r="M29" s="1"/>
  <c r="N29" i="3"/>
  <c r="L29" s="1"/>
  <c r="I26" i="5"/>
  <c r="M26" s="1"/>
  <c r="I25"/>
  <c r="M25" s="1"/>
  <c r="I22"/>
  <c r="M22" s="1"/>
  <c r="I20"/>
  <c r="M20" s="1"/>
  <c r="I18"/>
  <c r="M18" s="1"/>
  <c r="I16"/>
  <c r="M16" s="1"/>
  <c r="I14"/>
  <c r="M14" s="1"/>
  <c r="I13"/>
  <c r="M13" s="1"/>
  <c r="I10"/>
  <c r="M10" s="1"/>
  <c r="J98" i="15" l="1"/>
  <c r="A98"/>
  <c r="M98"/>
  <c r="Y98" s="1"/>
  <c r="AA98" s="1"/>
  <c r="AC98" s="1"/>
  <c r="AE98" s="1"/>
  <c r="AG98" s="1"/>
  <c r="AI98" s="1"/>
  <c r="AK98" s="1"/>
  <c r="L98"/>
  <c r="AA5"/>
  <c r="F5" i="3"/>
  <c r="H5" s="1"/>
  <c r="O5" s="1"/>
  <c r="K20" i="11"/>
  <c r="K18"/>
  <c r="H4" i="12"/>
  <c r="I2"/>
  <c r="I4" s="1"/>
  <c r="Y50" i="5"/>
  <c r="AA50" s="1"/>
  <c r="AC50" s="1"/>
  <c r="AE50" s="1"/>
  <c r="AG50" s="1"/>
  <c r="AI50" s="1"/>
  <c r="AK50" s="1"/>
  <c r="Y52"/>
  <c r="AA52" s="1"/>
  <c r="AC52" s="1"/>
  <c r="AE52" s="1"/>
  <c r="AG52" s="1"/>
  <c r="AI52" s="1"/>
  <c r="AK52" s="1"/>
  <c r="Y54"/>
  <c r="AA54" s="1"/>
  <c r="AC54" s="1"/>
  <c r="AE54" s="1"/>
  <c r="AG54" s="1"/>
  <c r="AI54" s="1"/>
  <c r="AK54" s="1"/>
  <c r="Y53"/>
  <c r="AA53" s="1"/>
  <c r="AC53" s="1"/>
  <c r="AE53" s="1"/>
  <c r="AG53" s="1"/>
  <c r="AI53" s="1"/>
  <c r="AK53" s="1"/>
  <c r="Y51"/>
  <c r="AA51" s="1"/>
  <c r="AC51" s="1"/>
  <c r="AE51" s="1"/>
  <c r="AG51" s="1"/>
  <c r="AI51" s="1"/>
  <c r="AK51" s="1"/>
  <c r="Y55"/>
  <c r="AA55" s="1"/>
  <c r="AC55" s="1"/>
  <c r="AE55" s="1"/>
  <c r="AG55" s="1"/>
  <c r="AI55" s="1"/>
  <c r="AK55" s="1"/>
  <c r="K17" i="11"/>
  <c r="K23"/>
  <c r="K19"/>
  <c r="L24"/>
  <c r="K24"/>
  <c r="L23"/>
  <c r="L19"/>
  <c r="Y5" i="5"/>
  <c r="N5" i="3"/>
  <c r="L5" s="1"/>
  <c r="E6"/>
  <c r="Y6" i="15" s="1"/>
  <c r="AA6" s="1"/>
  <c r="AC6" s="1"/>
  <c r="AE6" s="1"/>
  <c r="AG6" s="1"/>
  <c r="AI6" s="1"/>
  <c r="AK6" s="1"/>
  <c r="AQ5" i="3"/>
  <c r="L5" i="15" s="1"/>
  <c r="H98" l="1"/>
  <c r="G98"/>
  <c r="F98"/>
  <c r="C99"/>
  <c r="E98"/>
  <c r="D98"/>
  <c r="K98"/>
  <c r="AC5"/>
  <c r="L5" i="5"/>
  <c r="Y6"/>
  <c r="AA6" s="1"/>
  <c r="AC6" s="1"/>
  <c r="AE6" s="1"/>
  <c r="AG6" s="1"/>
  <c r="AI6" s="1"/>
  <c r="AK6" s="1"/>
  <c r="E7" i="3"/>
  <c r="Y7" i="15" s="1"/>
  <c r="AA7" s="1"/>
  <c r="AC7" s="1"/>
  <c r="AE7" s="1"/>
  <c r="AG7" s="1"/>
  <c r="AI7" s="1"/>
  <c r="AK7" s="1"/>
  <c r="N6" i="3"/>
  <c r="L6" s="1"/>
  <c r="AQ6"/>
  <c r="L6" i="15" s="1"/>
  <c r="F6" i="3"/>
  <c r="H6" s="1"/>
  <c r="O6" s="1"/>
  <c r="AA5" i="5"/>
  <c r="J99" i="15" l="1"/>
  <c r="L99"/>
  <c r="M99"/>
  <c r="Y99" s="1"/>
  <c r="AA99" s="1"/>
  <c r="AC99" s="1"/>
  <c r="AE99" s="1"/>
  <c r="AG99" s="1"/>
  <c r="AI99" s="1"/>
  <c r="AK99" s="1"/>
  <c r="A99"/>
  <c r="AE5"/>
  <c r="L6" i="5"/>
  <c r="AC5"/>
  <c r="Y7"/>
  <c r="N7" i="3"/>
  <c r="L7" s="1"/>
  <c r="E8"/>
  <c r="Y8" i="15" s="1"/>
  <c r="AA8" s="1"/>
  <c r="AC8" s="1"/>
  <c r="AE8" s="1"/>
  <c r="AG8" s="1"/>
  <c r="AI8" s="1"/>
  <c r="AK8" s="1"/>
  <c r="AQ7" i="3"/>
  <c r="L7" i="15" s="1"/>
  <c r="F7" i="3"/>
  <c r="H7" s="1"/>
  <c r="O7" s="1"/>
  <c r="C100" i="15" l="1"/>
  <c r="G99"/>
  <c r="F99"/>
  <c r="K99"/>
  <c r="H99"/>
  <c r="E99"/>
  <c r="D99"/>
  <c r="AG5"/>
  <c r="L7" i="5"/>
  <c r="AE5"/>
  <c r="Y8"/>
  <c r="AA8" s="1"/>
  <c r="AC8" s="1"/>
  <c r="AE8" s="1"/>
  <c r="AG8" s="1"/>
  <c r="AI8" s="1"/>
  <c r="AK8" s="1"/>
  <c r="E9" i="3"/>
  <c r="Y9" i="15" s="1"/>
  <c r="AA9" s="1"/>
  <c r="AC9" s="1"/>
  <c r="AE9" s="1"/>
  <c r="AG9" s="1"/>
  <c r="AI9" s="1"/>
  <c r="AK9" s="1"/>
  <c r="N8" i="3"/>
  <c r="L8" s="1"/>
  <c r="AQ8"/>
  <c r="L8" i="15" s="1"/>
  <c r="F8" i="3"/>
  <c r="H8" s="1"/>
  <c r="O8" s="1"/>
  <c r="AA7" i="5"/>
  <c r="M100" i="15" l="1"/>
  <c r="A100"/>
  <c r="J100"/>
  <c r="L100"/>
  <c r="AI5"/>
  <c r="L8" i="5"/>
  <c r="E10" i="3"/>
  <c r="AC7" i="5"/>
  <c r="Y9"/>
  <c r="N9" i="3"/>
  <c r="L9" s="1"/>
  <c r="AQ9"/>
  <c r="L9" i="15" s="1"/>
  <c r="F9" i="3"/>
  <c r="AG5" i="5"/>
  <c r="C101" i="15" l="1"/>
  <c r="E100"/>
  <c r="F100"/>
  <c r="K100"/>
  <c r="D100"/>
  <c r="G100"/>
  <c r="H100"/>
  <c r="Y100" s="1"/>
  <c r="AA100" s="1"/>
  <c r="AC100" s="1"/>
  <c r="AE100" s="1"/>
  <c r="AG100" s="1"/>
  <c r="AI100" s="1"/>
  <c r="AK100" s="1"/>
  <c r="Y10" i="5"/>
  <c r="AA10" s="1"/>
  <c r="AC10" s="1"/>
  <c r="AE10" s="1"/>
  <c r="AG10" s="1"/>
  <c r="AI10" s="1"/>
  <c r="AK10" s="1"/>
  <c r="Y10" i="15"/>
  <c r="AA10" s="1"/>
  <c r="AC10" s="1"/>
  <c r="AK5"/>
  <c r="AQ10" i="3"/>
  <c r="L10" i="15" s="1"/>
  <c r="N10" i="3"/>
  <c r="L10" s="1"/>
  <c r="E11"/>
  <c r="Y11" i="15" s="1"/>
  <c r="AA11" s="1"/>
  <c r="AC11" s="1"/>
  <c r="AE11" s="1"/>
  <c r="AG11" s="1"/>
  <c r="AI11" s="1"/>
  <c r="AK11" s="1"/>
  <c r="L9" i="5"/>
  <c r="I9" i="3"/>
  <c r="H9"/>
  <c r="O9" s="1"/>
  <c r="F10"/>
  <c r="H10" s="1"/>
  <c r="O10" s="1"/>
  <c r="AE7" i="5"/>
  <c r="AI5"/>
  <c r="AA9"/>
  <c r="M101" i="15" l="1"/>
  <c r="A101"/>
  <c r="J101"/>
  <c r="L101"/>
  <c r="AQ11" i="3"/>
  <c r="L11" i="15" s="1"/>
  <c r="L10" i="5"/>
  <c r="AE10" i="15"/>
  <c r="Y11" i="5"/>
  <c r="AA11" s="1"/>
  <c r="AC11" s="1"/>
  <c r="AE11" s="1"/>
  <c r="AG11" s="1"/>
  <c r="AI11" s="1"/>
  <c r="AK11" s="1"/>
  <c r="N11" i="3"/>
  <c r="L11" s="1"/>
  <c r="E12"/>
  <c r="L11" i="5"/>
  <c r="F11" i="3"/>
  <c r="H11" s="1"/>
  <c r="O11" s="1"/>
  <c r="AC9" i="5"/>
  <c r="AG7"/>
  <c r="AK5"/>
  <c r="C102" i="15" l="1"/>
  <c r="H101"/>
  <c r="Y101" s="1"/>
  <c r="AA101" s="1"/>
  <c r="AC101" s="1"/>
  <c r="AE101" s="1"/>
  <c r="AG101" s="1"/>
  <c r="AI101" s="1"/>
  <c r="AK101" s="1"/>
  <c r="G101"/>
  <c r="K101"/>
  <c r="E101"/>
  <c r="D101"/>
  <c r="F101"/>
  <c r="AG10"/>
  <c r="Y12" i="5"/>
  <c r="AA12" s="1"/>
  <c r="Y12" i="15"/>
  <c r="AA12" s="1"/>
  <c r="AC12" s="1"/>
  <c r="AE12" s="1"/>
  <c r="AG12" s="1"/>
  <c r="AI12" s="1"/>
  <c r="AK12" s="1"/>
  <c r="AQ12" i="3"/>
  <c r="L12" i="15" s="1"/>
  <c r="N12" i="3"/>
  <c r="L12" s="1"/>
  <c r="E13"/>
  <c r="Y13" i="15" s="1"/>
  <c r="AA13" s="1"/>
  <c r="AC13" s="1"/>
  <c r="AE13" s="1"/>
  <c r="AG13" s="1"/>
  <c r="AI13" s="1"/>
  <c r="AK13" s="1"/>
  <c r="F12" i="3"/>
  <c r="H12" s="1"/>
  <c r="O12" s="1"/>
  <c r="AE9" i="5"/>
  <c r="AI7"/>
  <c r="AQ13" i="3" l="1"/>
  <c r="L13" i="15" s="1"/>
  <c r="L102"/>
  <c r="A102"/>
  <c r="M102"/>
  <c r="Y102" s="1"/>
  <c r="AA102" s="1"/>
  <c r="AC102" s="1"/>
  <c r="AE102" s="1"/>
  <c r="AG102" s="1"/>
  <c r="AI102" s="1"/>
  <c r="AK102" s="1"/>
  <c r="J102"/>
  <c r="AI10"/>
  <c r="L12" i="5"/>
  <c r="J2" i="12" s="1"/>
  <c r="J4" s="1"/>
  <c r="N13" i="3"/>
  <c r="L13" s="1"/>
  <c r="E14"/>
  <c r="Y14" i="15" s="1"/>
  <c r="AA14" s="1"/>
  <c r="AC14" s="1"/>
  <c r="AE14" s="1"/>
  <c r="AG14" s="1"/>
  <c r="AI14" s="1"/>
  <c r="AK14" s="1"/>
  <c r="Y13" i="5"/>
  <c r="AA13" s="1"/>
  <c r="AC13" s="1"/>
  <c r="AE13" s="1"/>
  <c r="AG13" s="1"/>
  <c r="AI13" s="1"/>
  <c r="AK13" s="1"/>
  <c r="L13"/>
  <c r="AC12"/>
  <c r="Y14"/>
  <c r="AA14" s="1"/>
  <c r="AC14" s="1"/>
  <c r="AE14" s="1"/>
  <c r="AG14" s="1"/>
  <c r="AI14" s="1"/>
  <c r="AK14" s="1"/>
  <c r="AQ14" i="3"/>
  <c r="L14" i="15" s="1"/>
  <c r="F13" i="3"/>
  <c r="H13" s="1"/>
  <c r="O13" s="1"/>
  <c r="AK7" i="5"/>
  <c r="AG9"/>
  <c r="N14" i="3" l="1"/>
  <c r="L14" s="1"/>
  <c r="E15"/>
  <c r="Y15" i="15" s="1"/>
  <c r="AA15" s="1"/>
  <c r="AC15" s="1"/>
  <c r="AE15" s="1"/>
  <c r="AG15" s="1"/>
  <c r="AI15" s="1"/>
  <c r="AK15" s="1"/>
  <c r="D102"/>
  <c r="E102"/>
  <c r="H102"/>
  <c r="C103"/>
  <c r="K102"/>
  <c r="G102"/>
  <c r="F102"/>
  <c r="AK10"/>
  <c r="L14" i="5"/>
  <c r="Y15"/>
  <c r="E16" i="3"/>
  <c r="Y16" i="15" s="1"/>
  <c r="AA16" s="1"/>
  <c r="AC16" s="1"/>
  <c r="AE16" s="1"/>
  <c r="AG16" s="1"/>
  <c r="AI16" s="1"/>
  <c r="AK16" s="1"/>
  <c r="AQ15" i="3"/>
  <c r="L15" i="15" s="1"/>
  <c r="N15" i="3"/>
  <c r="L15" s="1"/>
  <c r="AE12" i="5"/>
  <c r="F14" i="3"/>
  <c r="H14" s="1"/>
  <c r="O14" s="1"/>
  <c r="AI9" i="5"/>
  <c r="M103" i="15" l="1"/>
  <c r="L103"/>
  <c r="J103"/>
  <c r="A103"/>
  <c r="L15" i="5"/>
  <c r="AA15"/>
  <c r="AG12"/>
  <c r="Y16"/>
  <c r="AA16" s="1"/>
  <c r="AC16" s="1"/>
  <c r="AE16" s="1"/>
  <c r="AG16" s="1"/>
  <c r="AI16" s="1"/>
  <c r="AK16" s="1"/>
  <c r="E17" i="3"/>
  <c r="Y17" i="15" s="1"/>
  <c r="AA17" s="1"/>
  <c r="AC17" s="1"/>
  <c r="AE17" s="1"/>
  <c r="AG17" s="1"/>
  <c r="AI17" s="1"/>
  <c r="AK17" s="1"/>
  <c r="AQ16" i="3"/>
  <c r="L16" i="15" s="1"/>
  <c r="N16" i="3"/>
  <c r="L16" s="1"/>
  <c r="F15"/>
  <c r="H15" s="1"/>
  <c r="O15" s="1"/>
  <c r="AK9" i="5"/>
  <c r="F103" i="15" l="1"/>
  <c r="G103"/>
  <c r="H103"/>
  <c r="Y103" s="1"/>
  <c r="AA103" s="1"/>
  <c r="AC103" s="1"/>
  <c r="AE103" s="1"/>
  <c r="AG103" s="1"/>
  <c r="AI103" s="1"/>
  <c r="AK103" s="1"/>
  <c r="K103"/>
  <c r="D103"/>
  <c r="E103"/>
  <c r="C104"/>
  <c r="L16" i="5"/>
  <c r="F16" i="3"/>
  <c r="H16" s="1"/>
  <c r="O16" s="1"/>
  <c r="AC15" i="5"/>
  <c r="Y17"/>
  <c r="AA17" s="1"/>
  <c r="AC17" s="1"/>
  <c r="AE17" s="1"/>
  <c r="AG17" s="1"/>
  <c r="AI17" s="1"/>
  <c r="AK17" s="1"/>
  <c r="E18" i="3"/>
  <c r="Y18" i="15" s="1"/>
  <c r="AA18" s="1"/>
  <c r="AC18" s="1"/>
  <c r="AE18" s="1"/>
  <c r="AG18" s="1"/>
  <c r="AI18" s="1"/>
  <c r="AK18" s="1"/>
  <c r="AQ17" i="3"/>
  <c r="L17" i="15" s="1"/>
  <c r="N17" i="3"/>
  <c r="L17" s="1"/>
  <c r="AI12" i="5"/>
  <c r="M104" i="15" l="1"/>
  <c r="Y104" s="1"/>
  <c r="AA104" s="1"/>
  <c r="AC104" s="1"/>
  <c r="AE104" s="1"/>
  <c r="AG104" s="1"/>
  <c r="AI104" s="1"/>
  <c r="AK104" s="1"/>
  <c r="A104"/>
  <c r="J104"/>
  <c r="L104"/>
  <c r="L17" i="5"/>
  <c r="F17" i="3"/>
  <c r="H17" s="1"/>
  <c r="O17" s="1"/>
  <c r="AE15" i="5"/>
  <c r="AK12"/>
  <c r="Y18"/>
  <c r="AA18" s="1"/>
  <c r="AC18" s="1"/>
  <c r="AE18" s="1"/>
  <c r="AG18" s="1"/>
  <c r="AI18" s="1"/>
  <c r="AK18" s="1"/>
  <c r="E19" i="3"/>
  <c r="Y19" i="15" s="1"/>
  <c r="AA19" s="1"/>
  <c r="AC19" s="1"/>
  <c r="AE19" s="1"/>
  <c r="AG19" s="1"/>
  <c r="AI19" s="1"/>
  <c r="AK19" s="1"/>
  <c r="AQ18" i="3"/>
  <c r="L18" i="15" s="1"/>
  <c r="F18" i="3"/>
  <c r="H18" s="1"/>
  <c r="O18" s="1"/>
  <c r="N18"/>
  <c r="L18" s="1"/>
  <c r="K104" i="15" l="1"/>
  <c r="F104"/>
  <c r="G104"/>
  <c r="D104"/>
  <c r="C105"/>
  <c r="H104"/>
  <c r="E104"/>
  <c r="L18" i="5"/>
  <c r="AG15"/>
  <c r="Y19"/>
  <c r="AA19" s="1"/>
  <c r="AC19" s="1"/>
  <c r="AE19" s="1"/>
  <c r="AG19" s="1"/>
  <c r="AI19" s="1"/>
  <c r="AK19" s="1"/>
  <c r="AQ19" i="3"/>
  <c r="L19" i="15" s="1"/>
  <c r="E20" i="3"/>
  <c r="Y20" i="15" s="1"/>
  <c r="AA20" s="1"/>
  <c r="AC20" s="1"/>
  <c r="AE20" s="1"/>
  <c r="AG20" s="1"/>
  <c r="AI20" s="1"/>
  <c r="AK20" s="1"/>
  <c r="F19" i="3"/>
  <c r="H19" s="1"/>
  <c r="O19" s="1"/>
  <c r="N19"/>
  <c r="L19" s="1"/>
  <c r="M105" i="15" l="1"/>
  <c r="Y105" s="1"/>
  <c r="AA105" s="1"/>
  <c r="AC105" s="1"/>
  <c r="AE105" s="1"/>
  <c r="AG105" s="1"/>
  <c r="AI105" s="1"/>
  <c r="AK105" s="1"/>
  <c r="J105"/>
  <c r="L105"/>
  <c r="A105"/>
  <c r="L19" i="5"/>
  <c r="AI15"/>
  <c r="Y20"/>
  <c r="AA20" s="1"/>
  <c r="AC20" s="1"/>
  <c r="E21" i="3"/>
  <c r="Y21" i="15" s="1"/>
  <c r="AA21" s="1"/>
  <c r="AC21" s="1"/>
  <c r="AE21" s="1"/>
  <c r="AG21" s="1"/>
  <c r="AI21" s="1"/>
  <c r="AK21" s="1"/>
  <c r="AQ20" i="3"/>
  <c r="L20" i="15" s="1"/>
  <c r="N20" i="3"/>
  <c r="L20" s="1"/>
  <c r="F20"/>
  <c r="H20" s="1"/>
  <c r="O20" s="1"/>
  <c r="H105" i="15" l="1"/>
  <c r="G105"/>
  <c r="K105"/>
  <c r="F105"/>
  <c r="E105"/>
  <c r="D105"/>
  <c r="C106"/>
  <c r="L20" i="5"/>
  <c r="Y21"/>
  <c r="AA21" s="1"/>
  <c r="AC21" s="1"/>
  <c r="AE21" s="1"/>
  <c r="AG21" s="1"/>
  <c r="AI21" s="1"/>
  <c r="AK21" s="1"/>
  <c r="E22" i="3"/>
  <c r="Y22" i="15" s="1"/>
  <c r="AA22" s="1"/>
  <c r="AC22" s="1"/>
  <c r="AE22" s="1"/>
  <c r="AG22" s="1"/>
  <c r="AI22" s="1"/>
  <c r="AK22" s="1"/>
  <c r="AQ21" i="3"/>
  <c r="L21" i="15" s="1"/>
  <c r="F21" i="3"/>
  <c r="H21" s="1"/>
  <c r="O21" s="1"/>
  <c r="N21"/>
  <c r="L21" s="1"/>
  <c r="AK15" i="5"/>
  <c r="AE20"/>
  <c r="J106" i="15" l="1"/>
  <c r="L106"/>
  <c r="M106"/>
  <c r="A106"/>
  <c r="L21" i="5"/>
  <c r="AG20"/>
  <c r="Y22"/>
  <c r="AA22" s="1"/>
  <c r="AC22" s="1"/>
  <c r="E23" i="3"/>
  <c r="Y23" i="15" s="1"/>
  <c r="AA23" s="1"/>
  <c r="AC23" s="1"/>
  <c r="AE23" s="1"/>
  <c r="AG23" s="1"/>
  <c r="AI23" s="1"/>
  <c r="AK23" s="1"/>
  <c r="AQ22" i="3"/>
  <c r="L22" i="15" s="1"/>
  <c r="N22" i="3"/>
  <c r="L22" s="1"/>
  <c r="F22"/>
  <c r="H22" s="1"/>
  <c r="O22" s="1"/>
  <c r="K106" i="15" l="1"/>
  <c r="C107"/>
  <c r="E106"/>
  <c r="G106"/>
  <c r="D106"/>
  <c r="H106"/>
  <c r="Y106" s="1"/>
  <c r="AA106" s="1"/>
  <c r="AC106" s="1"/>
  <c r="AE106" s="1"/>
  <c r="AG106" s="1"/>
  <c r="AI106" s="1"/>
  <c r="AK106" s="1"/>
  <c r="F106"/>
  <c r="L22" i="5"/>
  <c r="Y23"/>
  <c r="AA23" s="1"/>
  <c r="AC23" s="1"/>
  <c r="AE23" s="1"/>
  <c r="AG23" s="1"/>
  <c r="AI23" s="1"/>
  <c r="AK23" s="1"/>
  <c r="E24" i="3"/>
  <c r="Y24" i="15" s="1"/>
  <c r="AA24" s="1"/>
  <c r="AC24" s="1"/>
  <c r="AE24" s="1"/>
  <c r="AG24" s="1"/>
  <c r="AI24" s="1"/>
  <c r="AK24" s="1"/>
  <c r="AQ23" i="3"/>
  <c r="L23" i="15" s="1"/>
  <c r="F23" i="3"/>
  <c r="H23" s="1"/>
  <c r="O23" s="1"/>
  <c r="N23"/>
  <c r="L23" s="1"/>
  <c r="AI20" i="5"/>
  <c r="AE22"/>
  <c r="H28" i="3"/>
  <c r="M107" i="15" l="1"/>
  <c r="A107"/>
  <c r="J107"/>
  <c r="L107"/>
  <c r="L23" i="5"/>
  <c r="AG22"/>
  <c r="AK20"/>
  <c r="Y24"/>
  <c r="AA24" s="1"/>
  <c r="AC24" s="1"/>
  <c r="AE24" s="1"/>
  <c r="AG24" s="1"/>
  <c r="AI24" s="1"/>
  <c r="AK24" s="1"/>
  <c r="E25" i="3"/>
  <c r="Y25" i="15" s="1"/>
  <c r="AA25" s="1"/>
  <c r="AC25" s="1"/>
  <c r="AE25" s="1"/>
  <c r="AG25" s="1"/>
  <c r="AI25" s="1"/>
  <c r="AK25" s="1"/>
  <c r="AQ24" i="3"/>
  <c r="L24" i="15" s="1"/>
  <c r="N24" i="3"/>
  <c r="L24" s="1"/>
  <c r="F24"/>
  <c r="H24" s="1"/>
  <c r="O24" s="1"/>
  <c r="O28"/>
  <c r="H29"/>
  <c r="K107" i="15" l="1"/>
  <c r="G107"/>
  <c r="F107"/>
  <c r="D107"/>
  <c r="C108"/>
  <c r="H107"/>
  <c r="Y107" s="1"/>
  <c r="AA107" s="1"/>
  <c r="AC107" s="1"/>
  <c r="AE107" s="1"/>
  <c r="AG107" s="1"/>
  <c r="AI107" s="1"/>
  <c r="AK107" s="1"/>
  <c r="E107"/>
  <c r="L24" i="5"/>
  <c r="AI22"/>
  <c r="Y25"/>
  <c r="AA25" s="1"/>
  <c r="AC25" s="1"/>
  <c r="AE25" s="1"/>
  <c r="AG25" s="1"/>
  <c r="AI25" s="1"/>
  <c r="AK25" s="1"/>
  <c r="E26" i="3"/>
  <c r="Y26" i="15" s="1"/>
  <c r="AA26" s="1"/>
  <c r="AC26" s="1"/>
  <c r="AE26" s="1"/>
  <c r="AG26" s="1"/>
  <c r="AI26" s="1"/>
  <c r="AK26" s="1"/>
  <c r="AQ25" i="3"/>
  <c r="L25" i="15" s="1"/>
  <c r="F25" i="3"/>
  <c r="H25" s="1"/>
  <c r="O25" s="1"/>
  <c r="N25"/>
  <c r="L25" s="1"/>
  <c r="O29"/>
  <c r="H30"/>
  <c r="L108" i="15" l="1"/>
  <c r="A108"/>
  <c r="M108"/>
  <c r="J108"/>
  <c r="L25" i="5"/>
  <c r="Y26"/>
  <c r="AA26" s="1"/>
  <c r="AC26" s="1"/>
  <c r="AE26" s="1"/>
  <c r="AG26" s="1"/>
  <c r="AI26" s="1"/>
  <c r="AK26" s="1"/>
  <c r="E27" i="3"/>
  <c r="Y27" i="15" s="1"/>
  <c r="AA27" s="1"/>
  <c r="AC27" s="1"/>
  <c r="AE27" s="1"/>
  <c r="AG27" s="1"/>
  <c r="AI27" s="1"/>
  <c r="AK27" s="1"/>
  <c r="AQ26" i="3"/>
  <c r="L26" i="15" s="1"/>
  <c r="N26" i="3"/>
  <c r="L26" s="1"/>
  <c r="F26"/>
  <c r="H26" s="1"/>
  <c r="O26" s="1"/>
  <c r="AK22" i="5"/>
  <c r="O30" i="3"/>
  <c r="H31"/>
  <c r="G108" i="15" l="1"/>
  <c r="F108"/>
  <c r="C109"/>
  <c r="E108"/>
  <c r="D108"/>
  <c r="K108"/>
  <c r="H108"/>
  <c r="Y108" s="1"/>
  <c r="AA108" s="1"/>
  <c r="AC108" s="1"/>
  <c r="AE108" s="1"/>
  <c r="AG108" s="1"/>
  <c r="AI108" s="1"/>
  <c r="AK108" s="1"/>
  <c r="L26" i="5"/>
  <c r="Y27"/>
  <c r="AA27" s="1"/>
  <c r="AC27" s="1"/>
  <c r="AE27" s="1"/>
  <c r="AG27" s="1"/>
  <c r="AI27" s="1"/>
  <c r="E28" i="3"/>
  <c r="Y28" i="15" s="1"/>
  <c r="AQ27" i="3"/>
  <c r="L27" i="15" s="1"/>
  <c r="F27" i="3"/>
  <c r="H27" s="1"/>
  <c r="O27" s="1"/>
  <c r="N27"/>
  <c r="L27" s="1"/>
  <c r="O31"/>
  <c r="H32"/>
  <c r="J109" i="15" l="1"/>
  <c r="A109"/>
  <c r="M109"/>
  <c r="Y109" s="1"/>
  <c r="AA109" s="1"/>
  <c r="AC109" s="1"/>
  <c r="AE109" s="1"/>
  <c r="AG109" s="1"/>
  <c r="AI109" s="1"/>
  <c r="AK109" s="1"/>
  <c r="L109"/>
  <c r="AA28"/>
  <c r="L27" i="5"/>
  <c r="AK27"/>
  <c r="Y28"/>
  <c r="AQ28" i="3"/>
  <c r="L28" i="15" s="1"/>
  <c r="F28" i="3"/>
  <c r="I28" s="1"/>
  <c r="N28"/>
  <c r="L28" s="1"/>
  <c r="O32"/>
  <c r="H33"/>
  <c r="G109" i="15" l="1"/>
  <c r="K109"/>
  <c r="E109"/>
  <c r="H109"/>
  <c r="F109"/>
  <c r="C110"/>
  <c r="D109"/>
  <c r="AC28"/>
  <c r="L28" i="5"/>
  <c r="AA28"/>
  <c r="Z1"/>
  <c r="Z2"/>
  <c r="O33" i="3"/>
  <c r="H34"/>
  <c r="M110" i="15" l="1"/>
  <c r="A110"/>
  <c r="J110"/>
  <c r="L110"/>
  <c r="AE28"/>
  <c r="Z3" i="5"/>
  <c r="X4" s="1"/>
  <c r="T5" s="1"/>
  <c r="Y10" i="11" s="1"/>
  <c r="AC28" i="5"/>
  <c r="AB1"/>
  <c r="AB2"/>
  <c r="O34" i="3"/>
  <c r="H35"/>
  <c r="C111" i="15" l="1"/>
  <c r="E110"/>
  <c r="F110"/>
  <c r="K110"/>
  <c r="D110"/>
  <c r="G110"/>
  <c r="H110"/>
  <c r="Y110" s="1"/>
  <c r="AA110" s="1"/>
  <c r="AC110" s="1"/>
  <c r="AE110" s="1"/>
  <c r="AG110" s="1"/>
  <c r="AI110" s="1"/>
  <c r="AK110" s="1"/>
  <c r="AG28"/>
  <c r="AB3" i="5"/>
  <c r="X5" s="1"/>
  <c r="L14" i="11"/>
  <c r="AE28" i="5"/>
  <c r="AD2"/>
  <c r="AD1"/>
  <c r="O35" i="3"/>
  <c r="H36"/>
  <c r="A111" i="15" l="1"/>
  <c r="M111"/>
  <c r="L111"/>
  <c r="J111"/>
  <c r="AI28"/>
  <c r="AG28" i="5"/>
  <c r="AF2"/>
  <c r="AF1"/>
  <c r="AD3"/>
  <c r="X6" s="1"/>
  <c r="O36" i="3"/>
  <c r="H37"/>
  <c r="C112" i="15" l="1"/>
  <c r="H111"/>
  <c r="Y111" s="1"/>
  <c r="AA111" s="1"/>
  <c r="AC111" s="1"/>
  <c r="AE111" s="1"/>
  <c r="AG111" s="1"/>
  <c r="AI111" s="1"/>
  <c r="AK111" s="1"/>
  <c r="G111"/>
  <c r="K111"/>
  <c r="E111"/>
  <c r="D111"/>
  <c r="F111"/>
  <c r="AK28"/>
  <c r="T6" i="5"/>
  <c r="Y11" i="11" s="1"/>
  <c r="L17" s="1"/>
  <c r="T7" i="5"/>
  <c r="Y12" i="11" s="1"/>
  <c r="L18" s="1"/>
  <c r="AF3" i="5"/>
  <c r="X7" s="1"/>
  <c r="T9" s="1"/>
  <c r="Y14" i="11" s="1"/>
  <c r="L20" s="1"/>
  <c r="AI28" i="5"/>
  <c r="AH1"/>
  <c r="AH2"/>
  <c r="O37" i="3"/>
  <c r="H38"/>
  <c r="L112" i="15" l="1"/>
  <c r="A112"/>
  <c r="M112"/>
  <c r="Y112" s="1"/>
  <c r="AA112" s="1"/>
  <c r="AC112" s="1"/>
  <c r="AE112" s="1"/>
  <c r="AG112" s="1"/>
  <c r="AI112" s="1"/>
  <c r="AK112" s="1"/>
  <c r="J112"/>
  <c r="AH3" i="5"/>
  <c r="X8" s="1"/>
  <c r="AK28"/>
  <c r="AJ1"/>
  <c r="AJ2"/>
  <c r="O38" i="3"/>
  <c r="H39"/>
  <c r="D112" i="15" l="1"/>
  <c r="E112"/>
  <c r="H112"/>
  <c r="C113"/>
  <c r="K112"/>
  <c r="F112"/>
  <c r="G112"/>
  <c r="AJ3" i="5"/>
  <c r="X9" s="1"/>
  <c r="AL1"/>
  <c r="AL2"/>
  <c r="O39" i="3"/>
  <c r="H40"/>
  <c r="M113" i="15" l="1"/>
  <c r="Y113" s="1"/>
  <c r="AA113" s="1"/>
  <c r="AC113" s="1"/>
  <c r="AE113" s="1"/>
  <c r="AG113" s="1"/>
  <c r="AI113" s="1"/>
  <c r="AK113" s="1"/>
  <c r="L113"/>
  <c r="J113"/>
  <c r="A113"/>
  <c r="AL3" i="5"/>
  <c r="X10" s="1"/>
  <c r="O40" i="3"/>
  <c r="H41"/>
  <c r="H113" i="15" l="1"/>
  <c r="G113"/>
  <c r="K113"/>
  <c r="F113"/>
  <c r="C114"/>
  <c r="D113"/>
  <c r="E113"/>
  <c r="O41" i="3"/>
  <c r="H42"/>
  <c r="J114" i="15" l="1"/>
  <c r="L114"/>
  <c r="M114"/>
  <c r="Y114" s="1"/>
  <c r="AA114" s="1"/>
  <c r="AC114" s="1"/>
  <c r="AE114" s="1"/>
  <c r="AG114" s="1"/>
  <c r="AI114" s="1"/>
  <c r="AK114" s="1"/>
  <c r="A114"/>
  <c r="O42" i="3"/>
  <c r="H43"/>
  <c r="F114" i="15" l="1"/>
  <c r="D114"/>
  <c r="K114"/>
  <c r="C115"/>
  <c r="H114"/>
  <c r="G114"/>
  <c r="E114"/>
  <c r="O43" i="3"/>
  <c r="H44"/>
  <c r="J115" i="15" l="1"/>
  <c r="L115"/>
  <c r="M115"/>
  <c r="A115"/>
  <c r="O44" i="3"/>
  <c r="H45"/>
  <c r="F115" i="15" l="1"/>
  <c r="D115"/>
  <c r="K115"/>
  <c r="C116"/>
  <c r="H115"/>
  <c r="Y115" s="1"/>
  <c r="AA115" s="1"/>
  <c r="AC115" s="1"/>
  <c r="AE115" s="1"/>
  <c r="AG115" s="1"/>
  <c r="AI115" s="1"/>
  <c r="AK115" s="1"/>
  <c r="G115"/>
  <c r="E115"/>
  <c r="O45" i="3"/>
  <c r="H46"/>
  <c r="M116" i="15" l="1"/>
  <c r="Y116" s="1"/>
  <c r="AA116" s="1"/>
  <c r="AC116" s="1"/>
  <c r="AE116" s="1"/>
  <c r="AG116" s="1"/>
  <c r="AI116" s="1"/>
  <c r="AK116" s="1"/>
  <c r="A116"/>
  <c r="J116"/>
  <c r="L116"/>
  <c r="O46" i="3"/>
  <c r="H47"/>
  <c r="C117" i="15" l="1"/>
  <c r="H116"/>
  <c r="E116"/>
  <c r="K116"/>
  <c r="F116"/>
  <c r="G116"/>
  <c r="D116"/>
  <c r="O47" i="3"/>
  <c r="H48"/>
  <c r="J117" i="15" l="1"/>
  <c r="M117"/>
  <c r="Y117" s="1"/>
  <c r="AA117" s="1"/>
  <c r="AC117" s="1"/>
  <c r="AE117" s="1"/>
  <c r="AG117" s="1"/>
  <c r="AI117" s="1"/>
  <c r="AK117" s="1"/>
  <c r="L117"/>
  <c r="A117"/>
  <c r="O48" i="3"/>
  <c r="H49"/>
  <c r="E117" i="15" l="1"/>
  <c r="G117"/>
  <c r="F117"/>
  <c r="K117"/>
  <c r="H117"/>
  <c r="D117"/>
  <c r="C118"/>
  <c r="O49" i="3"/>
  <c r="H50"/>
  <c r="J118" i="15" l="1"/>
  <c r="L118"/>
  <c r="M118"/>
  <c r="Y118" s="1"/>
  <c r="AA118" s="1"/>
  <c r="AC118" s="1"/>
  <c r="AE118" s="1"/>
  <c r="AG118" s="1"/>
  <c r="AI118" s="1"/>
  <c r="AK118" s="1"/>
  <c r="A118"/>
  <c r="O50" i="3"/>
  <c r="H51"/>
  <c r="E118" i="15" l="1"/>
  <c r="H118"/>
  <c r="D118"/>
  <c r="K118"/>
  <c r="G118"/>
  <c r="C119"/>
  <c r="F118"/>
  <c r="O51" i="3"/>
  <c r="H52"/>
  <c r="A119" i="15" l="1"/>
  <c r="J119"/>
  <c r="L119"/>
  <c r="M119"/>
  <c r="O52" i="3"/>
  <c r="H53"/>
  <c r="K119" i="15" l="1"/>
  <c r="E119"/>
  <c r="G119"/>
  <c r="D119"/>
  <c r="F119"/>
  <c r="C120"/>
  <c r="H119"/>
  <c r="Y119" s="1"/>
  <c r="AA119" s="1"/>
  <c r="AC119" s="1"/>
  <c r="AE119" s="1"/>
  <c r="AG119" s="1"/>
  <c r="AI119" s="1"/>
  <c r="AK119" s="1"/>
  <c r="O53" i="3"/>
  <c r="H54"/>
  <c r="M120" i="15" l="1"/>
  <c r="A120"/>
  <c r="J120"/>
  <c r="L120"/>
  <c r="O54" i="3"/>
  <c r="H55"/>
  <c r="O55" s="1"/>
  <c r="E120" i="15" l="1"/>
  <c r="G120"/>
  <c r="D120"/>
  <c r="C121"/>
  <c r="F120"/>
  <c r="K120"/>
  <c r="H120"/>
  <c r="Y120" s="1"/>
  <c r="AA120" s="1"/>
  <c r="AC120" s="1"/>
  <c r="AE120" s="1"/>
  <c r="AG120" s="1"/>
  <c r="AI120" s="1"/>
  <c r="AK120" s="1"/>
  <c r="A121" l="1"/>
  <c r="M121"/>
  <c r="Y121" s="1"/>
  <c r="AA121" s="1"/>
  <c r="AC121" s="1"/>
  <c r="AE121" s="1"/>
  <c r="AG121" s="1"/>
  <c r="AI121" s="1"/>
  <c r="AK121" s="1"/>
  <c r="L121"/>
  <c r="J121"/>
  <c r="C122" l="1"/>
  <c r="H121"/>
  <c r="E121"/>
  <c r="K121"/>
  <c r="F121"/>
  <c r="G121"/>
  <c r="D121"/>
  <c r="L122" l="1"/>
  <c r="A122"/>
  <c r="M122"/>
  <c r="Y122" s="1"/>
  <c r="AA122" s="1"/>
  <c r="AC122" s="1"/>
  <c r="AE122" s="1"/>
  <c r="AG122" s="1"/>
  <c r="AI122" s="1"/>
  <c r="AK122" s="1"/>
  <c r="J122"/>
  <c r="C123" l="1"/>
  <c r="H122"/>
  <c r="E122"/>
  <c r="D122"/>
  <c r="K122"/>
  <c r="G122"/>
  <c r="F122"/>
  <c r="A123" l="1"/>
  <c r="J123"/>
  <c r="L123"/>
  <c r="M123"/>
  <c r="C124" l="1"/>
  <c r="F123"/>
  <c r="D123"/>
  <c r="E123"/>
  <c r="H123"/>
  <c r="Y123" s="1"/>
  <c r="AA123" s="1"/>
  <c r="AC123" s="1"/>
  <c r="AE123" s="1"/>
  <c r="AG123" s="1"/>
  <c r="AI123" s="1"/>
  <c r="AK123" s="1"/>
  <c r="G123"/>
  <c r="K123"/>
  <c r="L124" l="1"/>
  <c r="J124"/>
  <c r="A124"/>
  <c r="M124"/>
  <c r="E124" l="1"/>
  <c r="K124"/>
  <c r="F124"/>
  <c r="G124"/>
  <c r="D124"/>
  <c r="H124"/>
  <c r="Y124" s="1"/>
  <c r="AA124" s="1"/>
  <c r="AC124" s="1"/>
  <c r="AE124" s="1"/>
  <c r="AG124" s="1"/>
  <c r="AI124" s="1"/>
  <c r="AK124" s="1"/>
  <c r="C125"/>
  <c r="J125" l="1"/>
  <c r="A125"/>
  <c r="M125"/>
  <c r="Y125" s="1"/>
  <c r="AA125" s="1"/>
  <c r="AC125" s="1"/>
  <c r="AE125" s="1"/>
  <c r="AG125" s="1"/>
  <c r="AI125" s="1"/>
  <c r="AK125" s="1"/>
  <c r="L125"/>
  <c r="D125" l="1"/>
  <c r="E125"/>
  <c r="C126"/>
  <c r="G125"/>
  <c r="F125"/>
  <c r="K125"/>
  <c r="H125"/>
  <c r="A126" l="1"/>
  <c r="L126"/>
  <c r="M126"/>
  <c r="Y126" s="1"/>
  <c r="AA126" s="1"/>
  <c r="AC126" s="1"/>
  <c r="AE126" s="1"/>
  <c r="AG126" s="1"/>
  <c r="AI126" s="1"/>
  <c r="AK126" s="1"/>
  <c r="J126"/>
  <c r="H126" l="1"/>
  <c r="C127"/>
  <c r="D126"/>
  <c r="K126"/>
  <c r="F126"/>
  <c r="E126"/>
  <c r="G126"/>
  <c r="J127" l="1"/>
  <c r="A127"/>
  <c r="M127"/>
  <c r="Y127" s="1"/>
  <c r="AA127" s="1"/>
  <c r="AC127" s="1"/>
  <c r="AE127" s="1"/>
  <c r="AG127" s="1"/>
  <c r="AI127" s="1"/>
  <c r="AK127" s="1"/>
  <c r="L127"/>
  <c r="G127" l="1"/>
  <c r="D127"/>
  <c r="F127"/>
  <c r="K127"/>
  <c r="C128"/>
  <c r="H127"/>
  <c r="E127"/>
  <c r="A128" l="1"/>
  <c r="J128"/>
  <c r="L128"/>
  <c r="M128"/>
  <c r="C129" l="1"/>
  <c r="G128"/>
  <c r="E128"/>
  <c r="K128"/>
  <c r="F128"/>
  <c r="D128"/>
  <c r="H128"/>
  <c r="Y128" s="1"/>
  <c r="AA128" s="1"/>
  <c r="AC128" s="1"/>
  <c r="AE128" s="1"/>
  <c r="AG128" s="1"/>
  <c r="AI128" s="1"/>
  <c r="AK128" s="1"/>
  <c r="M129" l="1"/>
  <c r="L129"/>
  <c r="J129"/>
  <c r="A129"/>
  <c r="K129" l="1"/>
  <c r="C130"/>
  <c r="H129"/>
  <c r="Y129" s="1"/>
  <c r="AA129" s="1"/>
  <c r="AC129" s="1"/>
  <c r="AE129" s="1"/>
  <c r="AG129" s="1"/>
  <c r="AI129" s="1"/>
  <c r="AK129" s="1"/>
  <c r="G129"/>
  <c r="E129"/>
  <c r="F129"/>
  <c r="D129"/>
  <c r="M130" l="1"/>
  <c r="A130"/>
  <c r="J130"/>
  <c r="L130"/>
  <c r="F130" l="1"/>
  <c r="H130"/>
  <c r="Y130" s="1"/>
  <c r="AA130" s="1"/>
  <c r="AC130" s="1"/>
  <c r="AE130" s="1"/>
  <c r="AG130" s="1"/>
  <c r="AI130" s="1"/>
  <c r="AK130" s="1"/>
  <c r="E130"/>
  <c r="K130"/>
  <c r="D130"/>
  <c r="G130"/>
  <c r="C131"/>
  <c r="J131" l="1"/>
  <c r="L131"/>
  <c r="M131"/>
  <c r="Y131" s="1"/>
  <c r="AA131" s="1"/>
  <c r="AC131" s="1"/>
  <c r="AE131" s="1"/>
  <c r="AG131" s="1"/>
  <c r="AI131" s="1"/>
  <c r="AK131" s="1"/>
  <c r="A131"/>
  <c r="G131" l="1"/>
  <c r="H131"/>
  <c r="C132"/>
  <c r="K131"/>
  <c r="E131"/>
  <c r="D131"/>
  <c r="F131"/>
  <c r="L132" l="1"/>
  <c r="M132"/>
  <c r="Y132" s="1"/>
  <c r="AA132" s="1"/>
  <c r="AC132" s="1"/>
  <c r="AE132" s="1"/>
  <c r="AG132" s="1"/>
  <c r="AI132" s="1"/>
  <c r="AK132" s="1"/>
  <c r="A132"/>
  <c r="J132"/>
  <c r="D132" l="1"/>
  <c r="F132"/>
  <c r="G132"/>
  <c r="C133"/>
  <c r="H132"/>
  <c r="K132"/>
  <c r="E132"/>
  <c r="L133" l="1"/>
  <c r="J133"/>
  <c r="A133"/>
  <c r="M133"/>
  <c r="Y133" s="1"/>
  <c r="AA133" s="1"/>
  <c r="AC133" s="1"/>
  <c r="AE133" s="1"/>
  <c r="AG133" s="1"/>
  <c r="AI133" s="1"/>
  <c r="AK133" s="1"/>
  <c r="E133" l="1"/>
  <c r="H133"/>
  <c r="D133"/>
  <c r="K133"/>
  <c r="G133"/>
  <c r="C134"/>
  <c r="F133"/>
  <c r="M134" l="1"/>
  <c r="A134"/>
  <c r="J134"/>
  <c r="L134"/>
  <c r="G134" l="1"/>
  <c r="D134"/>
  <c r="F134"/>
  <c r="K134"/>
  <c r="C135"/>
  <c r="H134"/>
  <c r="Y134" s="1"/>
  <c r="AA134" s="1"/>
  <c r="AC134" s="1"/>
  <c r="AE134" s="1"/>
  <c r="AG134" s="1"/>
  <c r="AI134" s="1"/>
  <c r="AK134" s="1"/>
  <c r="E134"/>
  <c r="J135" l="1"/>
  <c r="L135"/>
  <c r="M135"/>
  <c r="Y135" s="1"/>
  <c r="AA135" s="1"/>
  <c r="AC135" s="1"/>
  <c r="AE135" s="1"/>
  <c r="AG135" s="1"/>
  <c r="AI135" s="1"/>
  <c r="AK135" s="1"/>
  <c r="A135"/>
  <c r="K135" l="1"/>
  <c r="C136"/>
  <c r="E135"/>
  <c r="H135"/>
  <c r="G135"/>
  <c r="D135"/>
  <c r="F135"/>
  <c r="M136" l="1"/>
  <c r="Y136" s="1"/>
  <c r="AA136" s="1"/>
  <c r="AC136" s="1"/>
  <c r="AE136" s="1"/>
  <c r="AG136" s="1"/>
  <c r="AI136" s="1"/>
  <c r="AK136" s="1"/>
  <c r="A136"/>
  <c r="J136"/>
  <c r="L136"/>
  <c r="K136" l="1"/>
  <c r="C137"/>
  <c r="H136"/>
  <c r="G136"/>
  <c r="E136"/>
  <c r="F136"/>
  <c r="D136"/>
  <c r="L137" l="1"/>
  <c r="J137"/>
  <c r="A137"/>
  <c r="M137"/>
  <c r="Y137" s="1"/>
  <c r="AA137" s="1"/>
  <c r="AC137" s="1"/>
  <c r="AE137" s="1"/>
  <c r="AG137" s="1"/>
  <c r="AI137" s="1"/>
  <c r="AK137" s="1"/>
  <c r="E137" l="1"/>
  <c r="G137"/>
  <c r="C138"/>
  <c r="K137"/>
  <c r="H137"/>
  <c r="D137"/>
  <c r="F137"/>
  <c r="J138" l="1"/>
  <c r="A138"/>
  <c r="M138"/>
  <c r="Y138" s="1"/>
  <c r="AA138" s="1"/>
  <c r="AC138" s="1"/>
  <c r="AE138" s="1"/>
  <c r="AG138" s="1"/>
  <c r="AI138" s="1"/>
  <c r="AK138" s="1"/>
  <c r="L138"/>
  <c r="G138" l="1"/>
  <c r="D138"/>
  <c r="F138"/>
  <c r="K138"/>
  <c r="C139"/>
  <c r="H138"/>
  <c r="E138"/>
  <c r="A139" l="1"/>
  <c r="M139"/>
  <c r="L139"/>
  <c r="J139"/>
  <c r="G139" l="1"/>
  <c r="D139"/>
  <c r="E139"/>
  <c r="K139"/>
  <c r="C140"/>
  <c r="H139"/>
  <c r="Y139" s="1"/>
  <c r="AA139" s="1"/>
  <c r="AC139" s="1"/>
  <c r="AE139" s="1"/>
  <c r="AG139" s="1"/>
  <c r="AI139" s="1"/>
  <c r="AK139" s="1"/>
  <c r="F139"/>
  <c r="M140" l="1"/>
  <c r="Y140" s="1"/>
  <c r="AA140" s="1"/>
  <c r="AC140" s="1"/>
  <c r="AE140" s="1"/>
  <c r="AG140" s="1"/>
  <c r="AI140" s="1"/>
  <c r="AK140" s="1"/>
  <c r="A140"/>
  <c r="J140"/>
  <c r="L140"/>
  <c r="G140" l="1"/>
  <c r="H140"/>
  <c r="F140"/>
  <c r="C141"/>
  <c r="E140"/>
  <c r="K140"/>
  <c r="D140"/>
  <c r="L141" l="1"/>
  <c r="J141"/>
  <c r="A141"/>
  <c r="M141"/>
  <c r="G141" l="1"/>
  <c r="D141"/>
  <c r="F141"/>
  <c r="C142"/>
  <c r="K141"/>
  <c r="H141"/>
  <c r="Y141" s="1"/>
  <c r="AA141" s="1"/>
  <c r="AC141" s="1"/>
  <c r="AE141" s="1"/>
  <c r="AG141" s="1"/>
  <c r="AI141" s="1"/>
  <c r="AK141" s="1"/>
  <c r="E141"/>
  <c r="M142" l="1"/>
  <c r="A142"/>
  <c r="J142"/>
  <c r="L142"/>
  <c r="E142" l="1"/>
  <c r="G142"/>
  <c r="H142"/>
  <c r="Y142" s="1"/>
  <c r="AA142" s="1"/>
  <c r="AC142" s="1"/>
  <c r="AE142" s="1"/>
  <c r="AG142" s="1"/>
  <c r="AI142" s="1"/>
  <c r="AK142" s="1"/>
  <c r="C143"/>
  <c r="F142"/>
  <c r="D142"/>
  <c r="K142"/>
  <c r="A143" l="1"/>
  <c r="J143"/>
  <c r="L143"/>
  <c r="M143"/>
  <c r="C144" l="1"/>
  <c r="H143"/>
  <c r="Y143" s="1"/>
  <c r="AA143" s="1"/>
  <c r="AC143" s="1"/>
  <c r="AE143" s="1"/>
  <c r="AG143" s="1"/>
  <c r="AI143" s="1"/>
  <c r="AK143" s="1"/>
  <c r="F143"/>
  <c r="K143"/>
  <c r="G143"/>
  <c r="D143"/>
  <c r="E143"/>
  <c r="J144" l="1"/>
  <c r="L144"/>
  <c r="M144"/>
  <c r="A144"/>
  <c r="D144" l="1"/>
  <c r="F144"/>
  <c r="C145"/>
  <c r="K144"/>
  <c r="H144"/>
  <c r="Y144" s="1"/>
  <c r="AA144" s="1"/>
  <c r="AC144" s="1"/>
  <c r="AE144" s="1"/>
  <c r="AG144" s="1"/>
  <c r="AI144" s="1"/>
  <c r="AK144" s="1"/>
  <c r="E144"/>
  <c r="G144"/>
  <c r="M145" l="1"/>
  <c r="Y145" s="1"/>
  <c r="AA145" s="1"/>
  <c r="AC145" s="1"/>
  <c r="AE145" s="1"/>
  <c r="AG145" s="1"/>
  <c r="AI145" s="1"/>
  <c r="AK145" s="1"/>
  <c r="L145"/>
  <c r="J145"/>
  <c r="A145"/>
  <c r="K145" l="1"/>
  <c r="F145"/>
  <c r="H145"/>
  <c r="C146"/>
  <c r="G145"/>
  <c r="E145"/>
  <c r="D145"/>
  <c r="J146" l="1"/>
  <c r="A146"/>
  <c r="M146"/>
  <c r="Y146" s="1"/>
  <c r="AA146" s="1"/>
  <c r="AC146" s="1"/>
  <c r="AE146" s="1"/>
  <c r="AG146" s="1"/>
  <c r="AI146" s="1"/>
  <c r="AK146" s="1"/>
  <c r="L146"/>
  <c r="G146" l="1"/>
  <c r="D146"/>
  <c r="F146"/>
  <c r="K146"/>
  <c r="C147"/>
  <c r="H146"/>
  <c r="E146"/>
  <c r="J147" l="1"/>
  <c r="A147"/>
  <c r="M147"/>
  <c r="L147"/>
  <c r="D147" l="1"/>
  <c r="F147"/>
  <c r="K147"/>
  <c r="C148"/>
  <c r="H147"/>
  <c r="Y147" s="1"/>
  <c r="AA147" s="1"/>
  <c r="AC147" s="1"/>
  <c r="AE147" s="1"/>
  <c r="AG147" s="1"/>
  <c r="AI147" s="1"/>
  <c r="AK147" s="1"/>
  <c r="E147"/>
  <c r="G147"/>
  <c r="M148" l="1"/>
  <c r="Y148" s="1"/>
  <c r="AA148" s="1"/>
  <c r="AC148" s="1"/>
  <c r="AE148" s="1"/>
  <c r="AG148" s="1"/>
  <c r="AI148" s="1"/>
  <c r="AK148" s="1"/>
  <c r="L148"/>
  <c r="J148"/>
  <c r="A148"/>
  <c r="D148" l="1"/>
  <c r="K148"/>
  <c r="C149"/>
  <c r="F148"/>
  <c r="E148"/>
  <c r="G148"/>
  <c r="H148"/>
  <c r="M149" l="1"/>
  <c r="Y149" s="1"/>
  <c r="AA149" s="1"/>
  <c r="AC149" s="1"/>
  <c r="AE149" s="1"/>
  <c r="AG149" s="1"/>
  <c r="AI149" s="1"/>
  <c r="AK149" s="1"/>
  <c r="L149"/>
  <c r="J149"/>
  <c r="A149"/>
  <c r="F149" l="1"/>
  <c r="D149"/>
  <c r="K149"/>
  <c r="C150"/>
  <c r="H149"/>
  <c r="G149"/>
  <c r="E149"/>
  <c r="A150" l="1"/>
  <c r="M150"/>
  <c r="Y150" s="1"/>
  <c r="AA150" s="1"/>
  <c r="AC150" s="1"/>
  <c r="AE150" s="1"/>
  <c r="AG150" s="1"/>
  <c r="AI150" s="1"/>
  <c r="AK150" s="1"/>
  <c r="L150"/>
  <c r="J150"/>
  <c r="F150" l="1"/>
  <c r="D150"/>
  <c r="K150"/>
  <c r="C151"/>
  <c r="H150"/>
  <c r="G150"/>
  <c r="E150"/>
  <c r="M151" l="1"/>
  <c r="Y151" s="1"/>
  <c r="AA151" s="1"/>
  <c r="AC151" s="1"/>
  <c r="AE151" s="1"/>
  <c r="AG151" s="1"/>
  <c r="AI151" s="1"/>
  <c r="AK151" s="1"/>
  <c r="L151"/>
  <c r="J151"/>
  <c r="A151"/>
  <c r="D151" l="1"/>
  <c r="F151"/>
  <c r="G151"/>
  <c r="C152"/>
  <c r="E151"/>
  <c r="K151"/>
  <c r="H151"/>
  <c r="L152" l="1"/>
  <c r="M152"/>
  <c r="Y152" s="1"/>
  <c r="AA152" s="1"/>
  <c r="AC152" s="1"/>
  <c r="AE152" s="1"/>
  <c r="AG152" s="1"/>
  <c r="AI152" s="1"/>
  <c r="AK152" s="1"/>
  <c r="A152"/>
  <c r="J152"/>
  <c r="H152" l="1"/>
  <c r="E152"/>
  <c r="K152"/>
  <c r="C153"/>
  <c r="F152"/>
  <c r="G152"/>
  <c r="D152"/>
  <c r="A153" l="1"/>
  <c r="J153"/>
  <c r="L153"/>
  <c r="M153"/>
  <c r="Y153" s="1"/>
  <c r="AA153" s="1"/>
  <c r="AC153" s="1"/>
  <c r="AE153" s="1"/>
  <c r="AG153" s="1"/>
  <c r="AI153" s="1"/>
  <c r="AK153" s="1"/>
  <c r="C154" l="1"/>
  <c r="K153"/>
  <c r="H153"/>
  <c r="E153"/>
  <c r="G153"/>
  <c r="D153"/>
  <c r="F153"/>
  <c r="M154" l="1"/>
  <c r="Y154" s="1"/>
  <c r="AA154" s="1"/>
  <c r="AC154" s="1"/>
  <c r="AE154" s="1"/>
  <c r="AG154" s="1"/>
  <c r="AI154" s="1"/>
  <c r="AK154" s="1"/>
  <c r="L154"/>
  <c r="J154"/>
  <c r="A154"/>
  <c r="K154" l="1"/>
  <c r="G154"/>
  <c r="E154"/>
  <c r="F154"/>
  <c r="D154"/>
  <c r="C155"/>
  <c r="H154"/>
  <c r="J155" l="1"/>
  <c r="A155"/>
  <c r="M155"/>
  <c r="L155"/>
  <c r="G155" l="1"/>
  <c r="F155"/>
  <c r="K155"/>
  <c r="D155"/>
  <c r="H155"/>
  <c r="Y155" s="1"/>
  <c r="AA155" s="1"/>
  <c r="AC155" s="1"/>
  <c r="AE155" s="1"/>
  <c r="AG155" s="1"/>
  <c r="AI155" s="1"/>
  <c r="E155"/>
  <c r="C156"/>
  <c r="J156" l="1"/>
  <c r="L156"/>
  <c r="M156"/>
  <c r="Y156" s="1"/>
  <c r="AA156" s="1"/>
  <c r="AC156" s="1"/>
  <c r="AE156" s="1"/>
  <c r="AG156" s="1"/>
  <c r="AI156" s="1"/>
  <c r="AK156" s="1"/>
  <c r="A156"/>
  <c r="AK155"/>
  <c r="D156" l="1"/>
  <c r="C157"/>
  <c r="H156"/>
  <c r="E156"/>
  <c r="F156"/>
  <c r="K156"/>
  <c r="G156"/>
  <c r="J157" l="1"/>
  <c r="M157"/>
  <c r="Y157" s="1"/>
  <c r="AA157" s="1"/>
  <c r="AC157" s="1"/>
  <c r="AE157" s="1"/>
  <c r="AG157" s="1"/>
  <c r="AI157" s="1"/>
  <c r="L157"/>
  <c r="A157"/>
  <c r="G157" l="1"/>
  <c r="K157"/>
  <c r="H157"/>
  <c r="E157"/>
  <c r="D157"/>
  <c r="C158"/>
  <c r="F157"/>
  <c r="AK157"/>
  <c r="M158" l="1"/>
  <c r="L158"/>
  <c r="J158"/>
  <c r="A158"/>
  <c r="K158" l="1"/>
  <c r="F158"/>
  <c r="C159"/>
  <c r="E158"/>
  <c r="G158"/>
  <c r="H158"/>
  <c r="Y158" s="1"/>
  <c r="AA158" s="1"/>
  <c r="AC158" s="1"/>
  <c r="AE158" s="1"/>
  <c r="AG158" s="1"/>
  <c r="AI158" s="1"/>
  <c r="D158"/>
  <c r="J159" l="1"/>
  <c r="L159"/>
  <c r="M159"/>
  <c r="Y159" s="1"/>
  <c r="A159"/>
  <c r="AK158"/>
  <c r="E159" l="1"/>
  <c r="D159"/>
  <c r="F159"/>
  <c r="K159"/>
  <c r="H159"/>
  <c r="G159"/>
  <c r="C160"/>
  <c r="AA159"/>
  <c r="AC159" l="1"/>
  <c r="J160"/>
  <c r="M160"/>
  <c r="A160"/>
  <c r="L160"/>
  <c r="H160" l="1"/>
  <c r="Y160" s="1"/>
  <c r="K160"/>
  <c r="F160"/>
  <c r="G160"/>
  <c r="D160"/>
  <c r="E160"/>
  <c r="AE159"/>
  <c r="AG159" l="1"/>
  <c r="AA160"/>
  <c r="Z2"/>
  <c r="Z1"/>
  <c r="Z3" l="1"/>
  <c r="X4" s="1"/>
  <c r="T5" s="1"/>
  <c r="AI159"/>
  <c r="AC160"/>
  <c r="AB1"/>
  <c r="AB2"/>
  <c r="AK159" l="1"/>
  <c r="AE160"/>
  <c r="AD1"/>
  <c r="AD2"/>
  <c r="AB3"/>
  <c r="X5" s="1"/>
  <c r="AG160" l="1"/>
  <c r="AF1"/>
  <c r="AF2"/>
  <c r="AD3"/>
  <c r="X6" s="1"/>
  <c r="AF3" l="1"/>
  <c r="X7" s="1"/>
  <c r="T9" s="1"/>
  <c r="AI160"/>
  <c r="AH1"/>
  <c r="AH2"/>
  <c r="AH3" s="1"/>
  <c r="X8" s="1"/>
  <c r="T6"/>
  <c r="T7"/>
  <c r="AK160" l="1"/>
  <c r="AJ1"/>
  <c r="AJ2"/>
  <c r="AJ3" l="1"/>
  <c r="X9" s="1"/>
  <c r="AL2"/>
  <c r="AL1"/>
  <c r="AL3" l="1"/>
  <c r="X10" s="1"/>
</calcChain>
</file>

<file path=xl/sharedStrings.xml><?xml version="1.0" encoding="utf-8"?>
<sst xmlns="http://schemas.openxmlformats.org/spreadsheetml/2006/main" count="456" uniqueCount="275">
  <si>
    <t>No of years you expect to work</t>
  </si>
  <si>
    <t>Current monthly expenses</t>
  </si>
  <si>
    <t>Other Annual expenses</t>
  </si>
  <si>
    <t>Expected inflation upto retirement</t>
  </si>
  <si>
    <t>Expected inflation after retirement</t>
  </si>
  <si>
    <t>Estimated years in retirement</t>
  </si>
  <si>
    <t>Amount invested so far (end of current year)</t>
  </si>
  <si>
    <t xml:space="preserve">Annual increase in monthly investment </t>
  </si>
  <si>
    <t>Retirement Planner (Fill only cells in green)</t>
  </si>
  <si>
    <t xml:space="preserve">When you retire amt invested so far will grow to </t>
  </si>
  <si>
    <t xml:space="preserve">Current expenses per month (annual/12)  </t>
  </si>
  <si>
    <t>Post-tax monthly pension in 1st year of retirement</t>
  </si>
  <si>
    <t>Present cost</t>
  </si>
  <si>
    <t>inflation</t>
  </si>
  <si>
    <t>Amt invested so far</t>
  </si>
  <si>
    <t>RoI of current invest.</t>
  </si>
  <si>
    <t>Future value of curr. Inv.</t>
  </si>
  <si>
    <t>Annual inc. in monthly invest. %</t>
  </si>
  <si>
    <t>Future Cost</t>
  </si>
  <si>
    <t>When investment are made (see note 1)</t>
  </si>
  <si>
    <t>Goal Name</t>
  </si>
  <si>
    <t>Goal 5</t>
  </si>
  <si>
    <t>Non-recurring goals (Fill only cells in green)</t>
  </si>
  <si>
    <t>Frequency of the recurring goal (years)</t>
  </si>
  <si>
    <t>Net rate of return (post-tax)</t>
  </si>
  <si>
    <t>future value</t>
  </si>
  <si>
    <t>How long do you need to plan for this goal</t>
  </si>
  <si>
    <t>Recurring Goal 1</t>
  </si>
  <si>
    <t>How many years from now will the recurring</t>
  </si>
  <si>
    <t>goal start</t>
  </si>
  <si>
    <t xml:space="preserve">Redemption </t>
  </si>
  <si>
    <t>number</t>
  </si>
  <si>
    <t>Monthy investment required</t>
  </si>
  <si>
    <t>Year when</t>
  </si>
  <si>
    <t>sum required</t>
  </si>
  <si>
    <t>Recurring Goal 2</t>
  </si>
  <si>
    <t>When investment are made **</t>
  </si>
  <si>
    <t>Initial monthly investment required =</t>
  </si>
  <si>
    <t>Year</t>
  </si>
  <si>
    <t>Age</t>
  </si>
  <si>
    <t>Current year (assume plan is done in Jan 2014)</t>
  </si>
  <si>
    <t>Date when money is required</t>
  </si>
  <si>
    <t>Date when you will start investments</t>
  </si>
  <si>
    <t>Present cost (as on date)</t>
  </si>
  <si>
    <t>Years available for investment (rounded off)</t>
  </si>
  <si>
    <t>initial mon. invest. reqd. when investments start</t>
  </si>
  <si>
    <t>Retirement</t>
  </si>
  <si>
    <t>current corpus</t>
  </si>
  <si>
    <t>Growth of</t>
  </si>
  <si>
    <t>Total corpus</t>
  </si>
  <si>
    <t>(Year end)</t>
  </si>
  <si>
    <t>rate of interest for this amount (post-tax)</t>
  </si>
  <si>
    <t>Years when invest.</t>
  </si>
  <si>
    <t>is needed</t>
  </si>
  <si>
    <t>How long do you need to plan for this goal (y)</t>
  </si>
  <si>
    <t>rg1start</t>
  </si>
  <si>
    <t>rg1end</t>
  </si>
  <si>
    <t>rg2start</t>
  </si>
  <si>
    <t>rg2end</t>
  </si>
  <si>
    <t>year when</t>
  </si>
  <si>
    <t>invest. Starts</t>
  </si>
  <si>
    <t>Redemption</t>
  </si>
  <si>
    <t>Monthly</t>
  </si>
  <si>
    <t>investment</t>
  </si>
  <si>
    <t>for goal</t>
  </si>
  <si>
    <r>
      <rPr>
        <b/>
        <sz val="10"/>
        <color indexed="8"/>
        <rFont val="Calibri"/>
        <family val="2"/>
      </rPr>
      <t>** note 1:</t>
    </r>
    <r>
      <rPr>
        <sz val="10"/>
        <color indexed="8"/>
        <rFont val="Calibri"/>
        <family val="2"/>
      </rPr>
      <t xml:space="preserve"> Choose '0' if SIP occurs at month beginning and '1' if SIP occurs at month end**</t>
    </r>
  </si>
  <si>
    <t>Total Cash needed</t>
  </si>
  <si>
    <t xml:space="preserve">each month for </t>
  </si>
  <si>
    <t>ALL goals</t>
  </si>
  <si>
    <t>pension</t>
  </si>
  <si>
    <t>Year of retirement</t>
  </si>
  <si>
    <t>post-tax</t>
  </si>
  <si>
    <t>monthly</t>
  </si>
  <si>
    <t>expenses</t>
  </si>
  <si>
    <t>mon. invest.</t>
  </si>
  <si>
    <t>Life expectancy *</t>
  </si>
  <si>
    <t>Excess amount available for other needs</t>
  </si>
  <si>
    <t>Excess available</t>
  </si>
  <si>
    <t xml:space="preserve">for other needs </t>
  </si>
  <si>
    <t>This template can be used to create your own financial plan</t>
  </si>
  <si>
    <t>Features</t>
  </si>
  <si>
    <t>Comments and suggestions welcome</t>
  </si>
  <si>
    <t>pattu@iitm.ac.in</t>
  </si>
  <si>
    <t>Download more financial calculators and analysis tools from:</t>
  </si>
  <si>
    <t>Freefincal.com</t>
  </si>
  <si>
    <t>EMI</t>
  </si>
  <si>
    <t>Recurring Goal 1 (enter name below)</t>
  </si>
  <si>
    <t>Vacation</t>
  </si>
  <si>
    <t>Medical test</t>
  </si>
  <si>
    <t>Recurring Goal 2 (enter name below)</t>
  </si>
  <si>
    <t>are found in the list below</t>
  </si>
  <si>
    <t>Age (end of current year)</t>
  </si>
  <si>
    <t>1) high expenses,</t>
  </si>
  <si>
    <t>2) high debt</t>
  </si>
  <si>
    <t>Salary</t>
  </si>
  <si>
    <t>Total Cash available</t>
  </si>
  <si>
    <t>Total invest. needed</t>
  </si>
  <si>
    <t xml:space="preserve">for investment </t>
  </si>
  <si>
    <t>each month</t>
  </si>
  <si>
    <t>Comprehensive Child Planner</t>
  </si>
  <si>
    <t>Fill only cells in green</t>
  </si>
  <si>
    <t>Monthly income your family will need to meet expenses in your absence</t>
  </si>
  <si>
    <t xml:space="preserve">How long would this income be needed </t>
  </si>
  <si>
    <t>If spouse is unemployed but can work choose a comfortable no of years. You could also decrease the monthly income needed a little</t>
  </si>
  <si>
    <t>If spouse is uneducated this will be for likely lifetime of spouse</t>
  </si>
  <si>
    <t>If spouse is employed and can manage independently its upto you</t>
  </si>
  <si>
    <t>Annual Inflation in monthly expenses</t>
  </si>
  <si>
    <t>monthly income will increase annually at this rate (inflation-indexed income)</t>
  </si>
  <si>
    <t>Return expected when part of the insurance sum is invested to meet expenses</t>
  </si>
  <si>
    <t>Current life insurance cover</t>
  </si>
  <si>
    <t>Assets your family can use to generate some income</t>
  </si>
  <si>
    <t>Don’t include anything you don’t want them sell</t>
  </si>
  <si>
    <t xml:space="preserve">Current liabilities (personal loan, credit card debt) </t>
  </si>
  <si>
    <t>If you have separate cover for home loan you don’t need to include that</t>
  </si>
  <si>
    <t>Provide for your childrens schooling</t>
  </si>
  <si>
    <t>Annual amount needed for your first childs school education</t>
  </si>
  <si>
    <t>inflation rate on this amount</t>
  </si>
  <si>
    <t>Years you will need this amount for (until child enters 12th grade)</t>
  </si>
  <si>
    <t>So child enters college 1 year later. Enter this carefully as it will influence the college fund goal</t>
  </si>
  <si>
    <t>Annual amount needed for your second childs school education</t>
  </si>
  <si>
    <t>Return expected if part of the insurance sum is invested to meet school expenses</t>
  </si>
  <si>
    <t>Provide for your childrens college education</t>
  </si>
  <si>
    <t>Amount needed for second child's college expenses (current amt)</t>
  </si>
  <si>
    <t>inflation rate on this amount (use at least 10%)</t>
  </si>
  <si>
    <t>Return expected if part of the insurance sum is invested to meet college expenses</t>
  </si>
  <si>
    <t>Provide for your childrens marriage</t>
  </si>
  <si>
    <t>insurance will be calculated with and wihout incl. marriage expenses</t>
  </si>
  <si>
    <t>Amount needed for first child's marriage (current amt)</t>
  </si>
  <si>
    <t>No of years  to goal</t>
  </si>
  <si>
    <t>Amount needed for second child's marriage (current amt)</t>
  </si>
  <si>
    <t>Return expected if part of the insurance sum is invested to meet marriage expenses</t>
  </si>
  <si>
    <t xml:space="preserve">Action Plan </t>
  </si>
  <si>
    <r>
      <rPr>
        <b/>
        <sz val="11"/>
        <color indexed="8"/>
        <rFont val="Calibri"/>
        <family val="2"/>
      </rPr>
      <t>(A)</t>
    </r>
    <r>
      <rPr>
        <sz val="11"/>
        <color theme="1"/>
        <rFont val="Calibri"/>
        <family val="2"/>
        <scheme val="minor"/>
      </rPr>
      <t xml:space="preserve"> Sum required to generate an inflation indexed monthly income</t>
    </r>
  </si>
  <si>
    <t>to be invested to provided annual interest at beginning of each year</t>
  </si>
  <si>
    <r>
      <rPr>
        <b/>
        <sz val="11"/>
        <color indexed="8"/>
        <rFont val="Calibri"/>
        <family val="2"/>
      </rPr>
      <t xml:space="preserve">(B) </t>
    </r>
    <r>
      <rPr>
        <sz val="11"/>
        <color theme="1"/>
        <rFont val="Calibri"/>
        <family val="2"/>
        <scheme val="minor"/>
      </rPr>
      <t xml:space="preserve">Sum required to clear your liabilities </t>
    </r>
  </si>
  <si>
    <t>to be cleared immediately</t>
  </si>
  <si>
    <r>
      <rPr>
        <b/>
        <sz val="11"/>
        <color indexed="8"/>
        <rFont val="Calibri"/>
        <family val="2"/>
      </rPr>
      <t xml:space="preserve">(C) </t>
    </r>
    <r>
      <rPr>
        <sz val="11"/>
        <color theme="1"/>
        <rFont val="Calibri"/>
        <family val="2"/>
        <scheme val="minor"/>
      </rPr>
      <t>Sum required to meet inflation indexed school expenses for children</t>
    </r>
  </si>
  <si>
    <r>
      <rPr>
        <b/>
        <sz val="11"/>
        <color indexed="8"/>
        <rFont val="Calibri"/>
        <family val="2"/>
      </rPr>
      <t xml:space="preserve">(D) </t>
    </r>
    <r>
      <rPr>
        <sz val="11"/>
        <color theme="1"/>
        <rFont val="Calibri"/>
        <family val="2"/>
        <scheme val="minor"/>
      </rPr>
      <t>Sum to be invested for first childs college education</t>
    </r>
  </si>
  <si>
    <t>to be invested in a mix of equity and debt to get a corpus for college fees</t>
  </si>
  <si>
    <r>
      <rPr>
        <b/>
        <sz val="11"/>
        <color indexed="8"/>
        <rFont val="Calibri"/>
        <family val="2"/>
      </rPr>
      <t xml:space="preserve">(E) </t>
    </r>
    <r>
      <rPr>
        <sz val="11"/>
        <color theme="1"/>
        <rFont val="Calibri"/>
        <family val="2"/>
        <scheme val="minor"/>
      </rPr>
      <t>Sum to be invested for second childs college education</t>
    </r>
  </si>
  <si>
    <r>
      <rPr>
        <b/>
        <sz val="11"/>
        <color indexed="8"/>
        <rFont val="Calibri"/>
        <family val="2"/>
      </rPr>
      <t xml:space="preserve">(F) </t>
    </r>
    <r>
      <rPr>
        <sz val="11"/>
        <color theme="1"/>
        <rFont val="Calibri"/>
        <family val="2"/>
        <scheme val="minor"/>
      </rPr>
      <t>Sum to be invested for first childs marriage</t>
    </r>
  </si>
  <si>
    <t>to be invested in a mix of equity and debt to get a corpus for marriage</t>
  </si>
  <si>
    <r>
      <t>(G)</t>
    </r>
    <r>
      <rPr>
        <sz val="11"/>
        <color theme="1"/>
        <rFont val="Calibri"/>
        <family val="2"/>
        <scheme val="minor"/>
      </rPr>
      <t xml:space="preserve"> Sum to be invested for second child's marriage</t>
    </r>
  </si>
  <si>
    <r>
      <rPr>
        <b/>
        <sz val="11"/>
        <color indexed="8"/>
        <rFont val="Calibri"/>
        <family val="2"/>
      </rPr>
      <t xml:space="preserve">(H) </t>
    </r>
    <r>
      <rPr>
        <sz val="11"/>
        <color theme="1"/>
        <rFont val="Calibri"/>
        <family val="2"/>
        <scheme val="minor"/>
      </rPr>
      <t xml:space="preserve">Usable assets will be subtracted from sum of above two quantities </t>
    </r>
  </si>
  <si>
    <t>to be liquidated immediately</t>
  </si>
  <si>
    <t>So net insurance required (A+B+C+D+E+F+G -H)</t>
  </si>
  <si>
    <t>or</t>
  </si>
  <si>
    <t>lakhs</t>
  </si>
  <si>
    <t>Choose a close round figure</t>
  </si>
  <si>
    <t>or net insurance excluding both childrens marriage expenses</t>
  </si>
  <si>
    <t>or net insurance excluding 1st childs marriage expenses</t>
  </si>
  <si>
    <t>or net insurance excluding 2nd childs marriage expenses</t>
  </si>
  <si>
    <t>Set zero if not relevant</t>
  </si>
  <si>
    <t>3. Non-recurring financial goal planner (5 goals). Examples are Childrens education, marriage, business goals</t>
  </si>
  <si>
    <t>4. Recurring financial goal planner (2 goals). These could be goals occuring once a year, twice a year or any other frequency.</t>
  </si>
  <si>
    <t>1. Life insurance calculator with action plan for nominee</t>
  </si>
  <si>
    <t>Net rate of interest (pre-retirement)  (post-tax)#</t>
  </si>
  <si>
    <t xml:space="preserve"># I will use about 8-9% for a 60:40 equity:debt portfolio. </t>
  </si>
  <si>
    <t>Contact me if you need some help in this regard.</t>
  </si>
  <si>
    <t>NA</t>
  </si>
  <si>
    <t>Summary of the financial plan</t>
  </si>
  <si>
    <t>Recurring goals</t>
  </si>
  <si>
    <t>Non-recurring goals</t>
  </si>
  <si>
    <t>Corpus</t>
  </si>
  <si>
    <t>Present</t>
  </si>
  <si>
    <t>Cost</t>
  </si>
  <si>
    <t>begins</t>
  </si>
  <si>
    <t>ends</t>
  </si>
  <si>
    <t>required</t>
  </si>
  <si>
    <t>Priority</t>
  </si>
  <si>
    <t>Priority (retirement is always no 1)</t>
  </si>
  <si>
    <t>Complete</t>
  </si>
  <si>
    <t>feasibility</t>
  </si>
  <si>
    <t>1 alone</t>
  </si>
  <si>
    <t>1+2</t>
  </si>
  <si>
    <t xml:space="preserve">More than one goal can have the same priority.  From left to right, arrange goals in terms of </t>
  </si>
  <si>
    <t>decreasing . That is 3 is less important than 2 but more important than 4.</t>
  </si>
  <si>
    <t>Priority @</t>
  </si>
  <si>
    <t>1+2+3</t>
  </si>
  <si>
    <t>1+2+3+4</t>
  </si>
  <si>
    <t>1+2+3+4+5</t>
  </si>
  <si>
    <t>1+2+3+4+5+6</t>
  </si>
  <si>
    <t>Annual</t>
  </si>
  <si>
    <t>increase in</t>
  </si>
  <si>
    <t>initial mon.</t>
  </si>
  <si>
    <t xml:space="preserve">invest. </t>
  </si>
  <si>
    <t>reqd.</t>
  </si>
  <si>
    <t>Feasibility of achievement</t>
  </si>
  <si>
    <t>1+2+3+4+5+6+7</t>
  </si>
  <si>
    <t>Feasbility</t>
  </si>
  <si>
    <t>for goal combo</t>
  </si>
  <si>
    <t>Goals included in</t>
  </si>
  <si>
    <t>cash flow chart</t>
  </si>
  <si>
    <t>Please ensure only relevant goals are found in the list below</t>
  </si>
  <si>
    <t>(in terms of priority)</t>
  </si>
  <si>
    <t xml:space="preserve">for goal combo </t>
  </si>
  <si>
    <r>
      <t xml:space="preserve">Note 2: </t>
    </r>
    <r>
      <rPr>
        <sz val="11"/>
        <color theme="1"/>
        <rFont val="Calibri"/>
        <family val="2"/>
        <scheme val="minor"/>
      </rPr>
      <t xml:space="preserve"> This investment occurs in retirement. Therefore you will have to </t>
    </r>
  </si>
  <si>
    <r>
      <t xml:space="preserve">Recommended </t>
    </r>
    <r>
      <rPr>
        <b/>
        <sz val="11"/>
        <color indexed="8"/>
        <rFont val="Calibri"/>
        <family val="2"/>
      </rPr>
      <t>minimum emergency fund</t>
    </r>
    <r>
      <rPr>
        <sz val="11"/>
        <color theme="1"/>
        <rFont val="Calibri"/>
        <family val="2"/>
        <scheme val="minor"/>
      </rPr>
      <t xml:space="preserve"> value</t>
    </r>
  </si>
  <si>
    <r>
      <t xml:space="preserve">Recommended </t>
    </r>
    <r>
      <rPr>
        <b/>
        <sz val="11"/>
        <color indexed="8"/>
        <rFont val="Calibri"/>
        <family val="2"/>
      </rPr>
      <t>pure term life insurance value</t>
    </r>
    <r>
      <rPr>
        <sz val="11"/>
        <color theme="1"/>
        <rFont val="Calibri"/>
        <family val="2"/>
        <scheme val="minor"/>
      </rPr>
      <t xml:space="preserve"> based on all the inputs provided</t>
    </r>
  </si>
  <si>
    <t>I</t>
  </si>
  <si>
    <t>II</t>
  </si>
  <si>
    <t>III</t>
  </si>
  <si>
    <t>IV</t>
  </si>
  <si>
    <t>V</t>
  </si>
  <si>
    <t>VI</t>
  </si>
  <si>
    <t>Invest.</t>
  </si>
  <si>
    <r>
      <rPr>
        <b/>
        <sz val="11"/>
        <color indexed="8"/>
        <rFont val="Calibri"/>
        <family val="2"/>
      </rPr>
      <t>Recommendations: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buy individual health insurance policy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for</t>
    </r>
    <r>
      <rPr>
        <sz val="11"/>
        <color theme="1"/>
        <rFont val="Calibri"/>
        <family val="2"/>
        <scheme val="minor"/>
      </rPr>
      <t xml:space="preserve"> all your dependents for the </t>
    </r>
    <r>
      <rPr>
        <b/>
        <sz val="11"/>
        <color indexed="8"/>
        <rFont val="Calibri"/>
        <family val="2"/>
      </rPr>
      <t>maximum amount</t>
    </r>
    <r>
      <rPr>
        <sz val="11"/>
        <color theme="1"/>
        <rFont val="Calibri"/>
        <family val="2"/>
        <scheme val="minor"/>
      </rPr>
      <t xml:space="preserve"> you can afford and</t>
    </r>
  </si>
  <si>
    <t>increase the sum insured each year.</t>
  </si>
  <si>
    <t>Minimum individual health cover for your family should not be less than</t>
  </si>
  <si>
    <t>Financial Goals</t>
  </si>
  <si>
    <t xml:space="preserve">that are part of the </t>
  </si>
  <si>
    <t>%</t>
  </si>
  <si>
    <t>Probability associated with goal feasibility is an approximate number arrived by counting the number of years, there is enough cash</t>
  </si>
  <si>
    <t>to fund the goals in the indicated combination. If the feasibiity of two goals of different priority is less than 100% you will need to</t>
  </si>
  <si>
    <t>makes changes to the assumptions associated with either goal.</t>
  </si>
  <si>
    <t>Maximum emergency fund value</t>
  </si>
  <si>
    <t>7. One page report which summarises all the results</t>
  </si>
  <si>
    <t xml:space="preserve">Annual increase of monthly salary </t>
  </si>
  <si>
    <t xml:space="preserve">Income </t>
  </si>
  <si>
    <t xml:space="preserve">from </t>
  </si>
  <si>
    <t>other sources</t>
  </si>
  <si>
    <t>income</t>
  </si>
  <si>
    <t>expense</t>
  </si>
  <si>
    <t>effective inflation calculation</t>
  </si>
  <si>
    <t>Note 1: investment for retirement is assumed to begin only from next year</t>
  </si>
  <si>
    <t xml:space="preserve">If entries in this column turn red, it means that for that year, you will not be able </t>
  </si>
  <si>
    <t>to invest enough for all your goals.</t>
  </si>
  <si>
    <t>If there are too many red entries, this is an indication of</t>
  </si>
  <si>
    <t>3) expecation not proportional to income.</t>
  </si>
  <si>
    <t>4) many other issues!</t>
  </si>
  <si>
    <t>changing your goal parameters like duration, corpus, time of investment etc.</t>
  </si>
  <si>
    <t>Please remember, at all times, use reasonable rate of returns.</t>
  </si>
  <si>
    <t>Kindly do not hesistate to seek professional help!</t>
  </si>
  <si>
    <t>1st source of income before retirement (current value)</t>
  </si>
  <si>
    <t>2nd source of income before retirement (current value)</t>
  </si>
  <si>
    <t>Anticipated post-retirement rate of interest (post-tax)</t>
  </si>
  <si>
    <t>*  life expectancy of younger spouse if married</t>
  </si>
  <si>
    <t>1st sources of income after retirement (current value)</t>
  </si>
  <si>
    <t>2nd source of income after retirement (current value)</t>
  </si>
  <si>
    <t>Start year</t>
  </si>
  <si>
    <t>End Year</t>
  </si>
  <si>
    <t>Other sources of income like rent, business, govt pension etc.</t>
  </si>
  <si>
    <t>annual increase</t>
  </si>
  <si>
    <t>enter current as start year if loan is ongoing</t>
  </si>
  <si>
    <t>Home loan EMI amount (if any). (get of other emis first!)</t>
  </si>
  <si>
    <t>Other sources of income like rent, business</t>
  </si>
  <si>
    <t>2. Retirement planner that allows you take into account rental income and pension</t>
  </si>
  <si>
    <t>5. The cash flow summary shows your salary and TOTAL monthly investment required for each year with probability of achieving  financial goals</t>
  </si>
  <si>
    <t>6.Detailed cash flow chart shows the detailed cash flow analys for each year</t>
  </si>
  <si>
    <t>Insurance amount breakup (to be seen and understood by nominee and legal heirs)</t>
  </si>
  <si>
    <r>
      <t xml:space="preserve">See Life Insurance Calculator sheet for other details &amp; action plan to be followed by nominee. Please </t>
    </r>
    <r>
      <rPr>
        <b/>
        <u/>
        <sz val="11"/>
        <color indexed="12"/>
        <rFont val="Calibri"/>
        <family val="2"/>
      </rPr>
      <t>create a will</t>
    </r>
    <r>
      <rPr>
        <u/>
        <sz val="11"/>
        <color indexed="12"/>
        <rFont val="Calibri"/>
        <family val="2"/>
      </rPr>
      <t xml:space="preserve"> incorporating this action plan </t>
    </r>
  </si>
  <si>
    <t>Please create a WILL incorporating an action plan like this.</t>
  </si>
  <si>
    <t>Lakhs</t>
  </si>
  <si>
    <t>inspect the cash flow chart to assess feasibility.</t>
  </si>
  <si>
    <t>Abhay's Education</t>
  </si>
  <si>
    <t>Abhay's Marriage</t>
  </si>
  <si>
    <t>XYZ education</t>
  </si>
  <si>
    <t>XYZ marriage</t>
  </si>
  <si>
    <r>
      <t xml:space="preserve">Note 2: </t>
    </r>
    <r>
      <rPr>
        <sz val="11"/>
        <color theme="1"/>
        <rFont val="Calibri"/>
        <family val="2"/>
        <scheme val="minor"/>
      </rPr>
      <t xml:space="preserve"> This investment occurs in retirement. Therefore you will have to inspect the chart in 'Cash flow summary' to assess feasibility.</t>
    </r>
  </si>
  <si>
    <t>So you may need to consider changes to either your lifestyle or consider</t>
  </si>
  <si>
    <t>Amount needed for first child's college expenses (current amt)</t>
  </si>
  <si>
    <t>Current post-tax Monthly Salary *</t>
  </si>
  <si>
    <t>Post-tax</t>
  </si>
  <si>
    <t>If the feasibility of retirement is not 100%, the rest of the goals don't matter much!</t>
  </si>
  <si>
    <t>Exclude tax and misc. deductions but include EPF contribution</t>
  </si>
  <si>
    <t>Investments are assumed to start from next year</t>
  </si>
  <si>
    <t>Choose Year</t>
  </si>
  <si>
    <t>Net Salary +EPF</t>
  </si>
  <si>
    <t>Monthly Expenses</t>
  </si>
  <si>
    <t>Amount needed for investment</t>
  </si>
  <si>
    <t>Excess</t>
  </si>
  <si>
    <t>Additional income</t>
  </si>
  <si>
    <t>Percentage</t>
  </si>
  <si>
    <t>Amount available for investment</t>
  </si>
  <si>
    <t>Financial Planning Template version 2 (Dec. 2014)</t>
  </si>
</sst>
</file>

<file path=xl/styles.xml><?xml version="1.0" encoding="utf-8"?>
<styleSheet xmlns="http://schemas.openxmlformats.org/spreadsheetml/2006/main">
  <numFmts count="9">
    <numFmt numFmtId="6" formatCode="&quot;Rs.&quot;\ #,##0;[Red]&quot;Rs.&quot;\ \-#,##0"/>
    <numFmt numFmtId="8" formatCode="&quot;Rs.&quot;\ #,##0.00;[Red]&quot;Rs.&quot;\ \-#,##0.00"/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#,##0_ ;[Red]\-#,##0\ "/>
    <numFmt numFmtId="167" formatCode="0.0000%"/>
    <numFmt numFmtId="168" formatCode="0.00000000000000%"/>
    <numFmt numFmtId="169" formatCode="0.0000000000000000%"/>
  </numFmts>
  <fonts count="27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b/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0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CC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383">
    <xf numFmtId="0" fontId="0" fillId="0" borderId="0" xfId="0"/>
    <xf numFmtId="1" fontId="10" fillId="4" borderId="1" xfId="0" applyNumberFormat="1" applyFont="1" applyFill="1" applyBorder="1"/>
    <xf numFmtId="1" fontId="11" fillId="4" borderId="1" xfId="0" applyNumberFormat="1" applyFont="1" applyFill="1" applyBorder="1"/>
    <xf numFmtId="0" fontId="10" fillId="4" borderId="1" xfId="0" applyFont="1" applyFill="1" applyBorder="1"/>
    <xf numFmtId="164" fontId="10" fillId="4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 applyProtection="1">
      <alignment horizontal="left"/>
    </xf>
    <xf numFmtId="0" fontId="10" fillId="0" borderId="1" xfId="0" applyNumberFormat="1" applyFont="1" applyFill="1" applyBorder="1" applyAlignment="1" applyProtection="1">
      <alignment horizontal="left"/>
    </xf>
    <xf numFmtId="0" fontId="12" fillId="5" borderId="0" xfId="0" applyFont="1" applyFill="1"/>
    <xf numFmtId="0" fontId="12" fillId="0" borderId="0" xfId="0" applyFont="1"/>
    <xf numFmtId="0" fontId="12" fillId="4" borderId="0" xfId="0" applyFont="1" applyFill="1"/>
    <xf numFmtId="0" fontId="12" fillId="0" borderId="1" xfId="0" applyFont="1" applyBorder="1"/>
    <xf numFmtId="0" fontId="13" fillId="3" borderId="1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/>
    <xf numFmtId="3" fontId="13" fillId="3" borderId="1" xfId="0" applyNumberFormat="1" applyFont="1" applyFill="1" applyBorder="1" applyAlignment="1" applyProtection="1">
      <alignment horizontal="center"/>
    </xf>
    <xf numFmtId="165" fontId="10" fillId="0" borderId="1" xfId="1" applyNumberFormat="1" applyFont="1" applyFill="1" applyBorder="1" applyAlignment="1" applyProtection="1">
      <alignment horizontal="center"/>
    </xf>
    <xf numFmtId="43" fontId="12" fillId="0" borderId="1" xfId="1" applyFont="1" applyFill="1" applyBorder="1" applyAlignment="1">
      <alignment horizontal="left"/>
    </xf>
    <xf numFmtId="164" fontId="13" fillId="3" borderId="1" xfId="0" applyNumberFormat="1" applyFont="1" applyFill="1" applyBorder="1" applyAlignment="1" applyProtection="1">
      <alignment horizontal="center"/>
    </xf>
    <xf numFmtId="0" fontId="13" fillId="3" borderId="2" xfId="0" applyNumberFormat="1" applyFont="1" applyFill="1" applyBorder="1" applyAlignment="1" applyProtection="1">
      <alignment horizontal="center"/>
    </xf>
    <xf numFmtId="10" fontId="13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>
      <alignment horizontal="center"/>
    </xf>
    <xf numFmtId="0" fontId="12" fillId="4" borderId="0" xfId="0" applyFont="1" applyFill="1" applyBorder="1"/>
    <xf numFmtId="0" fontId="12" fillId="0" borderId="0" xfId="0" applyFont="1" applyFill="1"/>
    <xf numFmtId="0" fontId="12" fillId="0" borderId="0" xfId="0" applyFont="1" applyBorder="1"/>
    <xf numFmtId="1" fontId="10" fillId="3" borderId="1" xfId="0" applyNumberFormat="1" applyFont="1" applyFill="1" applyBorder="1" applyAlignment="1" applyProtection="1">
      <protection locked="0"/>
    </xf>
    <xf numFmtId="10" fontId="12" fillId="4" borderId="0" xfId="0" applyNumberFormat="1" applyFont="1" applyFill="1"/>
    <xf numFmtId="9" fontId="12" fillId="0" borderId="0" xfId="0" applyNumberFormat="1" applyFont="1"/>
    <xf numFmtId="0" fontId="0" fillId="6" borderId="0" xfId="0" applyFill="1"/>
    <xf numFmtId="0" fontId="0" fillId="5" borderId="0" xfId="0" applyFill="1"/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165" fontId="6" fillId="0" borderId="1" xfId="1" applyNumberFormat="1" applyFont="1" applyBorder="1"/>
    <xf numFmtId="1" fontId="12" fillId="4" borderId="0" xfId="0" applyNumberFormat="1" applyFont="1" applyFill="1"/>
    <xf numFmtId="1" fontId="0" fillId="0" borderId="0" xfId="0" applyNumberFormat="1"/>
    <xf numFmtId="1" fontId="0" fillId="0" borderId="1" xfId="0" applyNumberFormat="1" applyFill="1" applyBorder="1"/>
    <xf numFmtId="165" fontId="6" fillId="0" borderId="1" xfId="1" applyNumberFormat="1" applyFont="1" applyFill="1" applyBorder="1"/>
    <xf numFmtId="165" fontId="12" fillId="0" borderId="1" xfId="1" applyNumberFormat="1" applyFont="1" applyFill="1" applyBorder="1" applyAlignment="1">
      <alignment horizontal="left"/>
    </xf>
    <xf numFmtId="1" fontId="0" fillId="0" borderId="1" xfId="0" applyNumberFormat="1" applyBorder="1"/>
    <xf numFmtId="0" fontId="0" fillId="0" borderId="1" xfId="0" applyFont="1" applyFill="1" applyBorder="1"/>
    <xf numFmtId="1" fontId="0" fillId="0" borderId="1" xfId="0" applyNumberFormat="1" applyFont="1" applyFill="1" applyBorder="1"/>
    <xf numFmtId="165" fontId="0" fillId="0" borderId="1" xfId="0" applyNumberFormat="1" applyFont="1" applyFill="1" applyBorder="1"/>
    <xf numFmtId="0" fontId="15" fillId="7" borderId="1" xfId="0" applyFont="1" applyFill="1" applyBorder="1"/>
    <xf numFmtId="0" fontId="16" fillId="7" borderId="1" xfId="0" applyFont="1" applyFill="1" applyBorder="1"/>
    <xf numFmtId="0" fontId="9" fillId="8" borderId="1" xfId="0" applyFont="1" applyFill="1" applyBorder="1" applyAlignment="1">
      <alignment vertical="center"/>
    </xf>
    <xf numFmtId="1" fontId="0" fillId="0" borderId="2" xfId="0" applyNumberFormat="1" applyBorder="1"/>
    <xf numFmtId="165" fontId="6" fillId="0" borderId="2" xfId="1" applyNumberFormat="1" applyFont="1" applyBorder="1"/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1" fontId="10" fillId="4" borderId="0" xfId="0" applyNumberFormat="1" applyFont="1" applyFill="1" applyBorder="1" applyAlignment="1" applyProtection="1">
      <protection locked="0"/>
    </xf>
    <xf numFmtId="10" fontId="10" fillId="4" borderId="0" xfId="3" applyNumberFormat="1" applyFont="1" applyFill="1" applyBorder="1" applyAlignment="1" applyProtection="1">
      <protection locked="0"/>
    </xf>
    <xf numFmtId="43" fontId="12" fillId="4" borderId="0" xfId="1" applyFont="1" applyFill="1" applyBorder="1"/>
    <xf numFmtId="9" fontId="12" fillId="4" borderId="0" xfId="3" applyFont="1" applyFill="1" applyBorder="1"/>
    <xf numFmtId="9" fontId="10" fillId="3" borderId="1" xfId="0" applyNumberFormat="1" applyFont="1" applyFill="1" applyBorder="1" applyAlignment="1" applyProtection="1">
      <protection locked="0"/>
    </xf>
    <xf numFmtId="1" fontId="10" fillId="3" borderId="1" xfId="0" applyNumberFormat="1" applyFont="1" applyFill="1" applyBorder="1" applyAlignment="1" applyProtection="1">
      <alignment horizontal="left"/>
      <protection locked="0"/>
    </xf>
    <xf numFmtId="1" fontId="10" fillId="4" borderId="1" xfId="0" applyNumberFormat="1" applyFont="1" applyFill="1" applyBorder="1" applyAlignment="1" applyProtection="1">
      <alignment horizontal="left"/>
      <protection locked="0"/>
    </xf>
    <xf numFmtId="165" fontId="12" fillId="0" borderId="1" xfId="1" applyNumberFormat="1" applyFont="1" applyBorder="1" applyAlignment="1">
      <alignment horizontal="left"/>
    </xf>
    <xf numFmtId="1" fontId="10" fillId="4" borderId="0" xfId="0" applyNumberFormat="1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3" fontId="13" fillId="3" borderId="1" xfId="0" applyNumberFormat="1" applyFont="1" applyFill="1" applyBorder="1" applyAlignment="1" applyProtection="1">
      <alignment horizontal="left"/>
    </xf>
    <xf numFmtId="164" fontId="13" fillId="3" borderId="1" xfId="0" applyNumberFormat="1" applyFont="1" applyFill="1" applyBorder="1" applyAlignment="1" applyProtection="1">
      <alignment horizontal="left"/>
    </xf>
    <xf numFmtId="10" fontId="13" fillId="3" borderId="1" xfId="0" applyNumberFormat="1" applyFont="1" applyFill="1" applyBorder="1" applyAlignment="1" applyProtection="1">
      <alignment horizontal="left"/>
    </xf>
    <xf numFmtId="0" fontId="14" fillId="3" borderId="1" xfId="0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0" fillId="4" borderId="0" xfId="0" applyFill="1"/>
    <xf numFmtId="0" fontId="0" fillId="4" borderId="1" xfId="0" applyFill="1" applyBorder="1"/>
    <xf numFmtId="3" fontId="10" fillId="3" borderId="1" xfId="0" applyNumberFormat="1" applyFont="1" applyFill="1" applyBorder="1" applyAlignment="1" applyProtection="1">
      <protection locked="0"/>
    </xf>
    <xf numFmtId="1" fontId="11" fillId="3" borderId="1" xfId="0" applyNumberFormat="1" applyFont="1" applyFill="1" applyBorder="1" applyAlignment="1" applyProtection="1">
      <alignment horizontal="left"/>
      <protection locked="0"/>
    </xf>
    <xf numFmtId="10" fontId="10" fillId="3" borderId="1" xfId="0" applyNumberFormat="1" applyFont="1" applyFill="1" applyBorder="1" applyAlignment="1" applyProtection="1">
      <alignment horizontal="left"/>
      <protection locked="0"/>
    </xf>
    <xf numFmtId="10" fontId="10" fillId="3" borderId="1" xfId="0" applyNumberFormat="1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  <protection locked="0"/>
    </xf>
    <xf numFmtId="1" fontId="0" fillId="4" borderId="0" xfId="0" applyNumberFormat="1" applyFill="1"/>
    <xf numFmtId="14" fontId="13" fillId="3" borderId="1" xfId="0" applyNumberFormat="1" applyFont="1" applyFill="1" applyBorder="1" applyAlignment="1" applyProtection="1">
      <alignment horizontal="left"/>
      <protection locked="0"/>
    </xf>
    <xf numFmtId="0" fontId="17" fillId="5" borderId="0" xfId="0" applyFont="1" applyFill="1" applyAlignment="1">
      <alignment horizontal="left"/>
    </xf>
    <xf numFmtId="1" fontId="13" fillId="4" borderId="1" xfId="0" applyNumberFormat="1" applyFont="1" applyFill="1" applyBorder="1" applyAlignment="1" applyProtection="1">
      <alignment horizontal="left"/>
      <protection locked="0"/>
    </xf>
    <xf numFmtId="165" fontId="12" fillId="5" borderId="0" xfId="1" applyNumberFormat="1" applyFont="1" applyFill="1" applyAlignment="1">
      <alignment horizontal="left"/>
    </xf>
    <xf numFmtId="0" fontId="16" fillId="9" borderId="0" xfId="0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ont="1" applyFill="1" applyBorder="1"/>
    <xf numFmtId="43" fontId="0" fillId="0" borderId="0" xfId="0" applyNumberFormat="1" applyFont="1" applyFill="1" applyBorder="1"/>
    <xf numFmtId="0" fontId="0" fillId="10" borderId="0" xfId="0" applyFill="1"/>
    <xf numFmtId="0" fontId="8" fillId="10" borderId="0" xfId="2" applyFill="1" applyAlignment="1" applyProtection="1"/>
    <xf numFmtId="0" fontId="9" fillId="7" borderId="0" xfId="0" applyFont="1" applyFill="1"/>
    <xf numFmtId="0" fontId="9" fillId="0" borderId="1" xfId="0" applyFont="1" applyBorder="1"/>
    <xf numFmtId="165" fontId="6" fillId="0" borderId="1" xfId="1" applyNumberFormat="1" applyFont="1" applyBorder="1" applyAlignment="1">
      <alignment horizontal="left"/>
    </xf>
    <xf numFmtId="9" fontId="9" fillId="0" borderId="1" xfId="3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8" borderId="6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0" fillId="4" borderId="0" xfId="0" applyFill="1" applyBorder="1"/>
    <xf numFmtId="0" fontId="9" fillId="0" borderId="1" xfId="0" applyFont="1" applyFill="1" applyBorder="1"/>
    <xf numFmtId="0" fontId="9" fillId="8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1" xfId="0" applyFont="1" applyBorder="1"/>
    <xf numFmtId="0" fontId="0" fillId="0" borderId="5" xfId="0" applyFont="1" applyBorder="1"/>
    <xf numFmtId="0" fontId="0" fillId="0" borderId="5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9" fontId="6" fillId="0" borderId="0" xfId="3" applyFont="1" applyFill="1" applyBorder="1"/>
    <xf numFmtId="166" fontId="9" fillId="0" borderId="1" xfId="0" applyNumberFormat="1" applyFont="1" applyFill="1" applyBorder="1" applyAlignment="1">
      <alignment horizontal="center"/>
    </xf>
    <xf numFmtId="8" fontId="9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 applyProtection="1">
      <alignment horizontal="left"/>
    </xf>
    <xf numFmtId="0" fontId="0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 applyProtection="1">
      <alignment horizontal="center"/>
    </xf>
    <xf numFmtId="10" fontId="1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/>
    <xf numFmtId="0" fontId="0" fillId="0" borderId="1" xfId="0" applyFont="1" applyFill="1" applyBorder="1" applyAlignment="1">
      <alignment horizontal="center"/>
    </xf>
    <xf numFmtId="9" fontId="13" fillId="3" borderId="1" xfId="3" applyFont="1" applyFill="1" applyBorder="1" applyAlignment="1" applyProtection="1">
      <alignment horizontal="center"/>
    </xf>
    <xf numFmtId="0" fontId="0" fillId="0" borderId="8" xfId="0" applyFont="1" applyFill="1" applyBorder="1"/>
    <xf numFmtId="0" fontId="0" fillId="0" borderId="2" xfId="0" applyFont="1" applyFill="1" applyBorder="1"/>
    <xf numFmtId="0" fontId="9" fillId="0" borderId="0" xfId="0" applyFont="1" applyFill="1"/>
    <xf numFmtId="0" fontId="0" fillId="11" borderId="1" xfId="0" applyFont="1" applyFill="1" applyBorder="1"/>
    <xf numFmtId="3" fontId="0" fillId="11" borderId="1" xfId="0" applyNumberFormat="1" applyFont="1" applyFill="1" applyBorder="1" applyAlignment="1">
      <alignment horizontal="center"/>
    </xf>
    <xf numFmtId="0" fontId="0" fillId="11" borderId="1" xfId="0" applyFill="1" applyBorder="1"/>
    <xf numFmtId="0" fontId="9" fillId="11" borderId="1" xfId="0" applyFont="1" applyFill="1" applyBorder="1"/>
    <xf numFmtId="166" fontId="9" fillId="11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8" fontId="9" fillId="11" borderId="1" xfId="0" applyNumberFormat="1" applyFont="1" applyFill="1" applyBorder="1" applyAlignment="1">
      <alignment horizontal="center"/>
    </xf>
    <xf numFmtId="0" fontId="12" fillId="0" borderId="2" xfId="0" applyFont="1" applyBorder="1"/>
    <xf numFmtId="0" fontId="12" fillId="5" borderId="1" xfId="0" applyFont="1" applyFill="1" applyBorder="1"/>
    <xf numFmtId="0" fontId="9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9" fillId="4" borderId="0" xfId="0" applyFont="1" applyFill="1" applyBorder="1"/>
    <xf numFmtId="0" fontId="14" fillId="3" borderId="5" xfId="0" applyFont="1" applyFill="1" applyBorder="1" applyAlignment="1">
      <alignment horizontal="center"/>
    </xf>
    <xf numFmtId="0" fontId="0" fillId="12" borderId="0" xfId="0" applyFill="1"/>
    <xf numFmtId="165" fontId="0" fillId="10" borderId="0" xfId="0" applyNumberFormat="1" applyFill="1"/>
    <xf numFmtId="165" fontId="20" fillId="12" borderId="0" xfId="0" applyNumberFormat="1" applyFont="1" applyFill="1" applyAlignment="1">
      <alignment wrapText="1"/>
    </xf>
    <xf numFmtId="2" fontId="0" fillId="12" borderId="0" xfId="0" applyNumberFormat="1" applyFill="1"/>
    <xf numFmtId="0" fontId="9" fillId="10" borderId="0" xfId="0" applyFont="1" applyFill="1"/>
    <xf numFmtId="0" fontId="9" fillId="12" borderId="0" xfId="0" applyFont="1" applyFill="1"/>
    <xf numFmtId="43" fontId="0" fillId="0" borderId="0" xfId="0" applyNumberFormat="1"/>
    <xf numFmtId="43" fontId="0" fillId="12" borderId="0" xfId="0" applyNumberFormat="1" applyFill="1"/>
    <xf numFmtId="0" fontId="12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0" xfId="0" applyFont="1" applyFill="1" applyAlignment="1"/>
    <xf numFmtId="0" fontId="12" fillId="4" borderId="0" xfId="0" applyFont="1" applyFill="1" applyBorder="1" applyAlignment="1">
      <alignment horizontal="center"/>
    </xf>
    <xf numFmtId="9" fontId="6" fillId="4" borderId="0" xfId="3" applyFont="1" applyFill="1"/>
    <xf numFmtId="9" fontId="0" fillId="0" borderId="1" xfId="0" applyNumberFormat="1" applyFill="1" applyBorder="1"/>
    <xf numFmtId="0" fontId="0" fillId="4" borderId="8" xfId="0" applyFill="1" applyBorder="1"/>
    <xf numFmtId="9" fontId="6" fillId="0" borderId="8" xfId="3" applyFont="1" applyFill="1" applyBorder="1"/>
    <xf numFmtId="0" fontId="0" fillId="4" borderId="9" xfId="0" applyFill="1" applyBorder="1"/>
    <xf numFmtId="0" fontId="0" fillId="4" borderId="4" xfId="0" applyFill="1" applyBorder="1"/>
    <xf numFmtId="0" fontId="0" fillId="4" borderId="5" xfId="0" applyFill="1" applyBorder="1"/>
    <xf numFmtId="0" fontId="9" fillId="0" borderId="1" xfId="0" applyFont="1" applyBorder="1" applyAlignment="1">
      <alignment vertical="center"/>
    </xf>
    <xf numFmtId="9" fontId="12" fillId="0" borderId="0" xfId="3" applyFont="1" applyFill="1"/>
    <xf numFmtId="0" fontId="0" fillId="0" borderId="0" xfId="0" applyFont="1" applyFill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4" borderId="0" xfId="0" applyFont="1" applyFill="1"/>
    <xf numFmtId="0" fontId="21" fillId="4" borderId="0" xfId="0" applyFont="1" applyFill="1" applyAlignment="1"/>
    <xf numFmtId="0" fontId="0" fillId="4" borderId="10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165" fontId="6" fillId="4" borderId="0" xfId="1" applyNumberFormat="1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6" fontId="0" fillId="4" borderId="0" xfId="0" applyNumberFormat="1" applyFont="1" applyFill="1" applyBorder="1" applyAlignment="1">
      <alignment horizontal="left"/>
    </xf>
    <xf numFmtId="6" fontId="0" fillId="4" borderId="10" xfId="0" applyNumberFormat="1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1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left"/>
    </xf>
    <xf numFmtId="9" fontId="6" fillId="0" borderId="1" xfId="3" applyFont="1" applyBorder="1" applyAlignment="1">
      <alignment horizontal="left"/>
    </xf>
    <xf numFmtId="9" fontId="6" fillId="4" borderId="1" xfId="3" applyNumberFormat="1" applyFont="1" applyFill="1" applyBorder="1" applyAlignment="1">
      <alignment horizontal="left"/>
    </xf>
    <xf numFmtId="9" fontId="9" fillId="4" borderId="9" xfId="0" applyNumberFormat="1" applyFont="1" applyFill="1" applyBorder="1" applyAlignment="1">
      <alignment horizontal="left"/>
    </xf>
    <xf numFmtId="3" fontId="0" fillId="0" borderId="1" xfId="0" applyNumberFormat="1" applyFont="1" applyBorder="1" applyAlignment="1">
      <alignment horizontal="left"/>
    </xf>
    <xf numFmtId="10" fontId="6" fillId="4" borderId="1" xfId="3" applyNumberFormat="1" applyFont="1" applyFill="1" applyBorder="1" applyAlignment="1">
      <alignment horizontal="left"/>
    </xf>
    <xf numFmtId="9" fontId="6" fillId="4" borderId="9" xfId="3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1" fontId="0" fillId="0" borderId="11" xfId="0" applyNumberFormat="1" applyFont="1" applyBorder="1" applyAlignment="1">
      <alignment horizontal="left"/>
    </xf>
    <xf numFmtId="165" fontId="6" fillId="0" borderId="11" xfId="1" applyNumberFormat="1" applyFont="1" applyBorder="1" applyAlignment="1">
      <alignment horizontal="left"/>
    </xf>
    <xf numFmtId="9" fontId="6" fillId="0" borderId="11" xfId="3" applyFont="1" applyBorder="1" applyAlignment="1">
      <alignment horizontal="left"/>
    </xf>
    <xf numFmtId="10" fontId="6" fillId="4" borderId="11" xfId="3" applyNumberFormat="1" applyFont="1" applyFill="1" applyBorder="1" applyAlignment="1">
      <alignment horizontal="left"/>
    </xf>
    <xf numFmtId="9" fontId="6" fillId="4" borderId="13" xfId="3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0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2" fillId="4" borderId="0" xfId="0" applyFont="1" applyFill="1"/>
    <xf numFmtId="0" fontId="22" fillId="0" borderId="0" xfId="0" applyFont="1"/>
    <xf numFmtId="0" fontId="0" fillId="4" borderId="11" xfId="0" applyFill="1" applyBorder="1" applyAlignment="1">
      <alignment horizontal="left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10" borderId="16" xfId="0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23" fillId="10" borderId="20" xfId="2" applyFont="1" applyFill="1" applyBorder="1" applyAlignment="1" applyProtection="1">
      <alignment horizontal="center"/>
    </xf>
    <xf numFmtId="0" fontId="0" fillId="10" borderId="21" xfId="0" applyFill="1" applyBorder="1"/>
    <xf numFmtId="0" fontId="24" fillId="10" borderId="17" xfId="2" applyFont="1" applyFill="1" applyBorder="1" applyAlignment="1" applyProtection="1"/>
    <xf numFmtId="165" fontId="9" fillId="7" borderId="22" xfId="1" applyNumberFormat="1" applyFont="1" applyFill="1" applyBorder="1" applyAlignment="1">
      <alignment horizontal="left" vertical="center"/>
    </xf>
    <xf numFmtId="165" fontId="9" fillId="7" borderId="23" xfId="1" applyNumberFormat="1" applyFont="1" applyFill="1" applyBorder="1" applyAlignment="1">
      <alignment horizontal="left" vertical="center"/>
    </xf>
    <xf numFmtId="165" fontId="9" fillId="7" borderId="13" xfId="0" applyNumberFormat="1" applyFont="1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12" fillId="4" borderId="11" xfId="0" applyFont="1" applyFill="1" applyBorder="1"/>
    <xf numFmtId="0" fontId="12" fillId="4" borderId="3" xfId="0" applyFont="1" applyFill="1" applyBorder="1" applyAlignment="1">
      <alignment horizontal="left"/>
    </xf>
    <xf numFmtId="0" fontId="25" fillId="0" borderId="26" xfId="0" applyFont="1" applyBorder="1" applyAlignment="1">
      <alignment horizontal="left" vertical="center"/>
    </xf>
    <xf numFmtId="0" fontId="0" fillId="4" borderId="17" xfId="0" applyFont="1" applyFill="1" applyBorder="1" applyAlignment="1"/>
    <xf numFmtId="14" fontId="0" fillId="4" borderId="17" xfId="0" applyNumberFormat="1" applyFont="1" applyFill="1" applyBorder="1" applyAlignment="1"/>
    <xf numFmtId="167" fontId="6" fillId="4" borderId="0" xfId="3" applyNumberFormat="1" applyFont="1" applyFill="1"/>
    <xf numFmtId="168" fontId="0" fillId="4" borderId="0" xfId="0" applyNumberFormat="1" applyFill="1"/>
    <xf numFmtId="9" fontId="0" fillId="4" borderId="0" xfId="0" applyNumberFormat="1" applyFill="1"/>
    <xf numFmtId="169" fontId="0" fillId="4" borderId="0" xfId="0" applyNumberFormat="1" applyFill="1"/>
    <xf numFmtId="0" fontId="12" fillId="5" borderId="0" xfId="0" applyFont="1" applyFill="1" applyBorder="1"/>
    <xf numFmtId="0" fontId="12" fillId="4" borderId="27" xfId="0" applyFont="1" applyFill="1" applyBorder="1" applyAlignment="1"/>
    <xf numFmtId="0" fontId="12" fillId="4" borderId="28" xfId="0" applyFont="1" applyFill="1" applyBorder="1" applyAlignment="1"/>
    <xf numFmtId="0" fontId="12" fillId="4" borderId="1" xfId="0" applyFont="1" applyFill="1" applyBorder="1"/>
    <xf numFmtId="0" fontId="12" fillId="4" borderId="3" xfId="0" applyFont="1" applyFill="1" applyBorder="1" applyAlignment="1"/>
    <xf numFmtId="1" fontId="10" fillId="5" borderId="0" xfId="0" applyNumberFormat="1" applyFont="1" applyFill="1" applyBorder="1" applyAlignment="1" applyProtection="1">
      <protection locked="0"/>
    </xf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1" fontId="10" fillId="13" borderId="3" xfId="0" applyNumberFormat="1" applyFont="1" applyFill="1" applyBorder="1" applyAlignment="1"/>
    <xf numFmtId="1" fontId="10" fillId="13" borderId="1" xfId="0" applyNumberFormat="1" applyFont="1" applyFill="1" applyBorder="1" applyAlignment="1" applyProtection="1">
      <alignment horizontal="left"/>
      <protection locked="0"/>
    </xf>
    <xf numFmtId="0" fontId="10" fillId="13" borderId="3" xfId="0" applyFont="1" applyFill="1" applyBorder="1" applyAlignment="1"/>
    <xf numFmtId="165" fontId="12" fillId="13" borderId="1" xfId="1" applyNumberFormat="1" applyFont="1" applyFill="1" applyBorder="1" applyAlignment="1">
      <alignment horizontal="left"/>
    </xf>
    <xf numFmtId="0" fontId="10" fillId="13" borderId="3" xfId="0" applyNumberFormat="1" applyFont="1" applyFill="1" applyBorder="1" applyAlignment="1"/>
    <xf numFmtId="165" fontId="12" fillId="13" borderId="1" xfId="1" applyNumberFormat="1" applyFont="1" applyFill="1" applyBorder="1" applyAlignment="1"/>
    <xf numFmtId="0" fontId="10" fillId="13" borderId="1" xfId="0" applyNumberFormat="1" applyFont="1" applyFill="1" applyBorder="1" applyAlignment="1"/>
    <xf numFmtId="0" fontId="10" fillId="13" borderId="1" xfId="0" applyFont="1" applyFill="1" applyBorder="1" applyAlignment="1"/>
    <xf numFmtId="164" fontId="10" fillId="13" borderId="1" xfId="0" quotePrefix="1" applyNumberFormat="1" applyFont="1" applyFill="1" applyBorder="1" applyAlignment="1"/>
    <xf numFmtId="0" fontId="12" fillId="13" borderId="1" xfId="0" applyFont="1" applyFill="1" applyBorder="1" applyAlignment="1"/>
    <xf numFmtId="165" fontId="12" fillId="13" borderId="1" xfId="0" applyNumberFormat="1" applyFont="1" applyFill="1" applyBorder="1"/>
    <xf numFmtId="0" fontId="12" fillId="10" borderId="3" xfId="0" applyFont="1" applyFill="1" applyBorder="1" applyAlignment="1"/>
    <xf numFmtId="0" fontId="12" fillId="14" borderId="3" xfId="0" applyFont="1" applyFill="1" applyBorder="1" applyAlignment="1"/>
    <xf numFmtId="0" fontId="12" fillId="14" borderId="1" xfId="0" applyFont="1" applyFill="1" applyBorder="1" applyAlignment="1"/>
    <xf numFmtId="0" fontId="12" fillId="4" borderId="4" xfId="0" applyFont="1" applyFill="1" applyBorder="1" applyAlignment="1"/>
    <xf numFmtId="0" fontId="12" fillId="13" borderId="1" xfId="0" applyFont="1" applyFill="1" applyBorder="1"/>
    <xf numFmtId="0" fontId="17" fillId="0" borderId="1" xfId="0" applyFont="1" applyBorder="1"/>
    <xf numFmtId="1" fontId="10" fillId="3" borderId="1" xfId="1" applyNumberFormat="1" applyFont="1" applyFill="1" applyBorder="1" applyAlignment="1" applyProtection="1">
      <protection locked="0"/>
    </xf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7" fillId="4" borderId="4" xfId="0" applyFont="1" applyFill="1" applyBorder="1" applyAlignment="1"/>
    <xf numFmtId="0" fontId="17" fillId="4" borderId="5" xfId="0" applyFont="1" applyFill="1" applyBorder="1" applyAlignment="1"/>
    <xf numFmtId="0" fontId="17" fillId="4" borderId="1" xfId="0" applyFont="1" applyFill="1" applyBorder="1" applyAlignment="1"/>
    <xf numFmtId="0" fontId="17" fillId="4" borderId="1" xfId="0" applyFont="1" applyFill="1" applyBorder="1"/>
    <xf numFmtId="0" fontId="17" fillId="4" borderId="29" xfId="0" applyFont="1" applyFill="1" applyBorder="1" applyAlignment="1">
      <alignment horizontal="left"/>
    </xf>
    <xf numFmtId="0" fontId="17" fillId="4" borderId="30" xfId="0" applyFont="1" applyFill="1" applyBorder="1" applyAlignment="1">
      <alignment horizontal="left"/>
    </xf>
    <xf numFmtId="0" fontId="12" fillId="4" borderId="30" xfId="0" applyFont="1" applyFill="1" applyBorder="1" applyAlignment="1">
      <alignment horizontal="center"/>
    </xf>
    <xf numFmtId="1" fontId="12" fillId="4" borderId="0" xfId="0" applyNumberFormat="1" applyFont="1" applyFill="1" applyBorder="1"/>
    <xf numFmtId="165" fontId="6" fillId="4" borderId="0" xfId="1" applyNumberFormat="1" applyFont="1" applyFill="1"/>
    <xf numFmtId="10" fontId="12" fillId="4" borderId="1" xfId="3" applyNumberFormat="1" applyFont="1" applyFill="1" applyBorder="1"/>
    <xf numFmtId="165" fontId="12" fillId="4" borderId="1" xfId="1" applyNumberFormat="1" applyFont="1" applyFill="1" applyBorder="1"/>
    <xf numFmtId="1" fontId="12" fillId="0" borderId="0" xfId="0" applyNumberFormat="1" applyFont="1"/>
    <xf numFmtId="0" fontId="12" fillId="0" borderId="3" xfId="0" applyFont="1" applyBorder="1"/>
    <xf numFmtId="165" fontId="12" fillId="4" borderId="3" xfId="1" applyNumberFormat="1" applyFont="1" applyFill="1" applyBorder="1"/>
    <xf numFmtId="10" fontId="12" fillId="4" borderId="3" xfId="3" applyNumberFormat="1" applyFont="1" applyFill="1" applyBorder="1"/>
    <xf numFmtId="165" fontId="12" fillId="4" borderId="0" xfId="1" applyNumberFormat="1" applyFont="1" applyFill="1" applyBorder="1"/>
    <xf numFmtId="10" fontId="12" fillId="4" borderId="0" xfId="3" applyNumberFormat="1" applyFont="1" applyFill="1" applyBorder="1"/>
    <xf numFmtId="0" fontId="12" fillId="0" borderId="0" xfId="0" applyFont="1" applyFill="1" applyBorder="1"/>
    <xf numFmtId="165" fontId="12" fillId="0" borderId="0" xfId="1" applyNumberFormat="1" applyFont="1" applyFill="1" applyBorder="1"/>
    <xf numFmtId="10" fontId="12" fillId="0" borderId="0" xfId="3" applyNumberFormat="1" applyFont="1" applyFill="1" applyBorder="1"/>
    <xf numFmtId="0" fontId="9" fillId="4" borderId="0" xfId="0" applyFont="1" applyFill="1"/>
    <xf numFmtId="0" fontId="24" fillId="4" borderId="0" xfId="2" applyFont="1" applyFill="1" applyAlignment="1" applyProtection="1">
      <alignment horizontal="left"/>
    </xf>
    <xf numFmtId="0" fontId="0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0" fontId="0" fillId="0" borderId="31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6" fontId="9" fillId="7" borderId="14" xfId="0" applyNumberFormat="1" applyFont="1" applyFill="1" applyBorder="1" applyAlignment="1">
      <alignment horizontal="left"/>
    </xf>
    <xf numFmtId="0" fontId="9" fillId="7" borderId="32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10" borderId="3" xfId="0" applyFont="1" applyFill="1" applyBorder="1" applyAlignment="1"/>
    <xf numFmtId="0" fontId="12" fillId="0" borderId="5" xfId="0" applyFont="1" applyFill="1" applyBorder="1"/>
    <xf numFmtId="165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/>
    <xf numFmtId="0" fontId="17" fillId="0" borderId="0" xfId="0" applyFont="1"/>
    <xf numFmtId="1" fontId="10" fillId="4" borderId="1" xfId="1" applyNumberFormat="1" applyFont="1" applyFill="1" applyBorder="1" applyAlignment="1" applyProtection="1">
      <protection locked="0"/>
    </xf>
    <xf numFmtId="0" fontId="0" fillId="17" borderId="0" xfId="0" applyFill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10" borderId="1" xfId="0" applyFill="1" applyBorder="1"/>
    <xf numFmtId="0" fontId="0" fillId="0" borderId="27" xfId="0" applyBorder="1"/>
    <xf numFmtId="1" fontId="0" fillId="0" borderId="8" xfId="0" applyNumberFormat="1" applyBorder="1"/>
    <xf numFmtId="0" fontId="0" fillId="0" borderId="8" xfId="0" applyBorder="1"/>
    <xf numFmtId="0" fontId="0" fillId="10" borderId="10" xfId="0" applyFill="1" applyBorder="1"/>
    <xf numFmtId="0" fontId="0" fillId="10" borderId="12" xfId="0" applyFill="1" applyBorder="1"/>
    <xf numFmtId="9" fontId="0" fillId="10" borderId="11" xfId="3" applyFont="1" applyFill="1" applyBorder="1"/>
    <xf numFmtId="9" fontId="0" fillId="10" borderId="13" xfId="3" applyFont="1" applyFill="1" applyBorder="1"/>
    <xf numFmtId="10" fontId="0" fillId="10" borderId="11" xfId="3" applyNumberFormat="1" applyFont="1" applyFill="1" applyBorder="1"/>
    <xf numFmtId="10" fontId="0" fillId="10" borderId="13" xfId="3" applyNumberFormat="1" applyFont="1" applyFill="1" applyBorder="1"/>
    <xf numFmtId="0" fontId="26" fillId="10" borderId="0" xfId="0" applyFont="1" applyFill="1" applyAlignment="1">
      <alignment horizontal="center"/>
    </xf>
    <xf numFmtId="0" fontId="23" fillId="10" borderId="0" xfId="2" applyFont="1" applyFill="1" applyAlignment="1" applyProtection="1">
      <alignment horizontal="center"/>
    </xf>
    <xf numFmtId="0" fontId="24" fillId="4" borderId="0" xfId="2" applyFont="1" applyFill="1" applyAlignment="1" applyProtection="1">
      <alignment horizontal="left"/>
    </xf>
    <xf numFmtId="0" fontId="24" fillId="4" borderId="0" xfId="2" applyFont="1" applyFill="1" applyAlignment="1" applyProtection="1"/>
    <xf numFmtId="0" fontId="17" fillId="4" borderId="3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1" fontId="10" fillId="4" borderId="1" xfId="0" applyNumberFormat="1" applyFont="1" applyFill="1" applyBorder="1" applyAlignment="1">
      <alignment horizontal="left"/>
    </xf>
    <xf numFmtId="0" fontId="12" fillId="4" borderId="29" xfId="0" applyFont="1" applyFill="1" applyBorder="1" applyAlignment="1"/>
    <xf numFmtId="0" fontId="12" fillId="4" borderId="33" xfId="0" applyFont="1" applyFill="1" applyBorder="1" applyAlignment="1"/>
    <xf numFmtId="0" fontId="12" fillId="4" borderId="4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3" fillId="3" borderId="3" xfId="0" applyNumberFormat="1" applyFont="1" applyFill="1" applyBorder="1" applyAlignment="1" applyProtection="1">
      <alignment horizontal="center"/>
    </xf>
    <xf numFmtId="0" fontId="13" fillId="3" borderId="5" xfId="0" applyNumberFormat="1" applyFont="1" applyFill="1" applyBorder="1" applyAlignment="1" applyProtection="1">
      <alignment horizontal="center"/>
    </xf>
    <xf numFmtId="0" fontId="10" fillId="0" borderId="8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right" vertical="center"/>
    </xf>
    <xf numFmtId="0" fontId="13" fillId="3" borderId="8" xfId="0" applyNumberFormat="1" applyFont="1" applyFill="1" applyBorder="1" applyAlignment="1" applyProtection="1">
      <alignment horizontal="center" vertical="center"/>
    </xf>
    <xf numFmtId="0" fontId="13" fillId="3" borderId="2" xfId="0" applyNumberFormat="1" applyFont="1" applyFill="1" applyBorder="1" applyAlignment="1" applyProtection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12" fillId="0" borderId="30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5" fillId="0" borderId="24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0" fontId="25" fillId="0" borderId="25" xfId="0" applyFont="1" applyBorder="1" applyAlignment="1">
      <alignment horizontal="left" vertical="center"/>
    </xf>
    <xf numFmtId="0" fontId="9" fillId="4" borderId="11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9" fillId="13" borderId="10" xfId="0" applyFont="1" applyFill="1" applyBorder="1" applyAlignment="1">
      <alignment horizontal="left"/>
    </xf>
    <xf numFmtId="0" fontId="9" fillId="13" borderId="12" xfId="0" applyFont="1" applyFill="1" applyBorder="1" applyAlignment="1">
      <alignment horizontal="left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24" fillId="4" borderId="26" xfId="2" applyFont="1" applyFill="1" applyBorder="1" applyAlignment="1" applyProtection="1">
      <alignment horizontal="left"/>
    </xf>
    <xf numFmtId="0" fontId="24" fillId="4" borderId="34" xfId="2" applyFont="1" applyFill="1" applyBorder="1" applyAlignment="1" applyProtection="1">
      <alignment horizontal="left"/>
    </xf>
    <xf numFmtId="0" fontId="24" fillId="4" borderId="35" xfId="2" applyFont="1" applyFill="1" applyBorder="1" applyAlignment="1" applyProtection="1">
      <alignment horizontal="left"/>
    </xf>
    <xf numFmtId="0" fontId="0" fillId="0" borderId="3" xfId="0" applyFont="1" applyBorder="1" applyAlignment="1">
      <alignment horizontal="left"/>
    </xf>
    <xf numFmtId="0" fontId="0" fillId="0" borderId="46" xfId="0" applyFont="1" applyBorder="1" applyAlignment="1">
      <alignment horizontal="left"/>
    </xf>
    <xf numFmtId="0" fontId="16" fillId="4" borderId="14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10" borderId="26" xfId="0" applyFont="1" applyFill="1" applyBorder="1" applyAlignment="1">
      <alignment horizontal="center"/>
    </xf>
    <xf numFmtId="0" fontId="15" fillId="10" borderId="34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9" fillId="4" borderId="40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2" xfId="0" applyFont="1" applyBorder="1" applyAlignment="1">
      <alignment horizontal="left"/>
    </xf>
    <xf numFmtId="0" fontId="9" fillId="0" borderId="1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0" fillId="4" borderId="29" xfId="0" applyFont="1" applyFill="1" applyBorder="1" applyAlignment="1">
      <alignment horizontal="left" vertical="center"/>
    </xf>
    <xf numFmtId="0" fontId="0" fillId="4" borderId="45" xfId="0" applyFont="1" applyFill="1" applyBorder="1" applyAlignment="1">
      <alignment horizontal="left" vertical="center"/>
    </xf>
    <xf numFmtId="0" fontId="9" fillId="10" borderId="47" xfId="0" applyFont="1" applyFill="1" applyBorder="1" applyAlignment="1">
      <alignment horizontal="center" vertical="center"/>
    </xf>
    <xf numFmtId="0" fontId="9" fillId="10" borderId="49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15" borderId="29" xfId="0" applyFont="1" applyFill="1" applyBorder="1" applyAlignment="1">
      <alignment horizontal="center"/>
    </xf>
    <xf numFmtId="0" fontId="16" fillId="15" borderId="30" xfId="0" applyFont="1" applyFill="1" applyBorder="1" applyAlignment="1">
      <alignment horizontal="center"/>
    </xf>
    <xf numFmtId="0" fontId="16" fillId="16" borderId="29" xfId="0" applyFont="1" applyFill="1" applyBorder="1" applyAlignment="1">
      <alignment horizontal="center"/>
    </xf>
    <xf numFmtId="0" fontId="16" fillId="16" borderId="30" xfId="0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10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00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5283843247380777"/>
          <c:y val="3.7900875759614157E-2"/>
          <c:w val="0.7831150159134147"/>
          <c:h val="0.79008748698887932"/>
        </c:manualLayout>
      </c:layout>
      <c:scatterChart>
        <c:scatterStyle val="smoothMarker"/>
        <c:ser>
          <c:idx val="2"/>
          <c:order val="0"/>
          <c:tx>
            <c:v>pension or annuity +other income sources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8000"/>
              </a:solidFill>
              <a:ln w="9525">
                <a:noFill/>
              </a:ln>
            </c:spPr>
          </c:marker>
          <c:xVal>
            <c:numRef>
              <c:f>'Detailed Cash Flow Chart'!$J$5:$J$160</c:f>
              <c:numCache>
                <c:formatCode>_ * #,##0_ ;_ * \-#,##0_ ;_ * "-"??_ ;_ @_ </c:formatCode>
                <c:ptCount val="15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  <c:pt idx="36">
                  <c:v>2051</c:v>
                </c:pt>
                <c:pt idx="37">
                  <c:v>2052</c:v>
                </c:pt>
                <c:pt idx="38">
                  <c:v>2053</c:v>
                </c:pt>
                <c:pt idx="39">
                  <c:v>2054</c:v>
                </c:pt>
                <c:pt idx="40">
                  <c:v>2055</c:v>
                </c:pt>
                <c:pt idx="41">
                  <c:v>2056</c:v>
                </c:pt>
                <c:pt idx="42">
                  <c:v>2057</c:v>
                </c:pt>
                <c:pt idx="43">
                  <c:v>2058</c:v>
                </c:pt>
                <c:pt idx="44">
                  <c:v>2059</c:v>
                </c:pt>
                <c:pt idx="45">
                  <c:v>2060</c:v>
                </c:pt>
                <c:pt idx="46">
                  <c:v>2061</c:v>
                </c:pt>
                <c:pt idx="47">
                  <c:v>2062</c:v>
                </c:pt>
                <c:pt idx="48">
                  <c:v>2063</c:v>
                </c:pt>
                <c:pt idx="49">
                  <c:v>2064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</c:numCache>
            </c:numRef>
          </c:xVal>
          <c:yVal>
            <c:numRef>
              <c:f>'Detailed Cash Flow Chart'!$L$5:$L$160</c:f>
              <c:numCache>
                <c:formatCode>_ * #,##0.00_ ;_ * \-#,##0.00_ ;_ * "-"??_ ;_ @_ </c:formatCode>
                <c:ptCount val="15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2.8025012146310386</c:v>
                </c:pt>
                <c:pt idx="25">
                  <c:v>3.0547263239478326</c:v>
                </c:pt>
                <c:pt idx="26">
                  <c:v>3.3296516931031377</c:v>
                </c:pt>
                <c:pt idx="27">
                  <c:v>3.6293203454824203</c:v>
                </c:pt>
                <c:pt idx="28">
                  <c:v>3.955959176575838</c:v>
                </c:pt>
                <c:pt idx="29">
                  <c:v>4.3119955024676635</c:v>
                </c:pt>
                <c:pt idx="30">
                  <c:v>4.7000750976897541</c:v>
                </c:pt>
                <c:pt idx="31">
                  <c:v>5.1230818564818312</c:v>
                </c:pt>
                <c:pt idx="32">
                  <c:v>5.5841592235651971</c:v>
                </c:pt>
                <c:pt idx="33">
                  <c:v>6.0867335536860647</c:v>
                </c:pt>
                <c:pt idx="34">
                  <c:v>6.6345395735178121</c:v>
                </c:pt>
                <c:pt idx="35">
                  <c:v>7.2316481351344146</c:v>
                </c:pt>
                <c:pt idx="36">
                  <c:v>7.8824964672965123</c:v>
                </c:pt>
                <c:pt idx="37">
                  <c:v>8.5919211493531993</c:v>
                </c:pt>
                <c:pt idx="38">
                  <c:v>9.3651940527949886</c:v>
                </c:pt>
                <c:pt idx="39">
                  <c:v>10.208061517546536</c:v>
                </c:pt>
                <c:pt idx="40">
                  <c:v>11.126787054125725</c:v>
                </c:pt>
                <c:pt idx="41">
                  <c:v>12.128197888997041</c:v>
                </c:pt>
                <c:pt idx="42">
                  <c:v>13.219735699006778</c:v>
                </c:pt>
                <c:pt idx="43">
                  <c:v>14.409511911917386</c:v>
                </c:pt>
                <c:pt idx="44">
                  <c:v>15.706367983989951</c:v>
                </c:pt>
                <c:pt idx="45">
                  <c:v>17.119941102549053</c:v>
                </c:pt>
                <c:pt idx="46">
                  <c:v>18.660735801778465</c:v>
                </c:pt>
                <c:pt idx="47">
                  <c:v>20.340202023938527</c:v>
                </c:pt>
                <c:pt idx="48">
                  <c:v>22.170820206092998</c:v>
                </c:pt>
                <c:pt idx="49">
                  <c:v>24.166194024641371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</c:numCache>
            </c:numRef>
          </c:yVal>
          <c:smooth val="1"/>
        </c:ser>
        <c:ser>
          <c:idx val="0"/>
          <c:order val="1"/>
          <c:tx>
            <c:v>Monthly Expenses (in Lakhs)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'Detailed Cash Flow Chart'!$J$4:$J$65</c:f>
              <c:numCache>
                <c:formatCode>_ * #,##0_ ;_ * \-#,##0_ ;_ * "-"??_ ;_ @_ </c:formatCode>
                <c:ptCount val="6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</c:numCache>
            </c:numRef>
          </c:xVal>
          <c:yVal>
            <c:numRef>
              <c:f>'Detailed Cash Flow Chart'!$K$4:$K$65</c:f>
              <c:numCache>
                <c:formatCode>_ * #,##0.00_ ;_ * \-#,##0.00_ ;_ * "-"??_ ;_ @_ </c:formatCode>
                <c:ptCount val="62"/>
                <c:pt idx="0">
                  <c:v>0.32500000000000001</c:v>
                </c:pt>
                <c:pt idx="1">
                  <c:v>0.35425000000000001</c:v>
                </c:pt>
                <c:pt idx="2">
                  <c:v>0.38613249999999999</c:v>
                </c:pt>
                <c:pt idx="3">
                  <c:v>0.42088442500000006</c:v>
                </c:pt>
                <c:pt idx="4">
                  <c:v>0.4587640232500001</c:v>
                </c:pt>
                <c:pt idx="5">
                  <c:v>0.50005278534250008</c:v>
                </c:pt>
                <c:pt idx="6">
                  <c:v>0.54505753602332518</c:v>
                </c:pt>
                <c:pt idx="7">
                  <c:v>0.59411271426542445</c:v>
                </c:pt>
                <c:pt idx="8">
                  <c:v>0.64758285854931263</c:v>
                </c:pt>
                <c:pt idx="9">
                  <c:v>0.70586531581875078</c:v>
                </c:pt>
                <c:pt idx="10">
                  <c:v>0.76939319424243846</c:v>
                </c:pt>
                <c:pt idx="11">
                  <c:v>0.83863858172425798</c:v>
                </c:pt>
                <c:pt idx="12">
                  <c:v>0.91411605407944119</c:v>
                </c:pt>
                <c:pt idx="13">
                  <c:v>0.99638649894659104</c:v>
                </c:pt>
                <c:pt idx="14">
                  <c:v>1.0860612838517842</c:v>
                </c:pt>
                <c:pt idx="15">
                  <c:v>1.1838067993984449</c:v>
                </c:pt>
                <c:pt idx="16">
                  <c:v>1.290349411344305</c:v>
                </c:pt>
                <c:pt idx="17">
                  <c:v>1.4064808583652926</c:v>
                </c:pt>
                <c:pt idx="18">
                  <c:v>1.5330641356181691</c:v>
                </c:pt>
                <c:pt idx="19">
                  <c:v>1.6710399078238045</c:v>
                </c:pt>
                <c:pt idx="20">
                  <c:v>1.8214334995279471</c:v>
                </c:pt>
                <c:pt idx="21">
                  <c:v>1.9853625144854625</c:v>
                </c:pt>
                <c:pt idx="22">
                  <c:v>2.1640451407891539</c:v>
                </c:pt>
                <c:pt idx="23">
                  <c:v>2.358809203460178</c:v>
                </c:pt>
                <c:pt idx="24">
                  <c:v>2.571102031771594</c:v>
                </c:pt>
                <c:pt idx="25">
                  <c:v>2.8025012146310382</c:v>
                </c:pt>
                <c:pt idx="26">
                  <c:v>3.0547263239478313</c:v>
                </c:pt>
                <c:pt idx="27">
                  <c:v>3.3296516931031364</c:v>
                </c:pt>
                <c:pt idx="28">
                  <c:v>3.629320345482419</c:v>
                </c:pt>
                <c:pt idx="29">
                  <c:v>3.9559591765758366</c:v>
                </c:pt>
                <c:pt idx="30">
                  <c:v>4.3119955024676626</c:v>
                </c:pt>
                <c:pt idx="31">
                  <c:v>4.7000750976897523</c:v>
                </c:pt>
                <c:pt idx="32">
                  <c:v>5.1230818564818303</c:v>
                </c:pt>
                <c:pt idx="33">
                  <c:v>5.5841592235651962</c:v>
                </c:pt>
                <c:pt idx="34">
                  <c:v>6.0867335536860638</c:v>
                </c:pt>
                <c:pt idx="35">
                  <c:v>6.6345395735178112</c:v>
                </c:pt>
                <c:pt idx="36">
                  <c:v>7.2316481351344146</c:v>
                </c:pt>
                <c:pt idx="37">
                  <c:v>7.8824964672965123</c:v>
                </c:pt>
                <c:pt idx="38">
                  <c:v>8.5919211493531993</c:v>
                </c:pt>
                <c:pt idx="39">
                  <c:v>9.3651940527949886</c:v>
                </c:pt>
                <c:pt idx="40">
                  <c:v>10.20806151754654</c:v>
                </c:pt>
                <c:pt idx="41">
                  <c:v>11.126787054125726</c:v>
                </c:pt>
                <c:pt idx="42">
                  <c:v>12.128197888997043</c:v>
                </c:pt>
                <c:pt idx="43">
                  <c:v>13.219735699006778</c:v>
                </c:pt>
                <c:pt idx="44">
                  <c:v>14.40951191191739</c:v>
                </c:pt>
                <c:pt idx="45">
                  <c:v>15.706367983989955</c:v>
                </c:pt>
                <c:pt idx="46">
                  <c:v>17.119941102549053</c:v>
                </c:pt>
                <c:pt idx="47">
                  <c:v>18.660735801778468</c:v>
                </c:pt>
                <c:pt idx="48">
                  <c:v>20.340202023938531</c:v>
                </c:pt>
                <c:pt idx="49">
                  <c:v>22.170820206093001</c:v>
                </c:pt>
                <c:pt idx="50">
                  <c:v>24.166194024641374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</c:numCache>
            </c:numRef>
          </c:yVal>
          <c:smooth val="1"/>
        </c:ser>
        <c:ser>
          <c:idx val="1"/>
          <c:order val="2"/>
          <c:tx>
            <c:v>annuity from calculated corpus</c:v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99"/>
              </a:solidFill>
              <a:ln w="9525">
                <a:noFill/>
              </a:ln>
            </c:spPr>
          </c:marker>
          <c:xVal>
            <c:numRef>
              <c:f>'Detailed Cash Flow Chart'!$J$4:$J$65</c:f>
              <c:numCache>
                <c:formatCode>_ * #,##0_ ;_ * \-#,##0_ ;_ * "-"??_ ;_ @_ </c:formatCode>
                <c:ptCount val="6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</c:numCache>
            </c:numRef>
          </c:xVal>
          <c:yVal>
            <c:numRef>
              <c:f>'Detailed Cash Flow Chart'!$N$4:$N$65</c:f>
              <c:numCache>
                <c:formatCode>_ * #,##0.00_ ;_ * \-#,##0.00_ ;_ * "-"??_ ;_ @_ </c:formatCode>
                <c:ptCount val="6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2.8025012146310386</c:v>
                </c:pt>
                <c:pt idx="26">
                  <c:v>3.0547263239478326</c:v>
                </c:pt>
                <c:pt idx="27">
                  <c:v>3.3296516931031377</c:v>
                </c:pt>
                <c:pt idx="28">
                  <c:v>3.6293203454824203</c:v>
                </c:pt>
                <c:pt idx="29">
                  <c:v>3.955959176575838</c:v>
                </c:pt>
                <c:pt idx="30">
                  <c:v>4.3119955024676635</c:v>
                </c:pt>
                <c:pt idx="31">
                  <c:v>4.7000750976897541</c:v>
                </c:pt>
                <c:pt idx="32">
                  <c:v>5.1230818564818312</c:v>
                </c:pt>
                <c:pt idx="33">
                  <c:v>5.5841592235651971</c:v>
                </c:pt>
                <c:pt idx="34">
                  <c:v>6.0867335536860647</c:v>
                </c:pt>
                <c:pt idx="35">
                  <c:v>6.6345395735178121</c:v>
                </c:pt>
                <c:pt idx="36">
                  <c:v>7.2316481351344146</c:v>
                </c:pt>
                <c:pt idx="37">
                  <c:v>7.8824964672965123</c:v>
                </c:pt>
                <c:pt idx="38">
                  <c:v>8.5919211493531993</c:v>
                </c:pt>
                <c:pt idx="39">
                  <c:v>9.3651940527949886</c:v>
                </c:pt>
                <c:pt idx="40">
                  <c:v>10.208061517546536</c:v>
                </c:pt>
                <c:pt idx="41">
                  <c:v>11.126787054125725</c:v>
                </c:pt>
                <c:pt idx="42">
                  <c:v>12.128197888997041</c:v>
                </c:pt>
                <c:pt idx="43">
                  <c:v>13.219735699006778</c:v>
                </c:pt>
                <c:pt idx="44">
                  <c:v>14.409511911917386</c:v>
                </c:pt>
                <c:pt idx="45">
                  <c:v>15.706367983989951</c:v>
                </c:pt>
                <c:pt idx="46">
                  <c:v>17.119941102549053</c:v>
                </c:pt>
                <c:pt idx="47">
                  <c:v>18.660735801778465</c:v>
                </c:pt>
                <c:pt idx="48">
                  <c:v>20.340202023938527</c:v>
                </c:pt>
                <c:pt idx="49">
                  <c:v>22.170820206092998</c:v>
                </c:pt>
                <c:pt idx="50">
                  <c:v>24.166194024641371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</c:numCache>
            </c:numRef>
          </c:yVal>
          <c:smooth val="1"/>
        </c:ser>
        <c:axId val="95335936"/>
        <c:axId val="95337856"/>
      </c:scatterChart>
      <c:valAx>
        <c:axId val="95335936"/>
        <c:scaling>
          <c:orientation val="minMax"/>
        </c:scaling>
        <c:axPos val="b"/>
        <c:numFmt formatCode="_ * #,##0_ ;_ * \-#,##0_ ;_ * &quot;-&quot;??_ ;_ @_ 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337856"/>
        <c:crosses val="autoZero"/>
        <c:crossBetween val="midCat"/>
      </c:valAx>
      <c:valAx>
        <c:axId val="9533785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 * #,##0.00_ ;_ * \-#,##0.00_ ;_ * &quot;-&quot;??_ ;_ @_ 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33593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484719977688379"/>
          <c:y val="2.6239067055393608E-2"/>
          <c:w val="0.80349497797491476"/>
          <c:h val="0.31778578698070925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5" l="0.70000000000000062" r="0.70000000000000062" t="0.75000000000000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IN"/>
              <a:t>Retirement Corpus (year-end value) in Lakhs</a:t>
            </a:r>
          </a:p>
        </c:rich>
      </c:tx>
      <c:layout>
        <c:manualLayout>
          <c:xMode val="edge"/>
          <c:yMode val="edge"/>
          <c:x val="0.1353437233744475"/>
          <c:y val="4.9039141846399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943355274334579"/>
          <c:y val="2.0289855969851119E-2"/>
          <c:w val="0.79738562975100857"/>
          <c:h val="0.80869568794120861"/>
        </c:manualLayout>
      </c:layout>
      <c:scatterChart>
        <c:scatterStyle val="smoothMarker"/>
        <c:ser>
          <c:idx val="0"/>
          <c:order val="0"/>
          <c:tx>
            <c:v>Retirement Corpus (year-end value)</c:v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FF0000"/>
              </a:solidFill>
              <a:ln w="9525">
                <a:noFill/>
              </a:ln>
            </c:spPr>
          </c:marker>
          <c:xVal>
            <c:numRef>
              <c:f>'Detailed Cash Flow Chart'!$J$4:$J$65</c:f>
              <c:numCache>
                <c:formatCode>_ * #,##0_ ;_ * \-#,##0_ ;_ * "-"??_ ;_ @_ </c:formatCode>
                <c:ptCount val="62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2040</c:v>
                </c:pt>
                <c:pt idx="27">
                  <c:v>2041</c:v>
                </c:pt>
                <c:pt idx="28">
                  <c:v>2042</c:v>
                </c:pt>
                <c:pt idx="29">
                  <c:v>2043</c:v>
                </c:pt>
                <c:pt idx="30">
                  <c:v>2044</c:v>
                </c:pt>
                <c:pt idx="31">
                  <c:v>2045</c:v>
                </c:pt>
                <c:pt idx="32">
                  <c:v>2046</c:v>
                </c:pt>
                <c:pt idx="33">
                  <c:v>2047</c:v>
                </c:pt>
                <c:pt idx="34">
                  <c:v>2048</c:v>
                </c:pt>
                <c:pt idx="35">
                  <c:v>2049</c:v>
                </c:pt>
                <c:pt idx="36">
                  <c:v>2050</c:v>
                </c:pt>
                <c:pt idx="37">
                  <c:v>2051</c:v>
                </c:pt>
                <c:pt idx="38">
                  <c:v>2052</c:v>
                </c:pt>
                <c:pt idx="39">
                  <c:v>2053</c:v>
                </c:pt>
                <c:pt idx="40">
                  <c:v>2054</c:v>
                </c:pt>
                <c:pt idx="41">
                  <c:v>2055</c:v>
                </c:pt>
                <c:pt idx="42">
                  <c:v>2056</c:v>
                </c:pt>
                <c:pt idx="43">
                  <c:v>2057</c:v>
                </c:pt>
                <c:pt idx="44">
                  <c:v>2058</c:v>
                </c:pt>
                <c:pt idx="45">
                  <c:v>2059</c:v>
                </c:pt>
                <c:pt idx="46">
                  <c:v>2060</c:v>
                </c:pt>
                <c:pt idx="47">
                  <c:v>2061</c:v>
                </c:pt>
                <c:pt idx="48">
                  <c:v>2062</c:v>
                </c:pt>
                <c:pt idx="49">
                  <c:v>2063</c:v>
                </c:pt>
                <c:pt idx="50">
                  <c:v>2064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</c:numCache>
            </c:numRef>
          </c:xVal>
          <c:yVal>
            <c:numRef>
              <c:f>'Detailed Cash Flow Chart'!$O$4:$O$65</c:f>
              <c:numCache>
                <c:formatCode>_ * #,##0_ ;_ * \-#,##0_ ;_ * "-"??_ ;_ @_ </c:formatCode>
                <c:ptCount val="62"/>
                <c:pt idx="0">
                  <c:v>50</c:v>
                </c:pt>
                <c:pt idx="1">
                  <c:v>58.19969589098892</c:v>
                </c:pt>
                <c:pt idx="2">
                  <c:v>67.507334001265733</c:v>
                </c:pt>
                <c:pt idx="3">
                  <c:v>78.059626089476268</c:v>
                </c:pt>
                <c:pt idx="4">
                  <c:v>90.009287668435391</c:v>
                </c:pt>
                <c:pt idx="5">
                  <c:v>103.52684831259147</c:v>
                </c:pt>
                <c:pt idx="6">
                  <c:v>118.80266189012127</c:v>
                </c:pt>
                <c:pt idx="7">
                  <c:v>136.04913841256842</c:v>
                </c:pt>
                <c:pt idx="8">
                  <c:v>155.50322151726942</c:v>
                </c:pt>
                <c:pt idx="9">
                  <c:v>177.42913816615052</c:v>
                </c:pt>
                <c:pt idx="10">
                  <c:v>202.12144998466357</c:v>
                </c:pt>
                <c:pt idx="11">
                  <c:v>229.90843880519878</c:v>
                </c:pt>
                <c:pt idx="12">
                  <c:v>261.15586245177371</c:v>
                </c:pt>
                <c:pt idx="13">
                  <c:v>296.27112064195109</c:v>
                </c:pt>
                <c:pt idx="14">
                  <c:v>335.70787512619614</c:v>
                </c:pt>
                <c:pt idx="15">
                  <c:v>379.97117287667027</c:v>
                </c:pt>
                <c:pt idx="16">
                  <c:v>429.6231263235988</c:v>
                </c:pt>
                <c:pt idx="17">
                  <c:v>485.28921036955359</c:v>
                </c:pt>
                <c:pt idx="18">
                  <c:v>547.66524224732746</c:v>
                </c:pt>
                <c:pt idx="19">
                  <c:v>617.52511728855222</c:v>
                </c:pt>
                <c:pt idx="20">
                  <c:v>695.72938140738381</c:v>
                </c:pt>
                <c:pt idx="21">
                  <c:v>783.23472965319661</c:v>
                </c:pt>
                <c:pt idx="22">
                  <c:v>881.10452963304726</c:v>
                </c:pt>
                <c:pt idx="23">
                  <c:v>990.5204790421908</c:v>
                </c:pt>
                <c:pt idx="24">
                  <c:v>1112.7955180723748</c:v>
                </c:pt>
                <c:pt idx="25">
                  <c:v>1154.7070887415784</c:v>
                </c:pt>
                <c:pt idx="26">
                  <c:v>1196.3138989539989</c:v>
                </c:pt>
                <c:pt idx="27">
                  <c:v>1237.3031441413345</c:v>
                </c:pt>
                <c:pt idx="28">
                  <c:v>1277.3138909952336</c:v>
                </c:pt>
                <c:pt idx="29">
                  <c:v>1315.9313475376662</c:v>
                </c:pt>
                <c:pt idx="30">
                  <c:v>1352.6805196136183</c:v>
                </c:pt>
                <c:pt idx="31">
                  <c:v>1387.0191917322352</c:v>
                </c:pt>
                <c:pt idx="32">
                  <c:v>1418.3301641162652</c:v>
                </c:pt>
                <c:pt idx="33">
                  <c:v>1445.9126711738268</c:v>
                </c:pt>
                <c:pt idx="34">
                  <c:v>1468.9728993266658</c:v>
                </c:pt>
                <c:pt idx="35">
                  <c:v>1486.6135141555637</c:v>
                </c:pt>
                <c:pt idx="36">
                  <c:v>1497.8220980913275</c:v>
                </c:pt>
                <c:pt idx="37">
                  <c:v>1501.4583903176335</c:v>
                </c:pt>
                <c:pt idx="38">
                  <c:v>1496.2402100821728</c:v>
                </c:pt>
                <c:pt idx="39">
                  <c:v>1480.7279331500372</c:v>
                </c:pt>
                <c:pt idx="40">
                  <c:v>1453.3073785852423</c:v>
                </c:pt>
                <c:pt idx="41">
                  <c:v>1412.1709493112351</c:v>
                </c:pt>
                <c:pt idx="42">
                  <c:v>1355.2968548682993</c:v>
                </c:pt>
                <c:pt idx="43">
                  <c:v>1280.4262283338335</c:v>
                </c:pt>
                <c:pt idx="44">
                  <c:v>1185.0379313681824</c:v>
                </c:pt>
                <c:pt idx="45">
                  <c:v>1066.3208216495243</c:v>
                </c:pt>
                <c:pt idx="46">
                  <c:v>921.14323540826126</c:v>
                </c:pt>
                <c:pt idx="47">
                  <c:v>746.01941419200409</c:v>
                </c:pt>
                <c:pt idx="48">
                  <c:v>537.07257919807364</c:v>
                </c:pt>
                <c:pt idx="49">
                  <c:v>289.99432829570475</c:v>
                </c:pt>
                <c:pt idx="50">
                  <c:v>8.8889151811599729E-12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</c:numCache>
            </c:numRef>
          </c:yVal>
          <c:smooth val="1"/>
        </c:ser>
        <c:axId val="95443200"/>
        <c:axId val="95216000"/>
      </c:scatterChart>
      <c:valAx>
        <c:axId val="95443200"/>
        <c:scaling>
          <c:orientation val="minMax"/>
        </c:scaling>
        <c:axPos val="b"/>
        <c:numFmt formatCode="_ * #,##0_ ;_ * \-#,##0_ ;_ * &quot;-&quot;??_ ;_ @_ 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216000"/>
        <c:crosses val="autoZero"/>
        <c:crossBetween val="midCat"/>
      </c:valAx>
      <c:valAx>
        <c:axId val="95216000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_ * #,##0_ ;_ * \-#,##0_ ;_ * &quot;-&quot;??_ ;_ @_ 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544320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LeaderLines val="1"/>
          </c:dLbls>
          <c:cat>
            <c:strRef>
              <c:f>'Analysis-1'!$F$3:$I$3</c:f>
              <c:strCache>
                <c:ptCount val="4"/>
                <c:pt idx="0">
                  <c:v>Monthly Expenses</c:v>
                </c:pt>
                <c:pt idx="1">
                  <c:v>EMI</c:v>
                </c:pt>
                <c:pt idx="2">
                  <c:v>Amount available for investment</c:v>
                </c:pt>
                <c:pt idx="3">
                  <c:v>Excess</c:v>
                </c:pt>
              </c:strCache>
            </c:strRef>
          </c:cat>
          <c:val>
            <c:numRef>
              <c:f>'Analysis-1'!$F$4:$I$4</c:f>
              <c:numCache>
                <c:formatCode>0%</c:formatCode>
                <c:ptCount val="4"/>
                <c:pt idx="0">
                  <c:v>0.32500000000000001</c:v>
                </c:pt>
                <c:pt idx="1">
                  <c:v>0.55000000000000004</c:v>
                </c:pt>
                <c:pt idx="2" formatCode="0.00%">
                  <c:v>0.125</c:v>
                </c:pt>
                <c:pt idx="3">
                  <c:v>0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txPr>
    <a:bodyPr/>
    <a:lstStyle/>
    <a:p>
      <a:pPr>
        <a:defRPr sz="160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scatterChart>
        <c:scatterStyle val="smoothMarker"/>
        <c:ser>
          <c:idx val="0"/>
          <c:order val="0"/>
          <c:tx>
            <c:strRef>
              <c:f>'Analysis-2'!$L$1:$L$3</c:f>
              <c:strCache>
                <c:ptCount val="1"/>
                <c:pt idx="0">
                  <c:v>Total invest. needed each month for  ALL goals</c:v>
                </c:pt>
              </c:strCache>
            </c:strRef>
          </c:tx>
          <c:marker>
            <c:symbol val="none"/>
          </c:marker>
          <c:xVal>
            <c:numRef>
              <c:f>'Analysis-2'!$A$4:$A$179</c:f>
              <c:numCache>
                <c:formatCode>0</c:formatCode>
                <c:ptCount val="17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</c:numCache>
            </c:numRef>
          </c:xVal>
          <c:yVal>
            <c:numRef>
              <c:f>'Analysis-2'!$L$4:$L$179</c:f>
              <c:numCache>
                <c:formatCode>_ * #,##0_ ;_ * \-#,##0_ ;_ * "-"??_ ;_ @_ </c:formatCode>
                <c:ptCount val="176"/>
                <c:pt idx="0">
                  <c:v>31686.164404861895</c:v>
                </c:pt>
                <c:pt idx="1">
                  <c:v>99831.764378059626</c:v>
                </c:pt>
                <c:pt idx="2">
                  <c:v>106145.75614072051</c:v>
                </c:pt>
                <c:pt idx="3">
                  <c:v>113091.1470796475</c:v>
                </c:pt>
                <c:pt idx="4">
                  <c:v>120731.07711246717</c:v>
                </c:pt>
                <c:pt idx="5">
                  <c:v>92443.153397118178</c:v>
                </c:pt>
                <c:pt idx="6">
                  <c:v>101687.46873683001</c:v>
                </c:pt>
                <c:pt idx="7">
                  <c:v>111856.21561051301</c:v>
                </c:pt>
                <c:pt idx="8">
                  <c:v>123041.83717156432</c:v>
                </c:pt>
                <c:pt idx="9">
                  <c:v>135346.02088872076</c:v>
                </c:pt>
                <c:pt idx="10">
                  <c:v>148880.62297759281</c:v>
                </c:pt>
                <c:pt idx="11">
                  <c:v>163768.68527535209</c:v>
                </c:pt>
                <c:pt idx="12">
                  <c:v>180145.55380288733</c:v>
                </c:pt>
                <c:pt idx="13">
                  <c:v>146655.31111347029</c:v>
                </c:pt>
                <c:pt idx="14">
                  <c:v>161320.84222481734</c:v>
                </c:pt>
                <c:pt idx="15">
                  <c:v>107412.75985563021</c:v>
                </c:pt>
                <c:pt idx="16">
                  <c:v>118154.03584119322</c:v>
                </c:pt>
                <c:pt idx="17">
                  <c:v>129969.43942531255</c:v>
                </c:pt>
                <c:pt idx="18">
                  <c:v>142966.38336784381</c:v>
                </c:pt>
                <c:pt idx="19">
                  <c:v>157263.02170462819</c:v>
                </c:pt>
                <c:pt idx="20">
                  <c:v>172989.32387509101</c:v>
                </c:pt>
                <c:pt idx="21">
                  <c:v>190288.2562626001</c:v>
                </c:pt>
                <c:pt idx="22">
                  <c:v>209317.08188886012</c:v>
                </c:pt>
                <c:pt idx="23">
                  <c:v>230248.79007774615</c:v>
                </c:pt>
                <c:pt idx="24">
                  <c:v>253273.66908552076</c:v>
                </c:pt>
                <c:pt idx="25">
                  <c:v>0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'Analysis-2'!$M$1:$M$3</c:f>
              <c:strCache>
                <c:ptCount val="1"/>
                <c:pt idx="0">
                  <c:v>Total Cash available for investment  each month</c:v>
                </c:pt>
              </c:strCache>
            </c:strRef>
          </c:tx>
          <c:marker>
            <c:symbol val="none"/>
          </c:marker>
          <c:xVal>
            <c:numRef>
              <c:f>'Analysis-2'!$A$4:$A$179</c:f>
              <c:numCache>
                <c:formatCode>0</c:formatCode>
                <c:ptCount val="17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</c:numCache>
            </c:numRef>
          </c:xVal>
          <c:yVal>
            <c:numRef>
              <c:f>'Analysis-2'!$M$4:$M$179</c:f>
              <c:numCache>
                <c:formatCode>_ * #,##0_ ;_ * \-#,##0_ ;_ * "-"??_ ;_ @_ </c:formatCode>
                <c:ptCount val="176"/>
                <c:pt idx="0">
                  <c:v>12500</c:v>
                </c:pt>
                <c:pt idx="1">
                  <c:v>19575</c:v>
                </c:pt>
                <c:pt idx="2">
                  <c:v>27386.75</c:v>
                </c:pt>
                <c:pt idx="3">
                  <c:v>36011.557499999995</c:v>
                </c:pt>
                <c:pt idx="4">
                  <c:v>45533.597674999997</c:v>
                </c:pt>
                <c:pt idx="5">
                  <c:v>56045.721465749986</c:v>
                </c:pt>
                <c:pt idx="6">
                  <c:v>67650.346397667483</c:v>
                </c:pt>
                <c:pt idx="7">
                  <c:v>80460.438573457592</c:v>
                </c:pt>
                <c:pt idx="8">
                  <c:v>94600.595145068772</c:v>
                </c:pt>
                <c:pt idx="9">
                  <c:v>110208.23751812495</c:v>
                </c:pt>
                <c:pt idx="10">
                  <c:v>127434.92658575618</c:v>
                </c:pt>
                <c:pt idx="11">
                  <c:v>146447.81243857424</c:v>
                </c:pt>
                <c:pt idx="12">
                  <c:v>167431.23226415593</c:v>
                </c:pt>
                <c:pt idx="13">
                  <c:v>190588.47154465097</c:v>
                </c:pt>
                <c:pt idx="14">
                  <c:v>216143.7051980627</c:v>
                </c:pt>
                <c:pt idx="15">
                  <c:v>244344.13700172072</c:v>
                </c:pt>
                <c:pt idx="16">
                  <c:v>275462.3575012912</c:v>
                </c:pt>
                <c:pt idx="17">
                  <c:v>364798.94266276463</c:v>
                </c:pt>
                <c:pt idx="18">
                  <c:v>402685.31778740638</c:v>
                </c:pt>
                <c:pt idx="19">
                  <c:v>444486.91370176512</c:v>
                </c:pt>
                <c:pt idx="20">
                  <c:v>490606.64497976541</c:v>
                </c:pt>
                <c:pt idx="21">
                  <c:v>541488.74297726993</c:v>
                </c:pt>
                <c:pt idx="22">
                  <c:v>597622.97978948243</c:v>
                </c:pt>
                <c:pt idx="23">
                  <c:v>659549.32290921977</c:v>
                </c:pt>
                <c:pt idx="24">
                  <c:v>727863.06440360192</c:v>
                </c:pt>
                <c:pt idx="25">
                  <c:v>1083470.5943388375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</c:numCache>
            </c:numRef>
          </c:yVal>
          <c:smooth val="1"/>
        </c:ser>
        <c:axId val="96518912"/>
        <c:axId val="96520448"/>
      </c:scatterChart>
      <c:valAx>
        <c:axId val="96518912"/>
        <c:scaling>
          <c:orientation val="minMax"/>
        </c:scaling>
        <c:axPos val="b"/>
        <c:numFmt formatCode="0" sourceLinked="1"/>
        <c:tickLblPos val="nextTo"/>
        <c:crossAx val="96520448"/>
        <c:crosses val="autoZero"/>
        <c:crossBetween val="midCat"/>
      </c:valAx>
      <c:valAx>
        <c:axId val="96520448"/>
        <c:scaling>
          <c:orientation val="minMax"/>
        </c:scaling>
        <c:axPos val="l"/>
        <c:majorGridlines/>
        <c:numFmt formatCode="_ * #,##0_ ;_ * \-#,##0_ ;_ * &quot;-&quot;??_ ;_ @_ " sourceLinked="1"/>
        <c:tickLblPos val="nextTo"/>
        <c:crossAx val="96518912"/>
        <c:crosses val="autoZero"/>
        <c:crossBetween val="midCat"/>
      </c:valAx>
    </c:plotArea>
    <c:legend>
      <c:legendPos val="t"/>
      <c:layout/>
    </c:legend>
  </c:chart>
  <c:txPr>
    <a:bodyPr/>
    <a:lstStyle/>
    <a:p>
      <a:pPr>
        <a:defRPr sz="24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20</xdr:row>
      <xdr:rowOff>15240</xdr:rowOff>
    </xdr:from>
    <xdr:to>
      <xdr:col>3</xdr:col>
      <xdr:colOff>1348740</xdr:colOff>
      <xdr:row>36</xdr:row>
      <xdr:rowOff>137160</xdr:rowOff>
    </xdr:to>
    <xdr:graphicFrame macro="">
      <xdr:nvGraphicFramePr>
        <xdr:cNvPr id="210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1470660</xdr:colOff>
      <xdr:row>20</xdr:row>
      <xdr:rowOff>15240</xdr:rowOff>
    </xdr:from>
    <xdr:to>
      <xdr:col>11</xdr:col>
      <xdr:colOff>53340</xdr:colOff>
      <xdr:row>36</xdr:row>
      <xdr:rowOff>152400</xdr:rowOff>
    </xdr:to>
    <xdr:graphicFrame macro="">
      <xdr:nvGraphicFramePr>
        <xdr:cNvPr id="211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842010</xdr:colOff>
      <xdr:row>2</xdr:row>
      <xdr:rowOff>76200</xdr:rowOff>
    </xdr:from>
    <xdr:to>
      <xdr:col>9</xdr:col>
      <xdr:colOff>384498</xdr:colOff>
      <xdr:row>2</xdr:row>
      <xdr:rowOff>76202</xdr:rowOff>
    </xdr:to>
    <xdr:cxnSp macro="">
      <xdr:nvCxnSpPr>
        <xdr:cNvPr id="2" name="Straight Arrow Connector 1"/>
        <xdr:cNvCxnSpPr/>
      </xdr:nvCxnSpPr>
      <xdr:spPr>
        <a:xfrm rot="10800000" flipV="1">
          <a:off x="6934200" y="525780"/>
          <a:ext cx="681314" cy="2"/>
        </a:xfrm>
        <a:prstGeom prst="straightConnector1">
          <a:avLst/>
        </a:prstGeom>
        <a:ln w="38100">
          <a:solidFill>
            <a:srgbClr val="FF0000"/>
          </a:solidFill>
          <a:headEnd type="arrow"/>
          <a:tailEnd type="oval"/>
        </a:ln>
        <a:scene3d>
          <a:camera prst="orthographicFront"/>
          <a:lightRig rig="threePt" dir="t"/>
        </a:scene3d>
        <a:sp3d prstMaterial="dkEdge">
          <a:bevelT/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73660</xdr:colOff>
      <xdr:row>0</xdr:row>
      <xdr:rowOff>33864</xdr:rowOff>
    </xdr:from>
    <xdr:to>
      <xdr:col>15</xdr:col>
      <xdr:colOff>72832</xdr:colOff>
      <xdr:row>12</xdr:row>
      <xdr:rowOff>165086</xdr:rowOff>
    </xdr:to>
    <xdr:sp macro="[0]!Macroprint" textlink="">
      <xdr:nvSpPr>
        <xdr:cNvPr id="4" name="Rounded Rectangle 3"/>
        <xdr:cNvSpPr/>
      </xdr:nvSpPr>
      <xdr:spPr>
        <a:xfrm>
          <a:off x="9042400" y="33864"/>
          <a:ext cx="1820334" cy="2565403"/>
        </a:xfrm>
        <a:prstGeom prst="roundRect">
          <a:avLst/>
        </a:prstGeom>
        <a:solidFill>
          <a:schemeClr val="tx1"/>
        </a:solidFill>
        <a:scene3d>
          <a:camera prst="orthographicFront"/>
          <a:lightRig rig="threePt" dir="t"/>
        </a:scene3d>
        <a:sp3d prstMaterial="dkEdge"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N" sz="1800"/>
            <a:t>C</a:t>
          </a:r>
          <a:r>
            <a:rPr lang="en-IN" sz="1800" baseline="0"/>
            <a:t>lick on this to </a:t>
          </a:r>
          <a:r>
            <a:rPr lang="en-IN" sz="1800" u="sng" baseline="0"/>
            <a:t>'print preview'</a:t>
          </a:r>
          <a:r>
            <a:rPr lang="en-IN" sz="1800" baseline="0"/>
            <a:t> You could print a one-page plan summary or save  as pdf (free Microsoft plugin needed</a:t>
          </a:r>
          <a:r>
            <a:rPr lang="en-IN" sz="1100" baseline="0"/>
            <a:t>)</a:t>
          </a:r>
          <a:endParaRPr lang="en-IN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</xdr:colOff>
      <xdr:row>5</xdr:row>
      <xdr:rowOff>22860</xdr:rowOff>
    </xdr:from>
    <xdr:to>
      <xdr:col>9</xdr:col>
      <xdr:colOff>1138516</xdr:colOff>
      <xdr:row>20</xdr:row>
      <xdr:rowOff>22860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36647</xdr:colOff>
      <xdr:row>16</xdr:row>
      <xdr:rowOff>17369</xdr:rowOff>
    </xdr:from>
    <xdr:to>
      <xdr:col>14</xdr:col>
      <xdr:colOff>712776</xdr:colOff>
      <xdr:row>16</xdr:row>
      <xdr:rowOff>17371</xdr:rowOff>
    </xdr:to>
    <xdr:cxnSp macro="">
      <xdr:nvCxnSpPr>
        <xdr:cNvPr id="2" name="Straight Arrow Connector 1"/>
        <xdr:cNvCxnSpPr/>
      </xdr:nvCxnSpPr>
      <xdr:spPr>
        <a:xfrm rot="10800000" flipV="1">
          <a:off x="8609147" y="3149189"/>
          <a:ext cx="676129" cy="2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  <a:scene3d>
          <a:camera prst="orthographicFront"/>
          <a:lightRig rig="threePt" dir="t"/>
        </a:scene3d>
        <a:sp3d prstMaterial="dkEdge">
          <a:bevelT/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500743</xdr:colOff>
      <xdr:row>1</xdr:row>
      <xdr:rowOff>43543</xdr:rowOff>
    </xdr:from>
    <xdr:to>
      <xdr:col>55</xdr:col>
      <xdr:colOff>0</xdr:colOff>
      <xdr:row>24</xdr:row>
      <xdr:rowOff>32657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36647</xdr:colOff>
      <xdr:row>16</xdr:row>
      <xdr:rowOff>17369</xdr:rowOff>
    </xdr:from>
    <xdr:to>
      <xdr:col>14</xdr:col>
      <xdr:colOff>712776</xdr:colOff>
      <xdr:row>16</xdr:row>
      <xdr:rowOff>17371</xdr:rowOff>
    </xdr:to>
    <xdr:cxnSp macro="">
      <xdr:nvCxnSpPr>
        <xdr:cNvPr id="8" name="Straight Arrow Connector 7"/>
        <xdr:cNvCxnSpPr/>
      </xdr:nvCxnSpPr>
      <xdr:spPr>
        <a:xfrm rot="10800000" flipV="1">
          <a:off x="7028333" y="3137647"/>
          <a:ext cx="681314" cy="2"/>
        </a:xfrm>
        <a:prstGeom prst="straightConnector1">
          <a:avLst/>
        </a:prstGeom>
        <a:ln w="38100">
          <a:solidFill>
            <a:srgbClr val="FF0000"/>
          </a:solidFill>
          <a:tailEnd type="arrow"/>
        </a:ln>
        <a:scene3d>
          <a:camera prst="orthographicFront"/>
          <a:lightRig rig="threePt" dir="t"/>
        </a:scene3d>
        <a:sp3d prstMaterial="dkEdge">
          <a:bevelT/>
        </a:sp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reefincal.com/listing-free-personal-finance-calculators/" TargetMode="External"/><Relationship Id="rId1" Type="http://schemas.openxmlformats.org/officeDocument/2006/relationships/hyperlink" Target="mailto:pattu@iitm.ac.i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freefincal.com/listing-free-personal-finance-calculators/" TargetMode="External"/><Relationship Id="rId1" Type="http://schemas.openxmlformats.org/officeDocument/2006/relationships/hyperlink" Target="mailto:pattu@iitm.ac.in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D131"/>
  <sheetViews>
    <sheetView tabSelected="1" workbookViewId="0">
      <selection sqref="A1:M1"/>
    </sheetView>
  </sheetViews>
  <sheetFormatPr defaultColWidth="8.77734375" defaultRowHeight="14.4"/>
  <cols>
    <col min="8" max="8" width="20.33203125" bestFit="1" customWidth="1"/>
    <col min="14" max="14" width="20.33203125" bestFit="1" customWidth="1"/>
  </cols>
  <sheetData>
    <row r="1" spans="1:30" ht="21">
      <c r="A1" s="306" t="s">
        <v>274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>
      <c r="A3" s="164" t="s">
        <v>79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</row>
    <row r="4" spans="1:30">
      <c r="A4" s="274" t="s">
        <v>80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</row>
    <row r="5" spans="1:30">
      <c r="A5" s="308" t="s">
        <v>155</v>
      </c>
      <c r="B5" s="308"/>
      <c r="C5" s="308"/>
      <c r="D5" s="308"/>
      <c r="E5" s="308"/>
      <c r="F5" s="308"/>
      <c r="G5" s="308"/>
      <c r="H5" s="164"/>
      <c r="I5" s="164"/>
      <c r="J5" s="164"/>
      <c r="K5" s="164"/>
      <c r="L5" s="164"/>
      <c r="M5" s="164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0">
      <c r="A6" s="308" t="s">
        <v>246</v>
      </c>
      <c r="B6" s="308"/>
      <c r="C6" s="308"/>
      <c r="D6" s="308"/>
      <c r="E6" s="308"/>
      <c r="F6" s="308"/>
      <c r="G6" s="308"/>
      <c r="H6" s="308"/>
      <c r="I6" s="164"/>
      <c r="J6" s="164"/>
      <c r="K6" s="164"/>
      <c r="L6" s="164"/>
      <c r="M6" s="164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>
      <c r="A7" s="309" t="s">
        <v>153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164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</row>
    <row r="8" spans="1:30">
      <c r="A8" s="308" t="s">
        <v>154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164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</row>
    <row r="9" spans="1:30">
      <c r="A9" s="309" t="s">
        <v>247</v>
      </c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</row>
    <row r="10" spans="1:30">
      <c r="A10" s="275" t="s">
        <v>248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5"/>
      <c r="M10" s="164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</row>
    <row r="11" spans="1:30">
      <c r="A11" s="308" t="s">
        <v>216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164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</row>
    <row r="12" spans="1:30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</row>
    <row r="13" spans="1:30">
      <c r="A13" s="83" t="s">
        <v>81</v>
      </c>
      <c r="B13" s="83"/>
      <c r="C13" s="83"/>
      <c r="D13" s="83"/>
      <c r="E13" s="84" t="s">
        <v>82</v>
      </c>
      <c r="F13" s="83"/>
      <c r="G13" s="83"/>
      <c r="H13" s="83"/>
      <c r="I13" s="83"/>
      <c r="J13" s="83"/>
      <c r="K13" s="83"/>
      <c r="L13" s="83"/>
      <c r="M13" s="83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</row>
    <row r="14" spans="1:30" ht="15.6">
      <c r="A14" s="83" t="s">
        <v>83</v>
      </c>
      <c r="B14" s="83"/>
      <c r="C14" s="83"/>
      <c r="D14" s="83"/>
      <c r="E14" s="83"/>
      <c r="F14" s="83"/>
      <c r="G14" s="307" t="s">
        <v>84</v>
      </c>
      <c r="H14" s="307"/>
      <c r="I14" s="83"/>
      <c r="J14" s="83"/>
      <c r="K14" s="83"/>
      <c r="L14" s="83"/>
      <c r="M14" s="83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</row>
    <row r="15" spans="1:30">
      <c r="A15" s="67"/>
      <c r="B15" s="67"/>
      <c r="C15" s="67"/>
      <c r="D15" s="67"/>
      <c r="E15" s="224"/>
      <c r="F15" s="152"/>
      <c r="G15" s="67"/>
      <c r="H15" s="67"/>
      <c r="I15" s="67"/>
      <c r="J15" s="67"/>
      <c r="K15" s="67"/>
      <c r="L15" s="67"/>
      <c r="M15" s="67"/>
      <c r="N15" s="222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</row>
    <row r="16" spans="1:30">
      <c r="A16" s="67"/>
      <c r="B16" s="67"/>
      <c r="C16" s="67"/>
      <c r="D16" s="67"/>
      <c r="E16" s="224"/>
      <c r="F16" s="224"/>
      <c r="G16" s="67"/>
      <c r="H16" s="225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</row>
    <row r="17" spans="1:30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223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</row>
    <row r="19" spans="1:30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</row>
    <row r="20" spans="1:30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</row>
    <row r="21" spans="1:30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</row>
    <row r="22" spans="1:30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</row>
    <row r="23" spans="1:30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</row>
    <row r="24" spans="1:30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</row>
    <row r="25" spans="1:30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</row>
    <row r="26" spans="1:30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</row>
    <row r="27" spans="1:30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  <row r="58" spans="1:30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</row>
    <row r="59" spans="1:30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</row>
    <row r="60" spans="1:30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</row>
    <row r="61" spans="1:30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</row>
    <row r="62" spans="1:30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</row>
    <row r="63" spans="1:30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</row>
    <row r="64" spans="1:30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</row>
    <row r="65" spans="1:30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</row>
    <row r="66" spans="1:30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</row>
    <row r="67" spans="1:30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</row>
    <row r="68" spans="1:3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</row>
    <row r="69" spans="1:30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</row>
    <row r="70" spans="1:30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</row>
    <row r="71" spans="1:30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</row>
    <row r="72" spans="1:30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</row>
    <row r="73" spans="1:30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</row>
    <row r="74" spans="1:30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</row>
    <row r="75" spans="1:30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</row>
    <row r="76" spans="1:30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</row>
    <row r="77" spans="1:30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</row>
    <row r="78" spans="1:30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</row>
    <row r="79" spans="1:30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</row>
    <row r="80" spans="1:30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</row>
    <row r="81" spans="1:30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</row>
    <row r="82" spans="1:30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</row>
    <row r="83" spans="1:30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</row>
    <row r="84" spans="1:30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</row>
    <row r="85" spans="1:30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</row>
    <row r="86" spans="1:30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</row>
    <row r="87" spans="1:30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</row>
    <row r="88" spans="1:30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</row>
    <row r="89" spans="1:30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</row>
    <row r="90" spans="1:30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</row>
    <row r="91" spans="1:30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</row>
    <row r="92" spans="1:30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</row>
    <row r="93" spans="1:30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</row>
    <row r="94" spans="1:30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</row>
    <row r="95" spans="1:30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</row>
    <row r="96" spans="1:30"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</row>
    <row r="97" spans="14:30"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</row>
    <row r="98" spans="14:30"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</row>
    <row r="99" spans="14:30"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</row>
    <row r="100" spans="14:30"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</row>
    <row r="101" spans="14:30"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</row>
    <row r="102" spans="14:30"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</row>
    <row r="103" spans="14:30"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</row>
    <row r="104" spans="14:30"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</row>
    <row r="105" spans="14:30"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</row>
    <row r="106" spans="14:30"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</row>
    <row r="107" spans="14:30"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</row>
    <row r="108" spans="14:30"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</row>
    <row r="109" spans="14:30"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</row>
    <row r="110" spans="14:30"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</row>
    <row r="111" spans="14:30"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</row>
    <row r="112" spans="14:30"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</row>
    <row r="113" spans="14:30"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</row>
    <row r="114" spans="14:30"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</row>
    <row r="115" spans="14:30"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</row>
    <row r="116" spans="14:30"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</row>
    <row r="117" spans="14:30"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</row>
    <row r="118" spans="14:30"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</row>
    <row r="119" spans="14:30"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</row>
    <row r="120" spans="14:30"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</row>
    <row r="121" spans="14:30"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</row>
    <row r="122" spans="14:30"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</row>
    <row r="123" spans="14:30"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</row>
    <row r="124" spans="14:30"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</row>
    <row r="125" spans="14:30"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</row>
    <row r="126" spans="14:30"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</row>
    <row r="127" spans="14:30"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</row>
    <row r="128" spans="14:30"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</row>
    <row r="129" spans="14:30"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</row>
    <row r="130" spans="14:30"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</row>
    <row r="131" spans="14:30"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</row>
  </sheetData>
  <mergeCells count="8">
    <mergeCell ref="A1:M1"/>
    <mergeCell ref="G14:H14"/>
    <mergeCell ref="A5:G5"/>
    <mergeCell ref="A6:H6"/>
    <mergeCell ref="A7:L7"/>
    <mergeCell ref="A8:L8"/>
    <mergeCell ref="A11:L11"/>
    <mergeCell ref="A9:M9"/>
  </mergeCells>
  <hyperlinks>
    <hyperlink ref="E13" r:id="rId1"/>
    <hyperlink ref="G14" r:id="rId2"/>
    <hyperlink ref="A11" location="Report!A1" display="7. One page report which summarises all the results"/>
    <hyperlink ref="A10:F10" location="'Detailed Cash Flow Chart'!A1" display="6.The detailed cash flow chart shows the details for each goals."/>
    <hyperlink ref="A9" location="'Cash flow summary'!A1" display="5. The cash flow summary shows your salary and TOTAL monthly investment required for each year."/>
    <hyperlink ref="A8" location="'Financial Goals (recurring)'!A1" display="4. Recurring financial goal planner (2 goals). These could be goals occuring once a year, twice a year or any other frequency."/>
    <hyperlink ref="A7" location="'Financial Goals (non-recurring)'!A1" display="3. Non-recurring financial goal planner (5 goals). Examples are Childrens education, marriage, business goals"/>
    <hyperlink ref="A6" location="Retirement!A1" display="2. Retirement planner that allows you take into account rental income and pension"/>
    <hyperlink ref="A5" location="'Life Insurance Calculator'!A1" display="1. Life insurance calculator with action plan for nomine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AY160"/>
  <sheetViews>
    <sheetView zoomScale="85" zoomScaleNormal="85" workbookViewId="0">
      <selection activeCell="A5" sqref="A5"/>
    </sheetView>
  </sheetViews>
  <sheetFormatPr defaultColWidth="8.77734375" defaultRowHeight="14.4"/>
  <cols>
    <col min="1" max="1" width="8.109375" style="29" bestFit="1" customWidth="1"/>
    <col min="2" max="2" width="4.109375" style="29" customWidth="1"/>
    <col min="3" max="3" width="11.77734375" style="29" bestFit="1" customWidth="1"/>
    <col min="4" max="4" width="10.33203125" style="29" bestFit="1" customWidth="1"/>
    <col min="5" max="5" width="11.44140625" style="29" customWidth="1"/>
    <col min="6" max="6" width="12.77734375" style="29" customWidth="1"/>
    <col min="7" max="7" width="14.33203125" style="29" customWidth="1"/>
    <col min="8" max="8" width="12.6640625" style="29" customWidth="1"/>
    <col min="9" max="15" width="15" style="29" hidden="1" customWidth="1"/>
    <col min="16" max="16" width="1.33203125" customWidth="1"/>
    <col min="17" max="17" width="6.6640625" style="286" customWidth="1"/>
    <col min="18" max="18" width="7" style="29" hidden="1" customWidth="1"/>
    <col min="19" max="19" width="23.33203125" style="29" bestFit="1" customWidth="1"/>
    <col min="20" max="20" width="8.77734375" style="29" hidden="1" customWidth="1"/>
    <col min="21" max="21" width="20.109375" style="29" bestFit="1" customWidth="1"/>
    <col min="22" max="22" width="8.77734375" style="29" hidden="1" customWidth="1"/>
    <col min="23" max="23" width="21.77734375" style="29" bestFit="1" customWidth="1"/>
    <col min="24" max="24" width="8.77734375" style="29" hidden="1" customWidth="1"/>
    <col min="25" max="25" width="22.6640625" style="29" customWidth="1"/>
    <col min="26" max="26" width="8.77734375" style="29" hidden="1" customWidth="1"/>
    <col min="27" max="27" width="20.6640625" style="29" customWidth="1"/>
    <col min="28" max="28" width="1.33203125" customWidth="1"/>
    <col min="29" max="29" width="5.109375" style="29" bestFit="1" customWidth="1"/>
    <col min="30" max="30" width="11.6640625" bestFit="1" customWidth="1"/>
    <col min="31" max="31" width="12.77734375" bestFit="1" customWidth="1"/>
    <col min="32" max="32" width="10.33203125" customWidth="1"/>
    <col min="33" max="33" width="12.44140625" customWidth="1"/>
    <col min="34" max="34" width="12.44140625" hidden="1" customWidth="1"/>
    <col min="35" max="35" width="1.33203125" customWidth="1"/>
    <col min="36" max="40" width="12.44140625" customWidth="1"/>
    <col min="41" max="41" width="12.44140625" hidden="1" customWidth="1"/>
    <col min="42" max="42" width="1.33203125" customWidth="1"/>
    <col min="43" max="43" width="17.33203125" style="29" bestFit="1" customWidth="1"/>
    <col min="44" max="46" width="9.6640625" style="29" customWidth="1"/>
    <col min="47" max="47" width="11.33203125" style="29" customWidth="1"/>
    <col min="48" max="49" width="8.77734375" customWidth="1"/>
  </cols>
  <sheetData>
    <row r="1" spans="1:51" ht="18">
      <c r="A1" s="378" t="s">
        <v>46</v>
      </c>
      <c r="B1" s="378"/>
      <c r="C1" s="378"/>
      <c r="D1" s="378"/>
      <c r="E1" s="378"/>
      <c r="F1" s="378"/>
      <c r="G1" s="378"/>
      <c r="H1" s="378"/>
      <c r="I1" s="378"/>
      <c r="J1" s="79"/>
      <c r="K1" s="79"/>
      <c r="L1" s="79"/>
      <c r="M1" s="79"/>
      <c r="N1" s="79"/>
      <c r="O1" s="79"/>
      <c r="P1" s="28"/>
      <c r="Q1" s="284"/>
      <c r="R1" s="42"/>
      <c r="S1" s="43" t="str">
        <f>'Financial Goals (non-recurring)'!B5</f>
        <v>Abhay's Education</v>
      </c>
      <c r="T1" s="42"/>
      <c r="U1" s="43" t="str">
        <f>'Financial Goals (non-recurring)'!D5</f>
        <v>XYZ education</v>
      </c>
      <c r="V1" s="42"/>
      <c r="W1" s="43" t="str">
        <f>'Financial Goals (non-recurring)'!F5</f>
        <v>Abhay's Marriage</v>
      </c>
      <c r="X1" s="42"/>
      <c r="Y1" s="43" t="str">
        <f>'Financial Goals (non-recurring)'!H5</f>
        <v>XYZ marriage</v>
      </c>
      <c r="Z1" s="42"/>
      <c r="AA1" s="43" t="str">
        <f>'Financial Goals (non-recurring)'!J5</f>
        <v>Goal 5</v>
      </c>
      <c r="AB1" s="28"/>
      <c r="AC1" s="379" t="s">
        <v>27</v>
      </c>
      <c r="AD1" s="380"/>
      <c r="AE1" s="380"/>
      <c r="AF1" s="380"/>
      <c r="AG1" s="380"/>
      <c r="AH1" s="380"/>
      <c r="AI1" s="28"/>
      <c r="AJ1" s="381" t="s">
        <v>35</v>
      </c>
      <c r="AK1" s="382"/>
      <c r="AL1" s="382"/>
      <c r="AM1" s="382"/>
      <c r="AN1" s="382"/>
      <c r="AO1" s="382"/>
      <c r="AP1" s="28"/>
      <c r="AQ1" s="44" t="s">
        <v>66</v>
      </c>
      <c r="AV1" s="27" t="e">
        <f>YEAR(Retirement!#REF!)</f>
        <v>#REF!</v>
      </c>
      <c r="AY1">
        <f ca="1">INDEX(A4:C160,MATCH(Retirement!Y1,A4:A160,0),3)</f>
        <v>2416619.4024641374</v>
      </c>
    </row>
    <row r="2" spans="1:51">
      <c r="A2" s="119" t="s">
        <v>38</v>
      </c>
      <c r="B2" s="39" t="s">
        <v>39</v>
      </c>
      <c r="C2" s="283" t="s">
        <v>72</v>
      </c>
      <c r="D2" s="283" t="s">
        <v>71</v>
      </c>
      <c r="E2" s="283" t="s">
        <v>72</v>
      </c>
      <c r="F2" s="283" t="s">
        <v>48</v>
      </c>
      <c r="G2" s="119" t="s">
        <v>48</v>
      </c>
      <c r="H2" s="283" t="s">
        <v>49</v>
      </c>
      <c r="I2" s="30" t="s">
        <v>77</v>
      </c>
      <c r="J2" s="39" t="s">
        <v>38</v>
      </c>
      <c r="K2" s="30" t="s">
        <v>72</v>
      </c>
      <c r="L2" s="30"/>
      <c r="M2" s="30"/>
      <c r="N2" s="30" t="s">
        <v>71</v>
      </c>
      <c r="O2" s="30" t="s">
        <v>49</v>
      </c>
      <c r="P2" s="28"/>
      <c r="Q2" s="119" t="s">
        <v>38</v>
      </c>
      <c r="R2" s="30"/>
      <c r="S2" s="283" t="s">
        <v>52</v>
      </c>
      <c r="T2" s="30"/>
      <c r="U2" s="283" t="s">
        <v>52</v>
      </c>
      <c r="V2" s="30"/>
      <c r="W2" s="283" t="s">
        <v>52</v>
      </c>
      <c r="X2" s="30"/>
      <c r="Y2" s="283" t="s">
        <v>52</v>
      </c>
      <c r="Z2" s="30"/>
      <c r="AA2" s="283" t="s">
        <v>52</v>
      </c>
      <c r="AB2" s="28"/>
      <c r="AC2" s="39" t="s">
        <v>38</v>
      </c>
      <c r="AD2" s="30" t="s">
        <v>61</v>
      </c>
      <c r="AE2" s="30" t="s">
        <v>61</v>
      </c>
      <c r="AF2" s="30" t="s">
        <v>62</v>
      </c>
      <c r="AG2" s="30" t="s">
        <v>62</v>
      </c>
      <c r="AH2" s="31"/>
      <c r="AI2" s="28"/>
      <c r="AJ2" s="39" t="s">
        <v>38</v>
      </c>
      <c r="AK2" s="30" t="s">
        <v>61</v>
      </c>
      <c r="AL2" s="30" t="s">
        <v>61</v>
      </c>
      <c r="AM2" s="30" t="s">
        <v>62</v>
      </c>
      <c r="AN2" s="30" t="s">
        <v>62</v>
      </c>
      <c r="AO2" s="31"/>
      <c r="AP2" s="28"/>
      <c r="AQ2" s="44" t="s">
        <v>67</v>
      </c>
    </row>
    <row r="3" spans="1:51">
      <c r="A3" s="39"/>
      <c r="B3" s="39"/>
      <c r="C3" s="283" t="s">
        <v>73</v>
      </c>
      <c r="D3" s="283" t="s">
        <v>69</v>
      </c>
      <c r="E3" s="283" t="s">
        <v>63</v>
      </c>
      <c r="F3" s="283" t="s">
        <v>74</v>
      </c>
      <c r="G3" s="119" t="s">
        <v>47</v>
      </c>
      <c r="H3" s="119" t="s">
        <v>50</v>
      </c>
      <c r="I3" s="30" t="s">
        <v>78</v>
      </c>
      <c r="J3" s="80"/>
      <c r="K3" s="30" t="s">
        <v>73</v>
      </c>
      <c r="L3" s="30"/>
      <c r="M3" s="30"/>
      <c r="N3" s="30" t="s">
        <v>69</v>
      </c>
      <c r="O3" s="39" t="s">
        <v>50</v>
      </c>
      <c r="P3" s="28"/>
      <c r="Q3" s="283"/>
      <c r="R3" s="30"/>
      <c r="S3" s="119" t="s">
        <v>53</v>
      </c>
      <c r="T3" s="30"/>
      <c r="U3" s="119" t="s">
        <v>53</v>
      </c>
      <c r="V3" s="30"/>
      <c r="W3" s="119" t="s">
        <v>53</v>
      </c>
      <c r="X3" s="30"/>
      <c r="Y3" s="119" t="s">
        <v>53</v>
      </c>
      <c r="Z3" s="30"/>
      <c r="AA3" s="119" t="s">
        <v>53</v>
      </c>
      <c r="AB3" s="28"/>
      <c r="AC3" s="30"/>
      <c r="AD3" s="30" t="s">
        <v>31</v>
      </c>
      <c r="AE3" s="30" t="s">
        <v>64</v>
      </c>
      <c r="AF3" s="30" t="s">
        <v>63</v>
      </c>
      <c r="AG3" s="30" t="s">
        <v>63</v>
      </c>
      <c r="AH3" s="38"/>
      <c r="AI3" s="28"/>
      <c r="AJ3" s="30"/>
      <c r="AK3" s="30" t="s">
        <v>31</v>
      </c>
      <c r="AL3" s="30" t="s">
        <v>64</v>
      </c>
      <c r="AM3" s="30" t="s">
        <v>63</v>
      </c>
      <c r="AN3" s="30" t="s">
        <v>63</v>
      </c>
      <c r="AO3" s="38"/>
      <c r="AP3" s="28"/>
      <c r="AQ3" s="44" t="s">
        <v>68</v>
      </c>
      <c r="AV3" s="34">
        <f ca="1">Retirement!B2+'Financial Goals (recurring)'!B4</f>
        <v>2015</v>
      </c>
      <c r="AW3" t="s">
        <v>55</v>
      </c>
    </row>
    <row r="4" spans="1:51">
      <c r="A4" s="40">
        <f ca="1">Retirement!B2</f>
        <v>2014</v>
      </c>
      <c r="B4" s="40">
        <f>Retirement!B3</f>
        <v>40</v>
      </c>
      <c r="C4" s="36">
        <f>Retirement!E17</f>
        <v>32500</v>
      </c>
      <c r="D4" s="39">
        <v>0</v>
      </c>
      <c r="E4" s="36">
        <v>0</v>
      </c>
      <c r="F4" s="36"/>
      <c r="G4" s="36">
        <f>Retirement!B13</f>
        <v>5000000</v>
      </c>
      <c r="H4" s="36">
        <f ca="1">IF(B4="","",IF(A4&gt;=Retirement!$B$4,(H3-12*IF(D4="",0,D4))*(1+IF(A4&lt;Retirement!$B$4,preretint,retroi)), IF(A4=Retirement!$B$4-1,corptax,IF(F4="none",0,F4)+G4)))</f>
        <v>5000000</v>
      </c>
      <c r="I4" s="39"/>
      <c r="J4" s="81">
        <f ca="1">IF(A4="",NA(),A4)</f>
        <v>2014</v>
      </c>
      <c r="K4" s="82">
        <f>IF(C4="",NA(),C4)/100000</f>
        <v>0.32500000000000001</v>
      </c>
      <c r="L4" s="82"/>
      <c r="M4" s="82"/>
      <c r="N4" s="82"/>
      <c r="O4" s="81">
        <f ca="1">IF(H4="",NA(),H4)/100000</f>
        <v>50</v>
      </c>
      <c r="P4" s="28"/>
      <c r="Q4" s="285">
        <f ca="1">Retirement!B2</f>
        <v>2014</v>
      </c>
      <c r="R4" s="30">
        <f ca="1">IF(A4&gt;YEAR('Financial Goals (non-recurring)'!$B$6)-1,"",IF(R3&lt;&gt;"",R3+1,IF(A4=YEAR('Financial Goals (non-recurring)'!$B$7),1,"")))</f>
        <v>1</v>
      </c>
      <c r="S4" s="36">
        <f ca="1">IF(R4&lt;&gt;"",'Financial Goals (non-recurring)'!$B$18*(1+incg)^(R4-1),"")</f>
        <v>14919.105386324671</v>
      </c>
      <c r="T4" s="30">
        <f ca="1">IF(A4&gt;YEAR('Financial Goals (non-recurring)'!$D$6)-1,"",IF(T3&lt;&gt;"",T3+1,IF(A4=YEAR('Financial Goals (non-recurring)'!$D$7),1,"")))</f>
        <v>1</v>
      </c>
      <c r="U4" s="36">
        <f ca="1">IF(T4&lt;&gt;"",'Financial Goals (non-recurring)'!$D$18*(1+'Financial Goals (non-recurring)'!$D$14)^(T4-1),"")</f>
        <v>16767.059018537224</v>
      </c>
      <c r="V4" s="30" t="str">
        <f ca="1">IF(A4&gt;YEAR('Financial Goals (non-recurring)'!$F$6)-1,"",IF(V3&lt;&gt;"",V3+1,IF(A4=YEAR('Financial Goals (non-recurring)'!$F$7),1,"")))</f>
        <v/>
      </c>
      <c r="W4" s="36" t="str">
        <f ca="1">IF(V4&lt;&gt;"",'Financial Goals (non-recurring)'!$F$18*(1+'Financial Goals (non-recurring)'!$F$14)^(V4-1),"")</f>
        <v/>
      </c>
      <c r="X4" s="30" t="str">
        <f ca="1">IF(A4&gt;YEAR('Financial Goals (non-recurring)'!$H$6)-1,"",IF(X3&lt;&gt;"",X3+1,IF(A4=YEAR('Financial Goals (non-recurring)'!$H$7),1,"")))</f>
        <v/>
      </c>
      <c r="Y4" s="36" t="str">
        <f ca="1">IF(X4&lt;&gt;"",'Financial Goals (non-recurring)'!$H$18*(1+'Financial Goals (non-recurring)'!$H$14)^(X4-1),"")</f>
        <v/>
      </c>
      <c r="Z4" s="30" t="str">
        <f ca="1">IF(A4&gt;YEAR('Financial Goals (non-recurring)'!$J$6)-1,"",IF(Z3&lt;&gt;"",Z3+1,IF(A4=YEAR('Financial Goals (non-recurring)'!$J$7),1,"")))</f>
        <v/>
      </c>
      <c r="AA4" s="36" t="str">
        <f ca="1">IF(Z4&lt;&gt;"",'Financial Goals (non-recurring)'!$J$18*(1+'Financial Goals (non-recurring)'!$J$14)^(Z4-1),"")</f>
        <v/>
      </c>
      <c r="AB4" s="28"/>
      <c r="AC4" s="35">
        <f ca="1">Retirement!B2</f>
        <v>2014</v>
      </c>
      <c r="AD4" s="31" t="str">
        <f ca="1">IF(ISERROR(INDEX('Financial Goals (recurring)'!$D$4:$H$34,MATCH('Detailed Cash Flow Chart'!AC4,'Financial Goals (recurring)'!$D$4:$D$34,0),3)),"",INDEX('Financial Goals (recurring)'!$D$4:$H$34,MATCH('Detailed Cash Flow Chart'!AC4,'Financial Goals (recurring)'!$D$4:$D$34,0),3))</f>
        <v/>
      </c>
      <c r="AE4" s="32" t="str">
        <f ca="1">IF(ISERROR(INDEX('Financial Goals (recurring)'!$E$4:$H$34,MATCH('Detailed Cash Flow Chart'!AC4,'Financial Goals (recurring)'!$E$4:$E$34,0),3)),"",INDEX('Financial Goals (recurring)'!$E$4:$H$34,MATCH('Detailed Cash Flow Chart'!AC4,'Financial Goals (recurring)'!$E$4:$E$34,0),3))</f>
        <v/>
      </c>
      <c r="AF4" s="32" t="str">
        <f ca="1">IF(ISERROR(INDEX('Financial Goals (recurring)'!$D$4:$H$34,MATCH('Detailed Cash Flow Chart'!AC4,'Financial Goals (recurring)'!$D$4:$D$34,0),5)),"",INDEX('Financial Goals (recurring)'!$D$4:$H$34,MATCH('Detailed Cash Flow Chart'!AC4,'Financial Goals (recurring)'!$D$4:$D$34,0),5))</f>
        <v/>
      </c>
      <c r="AG4" s="36" t="str">
        <f ca="1">IF(ISERROR(IF(AH4&lt;&gt;"",IF(AF4&lt;&gt;"",AF4,IF(SUM(AF3:AG3)=AG2,AG3,IF(SUM(AF3:AG3)=2*AF3,AG3,""))),"")),"",IF(AH4&lt;&gt;"",IF(AF4&lt;&gt;"",AF4,IF(SUM(AF3:AG3)=AG2,AG3,IF(SUM(AF3:AG3)=2*AF3,AG3,""))),""))</f>
        <v/>
      </c>
      <c r="AH4" s="38" t="str">
        <f t="shared" ref="AH4:AH34" ca="1" si="0">IF(AC4&lt;rg1start,"",IF(AC4&gt;rg1cs1,"",1))</f>
        <v/>
      </c>
      <c r="AI4" s="28"/>
      <c r="AJ4" s="38">
        <f ca="1">Retirement!B2</f>
        <v>2014</v>
      </c>
      <c r="AK4" s="38" t="str">
        <f ca="1">IF(ISERROR(INDEX('Financial Goals (recurring)'!$M$4:$Q$34,MATCH('Detailed Cash Flow Chart'!AC4,'Financial Goals (recurring)'!$M$4:$M$34,0),3)),"",INDEX('Financial Goals (recurring)'!$M$4:$Q$34,MATCH('Detailed Cash Flow Chart'!AC4,'Financial Goals (recurring)'!$M$4:$M$34,0),3))</f>
        <v/>
      </c>
      <c r="AL4" s="38" t="str">
        <f ca="1">IF(ISERROR(INDEX('Financial Goals (recurring)'!$N$4:$Q$34,MATCH('Detailed Cash Flow Chart'!AC4,'Financial Goals (recurring)'!$N$4:$N$34,0),3)),"",INDEX('Financial Goals (recurring)'!$N$4:$Q$34,MATCH('Detailed Cash Flow Chart'!AC4,'Financial Goals (recurring)'!$N$4:$N$34,0),3))</f>
        <v/>
      </c>
      <c r="AM4" s="38" t="str">
        <f ca="1">IF(ISERROR(INDEX('Financial Goals (recurring)'!$M$4:$Q$34,MATCH('Detailed Cash Flow Chart'!AC4,'Financial Goals (recurring)'!$M$4:$M$34,0),5)),"",INDEX('Financial Goals (recurring)'!$M$4:$Q$34,MATCH('Detailed Cash Flow Chart'!AC4,'Financial Goals (recurring)'!$M$4:$M$34,0),5))</f>
        <v/>
      </c>
      <c r="AN4" s="32" t="str">
        <f ca="1">IF(ISERROR(IF(AO4&lt;&gt;"",IF(AM4&lt;&gt;"",AM4,IF(SUM(AM3:AN3)=AN2,AN3,IF(SUM(AM3:AN3)=2*AM3,AN3,""))),"")),"",IF(AO4&lt;&gt;"",IF(AM4&lt;&gt;"",AM4,IF(SUM(AM3:AN3)=AN2,AN3,IF(SUM(AM3:AN3)=2*AM3,AN3,""))),""))</f>
        <v/>
      </c>
      <c r="AO4" s="34" t="str">
        <f t="shared" ref="AO4:AO35" ca="1" si="1">IF(AC4&lt;rg2start,"",IF(AC4&gt;rg2cs2,"",1))</f>
        <v/>
      </c>
      <c r="AP4" s="28"/>
      <c r="AQ4" s="36">
        <f ca="1">IF(AN4="",0,AN4)+IF(AG4="",0,AG4)+IF(AA4="",0,AA4)+IF(Y4="",0,Y4)+IF(W4="",0,W4)+IF(U4="",0,U4)+IF(S4="",0,S4)+IF(E4="none",0,IF(E4="",0,E4))</f>
        <v>31686.164404861895</v>
      </c>
      <c r="AV4" s="34">
        <f ca="1">Retirement!B2+'Financial Goals (recurring)'!B4+'Financial Goals (recurring)'!B7</f>
        <v>2045</v>
      </c>
      <c r="AW4" t="s">
        <v>56</v>
      </c>
    </row>
    <row r="5" spans="1:51">
      <c r="A5" s="39">
        <f ca="1">IF(A4="","",IF(A4&gt;=(y+wy+k),0,A4+1))</f>
        <v>2015</v>
      </c>
      <c r="B5" s="39">
        <f ca="1">IF(A4="","",IF(A4&gt;=(y+wy+k),0,B4+1))</f>
        <v>41</v>
      </c>
      <c r="C5" s="36">
        <f ca="1">IF(B5="","",IF(B4&lt;(Retirement!$B$3+wy),C4*(1+preinf),C4*(1+inf)))</f>
        <v>35425</v>
      </c>
      <c r="D5" s="36">
        <f t="shared" ref="D5:D36" ca="1" si="2">IF(B5="",0,IF(A5&gt;=(y+wy+1),(((1+inf)^(A5-y-wy-1)*PMT(((1+retroi)/(1+inf)-1),(k),-corptax,,1))/12),0))</f>
        <v>0</v>
      </c>
      <c r="E5" s="36">
        <f ca="1">Retirement!J16</f>
        <v>28285.136781260866</v>
      </c>
      <c r="F5" s="36">
        <f ca="1">IF(B5="","",IF(A4&lt;y+wy,IF(Retirement!$J$16="none","none",(12*E5+F4)*(1+preretint)),""))</f>
        <v>369969.58909889217</v>
      </c>
      <c r="G5" s="36">
        <f ca="1">IF(B5="","",IF(A4&lt;y+wy,G4*(1+Retirement!$B$14),""))</f>
        <v>5450000</v>
      </c>
      <c r="H5" s="36">
        <f ca="1">IF(B5="","",IF(A5&gt;=Retirement!$B$4,(H4-12*IF(D5="",0,D5))*(1+IF(A5&lt;Retirement!$B$4,preretint,retroi)), IF(A5=Retirement!$B$4-1,corptax,IF(F5="none",0,F5)+G5)))</f>
        <v>5819969.5890988922</v>
      </c>
      <c r="I5" s="41" t="str">
        <f ca="1">IF(A5=Retirement!$B$4-1,IF(F5="none",0,F5)+G5-H5,"")</f>
        <v/>
      </c>
      <c r="J5" s="81">
        <f t="shared" ref="J5:J65" ca="1" si="3">IF(A5="",NA(),A5)</f>
        <v>2015</v>
      </c>
      <c r="K5" s="82">
        <f t="shared" ref="K5:K65" ca="1" si="4">IF(C5="",NA(),C5)/100000</f>
        <v>0.35425000000000001</v>
      </c>
      <c r="L5" s="82" t="e">
        <f ca="1">M5+N5</f>
        <v>#N/A</v>
      </c>
      <c r="M5" s="82" t="e">
        <f ca="1">IF(A5&gt;rety-1,'Cash flow summary'!H5,NA())/100000</f>
        <v>#N/A</v>
      </c>
      <c r="N5" s="82" t="e">
        <f ca="1">IF(D5="",NA(),IF(E5&lt;&gt;0,NA(),D5))/100000</f>
        <v>#N/A</v>
      </c>
      <c r="O5" s="81">
        <f t="shared" ref="O5:O65" ca="1" si="5">IF(H5="",NA(),H5)/100000</f>
        <v>58.19969589098892</v>
      </c>
      <c r="P5" s="28"/>
      <c r="Q5" s="283">
        <f ca="1">IF(B5="","",A4+1)</f>
        <v>2015</v>
      </c>
      <c r="R5" s="30">
        <f ca="1">IF(A5&gt;YEAR('Financial Goals (non-recurring)'!$B$6)-1,"",IF(R4&lt;&gt;"",R4+1,IF(A5=YEAR('Financial Goals (non-recurring)'!$B$7),1,"")))</f>
        <v>2</v>
      </c>
      <c r="S5" s="36">
        <f ca="1">IF(R5&lt;&gt;"",'Financial Goals (non-recurring)'!$B$18*(1+incg)^(R5-1),"")</f>
        <v>16411.015924957141</v>
      </c>
      <c r="T5" s="30">
        <f ca="1">IF(A5&gt;YEAR('Financial Goals (non-recurring)'!$D$6)-1,"",IF(T4&lt;&gt;"",T4+1,IF(A5=YEAR('Financial Goals (non-recurring)'!$D$7),1,"")))</f>
        <v>2</v>
      </c>
      <c r="U5" s="36">
        <f ca="1">IF(T5&lt;&gt;"",'Financial Goals (non-recurring)'!$D$18*(1+'Financial Goals (non-recurring)'!$D$14)^(T5-1),"")</f>
        <v>18443.76492039095</v>
      </c>
      <c r="V5" s="30" t="str">
        <f ca="1">IF(A5&gt;YEAR('Financial Goals (non-recurring)'!$F$6)-1,"",IF(V4&lt;&gt;"",V4+1,IF(A5=YEAR('Financial Goals (non-recurring)'!$F$7),1,"")))</f>
        <v/>
      </c>
      <c r="W5" s="36" t="str">
        <f ca="1">IF(V5&lt;&gt;"",'Financial Goals (non-recurring)'!$F$18*(1+'Financial Goals (non-recurring)'!$F$14)^(V5-1),"")</f>
        <v/>
      </c>
      <c r="X5" s="30">
        <f ca="1">IF(A5&gt;YEAR('Financial Goals (non-recurring)'!$H$6)-1,"",IF(X4&lt;&gt;"",X4+1,IF(A5=YEAR('Financial Goals (non-recurring)'!$H$7),1,"")))</f>
        <v>1</v>
      </c>
      <c r="Y5" s="36">
        <f ca="1">IF(X5&lt;&gt;"",'Financial Goals (non-recurring)'!$H$18*(1+'Financial Goals (non-recurring)'!$H$14)^(X5-1),"")</f>
        <v>36691.846751450663</v>
      </c>
      <c r="Z5" s="30" t="str">
        <f ca="1">IF(A5&gt;YEAR('Financial Goals (non-recurring)'!$J$6)-1,"",IF(Z4&lt;&gt;"",Z4+1,IF(A5=YEAR('Financial Goals (non-recurring)'!$J$7),1,"")))</f>
        <v/>
      </c>
      <c r="AA5" s="36" t="str">
        <f ca="1">IF(Z5&lt;&gt;"",'Financial Goals (non-recurring)'!$J$18*(1+'Financial Goals (non-recurring)'!$J$14)^(Z5-1),"")</f>
        <v/>
      </c>
      <c r="AB5" s="28"/>
      <c r="AC5" s="35">
        <f ca="1">IF(B5="","",A4+1)</f>
        <v>2015</v>
      </c>
      <c r="AD5" s="31">
        <f ca="1">IF(ISERROR(INDEX('Financial Goals (recurring)'!$D$4:$H$34,MATCH('Detailed Cash Flow Chart'!AC5,'Financial Goals (recurring)'!$D$4:$D$34,0),3)),"",INDEX('Financial Goals (recurring)'!$D$4:$H$34,MATCH('Detailed Cash Flow Chart'!AC5,'Financial Goals (recurring)'!$D$4:$D$34,0),3))</f>
        <v>1</v>
      </c>
      <c r="AE5" s="32" t="str">
        <f ca="1">IF(ISERROR(INDEX('Financial Goals (recurring)'!$E$4:$H$34,MATCH('Detailed Cash Flow Chart'!AC5,'Financial Goals (recurring)'!$E$4:$E$34,0),3)),"",INDEX('Financial Goals (recurring)'!$E$4:$H$34,MATCH('Detailed Cash Flow Chart'!AC5,'Financial Goals (recurring)'!$E$4:$E$34,0),3))</f>
        <v/>
      </c>
      <c r="AF5" s="32">
        <f ca="1">IF(ISERROR(INDEX('Financial Goals (recurring)'!$D$4:$H$34,MATCH('Detailed Cash Flow Chart'!AC5,'Financial Goals (recurring)'!$D$4:$D$34,0),5)),"",INDEX('Financial Goals (recurring)'!$D$4:$H$34,MATCH('Detailed Cash Flow Chart'!AC5,'Financial Goals (recurring)'!$D$4:$D$34,0),5))</f>
        <v>0</v>
      </c>
      <c r="AG5" s="36">
        <f t="shared" ref="AG5:AG60" ca="1" si="6">IF(ISERROR(IF(AH5&lt;&gt;"",IF(AF5&lt;&gt;"",AF5,IF(SUM(AF4:AG4)=AG3,AG4,IF(SUM(AF4:AG4)=2*AF4,AG4,""))),"")),"",IF(AH5&lt;&gt;"",IF(AF5&lt;&gt;"",AF5,IF(SUM(AF4:AG4)=AG3,AG4,IF(SUM(AF4:AG4)=2*AF4,AG4,""))),""))</f>
        <v>0</v>
      </c>
      <c r="AH5" s="38">
        <f t="shared" ca="1" si="0"/>
        <v>1</v>
      </c>
      <c r="AI5" s="28"/>
      <c r="AJ5" s="38">
        <f ca="1">IF(B5="","",A4+1)</f>
        <v>2015</v>
      </c>
      <c r="AK5" s="38" t="str">
        <f ca="1">IF(ISERROR(INDEX('Financial Goals (recurring)'!$M$4:$Q$34,MATCH('Detailed Cash Flow Chart'!AC5,'Financial Goals (recurring)'!$M$4:$M$34,0),3)),"",INDEX('Financial Goals (recurring)'!$M$4:$Q$34,MATCH('Detailed Cash Flow Chart'!AC5,'Financial Goals (recurring)'!$M$4:$M$34,0),3))</f>
        <v/>
      </c>
      <c r="AL5" s="38" t="str">
        <f ca="1">IF(ISERROR(INDEX('Financial Goals (recurring)'!$N$4:$Q$34,MATCH('Detailed Cash Flow Chart'!AC5,'Financial Goals (recurring)'!$N$4:$N$34,0),3)),"",INDEX('Financial Goals (recurring)'!$N$4:$Q$34,MATCH('Detailed Cash Flow Chart'!AC5,'Financial Goals (recurring)'!$N$4:$N$34,0),3))</f>
        <v/>
      </c>
      <c r="AM5" s="38" t="str">
        <f ca="1">IF(ISERROR(INDEX('Financial Goals (recurring)'!$M$4:$Q$34,MATCH('Detailed Cash Flow Chart'!AC5,'Financial Goals (recurring)'!$M$4:$M$34,0),5)),"",INDEX('Financial Goals (recurring)'!$M$4:$Q$34,MATCH('Detailed Cash Flow Chart'!AC5,'Financial Goals (recurring)'!$M$4:$M$34,0),5))</f>
        <v/>
      </c>
      <c r="AN5" s="32" t="str">
        <f t="shared" ref="AN5:AN60" ca="1" si="7">IF(ISERROR(IF(AO5&lt;&gt;"",IF(AM5&lt;&gt;"",AM5,IF(SUM(AM4:AN4)=AN3,AN4,IF(SUM(AM4:AN4)=2*AM4,AN4,""))),"")),"",IF(AO5&lt;&gt;"",IF(AM5&lt;&gt;"",AM5,IF(SUM(AM4:AN4)=AN3,AN4,IF(SUM(AM4:AN4)=2*AM4,AN4,""))),""))</f>
        <v/>
      </c>
      <c r="AO5" s="34" t="str">
        <f t="shared" ca="1" si="1"/>
        <v/>
      </c>
      <c r="AP5" s="28"/>
      <c r="AQ5" s="36">
        <f t="shared" ref="AQ5:AQ60" ca="1" si="8">IF(AN5="",0,AN5)+IF(AG5="",0,AG5)+IF(AA5="",0,AA5)+IF(Y5="",0,Y5)+IF(W5="",0,W5)+IF(U5="",0,U5)+IF(S5="",0,S5)+IF(E5="none",0,IF(E5="",0,E5))</f>
        <v>99831.764378059626</v>
      </c>
      <c r="AV5">
        <f ca="1">MAX('Financial Goals (recurring)'!E4:E34)-1</f>
        <v>2044</v>
      </c>
    </row>
    <row r="6" spans="1:51">
      <c r="A6" s="39">
        <f t="shared" ref="A6:A55" ca="1" si="9">IF(B6="","",A5+1)</f>
        <v>2016</v>
      </c>
      <c r="B6" s="39">
        <f ca="1">IF(B5&lt;(Retirement!$B$3+wy+k),B5+1,"")</f>
        <v>42</v>
      </c>
      <c r="C6" s="36">
        <f ca="1">IF(B6="","",IF(B5&lt;(Retirement!$B$3+wy),C5*(1+preinf),C5*(1+inf)))</f>
        <v>38613.25</v>
      </c>
      <c r="D6" s="36">
        <f t="shared" ca="1" si="2"/>
        <v>0</v>
      </c>
      <c r="E6" s="36">
        <f t="shared" ref="E6:E37" ca="1" si="10">IF(B6="","",IF(A6-(y+wy)&gt;0,0,IF(E5="none",0,E5)+IF(E5="none",0,E5)*gd))</f>
        <v>31113.650459386954</v>
      </c>
      <c r="F6" s="36">
        <f ca="1">IF(B6="","",IF(A5&lt;y+wy,IF(Retirement!$J$16="none","none",(12*E6+F5)*(1+preretint)),""))</f>
        <v>810233.40012657386</v>
      </c>
      <c r="G6" s="36">
        <f ca="1">IF(B6="","",IF(A5&lt;y+wy,G5*(1+Retirement!$B$14),""))</f>
        <v>5940500</v>
      </c>
      <c r="H6" s="36">
        <f ca="1">IF(B6="","",IF(A6&gt;=Retirement!$B$4,(H5-12*IF(D6="",0,D6))*(1+IF(A6&lt;Retirement!$B$4,preretint,retroi)), IF(A6=Retirement!$B$4-1,corptax,IF(F6="none",0,F6)+G6)))</f>
        <v>6750733.4001265736</v>
      </c>
      <c r="I6" s="41" t="str">
        <f ca="1">IF(A6=Retirement!$B$4-1,IF(F6="none",0,F6)+G6-H6,"")</f>
        <v/>
      </c>
      <c r="J6" s="81">
        <f t="shared" ca="1" si="3"/>
        <v>2016</v>
      </c>
      <c r="K6" s="82">
        <f t="shared" ca="1" si="4"/>
        <v>0.38613249999999999</v>
      </c>
      <c r="L6" s="82" t="e">
        <f t="shared" ref="L6:L69" ca="1" si="11">M6+N6</f>
        <v>#N/A</v>
      </c>
      <c r="M6" s="82" t="e">
        <f ca="1">IF(A6&gt;rety-1,'Cash flow summary'!H6,NA())/100000</f>
        <v>#N/A</v>
      </c>
      <c r="N6" s="82" t="e">
        <f t="shared" ref="N6:N69" ca="1" si="12">IF(D6="",NA(),IF(E6&lt;&gt;0,NA(),D6))/100000</f>
        <v>#N/A</v>
      </c>
      <c r="O6" s="81">
        <f t="shared" ca="1" si="5"/>
        <v>67.507334001265733</v>
      </c>
      <c r="P6" s="28"/>
      <c r="Q6" s="283">
        <f t="shared" ref="Q6:Q60" ca="1" si="13">IF(B6="","",A5+1)</f>
        <v>2016</v>
      </c>
      <c r="R6" s="30">
        <f ca="1">IF(A6&gt;YEAR('Financial Goals (non-recurring)'!$B$6)-1,"",IF(R5&lt;&gt;"",R5+1,IF(A6=YEAR('Financial Goals (non-recurring)'!$B$7),1,"")))</f>
        <v>3</v>
      </c>
      <c r="S6" s="36">
        <f ca="1">IF(R6&lt;&gt;"",'Financial Goals (non-recurring)'!$B$18*(1+incg)^(R6-1),"")</f>
        <v>18052.117517452854</v>
      </c>
      <c r="T6" s="30">
        <f ca="1">IF(A6&gt;YEAR('Financial Goals (non-recurring)'!$D$6)-1,"",IF(T5&lt;&gt;"",T5+1,IF(A6=YEAR('Financial Goals (non-recurring)'!$D$7),1,"")))</f>
        <v>3</v>
      </c>
      <c r="U6" s="36">
        <f ca="1">IF(T6&lt;&gt;"",'Financial Goals (non-recurring)'!$D$18*(1+'Financial Goals (non-recurring)'!$D$14)^(T6-1),"")</f>
        <v>20288.141412430043</v>
      </c>
      <c r="V6" s="30" t="str">
        <f ca="1">IF(A6&gt;YEAR('Financial Goals (non-recurring)'!$F$6)-1,"",IF(V5&lt;&gt;"",V5+1,IF(A6=YEAR('Financial Goals (non-recurring)'!$F$7),1,"")))</f>
        <v/>
      </c>
      <c r="W6" s="36" t="str">
        <f ca="1">IF(V6&lt;&gt;"",'Financial Goals (non-recurring)'!$F$18*(1+'Financial Goals (non-recurring)'!$F$14)^(V6-1),"")</f>
        <v/>
      </c>
      <c r="X6" s="30">
        <f ca="1">IF(A6&gt;YEAR('Financial Goals (non-recurring)'!$H$6)-1,"",IF(X5&lt;&gt;"",X5+1,IF(A6=YEAR('Financial Goals (non-recurring)'!$H$7),1,"")))</f>
        <v>2</v>
      </c>
      <c r="Y6" s="36">
        <f ca="1">IF(X6&lt;&gt;"",'Financial Goals (non-recurring)'!$H$18*(1+'Financial Goals (non-recurring)'!$H$14)^(X6-1),"")</f>
        <v>36691.846751450663</v>
      </c>
      <c r="Z6" s="30" t="str">
        <f ca="1">IF(A6&gt;YEAR('Financial Goals (non-recurring)'!$J$6)-1,"",IF(Z5&lt;&gt;"",Z5+1,IF(A6=YEAR('Financial Goals (non-recurring)'!$J$7),1,"")))</f>
        <v/>
      </c>
      <c r="AA6" s="36" t="str">
        <f ca="1">IF(Z6&lt;&gt;"",'Financial Goals (non-recurring)'!$J$18*(1+'Financial Goals (non-recurring)'!$J$14)^(Z6-1),"")</f>
        <v/>
      </c>
      <c r="AB6" s="28"/>
      <c r="AC6" s="35">
        <f t="shared" ref="AC6:AC60" ca="1" si="14">IF(B6="","",A5+1)</f>
        <v>2016</v>
      </c>
      <c r="AD6" s="31" t="str">
        <f ca="1">IF(ISERROR(INDEX('Financial Goals (recurring)'!$D$4:$H$34,MATCH('Detailed Cash Flow Chart'!AC6,'Financial Goals (recurring)'!$D$4:$D$34,0),3)),"",INDEX('Financial Goals (recurring)'!$D$4:$H$34,MATCH('Detailed Cash Flow Chart'!AC6,'Financial Goals (recurring)'!$D$4:$D$34,0),3))</f>
        <v/>
      </c>
      <c r="AE6" s="32" t="str">
        <f ca="1">IF(ISERROR(INDEX('Financial Goals (recurring)'!$E$4:$H$34,MATCH('Detailed Cash Flow Chart'!AC6,'Financial Goals (recurring)'!$E$4:$E$34,0),3)),"",INDEX('Financial Goals (recurring)'!$E$4:$H$34,MATCH('Detailed Cash Flow Chart'!AC6,'Financial Goals (recurring)'!$E$4:$E$34,0),3))</f>
        <v/>
      </c>
      <c r="AF6" s="32" t="str">
        <f ca="1">IF(ISERROR(INDEX('Financial Goals (recurring)'!$D$4:$H$34,MATCH('Detailed Cash Flow Chart'!AC6,'Financial Goals (recurring)'!$D$4:$D$34,0),5)),"",INDEX('Financial Goals (recurring)'!$D$4:$H$34,MATCH('Detailed Cash Flow Chart'!AC6,'Financial Goals (recurring)'!$D$4:$D$34,0),5))</f>
        <v/>
      </c>
      <c r="AG6" s="36">
        <f t="shared" ca="1" si="6"/>
        <v>0</v>
      </c>
      <c r="AH6" s="38">
        <f t="shared" ca="1" si="0"/>
        <v>1</v>
      </c>
      <c r="AI6" s="28"/>
      <c r="AJ6" s="38">
        <f t="shared" ref="AJ6:AJ60" ca="1" si="15">IF(B6="","",A5+1)</f>
        <v>2016</v>
      </c>
      <c r="AK6" s="38" t="str">
        <f ca="1">IF(ISERROR(INDEX('Financial Goals (recurring)'!$M$4:$Q$34,MATCH('Detailed Cash Flow Chart'!AC6,'Financial Goals (recurring)'!$M$4:$M$34,0),3)),"",INDEX('Financial Goals (recurring)'!$M$4:$Q$34,MATCH('Detailed Cash Flow Chart'!AC6,'Financial Goals (recurring)'!$M$4:$M$34,0),3))</f>
        <v/>
      </c>
      <c r="AL6" s="38" t="str">
        <f ca="1">IF(ISERROR(INDEX('Financial Goals (recurring)'!$N$4:$Q$34,MATCH('Detailed Cash Flow Chart'!AC6,'Financial Goals (recurring)'!$N$4:$N$34,0),3)),"",INDEX('Financial Goals (recurring)'!$N$4:$Q$34,MATCH('Detailed Cash Flow Chart'!AC6,'Financial Goals (recurring)'!$N$4:$N$34,0),3))</f>
        <v/>
      </c>
      <c r="AM6" s="38" t="str">
        <f ca="1">IF(ISERROR(INDEX('Financial Goals (recurring)'!$M$4:$Q$34,MATCH('Detailed Cash Flow Chart'!AC6,'Financial Goals (recurring)'!$M$4:$M$34,0),5)),"",INDEX('Financial Goals (recurring)'!$M$4:$Q$34,MATCH('Detailed Cash Flow Chart'!AC6,'Financial Goals (recurring)'!$M$4:$M$34,0),5))</f>
        <v/>
      </c>
      <c r="AN6" s="32" t="str">
        <f t="shared" ca="1" si="7"/>
        <v/>
      </c>
      <c r="AO6" s="34" t="str">
        <f t="shared" ca="1" si="1"/>
        <v/>
      </c>
      <c r="AP6" s="28"/>
      <c r="AQ6" s="36">
        <f t="shared" ca="1" si="8"/>
        <v>106145.75614072051</v>
      </c>
      <c r="AV6" s="34">
        <f ca="1">Retirement!B2+'Financial Goals (recurring)'!K4</f>
        <v>2017</v>
      </c>
      <c r="AW6" t="s">
        <v>57</v>
      </c>
    </row>
    <row r="7" spans="1:51">
      <c r="A7" s="39">
        <f t="shared" ca="1" si="9"/>
        <v>2017</v>
      </c>
      <c r="B7" s="39">
        <f ca="1">IF(B6&lt;(Retirement!$B$3+wy+k),B6+1,"")</f>
        <v>43</v>
      </c>
      <c r="C7" s="36">
        <f ca="1">IF(B7="","",IF(B6&lt;(Retirement!$B$3+wy),C6*(1+preinf),C6*(1+inf)))</f>
        <v>42088.442500000005</v>
      </c>
      <c r="D7" s="36">
        <f t="shared" ca="1" si="2"/>
        <v>0</v>
      </c>
      <c r="E7" s="36">
        <f t="shared" ca="1" si="10"/>
        <v>34225.015505325646</v>
      </c>
      <c r="F7" s="36">
        <f ca="1">IF(B7="","",IF(A6&lt;y+wy,IF(Retirement!$J$16="none","none",(12*E7+F6)*(1+preretint)),""))</f>
        <v>1330817.6089476252</v>
      </c>
      <c r="G7" s="36">
        <f ca="1">IF(B7="","",IF(A6&lt;y+wy,G6*(1+Retirement!$B$14),""))</f>
        <v>6475145.0000000009</v>
      </c>
      <c r="H7" s="36">
        <f ca="1">IF(B7="","",IF(A7&gt;=Retirement!$B$4,(H6-12*IF(D7="",0,D7))*(1+IF(A7&lt;Retirement!$B$4,preretint,retroi)), IF(A7=Retirement!$B$4-1,corptax,IF(F7="none",0,F7)+G7)))</f>
        <v>7805962.6089476263</v>
      </c>
      <c r="I7" s="41" t="str">
        <f ca="1">IF(A7=Retirement!$B$4-1,IF(F7="none",0,F7)+G7-H7,"")</f>
        <v/>
      </c>
      <c r="J7" s="81">
        <f t="shared" ca="1" si="3"/>
        <v>2017</v>
      </c>
      <c r="K7" s="82">
        <f t="shared" ca="1" si="4"/>
        <v>0.42088442500000006</v>
      </c>
      <c r="L7" s="82" t="e">
        <f t="shared" ca="1" si="11"/>
        <v>#N/A</v>
      </c>
      <c r="M7" s="82" t="e">
        <f ca="1">IF(A7&gt;rety-1,'Cash flow summary'!H7,NA())/100000</f>
        <v>#N/A</v>
      </c>
      <c r="N7" s="82" t="e">
        <f t="shared" ca="1" si="12"/>
        <v>#N/A</v>
      </c>
      <c r="O7" s="81">
        <f t="shared" ca="1" si="5"/>
        <v>78.059626089476268</v>
      </c>
      <c r="P7" s="28"/>
      <c r="Q7" s="283">
        <f t="shared" ca="1" si="13"/>
        <v>2017</v>
      </c>
      <c r="R7" s="30">
        <f ca="1">IF(A7&gt;YEAR('Financial Goals (non-recurring)'!$B$6)-1,"",IF(R6&lt;&gt;"",R6+1,IF(A7=YEAR('Financial Goals (non-recurring)'!$B$7),1,"")))</f>
        <v>4</v>
      </c>
      <c r="S7" s="36">
        <f ca="1">IF(R7&lt;&gt;"",'Financial Goals (non-recurring)'!$B$18*(1+incg)^(R7-1),"")</f>
        <v>19857.329269198144</v>
      </c>
      <c r="T7" s="30">
        <f ca="1">IF(A7&gt;YEAR('Financial Goals (non-recurring)'!$D$6)-1,"",IF(T6&lt;&gt;"",T6+1,IF(A7=YEAR('Financial Goals (non-recurring)'!$D$7),1,"")))</f>
        <v>4</v>
      </c>
      <c r="U7" s="36">
        <f ca="1">IF(T7&lt;&gt;"",'Financial Goals (non-recurring)'!$D$18*(1+'Financial Goals (non-recurring)'!$D$14)^(T7-1),"")</f>
        <v>22316.955553673051</v>
      </c>
      <c r="V7" s="30" t="str">
        <f ca="1">IF(A7&gt;YEAR('Financial Goals (non-recurring)'!$F$6)-1,"",IF(V6&lt;&gt;"",V6+1,IF(A7=YEAR('Financial Goals (non-recurring)'!$F$7),1,"")))</f>
        <v/>
      </c>
      <c r="W7" s="36" t="str">
        <f ca="1">IF(V7&lt;&gt;"",'Financial Goals (non-recurring)'!$F$18*(1+'Financial Goals (non-recurring)'!$F$14)^(V7-1),"")</f>
        <v/>
      </c>
      <c r="X7" s="30">
        <f ca="1">IF(A7&gt;YEAR('Financial Goals (non-recurring)'!$H$6)-1,"",IF(X6&lt;&gt;"",X6+1,IF(A7=YEAR('Financial Goals (non-recurring)'!$H$7),1,"")))</f>
        <v>3</v>
      </c>
      <c r="Y7" s="36">
        <f ca="1">IF(X7&lt;&gt;"",'Financial Goals (non-recurring)'!$H$18*(1+'Financial Goals (non-recurring)'!$H$14)^(X7-1),"")</f>
        <v>36691.846751450663</v>
      </c>
      <c r="Z7" s="30" t="str">
        <f ca="1">IF(A7&gt;YEAR('Financial Goals (non-recurring)'!$J$6)-1,"",IF(Z6&lt;&gt;"",Z6+1,IF(A7=YEAR('Financial Goals (non-recurring)'!$J$7),1,"")))</f>
        <v/>
      </c>
      <c r="AA7" s="36" t="str">
        <f ca="1">IF(Z7&lt;&gt;"",'Financial Goals (non-recurring)'!$J$18*(1+'Financial Goals (non-recurring)'!$J$14)^(Z7-1),"")</f>
        <v/>
      </c>
      <c r="AB7" s="28"/>
      <c r="AC7" s="35">
        <f t="shared" ca="1" si="14"/>
        <v>2017</v>
      </c>
      <c r="AD7" s="31">
        <f ca="1">IF(ISERROR(INDEX('Financial Goals (recurring)'!$D$4:$H$34,MATCH('Detailed Cash Flow Chart'!AC7,'Financial Goals (recurring)'!$D$4:$D$34,0),3)),"",INDEX('Financial Goals (recurring)'!$D$4:$H$34,MATCH('Detailed Cash Flow Chart'!AC7,'Financial Goals (recurring)'!$D$4:$D$34,0),3))</f>
        <v>2</v>
      </c>
      <c r="AE7" s="32">
        <f ca="1">IF(ISERROR(INDEX('Financial Goals (recurring)'!$E$4:$H$34,MATCH('Detailed Cash Flow Chart'!AC7,'Financial Goals (recurring)'!$E$4:$E$34,0),3)),"",INDEX('Financial Goals (recurring)'!$E$4:$H$34,MATCH('Detailed Cash Flow Chart'!AC7,'Financial Goals (recurring)'!$E$4:$E$34,0),3))</f>
        <v>0</v>
      </c>
      <c r="AF7" s="32">
        <f ca="1">IF(ISERROR(INDEX('Financial Goals (recurring)'!$D$4:$H$34,MATCH('Detailed Cash Flow Chart'!AC7,'Financial Goals (recurring)'!$D$4:$D$34,0),5)),"",INDEX('Financial Goals (recurring)'!$D$4:$H$34,MATCH('Detailed Cash Flow Chart'!AC7,'Financial Goals (recurring)'!$D$4:$D$34,0),5))</f>
        <v>0</v>
      </c>
      <c r="AG7" s="36">
        <f t="shared" ca="1" si="6"/>
        <v>0</v>
      </c>
      <c r="AH7" s="38">
        <f t="shared" ca="1" si="0"/>
        <v>1</v>
      </c>
      <c r="AI7" s="28"/>
      <c r="AJ7" s="38">
        <f t="shared" ca="1" si="15"/>
        <v>2017</v>
      </c>
      <c r="AK7" s="38">
        <f ca="1">IF(ISERROR(INDEX('Financial Goals (recurring)'!$M$4:$Q$34,MATCH('Detailed Cash Flow Chart'!AC7,'Financial Goals (recurring)'!$M$4:$M$34,0),3)),"",INDEX('Financial Goals (recurring)'!$M$4:$Q$34,MATCH('Detailed Cash Flow Chart'!AC7,'Financial Goals (recurring)'!$M$4:$M$34,0),3))</f>
        <v>1</v>
      </c>
      <c r="AL7" s="38" t="str">
        <f ca="1">IF(ISERROR(INDEX('Financial Goals (recurring)'!$N$4:$Q$34,MATCH('Detailed Cash Flow Chart'!AC7,'Financial Goals (recurring)'!$N$4:$N$34,0),3)),"",INDEX('Financial Goals (recurring)'!$N$4:$Q$34,MATCH('Detailed Cash Flow Chart'!AC7,'Financial Goals (recurring)'!$N$4:$N$34,0),3))</f>
        <v/>
      </c>
      <c r="AM7" s="38">
        <f ca="1">IF(ISERROR(INDEX('Financial Goals (recurring)'!$M$4:$Q$34,MATCH('Detailed Cash Flow Chart'!AC7,'Financial Goals (recurring)'!$M$4:$M$34,0),5)),"",INDEX('Financial Goals (recurring)'!$M$4:$Q$34,MATCH('Detailed Cash Flow Chart'!AC7,'Financial Goals (recurring)'!$M$4:$M$34,0),5))</f>
        <v>0</v>
      </c>
      <c r="AN7" s="32">
        <f t="shared" ca="1" si="7"/>
        <v>0</v>
      </c>
      <c r="AO7" s="34">
        <f t="shared" ca="1" si="1"/>
        <v>1</v>
      </c>
      <c r="AP7" s="28"/>
      <c r="AQ7" s="36">
        <f t="shared" ca="1" si="8"/>
        <v>113091.1470796475</v>
      </c>
      <c r="AV7" s="34">
        <f ca="1">Retirement!B2+'Financial Goals (recurring)'!K4+'Financial Goals (recurring)'!K7</f>
        <v>2043</v>
      </c>
      <c r="AW7" t="s">
        <v>58</v>
      </c>
    </row>
    <row r="8" spans="1:51">
      <c r="A8" s="39">
        <f t="shared" ca="1" si="9"/>
        <v>2018</v>
      </c>
      <c r="B8" s="39">
        <f ca="1">IF(B7&lt;(Retirement!$B$3+wy+k),B7+1,"")</f>
        <v>44</v>
      </c>
      <c r="C8" s="36">
        <f ca="1">IF(B8="","",IF(B7&lt;(Retirement!$B$3+wy),C7*(1+preinf),C7*(1+inf)))</f>
        <v>45876.40232500001</v>
      </c>
      <c r="D8" s="36">
        <f t="shared" ca="1" si="2"/>
        <v>0</v>
      </c>
      <c r="E8" s="36">
        <f t="shared" ca="1" si="10"/>
        <v>37647.51705585821</v>
      </c>
      <c r="F8" s="36">
        <f ca="1">IF(B8="","",IF(A7&lt;y+wy,IF(Retirement!$J$16="none","none",(12*E8+F7)*(1+preretint)),""))</f>
        <v>1943020.7168435371</v>
      </c>
      <c r="G8" s="36">
        <f ca="1">IF(B8="","",IF(A7&lt;y+wy,G7*(1+Retirement!$B$14),""))</f>
        <v>7057908.0500000017</v>
      </c>
      <c r="H8" s="36">
        <f ca="1">IF(B8="","",IF(A8&gt;=Retirement!$B$4,(H7-12*IF(D8="",0,D8))*(1+IF(A8&lt;Retirement!$B$4,preretint,retroi)), IF(A8=Retirement!$B$4-1,corptax,IF(F8="none",0,F8)+G8)))</f>
        <v>9000928.7668435387</v>
      </c>
      <c r="I8" s="41" t="str">
        <f ca="1">IF(A8=Retirement!$B$4-1,IF(F8="none",0,F8)+G8-H8,"")</f>
        <v/>
      </c>
      <c r="J8" s="81">
        <f t="shared" ca="1" si="3"/>
        <v>2018</v>
      </c>
      <c r="K8" s="82">
        <f t="shared" ca="1" si="4"/>
        <v>0.4587640232500001</v>
      </c>
      <c r="L8" s="82" t="e">
        <f t="shared" ca="1" si="11"/>
        <v>#N/A</v>
      </c>
      <c r="M8" s="82" t="e">
        <f ca="1">IF(A8&gt;rety-1,'Cash flow summary'!H8,NA())/100000</f>
        <v>#N/A</v>
      </c>
      <c r="N8" s="82" t="e">
        <f t="shared" ca="1" si="12"/>
        <v>#N/A</v>
      </c>
      <c r="O8" s="81">
        <f t="shared" ca="1" si="5"/>
        <v>90.009287668435391</v>
      </c>
      <c r="P8" s="28"/>
      <c r="Q8" s="283">
        <f t="shared" ca="1" si="13"/>
        <v>2018</v>
      </c>
      <c r="R8" s="30">
        <f ca="1">IF(A8&gt;YEAR('Financial Goals (non-recurring)'!$B$6)-1,"",IF(R7&lt;&gt;"",R7+1,IF(A8=YEAR('Financial Goals (non-recurring)'!$B$7),1,"")))</f>
        <v>5</v>
      </c>
      <c r="S8" s="36">
        <f ca="1">IF(R8&lt;&gt;"",'Financial Goals (non-recurring)'!$B$18*(1+incg)^(R8-1),"")</f>
        <v>21843.062196117957</v>
      </c>
      <c r="T8" s="30">
        <f ca="1">IF(A8&gt;YEAR('Financial Goals (non-recurring)'!$D$6)-1,"",IF(T7&lt;&gt;"",T7+1,IF(A8=YEAR('Financial Goals (non-recurring)'!$D$7),1,"")))</f>
        <v>5</v>
      </c>
      <c r="U8" s="36">
        <f ca="1">IF(T8&lt;&gt;"",'Financial Goals (non-recurring)'!$D$18*(1+'Financial Goals (non-recurring)'!$D$14)^(T8-1),"")</f>
        <v>24548.651109040355</v>
      </c>
      <c r="V8" s="30" t="str">
        <f ca="1">IF(A8&gt;YEAR('Financial Goals (non-recurring)'!$F$6)-1,"",IF(V7&lt;&gt;"",V7+1,IF(A8=YEAR('Financial Goals (non-recurring)'!$F$7),1,"")))</f>
        <v/>
      </c>
      <c r="W8" s="36" t="str">
        <f ca="1">IF(V8&lt;&gt;"",'Financial Goals (non-recurring)'!$F$18*(1+'Financial Goals (non-recurring)'!$F$14)^(V8-1),"")</f>
        <v/>
      </c>
      <c r="X8" s="30">
        <f ca="1">IF(A8&gt;YEAR('Financial Goals (non-recurring)'!$H$6)-1,"",IF(X7&lt;&gt;"",X7+1,IF(A8=YEAR('Financial Goals (non-recurring)'!$H$7),1,"")))</f>
        <v>4</v>
      </c>
      <c r="Y8" s="36">
        <f ca="1">IF(X8&lt;&gt;"",'Financial Goals (non-recurring)'!$H$18*(1+'Financial Goals (non-recurring)'!$H$14)^(X8-1),"")</f>
        <v>36691.846751450663</v>
      </c>
      <c r="Z8" s="30" t="str">
        <f ca="1">IF(A8&gt;YEAR('Financial Goals (non-recurring)'!$J$6)-1,"",IF(Z7&lt;&gt;"",Z7+1,IF(A8=YEAR('Financial Goals (non-recurring)'!$J$7),1,"")))</f>
        <v/>
      </c>
      <c r="AA8" s="36" t="str">
        <f ca="1">IF(Z8&lt;&gt;"",'Financial Goals (non-recurring)'!$J$18*(1+'Financial Goals (non-recurring)'!$J$14)^(Z8-1),"")</f>
        <v/>
      </c>
      <c r="AB8" s="28"/>
      <c r="AC8" s="35">
        <f t="shared" ca="1" si="14"/>
        <v>2018</v>
      </c>
      <c r="AD8" s="31" t="str">
        <f ca="1">IF(ISERROR(INDEX('Financial Goals (recurring)'!$D$4:$H$34,MATCH('Detailed Cash Flow Chart'!AC8,'Financial Goals (recurring)'!$D$4:$D$34,0),3)),"",INDEX('Financial Goals (recurring)'!$D$4:$H$34,MATCH('Detailed Cash Flow Chart'!AC8,'Financial Goals (recurring)'!$D$4:$D$34,0),3))</f>
        <v/>
      </c>
      <c r="AE8" s="32" t="str">
        <f ca="1">IF(ISERROR(INDEX('Financial Goals (recurring)'!$E$4:$H$34,MATCH('Detailed Cash Flow Chart'!AC8,'Financial Goals (recurring)'!$E$4:$E$34,0),3)),"",INDEX('Financial Goals (recurring)'!$E$4:$H$34,MATCH('Detailed Cash Flow Chart'!AC8,'Financial Goals (recurring)'!$E$4:$E$34,0),3))</f>
        <v/>
      </c>
      <c r="AF8" s="32" t="str">
        <f ca="1">IF(ISERROR(INDEX('Financial Goals (recurring)'!$D$4:$H$34,MATCH('Detailed Cash Flow Chart'!AC8,'Financial Goals (recurring)'!$D$4:$D$34,0),5)),"",INDEX('Financial Goals (recurring)'!$D$4:$H$34,MATCH('Detailed Cash Flow Chart'!AC8,'Financial Goals (recurring)'!$D$4:$D$34,0),5))</f>
        <v/>
      </c>
      <c r="AG8" s="36">
        <f t="shared" ca="1" si="6"/>
        <v>0</v>
      </c>
      <c r="AH8" s="38">
        <f t="shared" ca="1" si="0"/>
        <v>1</v>
      </c>
      <c r="AI8" s="28"/>
      <c r="AJ8" s="38">
        <f t="shared" ca="1" si="15"/>
        <v>2018</v>
      </c>
      <c r="AK8" s="38" t="str">
        <f ca="1">IF(ISERROR(INDEX('Financial Goals (recurring)'!$M$4:$Q$34,MATCH('Detailed Cash Flow Chart'!AC8,'Financial Goals (recurring)'!$M$4:$M$34,0),3)),"",INDEX('Financial Goals (recurring)'!$M$4:$Q$34,MATCH('Detailed Cash Flow Chart'!AC8,'Financial Goals (recurring)'!$M$4:$M$34,0),3))</f>
        <v/>
      </c>
      <c r="AL8" s="38" t="str">
        <f ca="1">IF(ISERROR(INDEX('Financial Goals (recurring)'!$N$4:$Q$34,MATCH('Detailed Cash Flow Chart'!AC8,'Financial Goals (recurring)'!$N$4:$N$34,0),3)),"",INDEX('Financial Goals (recurring)'!$N$4:$Q$34,MATCH('Detailed Cash Flow Chart'!AC8,'Financial Goals (recurring)'!$N$4:$N$34,0),3))</f>
        <v/>
      </c>
      <c r="AM8" s="38" t="str">
        <f ca="1">IF(ISERROR(INDEX('Financial Goals (recurring)'!$M$4:$Q$34,MATCH('Detailed Cash Flow Chart'!AC8,'Financial Goals (recurring)'!$M$4:$M$34,0),5)),"",INDEX('Financial Goals (recurring)'!$M$4:$Q$34,MATCH('Detailed Cash Flow Chart'!AC8,'Financial Goals (recurring)'!$M$4:$M$34,0),5))</f>
        <v/>
      </c>
      <c r="AN8" s="32">
        <f t="shared" ca="1" si="7"/>
        <v>0</v>
      </c>
      <c r="AO8" s="34">
        <f t="shared" ca="1" si="1"/>
        <v>1</v>
      </c>
      <c r="AP8" s="28"/>
      <c r="AQ8" s="36">
        <f t="shared" ca="1" si="8"/>
        <v>120731.07711246717</v>
      </c>
      <c r="AV8">
        <f ca="1">MAX('Financial Goals (recurring)'!N4:N34)-1</f>
        <v>2042</v>
      </c>
    </row>
    <row r="9" spans="1:51">
      <c r="A9" s="39">
        <f t="shared" ca="1" si="9"/>
        <v>2019</v>
      </c>
      <c r="B9" s="39">
        <f ca="1">IF(B8&lt;(Retirement!$B$3+wy+k),B8+1,"")</f>
        <v>45</v>
      </c>
      <c r="C9" s="36">
        <f ca="1">IF(B9="","",IF(B8&lt;(Retirement!$B$3+wy),C8*(1+preinf),C8*(1+inf)))</f>
        <v>50005.278534250014</v>
      </c>
      <c r="D9" s="36">
        <f t="shared" ca="1" si="2"/>
        <v>0</v>
      </c>
      <c r="E9" s="36">
        <f t="shared" ca="1" si="10"/>
        <v>41412.268761444029</v>
      </c>
      <c r="F9" s="36">
        <f ca="1">IF(B9="","",IF(A8&lt;y+wy,IF(Retirement!$J$16="none","none",(12*E9+F8)*(1+preretint)),""))</f>
        <v>2659565.0567591432</v>
      </c>
      <c r="G9" s="36">
        <f ca="1">IF(B9="","",IF(A8&lt;y+wy,G8*(1+Retirement!$B$14),""))</f>
        <v>7693119.7745000022</v>
      </c>
      <c r="H9" s="36">
        <f ca="1">IF(B9="","",IF(A9&gt;=Retirement!$B$4,(H8-12*IF(D9="",0,D9))*(1+IF(A9&lt;Retirement!$B$4,preretint,retroi)), IF(A9=Retirement!$B$4-1,corptax,IF(F9="none",0,F9)+G9)))</f>
        <v>10352684.831259146</v>
      </c>
      <c r="I9" s="41" t="str">
        <f ca="1">IF(A9=Retirement!$B$4-1,IF(F9="none",0,F9)+G9-H9,"")</f>
        <v/>
      </c>
      <c r="J9" s="81">
        <f t="shared" ca="1" si="3"/>
        <v>2019</v>
      </c>
      <c r="K9" s="82">
        <f t="shared" ca="1" si="4"/>
        <v>0.50005278534250008</v>
      </c>
      <c r="L9" s="82" t="e">
        <f t="shared" ca="1" si="11"/>
        <v>#N/A</v>
      </c>
      <c r="M9" s="82" t="e">
        <f ca="1">IF(A9&gt;rety-1,'Cash flow summary'!H9,NA())/100000</f>
        <v>#N/A</v>
      </c>
      <c r="N9" s="82" t="e">
        <f t="shared" ca="1" si="12"/>
        <v>#N/A</v>
      </c>
      <c r="O9" s="81">
        <f t="shared" ca="1" si="5"/>
        <v>103.52684831259147</v>
      </c>
      <c r="P9" s="28"/>
      <c r="Q9" s="283">
        <f t="shared" ca="1" si="13"/>
        <v>2019</v>
      </c>
      <c r="R9" s="30">
        <f ca="1">IF(A9&gt;YEAR('Financial Goals (non-recurring)'!$B$6)-1,"",IF(R8&lt;&gt;"",R8+1,IF(A9=YEAR('Financial Goals (non-recurring)'!$B$7),1,"")))</f>
        <v>6</v>
      </c>
      <c r="S9" s="36">
        <f ca="1">IF(R9&lt;&gt;"",'Financial Goals (non-recurring)'!$B$18*(1+incg)^(R9-1),"")</f>
        <v>24027.368415729754</v>
      </c>
      <c r="T9" s="30">
        <f ca="1">IF(A9&gt;YEAR('Financial Goals (non-recurring)'!$D$6)-1,"",IF(T8&lt;&gt;"",T8+1,IF(A9=YEAR('Financial Goals (non-recurring)'!$D$7),1,"")))</f>
        <v>6</v>
      </c>
      <c r="U9" s="36">
        <f ca="1">IF(T9&lt;&gt;"",'Financial Goals (non-recurring)'!$D$18*(1+'Financial Goals (non-recurring)'!$D$14)^(T9-1),"")</f>
        <v>27003.516219944395</v>
      </c>
      <c r="V9" s="30" t="str">
        <f ca="1">IF(A9&gt;YEAR('Financial Goals (non-recurring)'!$F$6)-1,"",IF(V8&lt;&gt;"",V8+1,IF(A9=YEAR('Financial Goals (non-recurring)'!$F$7),1,"")))</f>
        <v/>
      </c>
      <c r="W9" s="36" t="str">
        <f ca="1">IF(V9&lt;&gt;"",'Financial Goals (non-recurring)'!$F$18*(1+'Financial Goals (non-recurring)'!$F$14)^(V9-1),"")</f>
        <v/>
      </c>
      <c r="X9" s="30" t="str">
        <f ca="1">IF(A9&gt;YEAR('Financial Goals (non-recurring)'!$H$6)-1,"",IF(X8&lt;&gt;"",X8+1,IF(A9=YEAR('Financial Goals (non-recurring)'!$H$7),1,"")))</f>
        <v/>
      </c>
      <c r="Y9" s="36" t="str">
        <f ca="1">IF(X9&lt;&gt;"",'Financial Goals (non-recurring)'!$H$18*(1+'Financial Goals (non-recurring)'!$H$14)^(X9-1),"")</f>
        <v/>
      </c>
      <c r="Z9" s="30">
        <f ca="1">IF(A9&gt;YEAR('Financial Goals (non-recurring)'!$J$6)-1,"",IF(Z8&lt;&gt;"",Z8+1,IF(A9=YEAR('Financial Goals (non-recurring)'!$J$7),1,"")))</f>
        <v>1</v>
      </c>
      <c r="AA9" s="36">
        <f ca="1">IF(Z9&lt;&gt;"",'Financial Goals (non-recurring)'!$J$18*(1+'Financial Goals (non-recurring)'!$J$14)^(Z9-1),"")</f>
        <v>0</v>
      </c>
      <c r="AB9" s="28"/>
      <c r="AC9" s="35">
        <f t="shared" ca="1" si="14"/>
        <v>2019</v>
      </c>
      <c r="AD9" s="31">
        <f ca="1">IF(ISERROR(INDEX('Financial Goals (recurring)'!$D$4:$H$34,MATCH('Detailed Cash Flow Chart'!AC9,'Financial Goals (recurring)'!$D$4:$D$34,0),3)),"",INDEX('Financial Goals (recurring)'!$D$4:$H$34,MATCH('Detailed Cash Flow Chart'!AC9,'Financial Goals (recurring)'!$D$4:$D$34,0),3))</f>
        <v>3</v>
      </c>
      <c r="AE9" s="32">
        <f ca="1">IF(ISERROR(INDEX('Financial Goals (recurring)'!$E$4:$H$34,MATCH('Detailed Cash Flow Chart'!AC9,'Financial Goals (recurring)'!$E$4:$E$34,0),3)),"",INDEX('Financial Goals (recurring)'!$E$4:$H$34,MATCH('Detailed Cash Flow Chart'!AC9,'Financial Goals (recurring)'!$E$4:$E$34,0),3))</f>
        <v>0</v>
      </c>
      <c r="AF9" s="32">
        <f ca="1">IF(ISERROR(INDEX('Financial Goals (recurring)'!$D$4:$H$34,MATCH('Detailed Cash Flow Chart'!AC9,'Financial Goals (recurring)'!$D$4:$D$34,0),5)),"",INDEX('Financial Goals (recurring)'!$D$4:$H$34,MATCH('Detailed Cash Flow Chart'!AC9,'Financial Goals (recurring)'!$D$4:$D$34,0),5))</f>
        <v>0</v>
      </c>
      <c r="AG9" s="36">
        <f t="shared" ca="1" si="6"/>
        <v>0</v>
      </c>
      <c r="AH9" s="38">
        <f t="shared" ca="1" si="0"/>
        <v>1</v>
      </c>
      <c r="AI9" s="28"/>
      <c r="AJ9" s="38">
        <f t="shared" ca="1" si="15"/>
        <v>2019</v>
      </c>
      <c r="AK9" s="38">
        <f ca="1">IF(ISERROR(INDEX('Financial Goals (recurring)'!$M$4:$Q$34,MATCH('Detailed Cash Flow Chart'!AC9,'Financial Goals (recurring)'!$M$4:$M$34,0),3)),"",INDEX('Financial Goals (recurring)'!$M$4:$Q$34,MATCH('Detailed Cash Flow Chart'!AC9,'Financial Goals (recurring)'!$M$4:$M$34,0),3))</f>
        <v>2</v>
      </c>
      <c r="AL9" s="38">
        <f ca="1">IF(ISERROR(INDEX('Financial Goals (recurring)'!$N$4:$Q$34,MATCH('Detailed Cash Flow Chart'!AC9,'Financial Goals (recurring)'!$N$4:$N$34,0),3)),"",INDEX('Financial Goals (recurring)'!$N$4:$Q$34,MATCH('Detailed Cash Flow Chart'!AC9,'Financial Goals (recurring)'!$N$4:$N$34,0),3))</f>
        <v>0</v>
      </c>
      <c r="AM9" s="38">
        <f ca="1">IF(ISERROR(INDEX('Financial Goals (recurring)'!$M$4:$Q$34,MATCH('Detailed Cash Flow Chart'!AC9,'Financial Goals (recurring)'!$M$4:$M$34,0),5)),"",INDEX('Financial Goals (recurring)'!$M$4:$Q$34,MATCH('Detailed Cash Flow Chart'!AC9,'Financial Goals (recurring)'!$M$4:$M$34,0),5))</f>
        <v>0</v>
      </c>
      <c r="AN9" s="32">
        <f t="shared" ca="1" si="7"/>
        <v>0</v>
      </c>
      <c r="AO9" s="34">
        <f t="shared" ca="1" si="1"/>
        <v>1</v>
      </c>
      <c r="AP9" s="28"/>
      <c r="AQ9" s="36">
        <f t="shared" ca="1" si="8"/>
        <v>92443.153397118178</v>
      </c>
    </row>
    <row r="10" spans="1:51">
      <c r="A10" s="39">
        <f t="shared" ca="1" si="9"/>
        <v>2020</v>
      </c>
      <c r="B10" s="39">
        <f ca="1">IF(B9&lt;(Retirement!$B$3+wy+k),B9+1,"")</f>
        <v>46</v>
      </c>
      <c r="C10" s="36">
        <f ca="1">IF(B10="","",IF(B9&lt;(Retirement!$B$3+wy),C9*(1+preinf),C9*(1+inf)))</f>
        <v>54505.753602332516</v>
      </c>
      <c r="D10" s="36">
        <f t="shared" ca="1" si="2"/>
        <v>0</v>
      </c>
      <c r="E10" s="36">
        <f t="shared" ca="1" si="10"/>
        <v>45553.495637588436</v>
      </c>
      <c r="F10" s="36">
        <f ca="1">IF(B10="","",IF(A9&lt;y+wy,IF(Retirement!$J$16="none","none",(12*E10+F9)*(1+preretint)),""))</f>
        <v>3494765.6348071233</v>
      </c>
      <c r="G10" s="36">
        <f ca="1">IF(B10="","",IF(A9&lt;y+wy,G9*(1+Retirement!$B$14),""))</f>
        <v>8385500.5542050032</v>
      </c>
      <c r="H10" s="36">
        <f ca="1">IF(B10="","",IF(A10&gt;=Retirement!$B$4,(H9-12*IF(D10="",0,D10))*(1+IF(A10&lt;Retirement!$B$4,preretint,retroi)), IF(A10=Retirement!$B$4-1,corptax,IF(F10="none",0,F10)+G10)))</f>
        <v>11880266.189012127</v>
      </c>
      <c r="I10" s="41" t="str">
        <f ca="1">IF(A10=Retirement!$B$4-1,IF(F10="none",0,F10)+G10-H10,"")</f>
        <v/>
      </c>
      <c r="J10" s="81">
        <f t="shared" ca="1" si="3"/>
        <v>2020</v>
      </c>
      <c r="K10" s="82">
        <f t="shared" ca="1" si="4"/>
        <v>0.54505753602332518</v>
      </c>
      <c r="L10" s="82" t="e">
        <f t="shared" ca="1" si="11"/>
        <v>#N/A</v>
      </c>
      <c r="M10" s="82" t="e">
        <f ca="1">IF(A10&gt;rety-1,'Cash flow summary'!H10,NA())/100000</f>
        <v>#N/A</v>
      </c>
      <c r="N10" s="82" t="e">
        <f t="shared" ca="1" si="12"/>
        <v>#N/A</v>
      </c>
      <c r="O10" s="81">
        <f t="shared" ca="1" si="5"/>
        <v>118.80266189012127</v>
      </c>
      <c r="P10" s="28"/>
      <c r="Q10" s="283">
        <f t="shared" ca="1" si="13"/>
        <v>2020</v>
      </c>
      <c r="R10" s="30">
        <f ca="1">IF(A10&gt;YEAR('Financial Goals (non-recurring)'!$B$6)-1,"",IF(R9&lt;&gt;"",R9+1,IF(A10=YEAR('Financial Goals (non-recurring)'!$B$7),1,"")))</f>
        <v>7</v>
      </c>
      <c r="S10" s="36">
        <f ca="1">IF(R10&lt;&gt;"",'Financial Goals (non-recurring)'!$B$18*(1+incg)^(R10-1),"")</f>
        <v>26430.105257302734</v>
      </c>
      <c r="T10" s="30">
        <f ca="1">IF(A10&gt;YEAR('Financial Goals (non-recurring)'!$D$6)-1,"",IF(T9&lt;&gt;"",T9+1,IF(A10=YEAR('Financial Goals (non-recurring)'!$D$7),1,"")))</f>
        <v>7</v>
      </c>
      <c r="U10" s="36">
        <f ca="1">IF(T10&lt;&gt;"",'Financial Goals (non-recurring)'!$D$18*(1+'Financial Goals (non-recurring)'!$D$14)^(T10-1),"")</f>
        <v>29703.867841938838</v>
      </c>
      <c r="V10" s="30" t="str">
        <f ca="1">IF(A10&gt;YEAR('Financial Goals (non-recurring)'!$F$6)-1,"",IF(V9&lt;&gt;"",V9+1,IF(A10=YEAR('Financial Goals (non-recurring)'!$F$7),1,"")))</f>
        <v/>
      </c>
      <c r="W10" s="36" t="str">
        <f ca="1">IF(V10&lt;&gt;"",'Financial Goals (non-recurring)'!$F$18*(1+'Financial Goals (non-recurring)'!$F$14)^(V10-1),"")</f>
        <v/>
      </c>
      <c r="X10" s="30" t="str">
        <f ca="1">IF(A10&gt;YEAR('Financial Goals (non-recurring)'!$H$6)-1,"",IF(X9&lt;&gt;"",X9+1,IF(A10=YEAR('Financial Goals (non-recurring)'!$H$7),1,"")))</f>
        <v/>
      </c>
      <c r="Y10" s="36" t="str">
        <f ca="1">IF(X10&lt;&gt;"",'Financial Goals (non-recurring)'!$H$18*(1+'Financial Goals (non-recurring)'!$H$14)^(X10-1),"")</f>
        <v/>
      </c>
      <c r="Z10" s="30">
        <f ca="1">IF(A10&gt;YEAR('Financial Goals (non-recurring)'!$J$6)-1,"",IF(Z9&lt;&gt;"",Z9+1,IF(A10=YEAR('Financial Goals (non-recurring)'!$J$7),1,"")))</f>
        <v>2</v>
      </c>
      <c r="AA10" s="36">
        <f ca="1">IF(Z10&lt;&gt;"",'Financial Goals (non-recurring)'!$J$18*(1+'Financial Goals (non-recurring)'!$J$14)^(Z10-1),"")</f>
        <v>0</v>
      </c>
      <c r="AB10" s="28"/>
      <c r="AC10" s="35">
        <f t="shared" ca="1" si="14"/>
        <v>2020</v>
      </c>
      <c r="AD10" s="31" t="str">
        <f ca="1">IF(ISERROR(INDEX('Financial Goals (recurring)'!$D$4:$H$34,MATCH('Detailed Cash Flow Chart'!AC10,'Financial Goals (recurring)'!$D$4:$D$34,0),3)),"",INDEX('Financial Goals (recurring)'!$D$4:$H$34,MATCH('Detailed Cash Flow Chart'!AC10,'Financial Goals (recurring)'!$D$4:$D$34,0),3))</f>
        <v/>
      </c>
      <c r="AE10" s="32" t="str">
        <f ca="1">IF(ISERROR(INDEX('Financial Goals (recurring)'!$E$4:$H$34,MATCH('Detailed Cash Flow Chart'!AC10,'Financial Goals (recurring)'!$E$4:$E$34,0),3)),"",INDEX('Financial Goals (recurring)'!$E$4:$H$34,MATCH('Detailed Cash Flow Chart'!AC10,'Financial Goals (recurring)'!$E$4:$E$34,0),3))</f>
        <v/>
      </c>
      <c r="AF10" s="32" t="str">
        <f ca="1">IF(ISERROR(INDEX('Financial Goals (recurring)'!$D$4:$H$34,MATCH('Detailed Cash Flow Chart'!AC10,'Financial Goals (recurring)'!$D$4:$D$34,0),5)),"",INDEX('Financial Goals (recurring)'!$D$4:$H$34,MATCH('Detailed Cash Flow Chart'!AC10,'Financial Goals (recurring)'!$D$4:$D$34,0),5))</f>
        <v/>
      </c>
      <c r="AG10" s="36">
        <f t="shared" ca="1" si="6"/>
        <v>0</v>
      </c>
      <c r="AH10" s="38">
        <f t="shared" ca="1" si="0"/>
        <v>1</v>
      </c>
      <c r="AI10" s="28"/>
      <c r="AJ10" s="38">
        <f t="shared" ca="1" si="15"/>
        <v>2020</v>
      </c>
      <c r="AK10" s="38" t="str">
        <f ca="1">IF(ISERROR(INDEX('Financial Goals (recurring)'!$M$4:$Q$34,MATCH('Detailed Cash Flow Chart'!AC10,'Financial Goals (recurring)'!$M$4:$M$34,0),3)),"",INDEX('Financial Goals (recurring)'!$M$4:$Q$34,MATCH('Detailed Cash Flow Chart'!AC10,'Financial Goals (recurring)'!$M$4:$M$34,0),3))</f>
        <v/>
      </c>
      <c r="AL10" s="38" t="str">
        <f ca="1">IF(ISERROR(INDEX('Financial Goals (recurring)'!$N$4:$Q$34,MATCH('Detailed Cash Flow Chart'!AC10,'Financial Goals (recurring)'!$N$4:$N$34,0),3)),"",INDEX('Financial Goals (recurring)'!$N$4:$Q$34,MATCH('Detailed Cash Flow Chart'!AC10,'Financial Goals (recurring)'!$N$4:$N$34,0),3))</f>
        <v/>
      </c>
      <c r="AM10" s="38" t="str">
        <f ca="1">IF(ISERROR(INDEX('Financial Goals (recurring)'!$M$4:$Q$34,MATCH('Detailed Cash Flow Chart'!AC10,'Financial Goals (recurring)'!$M$4:$M$34,0),5)),"",INDEX('Financial Goals (recurring)'!$M$4:$Q$34,MATCH('Detailed Cash Flow Chart'!AC10,'Financial Goals (recurring)'!$M$4:$M$34,0),5))</f>
        <v/>
      </c>
      <c r="AN10" s="32">
        <f t="shared" ca="1" si="7"/>
        <v>0</v>
      </c>
      <c r="AO10" s="34">
        <f t="shared" ca="1" si="1"/>
        <v>1</v>
      </c>
      <c r="AP10" s="28"/>
      <c r="AQ10" s="36">
        <f t="shared" ca="1" si="8"/>
        <v>101687.46873683001</v>
      </c>
    </row>
    <row r="11" spans="1:51">
      <c r="A11" s="39">
        <f t="shared" ca="1" si="9"/>
        <v>2021</v>
      </c>
      <c r="B11" s="39">
        <f ca="1">IF(B10&lt;(Retirement!$B$3+wy+k),B10+1,"")</f>
        <v>47</v>
      </c>
      <c r="C11" s="36">
        <f ca="1">IF(B11="","",IF(B10&lt;(Retirement!$B$3+wy),C10*(1+preinf),C10*(1+inf)))</f>
        <v>59411.271426542444</v>
      </c>
      <c r="D11" s="36">
        <f t="shared" ca="1" si="2"/>
        <v>0</v>
      </c>
      <c r="E11" s="36">
        <f t="shared" ca="1" si="10"/>
        <v>50108.845201347278</v>
      </c>
      <c r="F11" s="36">
        <f ca="1">IF(B11="","",IF(A10&lt;y+wy,IF(Retirement!$J$16="none","none",(12*E11+F10)*(1+preretint)),""))</f>
        <v>4464718.2371733878</v>
      </c>
      <c r="G11" s="36">
        <f ca="1">IF(B11="","",IF(A10&lt;y+wy,G10*(1+Retirement!$B$14),""))</f>
        <v>9140195.6040834542</v>
      </c>
      <c r="H11" s="36">
        <f ca="1">IF(B11="","",IF(A11&gt;=Retirement!$B$4,(H10-12*IF(D11="",0,D11))*(1+IF(A11&lt;Retirement!$B$4,preretint,retroi)), IF(A11=Retirement!$B$4-1,corptax,IF(F11="none",0,F11)+G11)))</f>
        <v>13604913.841256842</v>
      </c>
      <c r="I11" s="41" t="str">
        <f ca="1">IF(A11=Retirement!$B$4-1,IF(F11="none",0,F11)+G11-H11,"")</f>
        <v/>
      </c>
      <c r="J11" s="81">
        <f t="shared" ca="1" si="3"/>
        <v>2021</v>
      </c>
      <c r="K11" s="82">
        <f t="shared" ca="1" si="4"/>
        <v>0.59411271426542445</v>
      </c>
      <c r="L11" s="82" t="e">
        <f t="shared" ca="1" si="11"/>
        <v>#N/A</v>
      </c>
      <c r="M11" s="82" t="e">
        <f ca="1">IF(A11&gt;rety-1,'Cash flow summary'!H11,NA())/100000</f>
        <v>#N/A</v>
      </c>
      <c r="N11" s="82" t="e">
        <f t="shared" ca="1" si="12"/>
        <v>#N/A</v>
      </c>
      <c r="O11" s="81">
        <f t="shared" ca="1" si="5"/>
        <v>136.04913841256842</v>
      </c>
      <c r="P11" s="28"/>
      <c r="Q11" s="283">
        <f t="shared" ca="1" si="13"/>
        <v>2021</v>
      </c>
      <c r="R11" s="30">
        <f ca="1">IF(A11&gt;YEAR('Financial Goals (non-recurring)'!$B$6)-1,"",IF(R10&lt;&gt;"",R10+1,IF(A11=YEAR('Financial Goals (non-recurring)'!$B$7),1,"")))</f>
        <v>8</v>
      </c>
      <c r="S11" s="36">
        <f ca="1">IF(R11&lt;&gt;"",'Financial Goals (non-recurring)'!$B$18*(1+incg)^(R11-1),"")</f>
        <v>29073.115783033008</v>
      </c>
      <c r="T11" s="30">
        <f ca="1">IF(A11&gt;YEAR('Financial Goals (non-recurring)'!$D$6)-1,"",IF(T10&lt;&gt;"",T10+1,IF(A11=YEAR('Financial Goals (non-recurring)'!$D$7),1,"")))</f>
        <v>8</v>
      </c>
      <c r="U11" s="36">
        <f ca="1">IF(T11&lt;&gt;"",'Financial Goals (non-recurring)'!$D$18*(1+'Financial Goals (non-recurring)'!$D$14)^(T11-1),"")</f>
        <v>32674.254626132726</v>
      </c>
      <c r="V11" s="30" t="str">
        <f ca="1">IF(A11&gt;YEAR('Financial Goals (non-recurring)'!$F$6)-1,"",IF(V10&lt;&gt;"",V10+1,IF(A11=YEAR('Financial Goals (non-recurring)'!$F$7),1,"")))</f>
        <v/>
      </c>
      <c r="W11" s="36" t="str">
        <f ca="1">IF(V11&lt;&gt;"",'Financial Goals (non-recurring)'!$F$18*(1+'Financial Goals (non-recurring)'!$F$14)^(V11-1),"")</f>
        <v/>
      </c>
      <c r="X11" s="30" t="str">
        <f ca="1">IF(A11&gt;YEAR('Financial Goals (non-recurring)'!$H$6)-1,"",IF(X10&lt;&gt;"",X10+1,IF(A11=YEAR('Financial Goals (non-recurring)'!$H$7),1,"")))</f>
        <v/>
      </c>
      <c r="Y11" s="36" t="str">
        <f ca="1">IF(X11&lt;&gt;"",'Financial Goals (non-recurring)'!$H$18*(1+'Financial Goals (non-recurring)'!$H$14)^(X11-1),"")</f>
        <v/>
      </c>
      <c r="Z11" s="30">
        <f ca="1">IF(A11&gt;YEAR('Financial Goals (non-recurring)'!$J$6)-1,"",IF(Z10&lt;&gt;"",Z10+1,IF(A11=YEAR('Financial Goals (non-recurring)'!$J$7),1,"")))</f>
        <v>3</v>
      </c>
      <c r="AA11" s="36">
        <f ca="1">IF(Z11&lt;&gt;"",'Financial Goals (non-recurring)'!$J$18*(1+'Financial Goals (non-recurring)'!$J$14)^(Z11-1),"")</f>
        <v>0</v>
      </c>
      <c r="AB11" s="28"/>
      <c r="AC11" s="35">
        <f t="shared" ca="1" si="14"/>
        <v>2021</v>
      </c>
      <c r="AD11" s="31">
        <f ca="1">IF(ISERROR(INDEX('Financial Goals (recurring)'!$D$4:$H$34,MATCH('Detailed Cash Flow Chart'!AC11,'Financial Goals (recurring)'!$D$4:$D$34,0),3)),"",INDEX('Financial Goals (recurring)'!$D$4:$H$34,MATCH('Detailed Cash Flow Chart'!AC11,'Financial Goals (recurring)'!$D$4:$D$34,0),3))</f>
        <v>4</v>
      </c>
      <c r="AE11" s="32">
        <f ca="1">IF(ISERROR(INDEX('Financial Goals (recurring)'!$E$4:$H$34,MATCH('Detailed Cash Flow Chart'!AC11,'Financial Goals (recurring)'!$E$4:$E$34,0),3)),"",INDEX('Financial Goals (recurring)'!$E$4:$H$34,MATCH('Detailed Cash Flow Chart'!AC11,'Financial Goals (recurring)'!$E$4:$E$34,0),3))</f>
        <v>0</v>
      </c>
      <c r="AF11" s="32">
        <f ca="1">IF(ISERROR(INDEX('Financial Goals (recurring)'!$D$4:$H$34,MATCH('Detailed Cash Flow Chart'!AC11,'Financial Goals (recurring)'!$D$4:$D$34,0),5)),"",INDEX('Financial Goals (recurring)'!$D$4:$H$34,MATCH('Detailed Cash Flow Chart'!AC11,'Financial Goals (recurring)'!$D$4:$D$34,0),5))</f>
        <v>0</v>
      </c>
      <c r="AG11" s="36">
        <f t="shared" ca="1" si="6"/>
        <v>0</v>
      </c>
      <c r="AH11" s="38">
        <f t="shared" ca="1" si="0"/>
        <v>1</v>
      </c>
      <c r="AI11" s="28"/>
      <c r="AJ11" s="38">
        <f t="shared" ca="1" si="15"/>
        <v>2021</v>
      </c>
      <c r="AK11" s="38">
        <f ca="1">IF(ISERROR(INDEX('Financial Goals (recurring)'!$M$4:$Q$34,MATCH('Detailed Cash Flow Chart'!AC11,'Financial Goals (recurring)'!$M$4:$M$34,0),3)),"",INDEX('Financial Goals (recurring)'!$M$4:$Q$34,MATCH('Detailed Cash Flow Chart'!AC11,'Financial Goals (recurring)'!$M$4:$M$34,0),3))</f>
        <v>3</v>
      </c>
      <c r="AL11" s="38">
        <f ca="1">IF(ISERROR(INDEX('Financial Goals (recurring)'!$N$4:$Q$34,MATCH('Detailed Cash Flow Chart'!AC11,'Financial Goals (recurring)'!$N$4:$N$34,0),3)),"",INDEX('Financial Goals (recurring)'!$N$4:$Q$34,MATCH('Detailed Cash Flow Chart'!AC11,'Financial Goals (recurring)'!$N$4:$N$34,0),3))</f>
        <v>0</v>
      </c>
      <c r="AM11" s="38">
        <f ca="1">IF(ISERROR(INDEX('Financial Goals (recurring)'!$M$4:$Q$34,MATCH('Detailed Cash Flow Chart'!AC11,'Financial Goals (recurring)'!$M$4:$M$34,0),5)),"",INDEX('Financial Goals (recurring)'!$M$4:$Q$34,MATCH('Detailed Cash Flow Chart'!AC11,'Financial Goals (recurring)'!$M$4:$M$34,0),5))</f>
        <v>0</v>
      </c>
      <c r="AN11" s="32">
        <f t="shared" ca="1" si="7"/>
        <v>0</v>
      </c>
      <c r="AO11" s="34">
        <f t="shared" ca="1" si="1"/>
        <v>1</v>
      </c>
      <c r="AP11" s="28"/>
      <c r="AQ11" s="36">
        <f t="shared" ca="1" si="8"/>
        <v>111856.21561051301</v>
      </c>
    </row>
    <row r="12" spans="1:51">
      <c r="A12" s="39">
        <f t="shared" ca="1" si="9"/>
        <v>2022</v>
      </c>
      <c r="B12" s="39">
        <f ca="1">IF(B11&lt;(Retirement!$B$3+wy+k),B11+1,"")</f>
        <v>48</v>
      </c>
      <c r="C12" s="36">
        <f ca="1">IF(B12="","",IF(B11&lt;(Retirement!$B$3+wy),C11*(1+preinf),C11*(1+inf)))</f>
        <v>64758.285854931266</v>
      </c>
      <c r="D12" s="36">
        <f t="shared" ca="1" si="2"/>
        <v>0</v>
      </c>
      <c r="E12" s="36">
        <f t="shared" ca="1" si="10"/>
        <v>55119.729721482006</v>
      </c>
      <c r="F12" s="36">
        <f ca="1">IF(B12="","",IF(A11&lt;y+wy,IF(Retirement!$J$16="none","none",(12*E12+F11)*(1+preretint)),""))</f>
        <v>5587508.9432759779</v>
      </c>
      <c r="G12" s="36">
        <f ca="1">IF(B12="","",IF(A11&lt;y+wy,G11*(1+Retirement!$B$14),""))</f>
        <v>9962813.2084509656</v>
      </c>
      <c r="H12" s="36">
        <f ca="1">IF(B12="","",IF(A12&gt;=Retirement!$B$4,(H11-12*IF(D12="",0,D12))*(1+IF(A12&lt;Retirement!$B$4,preretint,retroi)), IF(A12=Retirement!$B$4-1,corptax,IF(F12="none",0,F12)+G12)))</f>
        <v>15550322.151726943</v>
      </c>
      <c r="I12" s="41" t="str">
        <f ca="1">IF(A12=Retirement!$B$4-1,IF(F12="none",0,F12)+G12-H12,"")</f>
        <v/>
      </c>
      <c r="J12" s="81">
        <f t="shared" ca="1" si="3"/>
        <v>2022</v>
      </c>
      <c r="K12" s="82">
        <f t="shared" ca="1" si="4"/>
        <v>0.64758285854931263</v>
      </c>
      <c r="L12" s="82" t="e">
        <f t="shared" ca="1" si="11"/>
        <v>#N/A</v>
      </c>
      <c r="M12" s="82" t="e">
        <f ca="1">IF(A12&gt;rety-1,'Cash flow summary'!H12,NA())/100000</f>
        <v>#N/A</v>
      </c>
      <c r="N12" s="82" t="e">
        <f t="shared" ca="1" si="12"/>
        <v>#N/A</v>
      </c>
      <c r="O12" s="81">
        <f t="shared" ca="1" si="5"/>
        <v>155.50322151726942</v>
      </c>
      <c r="P12" s="28"/>
      <c r="Q12" s="283">
        <f t="shared" ca="1" si="13"/>
        <v>2022</v>
      </c>
      <c r="R12" s="30">
        <f ca="1">IF(A12&gt;YEAR('Financial Goals (non-recurring)'!$B$6)-1,"",IF(R11&lt;&gt;"",R11+1,IF(A12=YEAR('Financial Goals (non-recurring)'!$B$7),1,"")))</f>
        <v>9</v>
      </c>
      <c r="S12" s="36">
        <f ca="1">IF(R12&lt;&gt;"",'Financial Goals (non-recurring)'!$B$18*(1+incg)^(R12-1),"")</f>
        <v>31980.427361336308</v>
      </c>
      <c r="T12" s="30">
        <f ca="1">IF(A12&gt;YEAR('Financial Goals (non-recurring)'!$D$6)-1,"",IF(T11&lt;&gt;"",T11+1,IF(A12=YEAR('Financial Goals (non-recurring)'!$D$7),1,"")))</f>
        <v>9</v>
      </c>
      <c r="U12" s="36">
        <f ca="1">IF(T12&lt;&gt;"",'Financial Goals (non-recurring)'!$D$18*(1+'Financial Goals (non-recurring)'!$D$14)^(T12-1),"")</f>
        <v>35941.680088745998</v>
      </c>
      <c r="V12" s="30" t="str">
        <f ca="1">IF(A12&gt;YEAR('Financial Goals (non-recurring)'!$F$6)-1,"",IF(V11&lt;&gt;"",V11+1,IF(A12=YEAR('Financial Goals (non-recurring)'!$F$7),1,"")))</f>
        <v/>
      </c>
      <c r="W12" s="36" t="str">
        <f ca="1">IF(V12&lt;&gt;"",'Financial Goals (non-recurring)'!$F$18*(1+'Financial Goals (non-recurring)'!$F$14)^(V12-1),"")</f>
        <v/>
      </c>
      <c r="X12" s="30" t="str">
        <f ca="1">IF(A12&gt;YEAR('Financial Goals (non-recurring)'!$H$6)-1,"",IF(X11&lt;&gt;"",X11+1,IF(A12=YEAR('Financial Goals (non-recurring)'!$H$7),1,"")))</f>
        <v/>
      </c>
      <c r="Y12" s="36" t="str">
        <f ca="1">IF(X12&lt;&gt;"",'Financial Goals (non-recurring)'!$H$18*(1+'Financial Goals (non-recurring)'!$H$14)^(X12-1),"")</f>
        <v/>
      </c>
      <c r="Z12" s="30">
        <f ca="1">IF(A12&gt;YEAR('Financial Goals (non-recurring)'!$J$6)-1,"",IF(Z11&lt;&gt;"",Z11+1,IF(A12=YEAR('Financial Goals (non-recurring)'!$J$7),1,"")))</f>
        <v>4</v>
      </c>
      <c r="AA12" s="36">
        <f ca="1">IF(Z12&lt;&gt;"",'Financial Goals (non-recurring)'!$J$18*(1+'Financial Goals (non-recurring)'!$J$14)^(Z12-1),"")</f>
        <v>0</v>
      </c>
      <c r="AB12" s="28"/>
      <c r="AC12" s="35">
        <f t="shared" ca="1" si="14"/>
        <v>2022</v>
      </c>
      <c r="AD12" s="31" t="str">
        <f ca="1">IF(ISERROR(INDEX('Financial Goals (recurring)'!$D$4:$H$34,MATCH('Detailed Cash Flow Chart'!AC12,'Financial Goals (recurring)'!$D$4:$D$34,0),3)),"",INDEX('Financial Goals (recurring)'!$D$4:$H$34,MATCH('Detailed Cash Flow Chart'!AC12,'Financial Goals (recurring)'!$D$4:$D$34,0),3))</f>
        <v/>
      </c>
      <c r="AE12" s="32" t="str">
        <f ca="1">IF(ISERROR(INDEX('Financial Goals (recurring)'!$E$4:$H$34,MATCH('Detailed Cash Flow Chart'!AC12,'Financial Goals (recurring)'!$E$4:$E$34,0),3)),"",INDEX('Financial Goals (recurring)'!$E$4:$H$34,MATCH('Detailed Cash Flow Chart'!AC12,'Financial Goals (recurring)'!$E$4:$E$34,0),3))</f>
        <v/>
      </c>
      <c r="AF12" s="32" t="str">
        <f ca="1">IF(ISERROR(INDEX('Financial Goals (recurring)'!$D$4:$H$34,MATCH('Detailed Cash Flow Chart'!AC12,'Financial Goals (recurring)'!$D$4:$D$34,0),5)),"",INDEX('Financial Goals (recurring)'!$D$4:$H$34,MATCH('Detailed Cash Flow Chart'!AC12,'Financial Goals (recurring)'!$D$4:$D$34,0),5))</f>
        <v/>
      </c>
      <c r="AG12" s="36">
        <f t="shared" ca="1" si="6"/>
        <v>0</v>
      </c>
      <c r="AH12" s="38">
        <f t="shared" ca="1" si="0"/>
        <v>1</v>
      </c>
      <c r="AI12" s="28"/>
      <c r="AJ12" s="38">
        <f t="shared" ca="1" si="15"/>
        <v>2022</v>
      </c>
      <c r="AK12" s="38" t="str">
        <f ca="1">IF(ISERROR(INDEX('Financial Goals (recurring)'!$M$4:$Q$34,MATCH('Detailed Cash Flow Chart'!AC12,'Financial Goals (recurring)'!$M$4:$M$34,0),3)),"",INDEX('Financial Goals (recurring)'!$M$4:$Q$34,MATCH('Detailed Cash Flow Chart'!AC12,'Financial Goals (recurring)'!$M$4:$M$34,0),3))</f>
        <v/>
      </c>
      <c r="AL12" s="38" t="str">
        <f ca="1">IF(ISERROR(INDEX('Financial Goals (recurring)'!$N$4:$Q$34,MATCH('Detailed Cash Flow Chart'!AC12,'Financial Goals (recurring)'!$N$4:$N$34,0),3)),"",INDEX('Financial Goals (recurring)'!$N$4:$Q$34,MATCH('Detailed Cash Flow Chart'!AC12,'Financial Goals (recurring)'!$N$4:$N$34,0),3))</f>
        <v/>
      </c>
      <c r="AM12" s="38" t="str">
        <f ca="1">IF(ISERROR(INDEX('Financial Goals (recurring)'!$M$4:$Q$34,MATCH('Detailed Cash Flow Chart'!AC12,'Financial Goals (recurring)'!$M$4:$M$34,0),5)),"",INDEX('Financial Goals (recurring)'!$M$4:$Q$34,MATCH('Detailed Cash Flow Chart'!AC12,'Financial Goals (recurring)'!$M$4:$M$34,0),5))</f>
        <v/>
      </c>
      <c r="AN12" s="32">
        <f t="shared" ca="1" si="7"/>
        <v>0</v>
      </c>
      <c r="AO12" s="34">
        <f t="shared" ca="1" si="1"/>
        <v>1</v>
      </c>
      <c r="AP12" s="28"/>
      <c r="AQ12" s="36">
        <f t="shared" ca="1" si="8"/>
        <v>123041.83717156432</v>
      </c>
    </row>
    <row r="13" spans="1:51">
      <c r="A13" s="39">
        <f t="shared" ca="1" si="9"/>
        <v>2023</v>
      </c>
      <c r="B13" s="39">
        <f ca="1">IF(B12&lt;(Retirement!$B$3+wy+k),B12+1,"")</f>
        <v>49</v>
      </c>
      <c r="C13" s="36">
        <f ca="1">IF(B13="","",IF(B12&lt;(Retirement!$B$3+wy),C12*(1+preinf),C12*(1+inf)))</f>
        <v>70586.531581875082</v>
      </c>
      <c r="D13" s="36">
        <f t="shared" ca="1" si="2"/>
        <v>0</v>
      </c>
      <c r="E13" s="36">
        <f t="shared" ca="1" si="10"/>
        <v>60631.702693630206</v>
      </c>
      <c r="F13" s="36">
        <f ca="1">IF(B13="","",IF(A12&lt;y+wy,IF(Retirement!$J$16="none","none",(12*E13+F12)*(1+preretint)),""))</f>
        <v>6883447.4194034999</v>
      </c>
      <c r="G13" s="36">
        <f ca="1">IF(B13="","",IF(A12&lt;y+wy,G12*(1+Retirement!$B$14),""))</f>
        <v>10859466.397211554</v>
      </c>
      <c r="H13" s="36">
        <f ca="1">IF(B13="","",IF(A13&gt;=Retirement!$B$4,(H12-12*IF(D13="",0,D13))*(1+IF(A13&lt;Retirement!$B$4,preretint,retroi)), IF(A13=Retirement!$B$4-1,corptax,IF(F13="none",0,F13)+G13)))</f>
        <v>17742913.816615053</v>
      </c>
      <c r="I13" s="41" t="str">
        <f ca="1">IF(A13=Retirement!$B$4-1,IF(F13="none",0,F13)+G13-H13,"")</f>
        <v/>
      </c>
      <c r="J13" s="81">
        <f t="shared" ca="1" si="3"/>
        <v>2023</v>
      </c>
      <c r="K13" s="82">
        <f t="shared" ca="1" si="4"/>
        <v>0.70586531581875078</v>
      </c>
      <c r="L13" s="82" t="e">
        <f t="shared" ca="1" si="11"/>
        <v>#N/A</v>
      </c>
      <c r="M13" s="82" t="e">
        <f ca="1">IF(A13&gt;rety-1,'Cash flow summary'!H13,NA())/100000</f>
        <v>#N/A</v>
      </c>
      <c r="N13" s="82" t="e">
        <f t="shared" ca="1" si="12"/>
        <v>#N/A</v>
      </c>
      <c r="O13" s="81">
        <f t="shared" ca="1" si="5"/>
        <v>177.42913816615052</v>
      </c>
      <c r="P13" s="28"/>
      <c r="Q13" s="283">
        <f t="shared" ca="1" si="13"/>
        <v>2023</v>
      </c>
      <c r="R13" s="30">
        <f ca="1">IF(A13&gt;YEAR('Financial Goals (non-recurring)'!$B$6)-1,"",IF(R12&lt;&gt;"",R12+1,IF(A13=YEAR('Financial Goals (non-recurring)'!$B$7),1,"")))</f>
        <v>10</v>
      </c>
      <c r="S13" s="36">
        <f ca="1">IF(R13&lt;&gt;"",'Financial Goals (non-recurring)'!$B$18*(1+incg)^(R13-1),"")</f>
        <v>35178.470097469944</v>
      </c>
      <c r="T13" s="30">
        <f ca="1">IF(A13&gt;YEAR('Financial Goals (non-recurring)'!$D$6)-1,"",IF(T12&lt;&gt;"",T12+1,IF(A13=YEAR('Financial Goals (non-recurring)'!$D$7),1,"")))</f>
        <v>10</v>
      </c>
      <c r="U13" s="36">
        <f ca="1">IF(T13&lt;&gt;"",'Financial Goals (non-recurring)'!$D$18*(1+'Financial Goals (non-recurring)'!$D$14)^(T13-1),"")</f>
        <v>39535.848097620597</v>
      </c>
      <c r="V13" s="30" t="str">
        <f ca="1">IF(A13&gt;YEAR('Financial Goals (non-recurring)'!$F$6)-1,"",IF(V12&lt;&gt;"",V12+1,IF(A13=YEAR('Financial Goals (non-recurring)'!$F$7),1,"")))</f>
        <v/>
      </c>
      <c r="W13" s="36" t="str">
        <f ca="1">IF(V13&lt;&gt;"",'Financial Goals (non-recurring)'!$F$18*(1+'Financial Goals (non-recurring)'!$F$14)^(V13-1),"")</f>
        <v/>
      </c>
      <c r="X13" s="30" t="str">
        <f ca="1">IF(A13&gt;YEAR('Financial Goals (non-recurring)'!$H$6)-1,"",IF(X12&lt;&gt;"",X12+1,IF(A13=YEAR('Financial Goals (non-recurring)'!$H$7),1,"")))</f>
        <v/>
      </c>
      <c r="Y13" s="36" t="str">
        <f ca="1">IF(X13&lt;&gt;"",'Financial Goals (non-recurring)'!$H$18*(1+'Financial Goals (non-recurring)'!$H$14)^(X13-1),"")</f>
        <v/>
      </c>
      <c r="Z13" s="30">
        <f ca="1">IF(A13&gt;YEAR('Financial Goals (non-recurring)'!$J$6)-1,"",IF(Z12&lt;&gt;"",Z12+1,IF(A13=YEAR('Financial Goals (non-recurring)'!$J$7),1,"")))</f>
        <v>5</v>
      </c>
      <c r="AA13" s="36">
        <f ca="1">IF(Z13&lt;&gt;"",'Financial Goals (non-recurring)'!$J$18*(1+'Financial Goals (non-recurring)'!$J$14)^(Z13-1),"")</f>
        <v>0</v>
      </c>
      <c r="AB13" s="28"/>
      <c r="AC13" s="35">
        <f t="shared" ca="1" si="14"/>
        <v>2023</v>
      </c>
      <c r="AD13" s="31">
        <f ca="1">IF(ISERROR(INDEX('Financial Goals (recurring)'!$D$4:$H$34,MATCH('Detailed Cash Flow Chart'!AC13,'Financial Goals (recurring)'!$D$4:$D$34,0),3)),"",INDEX('Financial Goals (recurring)'!$D$4:$H$34,MATCH('Detailed Cash Flow Chart'!AC13,'Financial Goals (recurring)'!$D$4:$D$34,0),3))</f>
        <v>5</v>
      </c>
      <c r="AE13" s="32">
        <f ca="1">IF(ISERROR(INDEX('Financial Goals (recurring)'!$E$4:$H$34,MATCH('Detailed Cash Flow Chart'!AC13,'Financial Goals (recurring)'!$E$4:$E$34,0),3)),"",INDEX('Financial Goals (recurring)'!$E$4:$H$34,MATCH('Detailed Cash Flow Chart'!AC13,'Financial Goals (recurring)'!$E$4:$E$34,0),3))</f>
        <v>0</v>
      </c>
      <c r="AF13" s="32">
        <f ca="1">IF(ISERROR(INDEX('Financial Goals (recurring)'!$D$4:$H$34,MATCH('Detailed Cash Flow Chart'!AC13,'Financial Goals (recurring)'!$D$4:$D$34,0),5)),"",INDEX('Financial Goals (recurring)'!$D$4:$H$34,MATCH('Detailed Cash Flow Chart'!AC13,'Financial Goals (recurring)'!$D$4:$D$34,0),5))</f>
        <v>0</v>
      </c>
      <c r="AG13" s="36">
        <f t="shared" ca="1" si="6"/>
        <v>0</v>
      </c>
      <c r="AH13" s="38">
        <f t="shared" ca="1" si="0"/>
        <v>1</v>
      </c>
      <c r="AI13" s="28"/>
      <c r="AJ13" s="38">
        <f t="shared" ca="1" si="15"/>
        <v>2023</v>
      </c>
      <c r="AK13" s="38">
        <f ca="1">IF(ISERROR(INDEX('Financial Goals (recurring)'!$M$4:$Q$34,MATCH('Detailed Cash Flow Chart'!AC13,'Financial Goals (recurring)'!$M$4:$M$34,0),3)),"",INDEX('Financial Goals (recurring)'!$M$4:$Q$34,MATCH('Detailed Cash Flow Chart'!AC13,'Financial Goals (recurring)'!$M$4:$M$34,0),3))</f>
        <v>4</v>
      </c>
      <c r="AL13" s="38">
        <f ca="1">IF(ISERROR(INDEX('Financial Goals (recurring)'!$N$4:$Q$34,MATCH('Detailed Cash Flow Chart'!AC13,'Financial Goals (recurring)'!$N$4:$N$34,0),3)),"",INDEX('Financial Goals (recurring)'!$N$4:$Q$34,MATCH('Detailed Cash Flow Chart'!AC13,'Financial Goals (recurring)'!$N$4:$N$34,0),3))</f>
        <v>0</v>
      </c>
      <c r="AM13" s="38">
        <f ca="1">IF(ISERROR(INDEX('Financial Goals (recurring)'!$M$4:$Q$34,MATCH('Detailed Cash Flow Chart'!AC13,'Financial Goals (recurring)'!$M$4:$M$34,0),5)),"",INDEX('Financial Goals (recurring)'!$M$4:$Q$34,MATCH('Detailed Cash Flow Chart'!AC13,'Financial Goals (recurring)'!$M$4:$M$34,0),5))</f>
        <v>0</v>
      </c>
      <c r="AN13" s="32">
        <f t="shared" ca="1" si="7"/>
        <v>0</v>
      </c>
      <c r="AO13" s="34">
        <f t="shared" ca="1" si="1"/>
        <v>1</v>
      </c>
      <c r="AP13" s="28"/>
      <c r="AQ13" s="36">
        <f t="shared" ca="1" si="8"/>
        <v>135346.02088872076</v>
      </c>
    </row>
    <row r="14" spans="1:51">
      <c r="A14" s="39">
        <f t="shared" ca="1" si="9"/>
        <v>2024</v>
      </c>
      <c r="B14" s="39">
        <f ca="1">IF(B13&lt;(Retirement!$B$3+wy+k),B13+1,"")</f>
        <v>50</v>
      </c>
      <c r="C14" s="36">
        <f ca="1">IF(B14="","",IF(B13&lt;(Retirement!$B$3+wy),C13*(1+preinf),C13*(1+inf)))</f>
        <v>76939.319424243848</v>
      </c>
      <c r="D14" s="36">
        <f t="shared" ca="1" si="2"/>
        <v>0</v>
      </c>
      <c r="E14" s="36">
        <f t="shared" ca="1" si="10"/>
        <v>66694.87296299322</v>
      </c>
      <c r="F14" s="36">
        <f ca="1">IF(B14="","",IF(A13&lt;y+wy,IF(Retirement!$J$16="none","none",(12*E14+F13)*(1+preretint)),""))</f>
        <v>8375326.6255057659</v>
      </c>
      <c r="G14" s="36">
        <f ca="1">IF(B14="","",IF(A13&lt;y+wy,G13*(1+Retirement!$B$14),""))</f>
        <v>11836818.372960594</v>
      </c>
      <c r="H14" s="36">
        <f ca="1">IF(B14="","",IF(A14&gt;=Retirement!$B$4,(H13-12*IF(D14="",0,D14))*(1+IF(A14&lt;Retirement!$B$4,preretint,retroi)), IF(A14=Retirement!$B$4-1,corptax,IF(F14="none",0,F14)+G14)))</f>
        <v>20212144.998466358</v>
      </c>
      <c r="I14" s="41" t="str">
        <f ca="1">IF(A14=Retirement!$B$4-1,IF(F14="none",0,F14)+G14-H14,"")</f>
        <v/>
      </c>
      <c r="J14" s="81">
        <f t="shared" ca="1" si="3"/>
        <v>2024</v>
      </c>
      <c r="K14" s="82">
        <f t="shared" ca="1" si="4"/>
        <v>0.76939319424243846</v>
      </c>
      <c r="L14" s="82" t="e">
        <f t="shared" ca="1" si="11"/>
        <v>#N/A</v>
      </c>
      <c r="M14" s="82" t="e">
        <f ca="1">IF(A14&gt;rety-1,'Cash flow summary'!H14,NA())/100000</f>
        <v>#N/A</v>
      </c>
      <c r="N14" s="82" t="e">
        <f t="shared" ca="1" si="12"/>
        <v>#N/A</v>
      </c>
      <c r="O14" s="81">
        <f t="shared" ca="1" si="5"/>
        <v>202.12144998466357</v>
      </c>
      <c r="P14" s="28"/>
      <c r="Q14" s="283">
        <f t="shared" ca="1" si="13"/>
        <v>2024</v>
      </c>
      <c r="R14" s="30">
        <f ca="1">IF(A14&gt;YEAR('Financial Goals (non-recurring)'!$B$6)-1,"",IF(R13&lt;&gt;"",R13+1,IF(A14=YEAR('Financial Goals (non-recurring)'!$B$7),1,"")))</f>
        <v>11</v>
      </c>
      <c r="S14" s="36">
        <f ca="1">IF(R14&lt;&gt;"",'Financial Goals (non-recurring)'!$B$18*(1+incg)^(R14-1),"")</f>
        <v>38696.317107216943</v>
      </c>
      <c r="T14" s="30">
        <f ca="1">IF(A14&gt;YEAR('Financial Goals (non-recurring)'!$D$6)-1,"",IF(T13&lt;&gt;"",T13+1,IF(A14=YEAR('Financial Goals (non-recurring)'!$D$7),1,"")))</f>
        <v>11</v>
      </c>
      <c r="U14" s="36">
        <f ca="1">IF(T14&lt;&gt;"",'Financial Goals (non-recurring)'!$D$18*(1+'Financial Goals (non-recurring)'!$D$14)^(T14-1),"")</f>
        <v>43489.432907382659</v>
      </c>
      <c r="V14" s="30" t="str">
        <f ca="1">IF(A14&gt;YEAR('Financial Goals (non-recurring)'!$F$6)-1,"",IF(V13&lt;&gt;"",V13+1,IF(A14=YEAR('Financial Goals (non-recurring)'!$F$7),1,"")))</f>
        <v/>
      </c>
      <c r="W14" s="36" t="str">
        <f ca="1">IF(V14&lt;&gt;"",'Financial Goals (non-recurring)'!$F$18*(1+'Financial Goals (non-recurring)'!$F$14)^(V14-1),"")</f>
        <v/>
      </c>
      <c r="X14" s="30" t="str">
        <f ca="1">IF(A14&gt;YEAR('Financial Goals (non-recurring)'!$H$6)-1,"",IF(X13&lt;&gt;"",X13+1,IF(A14=YEAR('Financial Goals (non-recurring)'!$H$7),1,"")))</f>
        <v/>
      </c>
      <c r="Y14" s="36" t="str">
        <f ca="1">IF(X14&lt;&gt;"",'Financial Goals (non-recurring)'!$H$18*(1+'Financial Goals (non-recurring)'!$H$14)^(X14-1),"")</f>
        <v/>
      </c>
      <c r="Z14" s="30">
        <f ca="1">IF(A14&gt;YEAR('Financial Goals (non-recurring)'!$J$6)-1,"",IF(Z13&lt;&gt;"",Z13+1,IF(A14=YEAR('Financial Goals (non-recurring)'!$J$7),1,"")))</f>
        <v>6</v>
      </c>
      <c r="AA14" s="36">
        <f ca="1">IF(Z14&lt;&gt;"",'Financial Goals (non-recurring)'!$J$18*(1+'Financial Goals (non-recurring)'!$J$14)^(Z14-1),"")</f>
        <v>0</v>
      </c>
      <c r="AB14" s="28"/>
      <c r="AC14" s="35">
        <f t="shared" ca="1" si="14"/>
        <v>2024</v>
      </c>
      <c r="AD14" s="31" t="str">
        <f ca="1">IF(ISERROR(INDEX('Financial Goals (recurring)'!$D$4:$H$34,MATCH('Detailed Cash Flow Chart'!AC14,'Financial Goals (recurring)'!$D$4:$D$34,0),3)),"",INDEX('Financial Goals (recurring)'!$D$4:$H$34,MATCH('Detailed Cash Flow Chart'!AC14,'Financial Goals (recurring)'!$D$4:$D$34,0),3))</f>
        <v/>
      </c>
      <c r="AE14" s="32" t="str">
        <f ca="1">IF(ISERROR(INDEX('Financial Goals (recurring)'!$E$4:$H$34,MATCH('Detailed Cash Flow Chart'!AC14,'Financial Goals (recurring)'!$E$4:$E$34,0),3)),"",INDEX('Financial Goals (recurring)'!$E$4:$H$34,MATCH('Detailed Cash Flow Chart'!AC14,'Financial Goals (recurring)'!$E$4:$E$34,0),3))</f>
        <v/>
      </c>
      <c r="AF14" s="32" t="str">
        <f ca="1">IF(ISERROR(INDEX('Financial Goals (recurring)'!$D$4:$H$34,MATCH('Detailed Cash Flow Chart'!AC14,'Financial Goals (recurring)'!$D$4:$D$34,0),5)),"",INDEX('Financial Goals (recurring)'!$D$4:$H$34,MATCH('Detailed Cash Flow Chart'!AC14,'Financial Goals (recurring)'!$D$4:$D$34,0),5))</f>
        <v/>
      </c>
      <c r="AG14" s="36">
        <f t="shared" ca="1" si="6"/>
        <v>0</v>
      </c>
      <c r="AH14" s="38">
        <f t="shared" ca="1" si="0"/>
        <v>1</v>
      </c>
      <c r="AI14" s="28"/>
      <c r="AJ14" s="38">
        <f t="shared" ca="1" si="15"/>
        <v>2024</v>
      </c>
      <c r="AK14" s="38" t="str">
        <f ca="1">IF(ISERROR(INDEX('Financial Goals (recurring)'!$M$4:$Q$34,MATCH('Detailed Cash Flow Chart'!AC14,'Financial Goals (recurring)'!$M$4:$M$34,0),3)),"",INDEX('Financial Goals (recurring)'!$M$4:$Q$34,MATCH('Detailed Cash Flow Chart'!AC14,'Financial Goals (recurring)'!$M$4:$M$34,0),3))</f>
        <v/>
      </c>
      <c r="AL14" s="38" t="str">
        <f ca="1">IF(ISERROR(INDEX('Financial Goals (recurring)'!$N$4:$Q$34,MATCH('Detailed Cash Flow Chart'!AC14,'Financial Goals (recurring)'!$N$4:$N$34,0),3)),"",INDEX('Financial Goals (recurring)'!$N$4:$Q$34,MATCH('Detailed Cash Flow Chart'!AC14,'Financial Goals (recurring)'!$N$4:$N$34,0),3))</f>
        <v/>
      </c>
      <c r="AM14" s="38" t="str">
        <f ca="1">IF(ISERROR(INDEX('Financial Goals (recurring)'!$M$4:$Q$34,MATCH('Detailed Cash Flow Chart'!AC14,'Financial Goals (recurring)'!$M$4:$M$34,0),5)),"",INDEX('Financial Goals (recurring)'!$M$4:$Q$34,MATCH('Detailed Cash Flow Chart'!AC14,'Financial Goals (recurring)'!$M$4:$M$34,0),5))</f>
        <v/>
      </c>
      <c r="AN14" s="32">
        <f t="shared" ca="1" si="7"/>
        <v>0</v>
      </c>
      <c r="AO14" s="34">
        <f t="shared" ca="1" si="1"/>
        <v>1</v>
      </c>
      <c r="AP14" s="28"/>
      <c r="AQ14" s="36">
        <f t="shared" ca="1" si="8"/>
        <v>148880.62297759281</v>
      </c>
    </row>
    <row r="15" spans="1:51">
      <c r="A15" s="39">
        <f t="shared" ca="1" si="9"/>
        <v>2025</v>
      </c>
      <c r="B15" s="39">
        <f ca="1">IF(B14&lt;(Retirement!$B$3+wy+k),B14+1,"")</f>
        <v>51</v>
      </c>
      <c r="C15" s="36">
        <f ca="1">IF(B15="","",IF(B14&lt;(Retirement!$B$3+wy),C14*(1+preinf),C14*(1+inf)))</f>
        <v>83863.858172425797</v>
      </c>
      <c r="D15" s="36">
        <f t="shared" ca="1" si="2"/>
        <v>0</v>
      </c>
      <c r="E15" s="36">
        <f t="shared" ca="1" si="10"/>
        <v>73364.360259292545</v>
      </c>
      <c r="F15" s="36">
        <f ca="1">IF(B15="","",IF(A14&lt;y+wy,IF(Retirement!$J$16="none","none",(12*E15+F14)*(1+preretint)),""))</f>
        <v>10088711.853992831</v>
      </c>
      <c r="G15" s="36">
        <f ca="1">IF(B15="","",IF(A14&lt;y+wy,G14*(1+Retirement!$B$14),""))</f>
        <v>12902132.026527047</v>
      </c>
      <c r="H15" s="36">
        <f ca="1">IF(B15="","",IF(A15&gt;=Retirement!$B$4,(H14-12*IF(D15="",0,D15))*(1+IF(A15&lt;Retirement!$B$4,preretint,retroi)), IF(A15=Retirement!$B$4-1,corptax,IF(F15="none",0,F15)+G15)))</f>
        <v>22990843.880519878</v>
      </c>
      <c r="I15" s="41" t="str">
        <f ca="1">IF(A15=Retirement!$B$4-1,IF(F15="none",0,F15)+G15-H15,"")</f>
        <v/>
      </c>
      <c r="J15" s="81">
        <f t="shared" ca="1" si="3"/>
        <v>2025</v>
      </c>
      <c r="K15" s="82">
        <f t="shared" ca="1" si="4"/>
        <v>0.83863858172425798</v>
      </c>
      <c r="L15" s="82" t="e">
        <f t="shared" ca="1" si="11"/>
        <v>#N/A</v>
      </c>
      <c r="M15" s="82" t="e">
        <f ca="1">IF(A15&gt;rety-1,'Cash flow summary'!H15,NA())/100000</f>
        <v>#N/A</v>
      </c>
      <c r="N15" s="82" t="e">
        <f t="shared" ca="1" si="12"/>
        <v>#N/A</v>
      </c>
      <c r="O15" s="81">
        <f t="shared" ca="1" si="5"/>
        <v>229.90843880519878</v>
      </c>
      <c r="P15" s="28"/>
      <c r="Q15" s="283">
        <f t="shared" ca="1" si="13"/>
        <v>2025</v>
      </c>
      <c r="R15" s="30">
        <f ca="1">IF(A15&gt;YEAR('Financial Goals (non-recurring)'!$B$6)-1,"",IF(R14&lt;&gt;"",R14+1,IF(A15=YEAR('Financial Goals (non-recurring)'!$B$7),1,"")))</f>
        <v>12</v>
      </c>
      <c r="S15" s="36">
        <f ca="1">IF(R15&lt;&gt;"",'Financial Goals (non-recurring)'!$B$18*(1+incg)^(R15-1),"")</f>
        <v>42565.948817938639</v>
      </c>
      <c r="T15" s="30">
        <f ca="1">IF(A15&gt;YEAR('Financial Goals (non-recurring)'!$D$6)-1,"",IF(T14&lt;&gt;"",T14+1,IF(A15=YEAR('Financial Goals (non-recurring)'!$D$7),1,"")))</f>
        <v>12</v>
      </c>
      <c r="U15" s="36">
        <f ca="1">IF(T15&lt;&gt;"",'Financial Goals (non-recurring)'!$D$18*(1+'Financial Goals (non-recurring)'!$D$14)^(T15-1),"")</f>
        <v>47838.376198120932</v>
      </c>
      <c r="V15" s="30" t="str">
        <f ca="1">IF(A15&gt;YEAR('Financial Goals (non-recurring)'!$F$6)-1,"",IF(V14&lt;&gt;"",V14+1,IF(A15=YEAR('Financial Goals (non-recurring)'!$F$7),1,"")))</f>
        <v/>
      </c>
      <c r="W15" s="36" t="str">
        <f ca="1">IF(V15&lt;&gt;"",'Financial Goals (non-recurring)'!$F$18*(1+'Financial Goals (non-recurring)'!$F$14)^(V15-1),"")</f>
        <v/>
      </c>
      <c r="X15" s="30" t="str">
        <f ca="1">IF(A15&gt;YEAR('Financial Goals (non-recurring)'!$H$6)-1,"",IF(X14&lt;&gt;"",X14+1,IF(A15=YEAR('Financial Goals (non-recurring)'!$H$7),1,"")))</f>
        <v/>
      </c>
      <c r="Y15" s="36" t="str">
        <f ca="1">IF(X15&lt;&gt;"",'Financial Goals (non-recurring)'!$H$18*(1+'Financial Goals (non-recurring)'!$H$14)^(X15-1),"")</f>
        <v/>
      </c>
      <c r="Z15" s="30">
        <f ca="1">IF(A15&gt;YEAR('Financial Goals (non-recurring)'!$J$6)-1,"",IF(Z14&lt;&gt;"",Z14+1,IF(A15=YEAR('Financial Goals (non-recurring)'!$J$7),1,"")))</f>
        <v>7</v>
      </c>
      <c r="AA15" s="36">
        <f ca="1">IF(Z15&lt;&gt;"",'Financial Goals (non-recurring)'!$J$18*(1+'Financial Goals (non-recurring)'!$J$14)^(Z15-1),"")</f>
        <v>0</v>
      </c>
      <c r="AB15" s="28"/>
      <c r="AC15" s="35">
        <f t="shared" ca="1" si="14"/>
        <v>2025</v>
      </c>
      <c r="AD15" s="31">
        <f ca="1">IF(ISERROR(INDEX('Financial Goals (recurring)'!$D$4:$H$34,MATCH('Detailed Cash Flow Chart'!AC15,'Financial Goals (recurring)'!$D$4:$D$34,0),3)),"",INDEX('Financial Goals (recurring)'!$D$4:$H$34,MATCH('Detailed Cash Flow Chart'!AC15,'Financial Goals (recurring)'!$D$4:$D$34,0),3))</f>
        <v>6</v>
      </c>
      <c r="AE15" s="32">
        <f ca="1">IF(ISERROR(INDEX('Financial Goals (recurring)'!$E$4:$H$34,MATCH('Detailed Cash Flow Chart'!AC15,'Financial Goals (recurring)'!$E$4:$E$34,0),3)),"",INDEX('Financial Goals (recurring)'!$E$4:$H$34,MATCH('Detailed Cash Flow Chart'!AC15,'Financial Goals (recurring)'!$E$4:$E$34,0),3))</f>
        <v>0</v>
      </c>
      <c r="AF15" s="32">
        <f ca="1">IF(ISERROR(INDEX('Financial Goals (recurring)'!$D$4:$H$34,MATCH('Detailed Cash Flow Chart'!AC15,'Financial Goals (recurring)'!$D$4:$D$34,0),5)),"",INDEX('Financial Goals (recurring)'!$D$4:$H$34,MATCH('Detailed Cash Flow Chart'!AC15,'Financial Goals (recurring)'!$D$4:$D$34,0),5))</f>
        <v>0</v>
      </c>
      <c r="AG15" s="36">
        <f t="shared" ca="1" si="6"/>
        <v>0</v>
      </c>
      <c r="AH15" s="38">
        <f t="shared" ca="1" si="0"/>
        <v>1</v>
      </c>
      <c r="AI15" s="28"/>
      <c r="AJ15" s="38">
        <f t="shared" ca="1" si="15"/>
        <v>2025</v>
      </c>
      <c r="AK15" s="38">
        <f ca="1">IF(ISERROR(INDEX('Financial Goals (recurring)'!$M$4:$Q$34,MATCH('Detailed Cash Flow Chart'!AC15,'Financial Goals (recurring)'!$M$4:$M$34,0),3)),"",INDEX('Financial Goals (recurring)'!$M$4:$Q$34,MATCH('Detailed Cash Flow Chart'!AC15,'Financial Goals (recurring)'!$M$4:$M$34,0),3))</f>
        <v>5</v>
      </c>
      <c r="AL15" s="38">
        <f ca="1">IF(ISERROR(INDEX('Financial Goals (recurring)'!$N$4:$Q$34,MATCH('Detailed Cash Flow Chart'!AC15,'Financial Goals (recurring)'!$N$4:$N$34,0),3)),"",INDEX('Financial Goals (recurring)'!$N$4:$Q$34,MATCH('Detailed Cash Flow Chart'!AC15,'Financial Goals (recurring)'!$N$4:$N$34,0),3))</f>
        <v>0</v>
      </c>
      <c r="AM15" s="38">
        <f ca="1">IF(ISERROR(INDEX('Financial Goals (recurring)'!$M$4:$Q$34,MATCH('Detailed Cash Flow Chart'!AC15,'Financial Goals (recurring)'!$M$4:$M$34,0),5)),"",INDEX('Financial Goals (recurring)'!$M$4:$Q$34,MATCH('Detailed Cash Flow Chart'!AC15,'Financial Goals (recurring)'!$M$4:$M$34,0),5))</f>
        <v>0</v>
      </c>
      <c r="AN15" s="32">
        <f t="shared" ca="1" si="7"/>
        <v>0</v>
      </c>
      <c r="AO15" s="34">
        <f t="shared" ca="1" si="1"/>
        <v>1</v>
      </c>
      <c r="AP15" s="28"/>
      <c r="AQ15" s="36">
        <f t="shared" ca="1" si="8"/>
        <v>163768.68527535209</v>
      </c>
    </row>
    <row r="16" spans="1:51">
      <c r="A16" s="39">
        <f t="shared" ca="1" si="9"/>
        <v>2026</v>
      </c>
      <c r="B16" s="39">
        <f ca="1">IF(B15&lt;(Retirement!$B$3+wy+k),B15+1,"")</f>
        <v>52</v>
      </c>
      <c r="C16" s="36">
        <f ca="1">IF(B16="","",IF(B15&lt;(Retirement!$B$3+wy),C15*(1+preinf),C15*(1+inf)))</f>
        <v>91411.605407944124</v>
      </c>
      <c r="D16" s="36">
        <f t="shared" ca="1" si="2"/>
        <v>0</v>
      </c>
      <c r="E16" s="36">
        <f t="shared" ca="1" si="10"/>
        <v>80700.796285221804</v>
      </c>
      <c r="F16" s="36">
        <f ca="1">IF(B16="","",IF(A15&lt;y+wy,IF(Retirement!$J$16="none","none",(12*E16+F15)*(1+preretint)),""))</f>
        <v>12052262.336262887</v>
      </c>
      <c r="G16" s="36">
        <f ca="1">IF(B16="","",IF(A15&lt;y+wy,G15*(1+Retirement!$B$14),""))</f>
        <v>14063323.908914482</v>
      </c>
      <c r="H16" s="36">
        <f ca="1">IF(B16="","",IF(A16&gt;=Retirement!$B$4,(H15-12*IF(D16="",0,D16))*(1+IF(A16&lt;Retirement!$B$4,preretint,retroi)), IF(A16=Retirement!$B$4-1,corptax,IF(F16="none",0,F16)+G16)))</f>
        <v>26115586.24517737</v>
      </c>
      <c r="I16" s="41" t="str">
        <f ca="1">IF(A16=Retirement!$B$4-1,IF(F16="none",0,F16)+G16-H16,"")</f>
        <v/>
      </c>
      <c r="J16" s="81">
        <f t="shared" ca="1" si="3"/>
        <v>2026</v>
      </c>
      <c r="K16" s="82">
        <f t="shared" ca="1" si="4"/>
        <v>0.91411605407944119</v>
      </c>
      <c r="L16" s="82" t="e">
        <f t="shared" ca="1" si="11"/>
        <v>#N/A</v>
      </c>
      <c r="M16" s="82" t="e">
        <f ca="1">IF(A16&gt;rety-1,'Cash flow summary'!H16,NA())/100000</f>
        <v>#N/A</v>
      </c>
      <c r="N16" s="82" t="e">
        <f t="shared" ca="1" si="12"/>
        <v>#N/A</v>
      </c>
      <c r="O16" s="81">
        <f t="shared" ca="1" si="5"/>
        <v>261.15586245177371</v>
      </c>
      <c r="P16" s="28"/>
      <c r="Q16" s="283">
        <f t="shared" ca="1" si="13"/>
        <v>2026</v>
      </c>
      <c r="R16" s="30">
        <f ca="1">IF(A16&gt;YEAR('Financial Goals (non-recurring)'!$B$6)-1,"",IF(R15&lt;&gt;"",R15+1,IF(A16=YEAR('Financial Goals (non-recurring)'!$B$7),1,"")))</f>
        <v>13</v>
      </c>
      <c r="S16" s="36">
        <f ca="1">IF(R16&lt;&gt;"",'Financial Goals (non-recurring)'!$B$18*(1+incg)^(R16-1),"")</f>
        <v>46822.543699732501</v>
      </c>
      <c r="T16" s="30">
        <f ca="1">IF(A16&gt;YEAR('Financial Goals (non-recurring)'!$D$6)-1,"",IF(T15&lt;&gt;"",T15+1,IF(A16=YEAR('Financial Goals (non-recurring)'!$D$7),1,"")))</f>
        <v>13</v>
      </c>
      <c r="U16" s="36">
        <f ca="1">IF(T16&lt;&gt;"",'Financial Goals (non-recurring)'!$D$18*(1+'Financial Goals (non-recurring)'!$D$14)^(T16-1),"")</f>
        <v>52622.213817933029</v>
      </c>
      <c r="V16" s="30" t="str">
        <f ca="1">IF(A16&gt;YEAR('Financial Goals (non-recurring)'!$F$6)-1,"",IF(V15&lt;&gt;"",V15+1,IF(A16=YEAR('Financial Goals (non-recurring)'!$F$7),1,"")))</f>
        <v/>
      </c>
      <c r="W16" s="36" t="str">
        <f ca="1">IF(V16&lt;&gt;"",'Financial Goals (non-recurring)'!$F$18*(1+'Financial Goals (non-recurring)'!$F$14)^(V16-1),"")</f>
        <v/>
      </c>
      <c r="X16" s="30" t="str">
        <f ca="1">IF(A16&gt;YEAR('Financial Goals (non-recurring)'!$H$6)-1,"",IF(X15&lt;&gt;"",X15+1,IF(A16=YEAR('Financial Goals (non-recurring)'!$H$7),1,"")))</f>
        <v/>
      </c>
      <c r="Y16" s="36" t="str">
        <f ca="1">IF(X16&lt;&gt;"",'Financial Goals (non-recurring)'!$H$18*(1+'Financial Goals (non-recurring)'!$H$14)^(X16-1),"")</f>
        <v/>
      </c>
      <c r="Z16" s="30">
        <f ca="1">IF(A16&gt;YEAR('Financial Goals (non-recurring)'!$J$6)-1,"",IF(Z15&lt;&gt;"",Z15+1,IF(A16=YEAR('Financial Goals (non-recurring)'!$J$7),1,"")))</f>
        <v>8</v>
      </c>
      <c r="AA16" s="36">
        <f ca="1">IF(Z16&lt;&gt;"",'Financial Goals (non-recurring)'!$J$18*(1+'Financial Goals (non-recurring)'!$J$14)^(Z16-1),"")</f>
        <v>0</v>
      </c>
      <c r="AB16" s="28"/>
      <c r="AC16" s="35">
        <f t="shared" ca="1" si="14"/>
        <v>2026</v>
      </c>
      <c r="AD16" s="31" t="str">
        <f ca="1">IF(ISERROR(INDEX('Financial Goals (recurring)'!$D$4:$H$34,MATCH('Detailed Cash Flow Chart'!AC16,'Financial Goals (recurring)'!$D$4:$D$34,0),3)),"",INDEX('Financial Goals (recurring)'!$D$4:$H$34,MATCH('Detailed Cash Flow Chart'!AC16,'Financial Goals (recurring)'!$D$4:$D$34,0),3))</f>
        <v/>
      </c>
      <c r="AE16" s="32" t="str">
        <f ca="1">IF(ISERROR(INDEX('Financial Goals (recurring)'!$E$4:$H$34,MATCH('Detailed Cash Flow Chart'!AC16,'Financial Goals (recurring)'!$E$4:$E$34,0),3)),"",INDEX('Financial Goals (recurring)'!$E$4:$H$34,MATCH('Detailed Cash Flow Chart'!AC16,'Financial Goals (recurring)'!$E$4:$E$34,0),3))</f>
        <v/>
      </c>
      <c r="AF16" s="32" t="str">
        <f ca="1">IF(ISERROR(INDEX('Financial Goals (recurring)'!$D$4:$H$34,MATCH('Detailed Cash Flow Chart'!AC16,'Financial Goals (recurring)'!$D$4:$D$34,0),5)),"",INDEX('Financial Goals (recurring)'!$D$4:$H$34,MATCH('Detailed Cash Flow Chart'!AC16,'Financial Goals (recurring)'!$D$4:$D$34,0),5))</f>
        <v/>
      </c>
      <c r="AG16" s="36">
        <f t="shared" ca="1" si="6"/>
        <v>0</v>
      </c>
      <c r="AH16" s="38">
        <f t="shared" ca="1" si="0"/>
        <v>1</v>
      </c>
      <c r="AI16" s="28"/>
      <c r="AJ16" s="38">
        <f t="shared" ca="1" si="15"/>
        <v>2026</v>
      </c>
      <c r="AK16" s="38" t="str">
        <f ca="1">IF(ISERROR(INDEX('Financial Goals (recurring)'!$M$4:$Q$34,MATCH('Detailed Cash Flow Chart'!AC16,'Financial Goals (recurring)'!$M$4:$M$34,0),3)),"",INDEX('Financial Goals (recurring)'!$M$4:$Q$34,MATCH('Detailed Cash Flow Chart'!AC16,'Financial Goals (recurring)'!$M$4:$M$34,0),3))</f>
        <v/>
      </c>
      <c r="AL16" s="38" t="str">
        <f ca="1">IF(ISERROR(INDEX('Financial Goals (recurring)'!$N$4:$Q$34,MATCH('Detailed Cash Flow Chart'!AC16,'Financial Goals (recurring)'!$N$4:$N$34,0),3)),"",INDEX('Financial Goals (recurring)'!$N$4:$Q$34,MATCH('Detailed Cash Flow Chart'!AC16,'Financial Goals (recurring)'!$N$4:$N$34,0),3))</f>
        <v/>
      </c>
      <c r="AM16" s="38" t="str">
        <f ca="1">IF(ISERROR(INDEX('Financial Goals (recurring)'!$M$4:$Q$34,MATCH('Detailed Cash Flow Chart'!AC16,'Financial Goals (recurring)'!$M$4:$M$34,0),5)),"",INDEX('Financial Goals (recurring)'!$M$4:$Q$34,MATCH('Detailed Cash Flow Chart'!AC16,'Financial Goals (recurring)'!$M$4:$M$34,0),5))</f>
        <v/>
      </c>
      <c r="AN16" s="32">
        <f t="shared" ca="1" si="7"/>
        <v>0</v>
      </c>
      <c r="AO16" s="34">
        <f t="shared" ca="1" si="1"/>
        <v>1</v>
      </c>
      <c r="AP16" s="28"/>
      <c r="AQ16" s="36">
        <f t="shared" ca="1" si="8"/>
        <v>180145.55380288733</v>
      </c>
    </row>
    <row r="17" spans="1:43">
      <c r="A17" s="39">
        <f t="shared" ca="1" si="9"/>
        <v>2027</v>
      </c>
      <c r="B17" s="39">
        <f ca="1">IF(B16&lt;(Retirement!$B$3+wy+k),B16+1,"")</f>
        <v>53</v>
      </c>
      <c r="C17" s="36">
        <f ca="1">IF(B17="","",IF(B16&lt;(Retirement!$B$3+wy),C16*(1+preinf),C16*(1+inf)))</f>
        <v>99638.649894659102</v>
      </c>
      <c r="D17" s="36">
        <f t="shared" ca="1" si="2"/>
        <v>0</v>
      </c>
      <c r="E17" s="36">
        <f t="shared" ca="1" si="10"/>
        <v>88770.875913743977</v>
      </c>
      <c r="F17" s="36">
        <f ca="1">IF(B17="","",IF(A16&lt;y+wy,IF(Retirement!$J$16="none","none",(12*E17+F16)*(1+preretint)),""))</f>
        <v>14298089.00347832</v>
      </c>
      <c r="G17" s="36">
        <f ca="1">IF(B17="","",IF(A16&lt;y+wy,G16*(1+Retirement!$B$14),""))</f>
        <v>15329023.060716787</v>
      </c>
      <c r="H17" s="36">
        <f ca="1">IF(B17="","",IF(A17&gt;=Retirement!$B$4,(H16-12*IF(D17="",0,D17))*(1+IF(A17&lt;Retirement!$B$4,preretint,retroi)), IF(A17=Retirement!$B$4-1,corptax,IF(F17="none",0,F17)+G17)))</f>
        <v>29627112.064195108</v>
      </c>
      <c r="I17" s="41" t="str">
        <f ca="1">IF(A17=Retirement!$B$4-1,IF(F17="none",0,F17)+G17-H17,"")</f>
        <v/>
      </c>
      <c r="J17" s="81">
        <f t="shared" ca="1" si="3"/>
        <v>2027</v>
      </c>
      <c r="K17" s="82">
        <f t="shared" ca="1" si="4"/>
        <v>0.99638649894659104</v>
      </c>
      <c r="L17" s="82" t="e">
        <f t="shared" ca="1" si="11"/>
        <v>#N/A</v>
      </c>
      <c r="M17" s="82" t="e">
        <f ca="1">IF(A17&gt;rety-1,'Cash flow summary'!H17,NA())/100000</f>
        <v>#N/A</v>
      </c>
      <c r="N17" s="82" t="e">
        <f t="shared" ca="1" si="12"/>
        <v>#N/A</v>
      </c>
      <c r="O17" s="81">
        <f t="shared" ca="1" si="5"/>
        <v>296.27112064195109</v>
      </c>
      <c r="P17" s="28"/>
      <c r="Q17" s="283">
        <f t="shared" ca="1" si="13"/>
        <v>2027</v>
      </c>
      <c r="R17" s="30" t="str">
        <f ca="1">IF(A17&gt;YEAR('Financial Goals (non-recurring)'!$B$6)-1,"",IF(R16&lt;&gt;"",R16+1,IF(A17=YEAR('Financial Goals (non-recurring)'!$B$7),1,"")))</f>
        <v/>
      </c>
      <c r="S17" s="36" t="str">
        <f ca="1">IF(R17&lt;&gt;"",'Financial Goals (non-recurring)'!$B$18*(1+incg)^(R17-1),"")</f>
        <v/>
      </c>
      <c r="T17" s="30">
        <f ca="1">IF(A17&gt;YEAR('Financial Goals (non-recurring)'!$D$6)-1,"",IF(T16&lt;&gt;"",T16+1,IF(A17=YEAR('Financial Goals (non-recurring)'!$D$7),1,"")))</f>
        <v>14</v>
      </c>
      <c r="U17" s="36">
        <f ca="1">IF(T17&lt;&gt;"",'Financial Goals (non-recurring)'!$D$18*(1+'Financial Goals (non-recurring)'!$D$14)^(T17-1),"")</f>
        <v>57884.435199726329</v>
      </c>
      <c r="V17" s="30" t="str">
        <f ca="1">IF(A17&gt;YEAR('Financial Goals (non-recurring)'!$F$6)-1,"",IF(V16&lt;&gt;"",V16+1,IF(A17=YEAR('Financial Goals (non-recurring)'!$F$7),1,"")))</f>
        <v/>
      </c>
      <c r="W17" s="36" t="str">
        <f ca="1">IF(V17&lt;&gt;"",'Financial Goals (non-recurring)'!$F$18*(1+'Financial Goals (non-recurring)'!$F$14)^(V17-1),"")</f>
        <v/>
      </c>
      <c r="X17" s="30" t="str">
        <f ca="1">IF(A17&gt;YEAR('Financial Goals (non-recurring)'!$H$6)-1,"",IF(X16&lt;&gt;"",X16+1,IF(A17=YEAR('Financial Goals (non-recurring)'!$H$7),1,"")))</f>
        <v/>
      </c>
      <c r="Y17" s="36" t="str">
        <f ca="1">IF(X17&lt;&gt;"",'Financial Goals (non-recurring)'!$H$18*(1+'Financial Goals (non-recurring)'!$H$14)^(X17-1),"")</f>
        <v/>
      </c>
      <c r="Z17" s="30">
        <f ca="1">IF(A17&gt;YEAR('Financial Goals (non-recurring)'!$J$6)-1,"",IF(Z16&lt;&gt;"",Z16+1,IF(A17=YEAR('Financial Goals (non-recurring)'!$J$7),1,"")))</f>
        <v>9</v>
      </c>
      <c r="AA17" s="36">
        <f ca="1">IF(Z17&lt;&gt;"",'Financial Goals (non-recurring)'!$J$18*(1+'Financial Goals (non-recurring)'!$J$14)^(Z17-1),"")</f>
        <v>0</v>
      </c>
      <c r="AB17" s="28"/>
      <c r="AC17" s="35">
        <f t="shared" ca="1" si="14"/>
        <v>2027</v>
      </c>
      <c r="AD17" s="31">
        <f ca="1">IF(ISERROR(INDEX('Financial Goals (recurring)'!$D$4:$H$34,MATCH('Detailed Cash Flow Chart'!AC17,'Financial Goals (recurring)'!$D$4:$D$34,0),3)),"",INDEX('Financial Goals (recurring)'!$D$4:$H$34,MATCH('Detailed Cash Flow Chart'!AC17,'Financial Goals (recurring)'!$D$4:$D$34,0),3))</f>
        <v>7</v>
      </c>
      <c r="AE17" s="32">
        <f ca="1">IF(ISERROR(INDEX('Financial Goals (recurring)'!$E$4:$H$34,MATCH('Detailed Cash Flow Chart'!AC17,'Financial Goals (recurring)'!$E$4:$E$34,0),3)),"",INDEX('Financial Goals (recurring)'!$E$4:$H$34,MATCH('Detailed Cash Flow Chart'!AC17,'Financial Goals (recurring)'!$E$4:$E$34,0),3))</f>
        <v>0</v>
      </c>
      <c r="AF17" s="32">
        <f ca="1">IF(ISERROR(INDEX('Financial Goals (recurring)'!$D$4:$H$34,MATCH('Detailed Cash Flow Chart'!AC17,'Financial Goals (recurring)'!$D$4:$D$34,0),5)),"",INDEX('Financial Goals (recurring)'!$D$4:$H$34,MATCH('Detailed Cash Flow Chart'!AC17,'Financial Goals (recurring)'!$D$4:$D$34,0),5))</f>
        <v>0</v>
      </c>
      <c r="AG17" s="36">
        <f t="shared" ca="1" si="6"/>
        <v>0</v>
      </c>
      <c r="AH17" s="38">
        <f t="shared" ca="1" si="0"/>
        <v>1</v>
      </c>
      <c r="AI17" s="28"/>
      <c r="AJ17" s="38">
        <f t="shared" ca="1" si="15"/>
        <v>2027</v>
      </c>
      <c r="AK17" s="38">
        <f ca="1">IF(ISERROR(INDEX('Financial Goals (recurring)'!$M$4:$Q$34,MATCH('Detailed Cash Flow Chart'!AC17,'Financial Goals (recurring)'!$M$4:$M$34,0),3)),"",INDEX('Financial Goals (recurring)'!$M$4:$Q$34,MATCH('Detailed Cash Flow Chart'!AC17,'Financial Goals (recurring)'!$M$4:$M$34,0),3))</f>
        <v>6</v>
      </c>
      <c r="AL17" s="38">
        <f ca="1">IF(ISERROR(INDEX('Financial Goals (recurring)'!$N$4:$Q$34,MATCH('Detailed Cash Flow Chart'!AC17,'Financial Goals (recurring)'!$N$4:$N$34,0),3)),"",INDEX('Financial Goals (recurring)'!$N$4:$Q$34,MATCH('Detailed Cash Flow Chart'!AC17,'Financial Goals (recurring)'!$N$4:$N$34,0),3))</f>
        <v>0</v>
      </c>
      <c r="AM17" s="38">
        <f ca="1">IF(ISERROR(INDEX('Financial Goals (recurring)'!$M$4:$Q$34,MATCH('Detailed Cash Flow Chart'!AC17,'Financial Goals (recurring)'!$M$4:$M$34,0),5)),"",INDEX('Financial Goals (recurring)'!$M$4:$Q$34,MATCH('Detailed Cash Flow Chart'!AC17,'Financial Goals (recurring)'!$M$4:$M$34,0),5))</f>
        <v>0</v>
      </c>
      <c r="AN17" s="32">
        <f t="shared" ca="1" si="7"/>
        <v>0</v>
      </c>
      <c r="AO17" s="34">
        <f t="shared" ca="1" si="1"/>
        <v>1</v>
      </c>
      <c r="AP17" s="28"/>
      <c r="AQ17" s="36">
        <f t="shared" ca="1" si="8"/>
        <v>146655.31111347029</v>
      </c>
    </row>
    <row r="18" spans="1:43">
      <c r="A18" s="39">
        <f t="shared" ca="1" si="9"/>
        <v>2028</v>
      </c>
      <c r="B18" s="39">
        <f ca="1">IF(B17&lt;(Retirement!$B$3+wy+k),B17+1,"")</f>
        <v>54</v>
      </c>
      <c r="C18" s="36">
        <f ca="1">IF(B18="","",IF(B17&lt;(Retirement!$B$3+wy),C17*(1+preinf),C17*(1+inf)))</f>
        <v>108606.12838517842</v>
      </c>
      <c r="D18" s="36">
        <f t="shared" ca="1" si="2"/>
        <v>0</v>
      </c>
      <c r="E18" s="36">
        <f t="shared" ca="1" si="10"/>
        <v>97647.963505118372</v>
      </c>
      <c r="F18" s="36">
        <f ca="1">IF(B18="","",IF(A17&lt;y+wy,IF(Retirement!$J$16="none","none",(12*E18+F17)*(1+preretint)),""))</f>
        <v>16862152.37643832</v>
      </c>
      <c r="G18" s="36">
        <f ca="1">IF(B18="","",IF(A17&lt;y+wy,G17*(1+Retirement!$B$14),""))</f>
        <v>16708635.136181299</v>
      </c>
      <c r="H18" s="36">
        <f ca="1">IF(B18="","",IF(A18&gt;=Retirement!$B$4,(H17-12*IF(D18="",0,D18))*(1+IF(A18&lt;Retirement!$B$4,preretint,retroi)), IF(A18=Retirement!$B$4-1,corptax,IF(F18="none",0,F18)+G18)))</f>
        <v>33570787.512619615</v>
      </c>
      <c r="I18" s="41" t="str">
        <f ca="1">IF(A18=Retirement!$B$4-1,IF(F18="none",0,F18)+G18-H18,"")</f>
        <v/>
      </c>
      <c r="J18" s="81">
        <f t="shared" ca="1" si="3"/>
        <v>2028</v>
      </c>
      <c r="K18" s="82">
        <f t="shared" ca="1" si="4"/>
        <v>1.0860612838517842</v>
      </c>
      <c r="L18" s="82" t="e">
        <f t="shared" ca="1" si="11"/>
        <v>#N/A</v>
      </c>
      <c r="M18" s="82" t="e">
        <f ca="1">IF(A18&gt;rety-1,'Cash flow summary'!H18,NA())/100000</f>
        <v>#N/A</v>
      </c>
      <c r="N18" s="82" t="e">
        <f t="shared" ca="1" si="12"/>
        <v>#N/A</v>
      </c>
      <c r="O18" s="81">
        <f t="shared" ca="1" si="5"/>
        <v>335.70787512619614</v>
      </c>
      <c r="P18" s="28"/>
      <c r="Q18" s="283">
        <f t="shared" ca="1" si="13"/>
        <v>2028</v>
      </c>
      <c r="R18" s="30" t="str">
        <f ca="1">IF(A18&gt;YEAR('Financial Goals (non-recurring)'!$B$6)-1,"",IF(R17&lt;&gt;"",R17+1,IF(A18=YEAR('Financial Goals (non-recurring)'!$B$7),1,"")))</f>
        <v/>
      </c>
      <c r="S18" s="36" t="str">
        <f ca="1">IF(R18&lt;&gt;"",'Financial Goals (non-recurring)'!$B$18*(1+incg)^(R18-1),"")</f>
        <v/>
      </c>
      <c r="T18" s="30">
        <f ca="1">IF(A18&gt;YEAR('Financial Goals (non-recurring)'!$D$6)-1,"",IF(T17&lt;&gt;"",T17+1,IF(A18=YEAR('Financial Goals (non-recurring)'!$D$7),1,"")))</f>
        <v>15</v>
      </c>
      <c r="U18" s="36">
        <f ca="1">IF(T18&lt;&gt;"",'Financial Goals (non-recurring)'!$D$18*(1+'Financial Goals (non-recurring)'!$D$14)^(T18-1),"")</f>
        <v>63672.878719698972</v>
      </c>
      <c r="V18" s="30" t="str">
        <f ca="1">IF(A18&gt;YEAR('Financial Goals (non-recurring)'!$F$6)-1,"",IF(V17&lt;&gt;"",V17+1,IF(A18=YEAR('Financial Goals (non-recurring)'!$F$7),1,"")))</f>
        <v/>
      </c>
      <c r="W18" s="36" t="str">
        <f ca="1">IF(V18&lt;&gt;"",'Financial Goals (non-recurring)'!$F$18*(1+'Financial Goals (non-recurring)'!$F$14)^(V18-1),"")</f>
        <v/>
      </c>
      <c r="X18" s="30" t="str">
        <f ca="1">IF(A18&gt;YEAR('Financial Goals (non-recurring)'!$H$6)-1,"",IF(X17&lt;&gt;"",X17+1,IF(A18=YEAR('Financial Goals (non-recurring)'!$H$7),1,"")))</f>
        <v/>
      </c>
      <c r="Y18" s="36" t="str">
        <f ca="1">IF(X18&lt;&gt;"",'Financial Goals (non-recurring)'!$H$18*(1+'Financial Goals (non-recurring)'!$H$14)^(X18-1),"")</f>
        <v/>
      </c>
      <c r="Z18" s="30">
        <f ca="1">IF(A18&gt;YEAR('Financial Goals (non-recurring)'!$J$6)-1,"",IF(Z17&lt;&gt;"",Z17+1,IF(A18=YEAR('Financial Goals (non-recurring)'!$J$7),1,"")))</f>
        <v>10</v>
      </c>
      <c r="AA18" s="36">
        <f ca="1">IF(Z18&lt;&gt;"",'Financial Goals (non-recurring)'!$J$18*(1+'Financial Goals (non-recurring)'!$J$14)^(Z18-1),"")</f>
        <v>0</v>
      </c>
      <c r="AB18" s="28"/>
      <c r="AC18" s="35">
        <f t="shared" ca="1" si="14"/>
        <v>2028</v>
      </c>
      <c r="AD18" s="31" t="str">
        <f ca="1">IF(ISERROR(INDEX('Financial Goals (recurring)'!$D$4:$H$34,MATCH('Detailed Cash Flow Chart'!AC18,'Financial Goals (recurring)'!$D$4:$D$34,0),3)),"",INDEX('Financial Goals (recurring)'!$D$4:$H$34,MATCH('Detailed Cash Flow Chart'!AC18,'Financial Goals (recurring)'!$D$4:$D$34,0),3))</f>
        <v/>
      </c>
      <c r="AE18" s="32" t="str">
        <f ca="1">IF(ISERROR(INDEX('Financial Goals (recurring)'!$E$4:$H$34,MATCH('Detailed Cash Flow Chart'!AC18,'Financial Goals (recurring)'!$E$4:$E$34,0),3)),"",INDEX('Financial Goals (recurring)'!$E$4:$H$34,MATCH('Detailed Cash Flow Chart'!AC18,'Financial Goals (recurring)'!$E$4:$E$34,0),3))</f>
        <v/>
      </c>
      <c r="AF18" s="32" t="str">
        <f ca="1">IF(ISERROR(INDEX('Financial Goals (recurring)'!$D$4:$H$34,MATCH('Detailed Cash Flow Chart'!AC18,'Financial Goals (recurring)'!$D$4:$D$34,0),5)),"",INDEX('Financial Goals (recurring)'!$D$4:$H$34,MATCH('Detailed Cash Flow Chart'!AC18,'Financial Goals (recurring)'!$D$4:$D$34,0),5))</f>
        <v/>
      </c>
      <c r="AG18" s="36">
        <f t="shared" ca="1" si="6"/>
        <v>0</v>
      </c>
      <c r="AH18" s="38">
        <f t="shared" ca="1" si="0"/>
        <v>1</v>
      </c>
      <c r="AI18" s="28"/>
      <c r="AJ18" s="38">
        <f t="shared" ca="1" si="15"/>
        <v>2028</v>
      </c>
      <c r="AK18" s="38" t="str">
        <f ca="1">IF(ISERROR(INDEX('Financial Goals (recurring)'!$M$4:$Q$34,MATCH('Detailed Cash Flow Chart'!AC18,'Financial Goals (recurring)'!$M$4:$M$34,0),3)),"",INDEX('Financial Goals (recurring)'!$M$4:$Q$34,MATCH('Detailed Cash Flow Chart'!AC18,'Financial Goals (recurring)'!$M$4:$M$34,0),3))</f>
        <v/>
      </c>
      <c r="AL18" s="38" t="str">
        <f ca="1">IF(ISERROR(INDEX('Financial Goals (recurring)'!$N$4:$Q$34,MATCH('Detailed Cash Flow Chart'!AC18,'Financial Goals (recurring)'!$N$4:$N$34,0),3)),"",INDEX('Financial Goals (recurring)'!$N$4:$Q$34,MATCH('Detailed Cash Flow Chart'!AC18,'Financial Goals (recurring)'!$N$4:$N$34,0),3))</f>
        <v/>
      </c>
      <c r="AM18" s="38" t="str">
        <f ca="1">IF(ISERROR(INDEX('Financial Goals (recurring)'!$M$4:$Q$34,MATCH('Detailed Cash Flow Chart'!AC18,'Financial Goals (recurring)'!$M$4:$M$34,0),5)),"",INDEX('Financial Goals (recurring)'!$M$4:$Q$34,MATCH('Detailed Cash Flow Chart'!AC18,'Financial Goals (recurring)'!$M$4:$M$34,0),5))</f>
        <v/>
      </c>
      <c r="AN18" s="32">
        <f t="shared" ca="1" si="7"/>
        <v>0</v>
      </c>
      <c r="AO18" s="34">
        <f t="shared" ca="1" si="1"/>
        <v>1</v>
      </c>
      <c r="AP18" s="28"/>
      <c r="AQ18" s="36">
        <f t="shared" ca="1" si="8"/>
        <v>161320.84222481734</v>
      </c>
    </row>
    <row r="19" spans="1:43">
      <c r="A19" s="39">
        <f t="shared" ca="1" si="9"/>
        <v>2029</v>
      </c>
      <c r="B19" s="39">
        <f ca="1">IF(B18&lt;(Retirement!$B$3+wy+k),B18+1,"")</f>
        <v>55</v>
      </c>
      <c r="C19" s="36">
        <f ca="1">IF(B19="","",IF(B18&lt;(Retirement!$B$3+wy),C18*(1+preinf),C18*(1+inf)))</f>
        <v>118380.67993984449</v>
      </c>
      <c r="D19" s="36">
        <f t="shared" ca="1" si="2"/>
        <v>0</v>
      </c>
      <c r="E19" s="36">
        <f t="shared" ca="1" si="10"/>
        <v>107412.75985563021</v>
      </c>
      <c r="F19" s="36">
        <f ca="1">IF(B19="","",IF(A18&lt;y+wy,IF(Retirement!$J$16="none","none",(12*E19+F18)*(1+preretint)),""))</f>
        <v>19784704.989229411</v>
      </c>
      <c r="G19" s="36">
        <f ca="1">IF(B19="","",IF(A18&lt;y+wy,G18*(1+Retirement!$B$14),""))</f>
        <v>18212412.298437618</v>
      </c>
      <c r="H19" s="36">
        <f ca="1">IF(B19="","",IF(A19&gt;=Retirement!$B$4,(H18-12*IF(D19="",0,D19))*(1+IF(A19&lt;Retirement!$B$4,preretint,retroi)), IF(A19=Retirement!$B$4-1,corptax,IF(F19="none",0,F19)+G19)))</f>
        <v>37997117.287667029</v>
      </c>
      <c r="I19" s="41" t="str">
        <f ca="1">IF(A19=Retirement!$B$4-1,IF(F19="none",0,F19)+G19-H19,"")</f>
        <v/>
      </c>
      <c r="J19" s="81">
        <f t="shared" ca="1" si="3"/>
        <v>2029</v>
      </c>
      <c r="K19" s="82">
        <f t="shared" ca="1" si="4"/>
        <v>1.1838067993984449</v>
      </c>
      <c r="L19" s="82" t="e">
        <f t="shared" ca="1" si="11"/>
        <v>#N/A</v>
      </c>
      <c r="M19" s="82" t="e">
        <f ca="1">IF(A19&gt;rety-1,'Cash flow summary'!H19,NA())/100000</f>
        <v>#N/A</v>
      </c>
      <c r="N19" s="82" t="e">
        <f t="shared" ca="1" si="12"/>
        <v>#N/A</v>
      </c>
      <c r="O19" s="81">
        <f t="shared" ca="1" si="5"/>
        <v>379.97117287667027</v>
      </c>
      <c r="P19" s="28"/>
      <c r="Q19" s="283">
        <f t="shared" ca="1" si="13"/>
        <v>2029</v>
      </c>
      <c r="R19" s="30" t="str">
        <f ca="1">IF(A19&gt;YEAR('Financial Goals (non-recurring)'!$B$6)-1,"",IF(R18&lt;&gt;"",R18+1,IF(A19=YEAR('Financial Goals (non-recurring)'!$B$7),1,"")))</f>
        <v/>
      </c>
      <c r="S19" s="36" t="str">
        <f ca="1">IF(R19&lt;&gt;"",'Financial Goals (non-recurring)'!$B$18*(1+incg)^(R19-1),"")</f>
        <v/>
      </c>
      <c r="T19" s="30" t="str">
        <f ca="1">IF(A19&gt;YEAR('Financial Goals (non-recurring)'!$D$6)-1,"",IF(T18&lt;&gt;"",T18+1,IF(A19=YEAR('Financial Goals (non-recurring)'!$D$7),1,"")))</f>
        <v/>
      </c>
      <c r="U19" s="36" t="str">
        <f ca="1">IF(T19&lt;&gt;"",'Financial Goals (non-recurring)'!$D$18*(1+'Financial Goals (non-recurring)'!$D$14)^(T19-1),"")</f>
        <v/>
      </c>
      <c r="V19" s="30" t="str">
        <f ca="1">IF(A19&gt;YEAR('Financial Goals (non-recurring)'!$F$6)-1,"",IF(V18&lt;&gt;"",V18+1,IF(A19=YEAR('Financial Goals (non-recurring)'!$F$7),1,"")))</f>
        <v/>
      </c>
      <c r="W19" s="36" t="str">
        <f ca="1">IF(V19&lt;&gt;"",'Financial Goals (non-recurring)'!$F$18*(1+'Financial Goals (non-recurring)'!$F$14)^(V19-1),"")</f>
        <v/>
      </c>
      <c r="X19" s="30" t="str">
        <f ca="1">IF(A19&gt;YEAR('Financial Goals (non-recurring)'!$H$6)-1,"",IF(X18&lt;&gt;"",X18+1,IF(A19=YEAR('Financial Goals (non-recurring)'!$H$7),1,"")))</f>
        <v/>
      </c>
      <c r="Y19" s="36" t="str">
        <f ca="1">IF(X19&lt;&gt;"",'Financial Goals (non-recurring)'!$H$18*(1+'Financial Goals (non-recurring)'!$H$14)^(X19-1),"")</f>
        <v/>
      </c>
      <c r="Z19" s="30" t="str">
        <f ca="1">IF(A19&gt;YEAR('Financial Goals (non-recurring)'!$J$6)-1,"",IF(Z18&lt;&gt;"",Z18+1,IF(A19=YEAR('Financial Goals (non-recurring)'!$J$7),1,"")))</f>
        <v/>
      </c>
      <c r="AA19" s="36" t="str">
        <f ca="1">IF(Z19&lt;&gt;"",'Financial Goals (non-recurring)'!$J$18*(1+'Financial Goals (non-recurring)'!$J$14)^(Z19-1),"")</f>
        <v/>
      </c>
      <c r="AB19" s="28"/>
      <c r="AC19" s="35">
        <f t="shared" ca="1" si="14"/>
        <v>2029</v>
      </c>
      <c r="AD19" s="31">
        <f ca="1">IF(ISERROR(INDEX('Financial Goals (recurring)'!$D$4:$H$34,MATCH('Detailed Cash Flow Chart'!AC19,'Financial Goals (recurring)'!$D$4:$D$34,0),3)),"",INDEX('Financial Goals (recurring)'!$D$4:$H$34,MATCH('Detailed Cash Flow Chart'!AC19,'Financial Goals (recurring)'!$D$4:$D$34,0),3))</f>
        <v>8</v>
      </c>
      <c r="AE19" s="32">
        <f ca="1">IF(ISERROR(INDEX('Financial Goals (recurring)'!$E$4:$H$34,MATCH('Detailed Cash Flow Chart'!AC19,'Financial Goals (recurring)'!$E$4:$E$34,0),3)),"",INDEX('Financial Goals (recurring)'!$E$4:$H$34,MATCH('Detailed Cash Flow Chart'!AC19,'Financial Goals (recurring)'!$E$4:$E$34,0),3))</f>
        <v>0</v>
      </c>
      <c r="AF19" s="32">
        <f ca="1">IF(ISERROR(INDEX('Financial Goals (recurring)'!$D$4:$H$34,MATCH('Detailed Cash Flow Chart'!AC19,'Financial Goals (recurring)'!$D$4:$D$34,0),5)),"",INDEX('Financial Goals (recurring)'!$D$4:$H$34,MATCH('Detailed Cash Flow Chart'!AC19,'Financial Goals (recurring)'!$D$4:$D$34,0),5))</f>
        <v>0</v>
      </c>
      <c r="AG19" s="36">
        <f t="shared" ca="1" si="6"/>
        <v>0</v>
      </c>
      <c r="AH19" s="38">
        <f t="shared" ca="1" si="0"/>
        <v>1</v>
      </c>
      <c r="AI19" s="28"/>
      <c r="AJ19" s="38">
        <f t="shared" ca="1" si="15"/>
        <v>2029</v>
      </c>
      <c r="AK19" s="38">
        <f ca="1">IF(ISERROR(INDEX('Financial Goals (recurring)'!$M$4:$Q$34,MATCH('Detailed Cash Flow Chart'!AC19,'Financial Goals (recurring)'!$M$4:$M$34,0),3)),"",INDEX('Financial Goals (recurring)'!$M$4:$Q$34,MATCH('Detailed Cash Flow Chart'!AC19,'Financial Goals (recurring)'!$M$4:$M$34,0),3))</f>
        <v>7</v>
      </c>
      <c r="AL19" s="38">
        <f ca="1">IF(ISERROR(INDEX('Financial Goals (recurring)'!$N$4:$Q$34,MATCH('Detailed Cash Flow Chart'!AC19,'Financial Goals (recurring)'!$N$4:$N$34,0),3)),"",INDEX('Financial Goals (recurring)'!$N$4:$Q$34,MATCH('Detailed Cash Flow Chart'!AC19,'Financial Goals (recurring)'!$N$4:$N$34,0),3))</f>
        <v>0</v>
      </c>
      <c r="AM19" s="38">
        <f ca="1">IF(ISERROR(INDEX('Financial Goals (recurring)'!$M$4:$Q$34,MATCH('Detailed Cash Flow Chart'!AC19,'Financial Goals (recurring)'!$M$4:$M$34,0),5)),"",INDEX('Financial Goals (recurring)'!$M$4:$Q$34,MATCH('Detailed Cash Flow Chart'!AC19,'Financial Goals (recurring)'!$M$4:$M$34,0),5))</f>
        <v>0</v>
      </c>
      <c r="AN19" s="32">
        <f t="shared" ca="1" si="7"/>
        <v>0</v>
      </c>
      <c r="AO19" s="34">
        <f t="shared" ca="1" si="1"/>
        <v>1</v>
      </c>
      <c r="AP19" s="28"/>
      <c r="AQ19" s="36">
        <f t="shared" ca="1" si="8"/>
        <v>107412.75985563021</v>
      </c>
    </row>
    <row r="20" spans="1:43">
      <c r="A20" s="39">
        <f t="shared" ca="1" si="9"/>
        <v>2030</v>
      </c>
      <c r="B20" s="39">
        <f ca="1">IF(B19&lt;(Retirement!$B$3+wy+k),B19+1,"")</f>
        <v>56</v>
      </c>
      <c r="C20" s="36">
        <f ca="1">IF(B20="","",IF(B19&lt;(Retirement!$B$3+wy),C19*(1+preinf),C19*(1+inf)))</f>
        <v>129034.9411344305</v>
      </c>
      <c r="D20" s="36">
        <f t="shared" ca="1" si="2"/>
        <v>0</v>
      </c>
      <c r="E20" s="36">
        <f t="shared" ca="1" si="10"/>
        <v>118154.03584119322</v>
      </c>
      <c r="F20" s="36">
        <f ca="1">IF(B20="","",IF(A19&lt;y+wy,IF(Retirement!$J$16="none","none",(12*E20+F19)*(1+preretint)),""))</f>
        <v>23110783.22706287</v>
      </c>
      <c r="G20" s="36">
        <f ca="1">IF(B20="","",IF(A19&lt;y+wy,G19*(1+Retirement!$B$14),""))</f>
        <v>19851529.405297004</v>
      </c>
      <c r="H20" s="36">
        <f ca="1">IF(B20="","",IF(A20&gt;=Retirement!$B$4,(H19-12*IF(D20="",0,D20))*(1+IF(A20&lt;Retirement!$B$4,preretint,retroi)), IF(A20=Retirement!$B$4-1,corptax,IF(F20="none",0,F20)+G20)))</f>
        <v>42962312.632359877</v>
      </c>
      <c r="I20" s="41" t="str">
        <f ca="1">IF(A20=Retirement!$B$4-1,IF(F20="none",0,F20)+G20-H20,"")</f>
        <v/>
      </c>
      <c r="J20" s="81">
        <f t="shared" ca="1" si="3"/>
        <v>2030</v>
      </c>
      <c r="K20" s="82">
        <f t="shared" ca="1" si="4"/>
        <v>1.290349411344305</v>
      </c>
      <c r="L20" s="82" t="e">
        <f t="shared" ca="1" si="11"/>
        <v>#N/A</v>
      </c>
      <c r="M20" s="82" t="e">
        <f ca="1">IF(A20&gt;rety-1,'Cash flow summary'!H20,NA())/100000</f>
        <v>#N/A</v>
      </c>
      <c r="N20" s="82" t="e">
        <f t="shared" ca="1" si="12"/>
        <v>#N/A</v>
      </c>
      <c r="O20" s="81">
        <f t="shared" ca="1" si="5"/>
        <v>429.6231263235988</v>
      </c>
      <c r="P20" s="28"/>
      <c r="Q20" s="283">
        <f t="shared" ca="1" si="13"/>
        <v>2030</v>
      </c>
      <c r="R20" s="30" t="str">
        <f ca="1">IF(A20&gt;YEAR('Financial Goals (non-recurring)'!$B$6)-1,"",IF(R19&lt;&gt;"",R19+1,IF(A20=YEAR('Financial Goals (non-recurring)'!$B$7),1,"")))</f>
        <v/>
      </c>
      <c r="S20" s="36" t="str">
        <f ca="1">IF(R20&lt;&gt;"",'Financial Goals (non-recurring)'!$B$18*(1+incg)^(R20-1),"")</f>
        <v/>
      </c>
      <c r="T20" s="30" t="str">
        <f ca="1">IF(A20&gt;YEAR('Financial Goals (non-recurring)'!$D$6)-1,"",IF(T19&lt;&gt;"",T19+1,IF(A20=YEAR('Financial Goals (non-recurring)'!$D$7),1,"")))</f>
        <v/>
      </c>
      <c r="U20" s="36" t="str">
        <f ca="1">IF(T20&lt;&gt;"",'Financial Goals (non-recurring)'!$D$18*(1+'Financial Goals (non-recurring)'!$D$14)^(T20-1),"")</f>
        <v/>
      </c>
      <c r="V20" s="30" t="str">
        <f ca="1">IF(A20&gt;YEAR('Financial Goals (non-recurring)'!$F$6)-1,"",IF(V19&lt;&gt;"",V19+1,IF(A20=YEAR('Financial Goals (non-recurring)'!$F$7),1,"")))</f>
        <v/>
      </c>
      <c r="W20" s="36" t="str">
        <f ca="1">IF(V20&lt;&gt;"",'Financial Goals (non-recurring)'!$F$18*(1+'Financial Goals (non-recurring)'!$F$14)^(V20-1),"")</f>
        <v/>
      </c>
      <c r="X20" s="30" t="str">
        <f ca="1">IF(A20&gt;YEAR('Financial Goals (non-recurring)'!$H$6)-1,"",IF(X19&lt;&gt;"",X19+1,IF(A20=YEAR('Financial Goals (non-recurring)'!$H$7),1,"")))</f>
        <v/>
      </c>
      <c r="Y20" s="36" t="str">
        <f ca="1">IF(X20&lt;&gt;"",'Financial Goals (non-recurring)'!$H$18*(1+'Financial Goals (non-recurring)'!$H$14)^(X20-1),"")</f>
        <v/>
      </c>
      <c r="Z20" s="30" t="str">
        <f ca="1">IF(A20&gt;YEAR('Financial Goals (non-recurring)'!$J$6)-1,"",IF(Z19&lt;&gt;"",Z19+1,IF(A20=YEAR('Financial Goals (non-recurring)'!$J$7),1,"")))</f>
        <v/>
      </c>
      <c r="AA20" s="36" t="str">
        <f ca="1">IF(Z20&lt;&gt;"",'Financial Goals (non-recurring)'!$J$18*(1+'Financial Goals (non-recurring)'!$J$14)^(Z20-1),"")</f>
        <v/>
      </c>
      <c r="AB20" s="28"/>
      <c r="AC20" s="35">
        <f t="shared" ca="1" si="14"/>
        <v>2030</v>
      </c>
      <c r="AD20" s="31" t="str">
        <f ca="1">IF(ISERROR(INDEX('Financial Goals (recurring)'!$D$4:$H$34,MATCH('Detailed Cash Flow Chart'!AC20,'Financial Goals (recurring)'!$D$4:$D$34,0),3)),"",INDEX('Financial Goals (recurring)'!$D$4:$H$34,MATCH('Detailed Cash Flow Chart'!AC20,'Financial Goals (recurring)'!$D$4:$D$34,0),3))</f>
        <v/>
      </c>
      <c r="AE20" s="32" t="str">
        <f ca="1">IF(ISERROR(INDEX('Financial Goals (recurring)'!$E$4:$H$34,MATCH('Detailed Cash Flow Chart'!AC20,'Financial Goals (recurring)'!$E$4:$E$34,0),3)),"",INDEX('Financial Goals (recurring)'!$E$4:$H$34,MATCH('Detailed Cash Flow Chart'!AC20,'Financial Goals (recurring)'!$E$4:$E$34,0),3))</f>
        <v/>
      </c>
      <c r="AF20" s="32" t="str">
        <f ca="1">IF(ISERROR(INDEX('Financial Goals (recurring)'!$D$4:$H$34,MATCH('Detailed Cash Flow Chart'!AC20,'Financial Goals (recurring)'!$D$4:$D$34,0),5)),"",INDEX('Financial Goals (recurring)'!$D$4:$H$34,MATCH('Detailed Cash Flow Chart'!AC20,'Financial Goals (recurring)'!$D$4:$D$34,0),5))</f>
        <v/>
      </c>
      <c r="AG20" s="36">
        <f t="shared" ca="1" si="6"/>
        <v>0</v>
      </c>
      <c r="AH20" s="38">
        <f t="shared" ca="1" si="0"/>
        <v>1</v>
      </c>
      <c r="AI20" s="28"/>
      <c r="AJ20" s="38">
        <f t="shared" ca="1" si="15"/>
        <v>2030</v>
      </c>
      <c r="AK20" s="38" t="str">
        <f ca="1">IF(ISERROR(INDEX('Financial Goals (recurring)'!$M$4:$Q$34,MATCH('Detailed Cash Flow Chart'!AC20,'Financial Goals (recurring)'!$M$4:$M$34,0),3)),"",INDEX('Financial Goals (recurring)'!$M$4:$Q$34,MATCH('Detailed Cash Flow Chart'!AC20,'Financial Goals (recurring)'!$M$4:$M$34,0),3))</f>
        <v/>
      </c>
      <c r="AL20" s="38" t="str">
        <f ca="1">IF(ISERROR(INDEX('Financial Goals (recurring)'!$N$4:$Q$34,MATCH('Detailed Cash Flow Chart'!AC20,'Financial Goals (recurring)'!$N$4:$N$34,0),3)),"",INDEX('Financial Goals (recurring)'!$N$4:$Q$34,MATCH('Detailed Cash Flow Chart'!AC20,'Financial Goals (recurring)'!$N$4:$N$34,0),3))</f>
        <v/>
      </c>
      <c r="AM20" s="38" t="str">
        <f ca="1">IF(ISERROR(INDEX('Financial Goals (recurring)'!$M$4:$Q$34,MATCH('Detailed Cash Flow Chart'!AC20,'Financial Goals (recurring)'!$M$4:$M$34,0),5)),"",INDEX('Financial Goals (recurring)'!$M$4:$Q$34,MATCH('Detailed Cash Flow Chart'!AC20,'Financial Goals (recurring)'!$M$4:$M$34,0),5))</f>
        <v/>
      </c>
      <c r="AN20" s="32">
        <f t="shared" ca="1" si="7"/>
        <v>0</v>
      </c>
      <c r="AO20" s="34">
        <f t="shared" ca="1" si="1"/>
        <v>1</v>
      </c>
      <c r="AP20" s="28"/>
      <c r="AQ20" s="36">
        <f t="shared" ca="1" si="8"/>
        <v>118154.03584119322</v>
      </c>
    </row>
    <row r="21" spans="1:43">
      <c r="A21" s="39">
        <f t="shared" ca="1" si="9"/>
        <v>2031</v>
      </c>
      <c r="B21" s="39">
        <f ca="1">IF(B20&lt;(Retirement!$B$3+wy+k),B20+1,"")</f>
        <v>57</v>
      </c>
      <c r="C21" s="36">
        <f ca="1">IF(B21="","",IF(B20&lt;(Retirement!$B$3+wy),C20*(1+preinf),C20*(1+inf)))</f>
        <v>140648.08583652927</v>
      </c>
      <c r="D21" s="36">
        <f t="shared" ca="1" si="2"/>
        <v>0</v>
      </c>
      <c r="E21" s="36">
        <f t="shared" ca="1" si="10"/>
        <v>129969.43942531255</v>
      </c>
      <c r="F21" s="36">
        <f ca="1">IF(B21="","",IF(A20&lt;y+wy,IF(Retirement!$J$16="none","none",(12*E21+F20)*(1+preretint)),""))</f>
        <v>26890753.985181618</v>
      </c>
      <c r="G21" s="36">
        <f ca="1">IF(B21="","",IF(A20&lt;y+wy,G20*(1+Retirement!$B$14),""))</f>
        <v>21638167.051773734</v>
      </c>
      <c r="H21" s="36">
        <f ca="1">IF(B21="","",IF(A21&gt;=Retirement!$B$4,(H20-12*IF(D21="",0,D21))*(1+IF(A21&lt;Retirement!$B$4,preretint,retroi)), IF(A21=Retirement!$B$4-1,corptax,IF(F21="none",0,F21)+G21)))</f>
        <v>48528921.036955357</v>
      </c>
      <c r="I21" s="41" t="str">
        <f ca="1">IF(A21=Retirement!$B$4-1,IF(F21="none",0,F21)+G21-H21,"")</f>
        <v/>
      </c>
      <c r="J21" s="81">
        <f t="shared" ca="1" si="3"/>
        <v>2031</v>
      </c>
      <c r="K21" s="82">
        <f t="shared" ca="1" si="4"/>
        <v>1.4064808583652926</v>
      </c>
      <c r="L21" s="82" t="e">
        <f t="shared" ca="1" si="11"/>
        <v>#N/A</v>
      </c>
      <c r="M21" s="82" t="e">
        <f ca="1">IF(A21&gt;rety-1,'Cash flow summary'!H21,NA())/100000</f>
        <v>#N/A</v>
      </c>
      <c r="N21" s="82" t="e">
        <f t="shared" ca="1" si="12"/>
        <v>#N/A</v>
      </c>
      <c r="O21" s="81">
        <f t="shared" ca="1" si="5"/>
        <v>485.28921036955359</v>
      </c>
      <c r="P21" s="28"/>
      <c r="Q21" s="283">
        <f t="shared" ca="1" si="13"/>
        <v>2031</v>
      </c>
      <c r="R21" s="30" t="str">
        <f ca="1">IF(A21&gt;YEAR('Financial Goals (non-recurring)'!$B$6)-1,"",IF(R20&lt;&gt;"",R20+1,IF(A21=YEAR('Financial Goals (non-recurring)'!$B$7),1,"")))</f>
        <v/>
      </c>
      <c r="S21" s="36" t="str">
        <f ca="1">IF(R21&lt;&gt;"",'Financial Goals (non-recurring)'!$B$18*(1+incg)^(R21-1),"")</f>
        <v/>
      </c>
      <c r="T21" s="30" t="str">
        <f ca="1">IF(A21&gt;YEAR('Financial Goals (non-recurring)'!$D$6)-1,"",IF(T20&lt;&gt;"",T20+1,IF(A21=YEAR('Financial Goals (non-recurring)'!$D$7),1,"")))</f>
        <v/>
      </c>
      <c r="U21" s="36" t="str">
        <f ca="1">IF(T21&lt;&gt;"",'Financial Goals (non-recurring)'!$D$18*(1+'Financial Goals (non-recurring)'!$D$14)^(T21-1),"")</f>
        <v/>
      </c>
      <c r="V21" s="30" t="str">
        <f ca="1">IF(A21&gt;YEAR('Financial Goals (non-recurring)'!$F$6)-1,"",IF(V20&lt;&gt;"",V20+1,IF(A21=YEAR('Financial Goals (non-recurring)'!$F$7),1,"")))</f>
        <v/>
      </c>
      <c r="W21" s="36" t="str">
        <f ca="1">IF(V21&lt;&gt;"",'Financial Goals (non-recurring)'!$F$18*(1+'Financial Goals (non-recurring)'!$F$14)^(V21-1),"")</f>
        <v/>
      </c>
      <c r="X21" s="30" t="str">
        <f ca="1">IF(A21&gt;YEAR('Financial Goals (non-recurring)'!$H$6)-1,"",IF(X20&lt;&gt;"",X20+1,IF(A21=YEAR('Financial Goals (non-recurring)'!$H$7),1,"")))</f>
        <v/>
      </c>
      <c r="Y21" s="36" t="str">
        <f ca="1">IF(X21&lt;&gt;"",'Financial Goals (non-recurring)'!$H$18*(1+'Financial Goals (non-recurring)'!$H$14)^(X21-1),"")</f>
        <v/>
      </c>
      <c r="Z21" s="30" t="str">
        <f ca="1">IF(A21&gt;YEAR('Financial Goals (non-recurring)'!$J$6)-1,"",IF(Z20&lt;&gt;"",Z20+1,IF(A21=YEAR('Financial Goals (non-recurring)'!$J$7),1,"")))</f>
        <v/>
      </c>
      <c r="AA21" s="36" t="str">
        <f ca="1">IF(Z21&lt;&gt;"",'Financial Goals (non-recurring)'!$J$18*(1+'Financial Goals (non-recurring)'!$J$14)^(Z21-1),"")</f>
        <v/>
      </c>
      <c r="AB21" s="28"/>
      <c r="AC21" s="35">
        <f t="shared" ca="1" si="14"/>
        <v>2031</v>
      </c>
      <c r="AD21" s="31">
        <f ca="1">IF(ISERROR(INDEX('Financial Goals (recurring)'!$D$4:$H$34,MATCH('Detailed Cash Flow Chart'!AC21,'Financial Goals (recurring)'!$D$4:$D$34,0),3)),"",INDEX('Financial Goals (recurring)'!$D$4:$H$34,MATCH('Detailed Cash Flow Chart'!AC21,'Financial Goals (recurring)'!$D$4:$D$34,0),3))</f>
        <v>9</v>
      </c>
      <c r="AE21" s="32">
        <f ca="1">IF(ISERROR(INDEX('Financial Goals (recurring)'!$E$4:$H$34,MATCH('Detailed Cash Flow Chart'!AC21,'Financial Goals (recurring)'!$E$4:$E$34,0),3)),"",INDEX('Financial Goals (recurring)'!$E$4:$H$34,MATCH('Detailed Cash Flow Chart'!AC21,'Financial Goals (recurring)'!$E$4:$E$34,0),3))</f>
        <v>0</v>
      </c>
      <c r="AF21" s="32">
        <f ca="1">IF(ISERROR(INDEX('Financial Goals (recurring)'!$D$4:$H$34,MATCH('Detailed Cash Flow Chart'!AC21,'Financial Goals (recurring)'!$D$4:$D$34,0),5)),"",INDEX('Financial Goals (recurring)'!$D$4:$H$34,MATCH('Detailed Cash Flow Chart'!AC21,'Financial Goals (recurring)'!$D$4:$D$34,0),5))</f>
        <v>0</v>
      </c>
      <c r="AG21" s="36">
        <f t="shared" ca="1" si="6"/>
        <v>0</v>
      </c>
      <c r="AH21" s="38">
        <f t="shared" ca="1" si="0"/>
        <v>1</v>
      </c>
      <c r="AI21" s="28"/>
      <c r="AJ21" s="38">
        <f t="shared" ca="1" si="15"/>
        <v>2031</v>
      </c>
      <c r="AK21" s="38">
        <f ca="1">IF(ISERROR(INDEX('Financial Goals (recurring)'!$M$4:$Q$34,MATCH('Detailed Cash Flow Chart'!AC21,'Financial Goals (recurring)'!$M$4:$M$34,0),3)),"",INDEX('Financial Goals (recurring)'!$M$4:$Q$34,MATCH('Detailed Cash Flow Chart'!AC21,'Financial Goals (recurring)'!$M$4:$M$34,0),3))</f>
        <v>8</v>
      </c>
      <c r="AL21" s="38">
        <f ca="1">IF(ISERROR(INDEX('Financial Goals (recurring)'!$N$4:$Q$34,MATCH('Detailed Cash Flow Chart'!AC21,'Financial Goals (recurring)'!$N$4:$N$34,0),3)),"",INDEX('Financial Goals (recurring)'!$N$4:$Q$34,MATCH('Detailed Cash Flow Chart'!AC21,'Financial Goals (recurring)'!$N$4:$N$34,0),3))</f>
        <v>0</v>
      </c>
      <c r="AM21" s="38">
        <f ca="1">IF(ISERROR(INDEX('Financial Goals (recurring)'!$M$4:$Q$34,MATCH('Detailed Cash Flow Chart'!AC21,'Financial Goals (recurring)'!$M$4:$M$34,0),5)),"",INDEX('Financial Goals (recurring)'!$M$4:$Q$34,MATCH('Detailed Cash Flow Chart'!AC21,'Financial Goals (recurring)'!$M$4:$M$34,0),5))</f>
        <v>0</v>
      </c>
      <c r="AN21" s="32">
        <f t="shared" ca="1" si="7"/>
        <v>0</v>
      </c>
      <c r="AO21" s="34">
        <f t="shared" ca="1" si="1"/>
        <v>1</v>
      </c>
      <c r="AP21" s="28"/>
      <c r="AQ21" s="36">
        <f t="shared" ca="1" si="8"/>
        <v>129969.43942531255</v>
      </c>
    </row>
    <row r="22" spans="1:43">
      <c r="A22" s="39">
        <f t="shared" ca="1" si="9"/>
        <v>2032</v>
      </c>
      <c r="B22" s="39">
        <f ca="1">IF(B21&lt;(Retirement!$B$3+wy+k),B21+1,"")</f>
        <v>58</v>
      </c>
      <c r="C22" s="36">
        <f ca="1">IF(B22="","",IF(B21&lt;(Retirement!$B$3+wy),C21*(1+preinf),C21*(1+inf)))</f>
        <v>153306.41356181691</v>
      </c>
      <c r="D22" s="36">
        <f t="shared" ca="1" si="2"/>
        <v>0</v>
      </c>
      <c r="E22" s="36">
        <f t="shared" ca="1" si="10"/>
        <v>142966.38336784381</v>
      </c>
      <c r="F22" s="36">
        <f ca="1">IF(B22="","",IF(A21&lt;y+wy,IF(Retirement!$J$16="none","none",(12*E22+F21)*(1+preretint)),""))</f>
        <v>31180922.138299365</v>
      </c>
      <c r="G22" s="36">
        <f ca="1">IF(B22="","",IF(A21&lt;y+wy,G21*(1+Retirement!$B$14),""))</f>
        <v>23585602.086433373</v>
      </c>
      <c r="H22" s="36">
        <f ca="1">IF(B22="","",IF(A22&gt;=Retirement!$B$4,(H21-12*IF(D22="",0,D22))*(1+IF(A22&lt;Retirement!$B$4,preretint,retroi)), IF(A22=Retirement!$B$4-1,corptax,IF(F22="none",0,F22)+G22)))</f>
        <v>54766524.224732742</v>
      </c>
      <c r="I22" s="41" t="str">
        <f ca="1">IF(A22=Retirement!$B$4-1,IF(F22="none",0,F22)+G22-H22,"")</f>
        <v/>
      </c>
      <c r="J22" s="81">
        <f t="shared" ca="1" si="3"/>
        <v>2032</v>
      </c>
      <c r="K22" s="82">
        <f t="shared" ca="1" si="4"/>
        <v>1.5330641356181691</v>
      </c>
      <c r="L22" s="82" t="e">
        <f t="shared" ca="1" si="11"/>
        <v>#N/A</v>
      </c>
      <c r="M22" s="82" t="e">
        <f ca="1">IF(A22&gt;rety-1,'Cash flow summary'!H22,NA())/100000</f>
        <v>#N/A</v>
      </c>
      <c r="N22" s="82" t="e">
        <f t="shared" ca="1" si="12"/>
        <v>#N/A</v>
      </c>
      <c r="O22" s="81">
        <f t="shared" ca="1" si="5"/>
        <v>547.66524224732746</v>
      </c>
      <c r="P22" s="28"/>
      <c r="Q22" s="283">
        <f t="shared" ca="1" si="13"/>
        <v>2032</v>
      </c>
      <c r="R22" s="30" t="str">
        <f ca="1">IF(A22&gt;YEAR('Financial Goals (non-recurring)'!$B$6)-1,"",IF(R21&lt;&gt;"",R21+1,IF(A22=YEAR('Financial Goals (non-recurring)'!$B$7),1,"")))</f>
        <v/>
      </c>
      <c r="S22" s="36" t="str">
        <f ca="1">IF(R22&lt;&gt;"",'Financial Goals (non-recurring)'!$B$18*(1+incg)^(R22-1),"")</f>
        <v/>
      </c>
      <c r="T22" s="30" t="str">
        <f ca="1">IF(A22&gt;YEAR('Financial Goals (non-recurring)'!$D$6)-1,"",IF(T21&lt;&gt;"",T21+1,IF(A22=YEAR('Financial Goals (non-recurring)'!$D$7),1,"")))</f>
        <v/>
      </c>
      <c r="U22" s="36" t="str">
        <f ca="1">IF(T22&lt;&gt;"",'Financial Goals (non-recurring)'!$D$18*(1+'Financial Goals (non-recurring)'!$D$14)^(T22-1),"")</f>
        <v/>
      </c>
      <c r="V22" s="30" t="str">
        <f ca="1">IF(A22&gt;YEAR('Financial Goals (non-recurring)'!$F$6)-1,"",IF(V21&lt;&gt;"",V21+1,IF(A22=YEAR('Financial Goals (non-recurring)'!$F$7),1,"")))</f>
        <v/>
      </c>
      <c r="W22" s="36" t="str">
        <f ca="1">IF(V22&lt;&gt;"",'Financial Goals (non-recurring)'!$F$18*(1+'Financial Goals (non-recurring)'!$F$14)^(V22-1),"")</f>
        <v/>
      </c>
      <c r="X22" s="30" t="str">
        <f ca="1">IF(A22&gt;YEAR('Financial Goals (non-recurring)'!$H$6)-1,"",IF(X21&lt;&gt;"",X21+1,IF(A22=YEAR('Financial Goals (non-recurring)'!$H$7),1,"")))</f>
        <v/>
      </c>
      <c r="Y22" s="36" t="str">
        <f ca="1">IF(X22&lt;&gt;"",'Financial Goals (non-recurring)'!$H$18*(1+'Financial Goals (non-recurring)'!$H$14)^(X22-1),"")</f>
        <v/>
      </c>
      <c r="Z22" s="30" t="str">
        <f ca="1">IF(A22&gt;YEAR('Financial Goals (non-recurring)'!$J$6)-1,"",IF(Z21&lt;&gt;"",Z21+1,IF(A22=YEAR('Financial Goals (non-recurring)'!$J$7),1,"")))</f>
        <v/>
      </c>
      <c r="AA22" s="36" t="str">
        <f ca="1">IF(Z22&lt;&gt;"",'Financial Goals (non-recurring)'!$J$18*(1+'Financial Goals (non-recurring)'!$J$14)^(Z22-1),"")</f>
        <v/>
      </c>
      <c r="AB22" s="28"/>
      <c r="AC22" s="35">
        <f t="shared" ca="1" si="14"/>
        <v>2032</v>
      </c>
      <c r="AD22" s="31" t="str">
        <f ca="1">IF(ISERROR(INDEX('Financial Goals (recurring)'!$D$4:$H$34,MATCH('Detailed Cash Flow Chart'!AC22,'Financial Goals (recurring)'!$D$4:$D$34,0),3)),"",INDEX('Financial Goals (recurring)'!$D$4:$H$34,MATCH('Detailed Cash Flow Chart'!AC22,'Financial Goals (recurring)'!$D$4:$D$34,0),3))</f>
        <v/>
      </c>
      <c r="AE22" s="32" t="str">
        <f ca="1">IF(ISERROR(INDEX('Financial Goals (recurring)'!$E$4:$H$34,MATCH('Detailed Cash Flow Chart'!AC22,'Financial Goals (recurring)'!$E$4:$E$34,0),3)),"",INDEX('Financial Goals (recurring)'!$E$4:$H$34,MATCH('Detailed Cash Flow Chart'!AC22,'Financial Goals (recurring)'!$E$4:$E$34,0),3))</f>
        <v/>
      </c>
      <c r="AF22" s="32" t="str">
        <f ca="1">IF(ISERROR(INDEX('Financial Goals (recurring)'!$D$4:$H$34,MATCH('Detailed Cash Flow Chart'!AC22,'Financial Goals (recurring)'!$D$4:$D$34,0),5)),"",INDEX('Financial Goals (recurring)'!$D$4:$H$34,MATCH('Detailed Cash Flow Chart'!AC22,'Financial Goals (recurring)'!$D$4:$D$34,0),5))</f>
        <v/>
      </c>
      <c r="AG22" s="36">
        <f t="shared" ca="1" si="6"/>
        <v>0</v>
      </c>
      <c r="AH22" s="38">
        <f t="shared" ca="1" si="0"/>
        <v>1</v>
      </c>
      <c r="AI22" s="28"/>
      <c r="AJ22" s="38">
        <f t="shared" ca="1" si="15"/>
        <v>2032</v>
      </c>
      <c r="AK22" s="38" t="str">
        <f ca="1">IF(ISERROR(INDEX('Financial Goals (recurring)'!$M$4:$Q$34,MATCH('Detailed Cash Flow Chart'!AC22,'Financial Goals (recurring)'!$M$4:$M$34,0),3)),"",INDEX('Financial Goals (recurring)'!$M$4:$Q$34,MATCH('Detailed Cash Flow Chart'!AC22,'Financial Goals (recurring)'!$M$4:$M$34,0),3))</f>
        <v/>
      </c>
      <c r="AL22" s="38" t="str">
        <f ca="1">IF(ISERROR(INDEX('Financial Goals (recurring)'!$N$4:$Q$34,MATCH('Detailed Cash Flow Chart'!AC22,'Financial Goals (recurring)'!$N$4:$N$34,0),3)),"",INDEX('Financial Goals (recurring)'!$N$4:$Q$34,MATCH('Detailed Cash Flow Chart'!AC22,'Financial Goals (recurring)'!$N$4:$N$34,0),3))</f>
        <v/>
      </c>
      <c r="AM22" s="38" t="str">
        <f ca="1">IF(ISERROR(INDEX('Financial Goals (recurring)'!$M$4:$Q$34,MATCH('Detailed Cash Flow Chart'!AC22,'Financial Goals (recurring)'!$M$4:$M$34,0),5)),"",INDEX('Financial Goals (recurring)'!$M$4:$Q$34,MATCH('Detailed Cash Flow Chart'!AC22,'Financial Goals (recurring)'!$M$4:$M$34,0),5))</f>
        <v/>
      </c>
      <c r="AN22" s="32">
        <f t="shared" ca="1" si="7"/>
        <v>0</v>
      </c>
      <c r="AO22" s="34">
        <f t="shared" ca="1" si="1"/>
        <v>1</v>
      </c>
      <c r="AP22" s="28"/>
      <c r="AQ22" s="36">
        <f t="shared" ca="1" si="8"/>
        <v>142966.38336784381</v>
      </c>
    </row>
    <row r="23" spans="1:43">
      <c r="A23" s="39">
        <f t="shared" ca="1" si="9"/>
        <v>2033</v>
      </c>
      <c r="B23" s="39">
        <f ca="1">IF(B22&lt;(Retirement!$B$3+wy+k),B22+1,"")</f>
        <v>59</v>
      </c>
      <c r="C23" s="36">
        <f ca="1">IF(B23="","",IF(B22&lt;(Retirement!$B$3+wy),C22*(1+preinf),C22*(1+inf)))</f>
        <v>167103.99078238045</v>
      </c>
      <c r="D23" s="36">
        <f t="shared" ca="1" si="2"/>
        <v>0</v>
      </c>
      <c r="E23" s="36">
        <f t="shared" ca="1" si="10"/>
        <v>157263.02170462819</v>
      </c>
      <c r="F23" s="36">
        <f ca="1">IF(B23="","",IF(A22&lt;y+wy,IF(Retirement!$J$16="none","none",(12*E23+F22)*(1+preretint)),""))</f>
        <v>36044205.454642847</v>
      </c>
      <c r="G23" s="36">
        <f ca="1">IF(B23="","",IF(A22&lt;y+wy,G22*(1+Retirement!$B$14),""))</f>
        <v>25708306.274212379</v>
      </c>
      <c r="H23" s="36">
        <f ca="1">IF(B23="","",IF(A23&gt;=Retirement!$B$4,(H22-12*IF(D23="",0,D23))*(1+IF(A23&lt;Retirement!$B$4,preretint,retroi)), IF(A23=Retirement!$B$4-1,corptax,IF(F23="none",0,F23)+G23)))</f>
        <v>61752511.728855222</v>
      </c>
      <c r="I23" s="41" t="str">
        <f ca="1">IF(A23=Retirement!$B$4-1,IF(F23="none",0,F23)+G23-H23,"")</f>
        <v/>
      </c>
      <c r="J23" s="81">
        <f t="shared" ca="1" si="3"/>
        <v>2033</v>
      </c>
      <c r="K23" s="82">
        <f t="shared" ca="1" si="4"/>
        <v>1.6710399078238045</v>
      </c>
      <c r="L23" s="82" t="e">
        <f t="shared" ca="1" si="11"/>
        <v>#N/A</v>
      </c>
      <c r="M23" s="82" t="e">
        <f ca="1">IF(A23&gt;rety-1,'Cash flow summary'!H23,NA())/100000</f>
        <v>#N/A</v>
      </c>
      <c r="N23" s="82" t="e">
        <f t="shared" ca="1" si="12"/>
        <v>#N/A</v>
      </c>
      <c r="O23" s="81">
        <f t="shared" ca="1" si="5"/>
        <v>617.52511728855222</v>
      </c>
      <c r="P23" s="28"/>
      <c r="Q23" s="283">
        <f t="shared" ca="1" si="13"/>
        <v>2033</v>
      </c>
      <c r="R23" s="30" t="str">
        <f ca="1">IF(A23&gt;YEAR('Financial Goals (non-recurring)'!$B$6)-1,"",IF(R22&lt;&gt;"",R22+1,IF(A23=YEAR('Financial Goals (non-recurring)'!$B$7),1,"")))</f>
        <v/>
      </c>
      <c r="S23" s="36" t="str">
        <f ca="1">IF(R23&lt;&gt;"",'Financial Goals (non-recurring)'!$B$18*(1+incg)^(R23-1),"")</f>
        <v/>
      </c>
      <c r="T23" s="30" t="str">
        <f ca="1">IF(A23&gt;YEAR('Financial Goals (non-recurring)'!$D$6)-1,"",IF(T22&lt;&gt;"",T22+1,IF(A23=YEAR('Financial Goals (non-recurring)'!$D$7),1,"")))</f>
        <v/>
      </c>
      <c r="U23" s="36" t="str">
        <f ca="1">IF(T23&lt;&gt;"",'Financial Goals (non-recurring)'!$D$18*(1+'Financial Goals (non-recurring)'!$D$14)^(T23-1),"")</f>
        <v/>
      </c>
      <c r="V23" s="30" t="str">
        <f ca="1">IF(A23&gt;YEAR('Financial Goals (non-recurring)'!$F$6)-1,"",IF(V22&lt;&gt;"",V22+1,IF(A23=YEAR('Financial Goals (non-recurring)'!$F$7),1,"")))</f>
        <v/>
      </c>
      <c r="W23" s="36" t="str">
        <f ca="1">IF(V23&lt;&gt;"",'Financial Goals (non-recurring)'!$F$18*(1+'Financial Goals (non-recurring)'!$F$14)^(V23-1),"")</f>
        <v/>
      </c>
      <c r="X23" s="30" t="str">
        <f ca="1">IF(A23&gt;YEAR('Financial Goals (non-recurring)'!$H$6)-1,"",IF(X22&lt;&gt;"",X22+1,IF(A23=YEAR('Financial Goals (non-recurring)'!$H$7),1,"")))</f>
        <v/>
      </c>
      <c r="Y23" s="36" t="str">
        <f ca="1">IF(X23&lt;&gt;"",'Financial Goals (non-recurring)'!$H$18*(1+'Financial Goals (non-recurring)'!$H$14)^(X23-1),"")</f>
        <v/>
      </c>
      <c r="Z23" s="30" t="str">
        <f ca="1">IF(A23&gt;YEAR('Financial Goals (non-recurring)'!$J$6)-1,"",IF(Z22&lt;&gt;"",Z22+1,IF(A23=YEAR('Financial Goals (non-recurring)'!$J$7),1,"")))</f>
        <v/>
      </c>
      <c r="AA23" s="36" t="str">
        <f ca="1">IF(Z23&lt;&gt;"",'Financial Goals (non-recurring)'!$J$18*(1+'Financial Goals (non-recurring)'!$J$14)^(Z23-1),"")</f>
        <v/>
      </c>
      <c r="AB23" s="28"/>
      <c r="AC23" s="35">
        <f t="shared" ca="1" si="14"/>
        <v>2033</v>
      </c>
      <c r="AD23" s="31">
        <f ca="1">IF(ISERROR(INDEX('Financial Goals (recurring)'!$D$4:$H$34,MATCH('Detailed Cash Flow Chart'!AC23,'Financial Goals (recurring)'!$D$4:$D$34,0),3)),"",INDEX('Financial Goals (recurring)'!$D$4:$H$34,MATCH('Detailed Cash Flow Chart'!AC23,'Financial Goals (recurring)'!$D$4:$D$34,0),3))</f>
        <v>10</v>
      </c>
      <c r="AE23" s="32">
        <f ca="1">IF(ISERROR(INDEX('Financial Goals (recurring)'!$E$4:$H$34,MATCH('Detailed Cash Flow Chart'!AC23,'Financial Goals (recurring)'!$E$4:$E$34,0),3)),"",INDEX('Financial Goals (recurring)'!$E$4:$H$34,MATCH('Detailed Cash Flow Chart'!AC23,'Financial Goals (recurring)'!$E$4:$E$34,0),3))</f>
        <v>0</v>
      </c>
      <c r="AF23" s="32">
        <f ca="1">IF(ISERROR(INDEX('Financial Goals (recurring)'!$D$4:$H$34,MATCH('Detailed Cash Flow Chart'!AC23,'Financial Goals (recurring)'!$D$4:$D$34,0),5)),"",INDEX('Financial Goals (recurring)'!$D$4:$H$34,MATCH('Detailed Cash Flow Chart'!AC23,'Financial Goals (recurring)'!$D$4:$D$34,0),5))</f>
        <v>0</v>
      </c>
      <c r="AG23" s="36">
        <f t="shared" ca="1" si="6"/>
        <v>0</v>
      </c>
      <c r="AH23" s="38">
        <f t="shared" ca="1" si="0"/>
        <v>1</v>
      </c>
      <c r="AI23" s="28"/>
      <c r="AJ23" s="38">
        <f t="shared" ca="1" si="15"/>
        <v>2033</v>
      </c>
      <c r="AK23" s="38">
        <f ca="1">IF(ISERROR(INDEX('Financial Goals (recurring)'!$M$4:$Q$34,MATCH('Detailed Cash Flow Chart'!AC23,'Financial Goals (recurring)'!$M$4:$M$34,0),3)),"",INDEX('Financial Goals (recurring)'!$M$4:$Q$34,MATCH('Detailed Cash Flow Chart'!AC23,'Financial Goals (recurring)'!$M$4:$M$34,0),3))</f>
        <v>9</v>
      </c>
      <c r="AL23" s="38">
        <f ca="1">IF(ISERROR(INDEX('Financial Goals (recurring)'!$N$4:$Q$34,MATCH('Detailed Cash Flow Chart'!AC23,'Financial Goals (recurring)'!$N$4:$N$34,0),3)),"",INDEX('Financial Goals (recurring)'!$N$4:$Q$34,MATCH('Detailed Cash Flow Chart'!AC23,'Financial Goals (recurring)'!$N$4:$N$34,0),3))</f>
        <v>0</v>
      </c>
      <c r="AM23" s="38">
        <f ca="1">IF(ISERROR(INDEX('Financial Goals (recurring)'!$M$4:$Q$34,MATCH('Detailed Cash Flow Chart'!AC23,'Financial Goals (recurring)'!$M$4:$M$34,0),5)),"",INDEX('Financial Goals (recurring)'!$M$4:$Q$34,MATCH('Detailed Cash Flow Chart'!AC23,'Financial Goals (recurring)'!$M$4:$M$34,0),5))</f>
        <v>0</v>
      </c>
      <c r="AN23" s="32">
        <f t="shared" ca="1" si="7"/>
        <v>0</v>
      </c>
      <c r="AO23" s="34">
        <f t="shared" ca="1" si="1"/>
        <v>1</v>
      </c>
      <c r="AP23" s="28"/>
      <c r="AQ23" s="36">
        <f t="shared" ca="1" si="8"/>
        <v>157263.02170462819</v>
      </c>
    </row>
    <row r="24" spans="1:43">
      <c r="A24" s="39">
        <f t="shared" ca="1" si="9"/>
        <v>2034</v>
      </c>
      <c r="B24" s="39">
        <f ca="1">IF(B23&lt;(Retirement!$B$3+wy+k),B23+1,"")</f>
        <v>60</v>
      </c>
      <c r="C24" s="36">
        <f ca="1">IF(B24="","",IF(B23&lt;(Retirement!$B$3+wy),C23*(1+preinf),C23*(1+inf)))</f>
        <v>182143.3499527947</v>
      </c>
      <c r="D24" s="36">
        <f t="shared" ca="1" si="2"/>
        <v>0</v>
      </c>
      <c r="E24" s="36">
        <f t="shared" ca="1" si="10"/>
        <v>172989.32387509101</v>
      </c>
      <c r="F24" s="36">
        <f ca="1">IF(B24="","",IF(A23&lt;y+wy,IF(Retirement!$J$16="none","none",(12*E24+F23)*(1+preretint)),""))</f>
        <v>41550884.301846892</v>
      </c>
      <c r="G24" s="36">
        <f ca="1">IF(B24="","",IF(A23&lt;y+wy,G23*(1+Retirement!$B$14),""))</f>
        <v>28022053.838891495</v>
      </c>
      <c r="H24" s="36">
        <f ca="1">IF(B24="","",IF(A24&gt;=Retirement!$B$4,(H23-12*IF(D24="",0,D24))*(1+IF(A24&lt;Retirement!$B$4,preretint,retroi)), IF(A24=Retirement!$B$4-1,corptax,IF(F24="none",0,F24)+G24)))</f>
        <v>69572938.140738383</v>
      </c>
      <c r="I24" s="41" t="str">
        <f ca="1">IF(A24=Retirement!$B$4-1,IF(F24="none",0,F24)+G24-H24,"")</f>
        <v/>
      </c>
      <c r="J24" s="81">
        <f t="shared" ca="1" si="3"/>
        <v>2034</v>
      </c>
      <c r="K24" s="82">
        <f t="shared" ca="1" si="4"/>
        <v>1.8214334995279471</v>
      </c>
      <c r="L24" s="82" t="e">
        <f t="shared" ca="1" si="11"/>
        <v>#N/A</v>
      </c>
      <c r="M24" s="82" t="e">
        <f ca="1">IF(A24&gt;rety-1,'Cash flow summary'!H24,NA())/100000</f>
        <v>#N/A</v>
      </c>
      <c r="N24" s="82" t="e">
        <f t="shared" ca="1" si="12"/>
        <v>#N/A</v>
      </c>
      <c r="O24" s="81">
        <f t="shared" ca="1" si="5"/>
        <v>695.72938140738381</v>
      </c>
      <c r="P24" s="28"/>
      <c r="Q24" s="283">
        <f t="shared" ca="1" si="13"/>
        <v>2034</v>
      </c>
      <c r="R24" s="30" t="str">
        <f ca="1">IF(A24&gt;YEAR('Financial Goals (non-recurring)'!$B$6)-1,"",IF(R23&lt;&gt;"",R23+1,IF(A24=YEAR('Financial Goals (non-recurring)'!$B$7),1,"")))</f>
        <v/>
      </c>
      <c r="S24" s="36" t="str">
        <f ca="1">IF(R24&lt;&gt;"",'Financial Goals (non-recurring)'!$B$18*(1+incg)^(R24-1),"")</f>
        <v/>
      </c>
      <c r="T24" s="30" t="str">
        <f ca="1">IF(A24&gt;YEAR('Financial Goals (non-recurring)'!$D$6)-1,"",IF(T23&lt;&gt;"",T23+1,IF(A24=YEAR('Financial Goals (non-recurring)'!$D$7),1,"")))</f>
        <v/>
      </c>
      <c r="U24" s="36" t="str">
        <f ca="1">IF(T24&lt;&gt;"",'Financial Goals (non-recurring)'!$D$18*(1+'Financial Goals (non-recurring)'!$D$14)^(T24-1),"")</f>
        <v/>
      </c>
      <c r="V24" s="30" t="str">
        <f ca="1">IF(A24&gt;YEAR('Financial Goals (non-recurring)'!$F$6)-1,"",IF(V23&lt;&gt;"",V23+1,IF(A24=YEAR('Financial Goals (non-recurring)'!$F$7),1,"")))</f>
        <v/>
      </c>
      <c r="W24" s="36" t="str">
        <f ca="1">IF(V24&lt;&gt;"",'Financial Goals (non-recurring)'!$F$18*(1+'Financial Goals (non-recurring)'!$F$14)^(V24-1),"")</f>
        <v/>
      </c>
      <c r="X24" s="30" t="str">
        <f ca="1">IF(A24&gt;YEAR('Financial Goals (non-recurring)'!$H$6)-1,"",IF(X23&lt;&gt;"",X23+1,IF(A24=YEAR('Financial Goals (non-recurring)'!$H$7),1,"")))</f>
        <v/>
      </c>
      <c r="Y24" s="36" t="str">
        <f ca="1">IF(X24&lt;&gt;"",'Financial Goals (non-recurring)'!$H$18*(1+'Financial Goals (non-recurring)'!$H$14)^(X24-1),"")</f>
        <v/>
      </c>
      <c r="Z24" s="30" t="str">
        <f ca="1">IF(A24&gt;YEAR('Financial Goals (non-recurring)'!$J$6)-1,"",IF(Z23&lt;&gt;"",Z23+1,IF(A24=YEAR('Financial Goals (non-recurring)'!$J$7),1,"")))</f>
        <v/>
      </c>
      <c r="AA24" s="36" t="str">
        <f ca="1">IF(Z24&lt;&gt;"",'Financial Goals (non-recurring)'!$J$18*(1+'Financial Goals (non-recurring)'!$J$14)^(Z24-1),"")</f>
        <v/>
      </c>
      <c r="AB24" s="28"/>
      <c r="AC24" s="35">
        <f t="shared" ca="1" si="14"/>
        <v>2034</v>
      </c>
      <c r="AD24" s="31" t="str">
        <f ca="1">IF(ISERROR(INDEX('Financial Goals (recurring)'!$D$4:$H$34,MATCH('Detailed Cash Flow Chart'!AC24,'Financial Goals (recurring)'!$D$4:$D$34,0),3)),"",INDEX('Financial Goals (recurring)'!$D$4:$H$34,MATCH('Detailed Cash Flow Chart'!AC24,'Financial Goals (recurring)'!$D$4:$D$34,0),3))</f>
        <v/>
      </c>
      <c r="AE24" s="32" t="str">
        <f ca="1">IF(ISERROR(INDEX('Financial Goals (recurring)'!$E$4:$H$34,MATCH('Detailed Cash Flow Chart'!AC24,'Financial Goals (recurring)'!$E$4:$E$34,0),3)),"",INDEX('Financial Goals (recurring)'!$E$4:$H$34,MATCH('Detailed Cash Flow Chart'!AC24,'Financial Goals (recurring)'!$E$4:$E$34,0),3))</f>
        <v/>
      </c>
      <c r="AF24" s="32" t="str">
        <f ca="1">IF(ISERROR(INDEX('Financial Goals (recurring)'!$D$4:$H$34,MATCH('Detailed Cash Flow Chart'!AC24,'Financial Goals (recurring)'!$D$4:$D$34,0),5)),"",INDEX('Financial Goals (recurring)'!$D$4:$H$34,MATCH('Detailed Cash Flow Chart'!AC24,'Financial Goals (recurring)'!$D$4:$D$34,0),5))</f>
        <v/>
      </c>
      <c r="AG24" s="36">
        <f t="shared" ca="1" si="6"/>
        <v>0</v>
      </c>
      <c r="AH24" s="38">
        <f t="shared" ca="1" si="0"/>
        <v>1</v>
      </c>
      <c r="AI24" s="28"/>
      <c r="AJ24" s="38">
        <f t="shared" ca="1" si="15"/>
        <v>2034</v>
      </c>
      <c r="AK24" s="38" t="str">
        <f ca="1">IF(ISERROR(INDEX('Financial Goals (recurring)'!$M$4:$Q$34,MATCH('Detailed Cash Flow Chart'!AC24,'Financial Goals (recurring)'!$M$4:$M$34,0),3)),"",INDEX('Financial Goals (recurring)'!$M$4:$Q$34,MATCH('Detailed Cash Flow Chart'!AC24,'Financial Goals (recurring)'!$M$4:$M$34,0),3))</f>
        <v/>
      </c>
      <c r="AL24" s="38" t="str">
        <f ca="1">IF(ISERROR(INDEX('Financial Goals (recurring)'!$N$4:$Q$34,MATCH('Detailed Cash Flow Chart'!AC24,'Financial Goals (recurring)'!$N$4:$N$34,0),3)),"",INDEX('Financial Goals (recurring)'!$N$4:$Q$34,MATCH('Detailed Cash Flow Chart'!AC24,'Financial Goals (recurring)'!$N$4:$N$34,0),3))</f>
        <v/>
      </c>
      <c r="AM24" s="38" t="str">
        <f ca="1">IF(ISERROR(INDEX('Financial Goals (recurring)'!$M$4:$Q$34,MATCH('Detailed Cash Flow Chart'!AC24,'Financial Goals (recurring)'!$M$4:$M$34,0),5)),"",INDEX('Financial Goals (recurring)'!$M$4:$Q$34,MATCH('Detailed Cash Flow Chart'!AC24,'Financial Goals (recurring)'!$M$4:$M$34,0),5))</f>
        <v/>
      </c>
      <c r="AN24" s="32">
        <f t="shared" ca="1" si="7"/>
        <v>0</v>
      </c>
      <c r="AO24" s="34">
        <f t="shared" ca="1" si="1"/>
        <v>1</v>
      </c>
      <c r="AP24" s="28"/>
      <c r="AQ24" s="36">
        <f t="shared" ca="1" si="8"/>
        <v>172989.32387509101</v>
      </c>
    </row>
    <row r="25" spans="1:43">
      <c r="A25" s="39">
        <f t="shared" ca="1" si="9"/>
        <v>2035</v>
      </c>
      <c r="B25" s="39">
        <f ca="1">IF(B24&lt;(Retirement!$B$3+wy+k),B24+1,"")</f>
        <v>61</v>
      </c>
      <c r="C25" s="36">
        <f ca="1">IF(B25="","",IF(B24&lt;(Retirement!$B$3+wy),C24*(1+preinf),C24*(1+inf)))</f>
        <v>198536.25144854625</v>
      </c>
      <c r="D25" s="36">
        <f t="shared" ca="1" si="2"/>
        <v>0</v>
      </c>
      <c r="E25" s="36">
        <f t="shared" ca="1" si="10"/>
        <v>190288.2562626001</v>
      </c>
      <c r="F25" s="36">
        <f ca="1">IF(B25="","",IF(A24&lt;y+wy,IF(Retirement!$J$16="none","none",(12*E25+F24)*(1+preretint)),""))</f>
        <v>47779434.280927926</v>
      </c>
      <c r="G25" s="36">
        <f ca="1">IF(B25="","",IF(A24&lt;y+wy,G24*(1+Retirement!$B$14),""))</f>
        <v>30544038.684391733</v>
      </c>
      <c r="H25" s="36">
        <f ca="1">IF(B25="","",IF(A25&gt;=Retirement!$B$4,(H24-12*IF(D25="",0,D25))*(1+IF(A25&lt;Retirement!$B$4,preretint,retroi)), IF(A25=Retirement!$B$4-1,corptax,IF(F25="none",0,F25)+G25)))</f>
        <v>78323472.965319663</v>
      </c>
      <c r="I25" s="41" t="str">
        <f ca="1">IF(A25=Retirement!$B$4-1,IF(F25="none",0,F25)+G25-H25,"")</f>
        <v/>
      </c>
      <c r="J25" s="81">
        <f t="shared" ca="1" si="3"/>
        <v>2035</v>
      </c>
      <c r="K25" s="82">
        <f t="shared" ca="1" si="4"/>
        <v>1.9853625144854625</v>
      </c>
      <c r="L25" s="82" t="e">
        <f t="shared" ca="1" si="11"/>
        <v>#N/A</v>
      </c>
      <c r="M25" s="82" t="e">
        <f ca="1">IF(A25&gt;rety-1,'Cash flow summary'!H25,NA())/100000</f>
        <v>#N/A</v>
      </c>
      <c r="N25" s="82" t="e">
        <f t="shared" ca="1" si="12"/>
        <v>#N/A</v>
      </c>
      <c r="O25" s="81">
        <f t="shared" ca="1" si="5"/>
        <v>783.23472965319661</v>
      </c>
      <c r="P25" s="28"/>
      <c r="Q25" s="283">
        <f t="shared" ca="1" si="13"/>
        <v>2035</v>
      </c>
      <c r="R25" s="30" t="str">
        <f ca="1">IF(A25&gt;YEAR('Financial Goals (non-recurring)'!$B$6)-1,"",IF(R24&lt;&gt;"",R24+1,IF(A25=YEAR('Financial Goals (non-recurring)'!$B$7),1,"")))</f>
        <v/>
      </c>
      <c r="S25" s="36" t="str">
        <f ca="1">IF(R25&lt;&gt;"",'Financial Goals (non-recurring)'!$B$18*(1+incg)^(R25-1),"")</f>
        <v/>
      </c>
      <c r="T25" s="30" t="str">
        <f ca="1">IF(A25&gt;YEAR('Financial Goals (non-recurring)'!$D$6)-1,"",IF(T24&lt;&gt;"",T24+1,IF(A25=YEAR('Financial Goals (non-recurring)'!$D$7),1,"")))</f>
        <v/>
      </c>
      <c r="U25" s="36" t="str">
        <f ca="1">IF(T25&lt;&gt;"",'Financial Goals (non-recurring)'!$D$18*(1+'Financial Goals (non-recurring)'!$D$14)^(T25-1),"")</f>
        <v/>
      </c>
      <c r="V25" s="30" t="str">
        <f ca="1">IF(A25&gt;YEAR('Financial Goals (non-recurring)'!$F$6)-1,"",IF(V24&lt;&gt;"",V24+1,IF(A25=YEAR('Financial Goals (non-recurring)'!$F$7),1,"")))</f>
        <v/>
      </c>
      <c r="W25" s="36" t="str">
        <f ca="1">IF(V25&lt;&gt;"",'Financial Goals (non-recurring)'!$F$18*(1+'Financial Goals (non-recurring)'!$F$14)^(V25-1),"")</f>
        <v/>
      </c>
      <c r="X25" s="30" t="str">
        <f ca="1">IF(A25&gt;YEAR('Financial Goals (non-recurring)'!$H$6)-1,"",IF(X24&lt;&gt;"",X24+1,IF(A25=YEAR('Financial Goals (non-recurring)'!$H$7),1,"")))</f>
        <v/>
      </c>
      <c r="Y25" s="36" t="str">
        <f ca="1">IF(X25&lt;&gt;"",'Financial Goals (non-recurring)'!$H$18*(1+'Financial Goals (non-recurring)'!$H$14)^(X25-1),"")</f>
        <v/>
      </c>
      <c r="Z25" s="30" t="str">
        <f ca="1">IF(A25&gt;YEAR('Financial Goals (non-recurring)'!$J$6)-1,"",IF(Z24&lt;&gt;"",Z24+1,IF(A25=YEAR('Financial Goals (non-recurring)'!$J$7),1,"")))</f>
        <v/>
      </c>
      <c r="AA25" s="36" t="str">
        <f ca="1">IF(Z25&lt;&gt;"",'Financial Goals (non-recurring)'!$J$18*(1+'Financial Goals (non-recurring)'!$J$14)^(Z25-1),"")</f>
        <v/>
      </c>
      <c r="AB25" s="28"/>
      <c r="AC25" s="35">
        <f t="shared" ca="1" si="14"/>
        <v>2035</v>
      </c>
      <c r="AD25" s="31">
        <f ca="1">IF(ISERROR(INDEX('Financial Goals (recurring)'!$D$4:$H$34,MATCH('Detailed Cash Flow Chart'!AC25,'Financial Goals (recurring)'!$D$4:$D$34,0),3)),"",INDEX('Financial Goals (recurring)'!$D$4:$H$34,MATCH('Detailed Cash Flow Chart'!AC25,'Financial Goals (recurring)'!$D$4:$D$34,0),3))</f>
        <v>11</v>
      </c>
      <c r="AE25" s="32">
        <f ca="1">IF(ISERROR(INDEX('Financial Goals (recurring)'!$E$4:$H$34,MATCH('Detailed Cash Flow Chart'!AC25,'Financial Goals (recurring)'!$E$4:$E$34,0),3)),"",INDEX('Financial Goals (recurring)'!$E$4:$H$34,MATCH('Detailed Cash Flow Chart'!AC25,'Financial Goals (recurring)'!$E$4:$E$34,0),3))</f>
        <v>0</v>
      </c>
      <c r="AF25" s="32">
        <f ca="1">IF(ISERROR(INDEX('Financial Goals (recurring)'!$D$4:$H$34,MATCH('Detailed Cash Flow Chart'!AC25,'Financial Goals (recurring)'!$D$4:$D$34,0),5)),"",INDEX('Financial Goals (recurring)'!$D$4:$H$34,MATCH('Detailed Cash Flow Chart'!AC25,'Financial Goals (recurring)'!$D$4:$D$34,0),5))</f>
        <v>0</v>
      </c>
      <c r="AG25" s="36">
        <f t="shared" ca="1" si="6"/>
        <v>0</v>
      </c>
      <c r="AH25" s="38">
        <f t="shared" ca="1" si="0"/>
        <v>1</v>
      </c>
      <c r="AI25" s="28"/>
      <c r="AJ25" s="38">
        <f t="shared" ca="1" si="15"/>
        <v>2035</v>
      </c>
      <c r="AK25" s="38">
        <f ca="1">IF(ISERROR(INDEX('Financial Goals (recurring)'!$M$4:$Q$34,MATCH('Detailed Cash Flow Chart'!AC25,'Financial Goals (recurring)'!$M$4:$M$34,0),3)),"",INDEX('Financial Goals (recurring)'!$M$4:$Q$34,MATCH('Detailed Cash Flow Chart'!AC25,'Financial Goals (recurring)'!$M$4:$M$34,0),3))</f>
        <v>10</v>
      </c>
      <c r="AL25" s="38">
        <f ca="1">IF(ISERROR(INDEX('Financial Goals (recurring)'!$N$4:$Q$34,MATCH('Detailed Cash Flow Chart'!AC25,'Financial Goals (recurring)'!$N$4:$N$34,0),3)),"",INDEX('Financial Goals (recurring)'!$N$4:$Q$34,MATCH('Detailed Cash Flow Chart'!AC25,'Financial Goals (recurring)'!$N$4:$N$34,0),3))</f>
        <v>0</v>
      </c>
      <c r="AM25" s="38">
        <f ca="1">IF(ISERROR(INDEX('Financial Goals (recurring)'!$M$4:$Q$34,MATCH('Detailed Cash Flow Chart'!AC25,'Financial Goals (recurring)'!$M$4:$M$34,0),5)),"",INDEX('Financial Goals (recurring)'!$M$4:$Q$34,MATCH('Detailed Cash Flow Chart'!AC25,'Financial Goals (recurring)'!$M$4:$M$34,0),5))</f>
        <v>0</v>
      </c>
      <c r="AN25" s="32">
        <f t="shared" ca="1" si="7"/>
        <v>0</v>
      </c>
      <c r="AO25" s="34">
        <f t="shared" ca="1" si="1"/>
        <v>1</v>
      </c>
      <c r="AP25" s="28"/>
      <c r="AQ25" s="36">
        <f t="shared" ca="1" si="8"/>
        <v>190288.2562626001</v>
      </c>
    </row>
    <row r="26" spans="1:43">
      <c r="A26" s="39">
        <f t="shared" ca="1" si="9"/>
        <v>2036</v>
      </c>
      <c r="B26" s="39">
        <f ca="1">IF(B25&lt;(Retirement!$B$3+wy+k),B25+1,"")</f>
        <v>62</v>
      </c>
      <c r="C26" s="36">
        <f ca="1">IF(B26="","",IF(B25&lt;(Retirement!$B$3+wy),C25*(1+preinf),C25*(1+inf)))</f>
        <v>216404.51407891541</v>
      </c>
      <c r="D26" s="36">
        <f t="shared" ca="1" si="2"/>
        <v>0</v>
      </c>
      <c r="E26" s="36">
        <f t="shared" ca="1" si="10"/>
        <v>209317.08188886012</v>
      </c>
      <c r="F26" s="36">
        <f ca="1">IF(B26="","",IF(A25&lt;y+wy,IF(Retirement!$J$16="none","none",(12*E26+F25)*(1+preretint)),""))</f>
        <v>54817450.797317736</v>
      </c>
      <c r="G26" s="36">
        <f ca="1">IF(B26="","",IF(A25&lt;y+wy,G25*(1+Retirement!$B$14),""))</f>
        <v>33293002.165986992</v>
      </c>
      <c r="H26" s="36">
        <f ca="1">IF(B26="","",IF(A26&gt;=Retirement!$B$4,(H25-12*IF(D26="",0,D26))*(1+IF(A26&lt;Retirement!$B$4,preretint,retroi)), IF(A26=Retirement!$B$4-1,corptax,IF(F26="none",0,F26)+G26)))</f>
        <v>88110452.963304728</v>
      </c>
      <c r="I26" s="41" t="str">
        <f ca="1">IF(A26=Retirement!$B$4-1,IF(F26="none",0,F26)+G26-H26,"")</f>
        <v/>
      </c>
      <c r="J26" s="81">
        <f t="shared" ca="1" si="3"/>
        <v>2036</v>
      </c>
      <c r="K26" s="82">
        <f t="shared" ca="1" si="4"/>
        <v>2.1640451407891539</v>
      </c>
      <c r="L26" s="82" t="e">
        <f t="shared" ca="1" si="11"/>
        <v>#N/A</v>
      </c>
      <c r="M26" s="82" t="e">
        <f ca="1">IF(A26&gt;rety-1,'Cash flow summary'!H26,NA())/100000</f>
        <v>#N/A</v>
      </c>
      <c r="N26" s="82" t="e">
        <f t="shared" ca="1" si="12"/>
        <v>#N/A</v>
      </c>
      <c r="O26" s="81">
        <f t="shared" ca="1" si="5"/>
        <v>881.10452963304726</v>
      </c>
      <c r="P26" s="28"/>
      <c r="Q26" s="283">
        <f t="shared" ca="1" si="13"/>
        <v>2036</v>
      </c>
      <c r="R26" s="30" t="str">
        <f ca="1">IF(A26&gt;YEAR('Financial Goals (non-recurring)'!$B$6)-1,"",IF(R25&lt;&gt;"",R25+1,IF(A26=YEAR('Financial Goals (non-recurring)'!$B$7),1,"")))</f>
        <v/>
      </c>
      <c r="S26" s="36" t="str">
        <f ca="1">IF(R26&lt;&gt;"",'Financial Goals (non-recurring)'!$B$18*(1+incg)^(R26-1),"")</f>
        <v/>
      </c>
      <c r="T26" s="30" t="str">
        <f ca="1">IF(A26&gt;YEAR('Financial Goals (non-recurring)'!$D$6)-1,"",IF(T25&lt;&gt;"",T25+1,IF(A26=YEAR('Financial Goals (non-recurring)'!$D$7),1,"")))</f>
        <v/>
      </c>
      <c r="U26" s="36" t="str">
        <f ca="1">IF(T26&lt;&gt;"",'Financial Goals (non-recurring)'!$D$18*(1+'Financial Goals (non-recurring)'!$D$14)^(T26-1),"")</f>
        <v/>
      </c>
      <c r="V26" s="30" t="str">
        <f ca="1">IF(A26&gt;YEAR('Financial Goals (non-recurring)'!$F$6)-1,"",IF(V25&lt;&gt;"",V25+1,IF(A26=YEAR('Financial Goals (non-recurring)'!$F$7),1,"")))</f>
        <v/>
      </c>
      <c r="W26" s="36" t="str">
        <f ca="1">IF(V26&lt;&gt;"",'Financial Goals (non-recurring)'!$F$18*(1+'Financial Goals (non-recurring)'!$F$14)^(V26-1),"")</f>
        <v/>
      </c>
      <c r="X26" s="30" t="str">
        <f ca="1">IF(A26&gt;YEAR('Financial Goals (non-recurring)'!$H$6)-1,"",IF(X25&lt;&gt;"",X25+1,IF(A26=YEAR('Financial Goals (non-recurring)'!$H$7),1,"")))</f>
        <v/>
      </c>
      <c r="Y26" s="36" t="str">
        <f ca="1">IF(X26&lt;&gt;"",'Financial Goals (non-recurring)'!$H$18*(1+'Financial Goals (non-recurring)'!$H$14)^(X26-1),"")</f>
        <v/>
      </c>
      <c r="Z26" s="30" t="str">
        <f ca="1">IF(A26&gt;YEAR('Financial Goals (non-recurring)'!$J$6)-1,"",IF(Z25&lt;&gt;"",Z25+1,IF(A26=YEAR('Financial Goals (non-recurring)'!$J$7),1,"")))</f>
        <v/>
      </c>
      <c r="AA26" s="36" t="str">
        <f ca="1">IF(Z26&lt;&gt;"",'Financial Goals (non-recurring)'!$J$18*(1+'Financial Goals (non-recurring)'!$J$14)^(Z26-1),"")</f>
        <v/>
      </c>
      <c r="AB26" s="28"/>
      <c r="AC26" s="35">
        <f t="shared" ca="1" si="14"/>
        <v>2036</v>
      </c>
      <c r="AD26" s="31" t="str">
        <f ca="1">IF(ISERROR(INDEX('Financial Goals (recurring)'!$D$4:$H$34,MATCH('Detailed Cash Flow Chart'!AC26,'Financial Goals (recurring)'!$D$4:$D$34,0),3)),"",INDEX('Financial Goals (recurring)'!$D$4:$H$34,MATCH('Detailed Cash Flow Chart'!AC26,'Financial Goals (recurring)'!$D$4:$D$34,0),3))</f>
        <v/>
      </c>
      <c r="AE26" s="32" t="str">
        <f ca="1">IF(ISERROR(INDEX('Financial Goals (recurring)'!$E$4:$H$34,MATCH('Detailed Cash Flow Chart'!AC26,'Financial Goals (recurring)'!$E$4:$E$34,0),3)),"",INDEX('Financial Goals (recurring)'!$E$4:$H$34,MATCH('Detailed Cash Flow Chart'!AC26,'Financial Goals (recurring)'!$E$4:$E$34,0),3))</f>
        <v/>
      </c>
      <c r="AF26" s="32" t="str">
        <f ca="1">IF(ISERROR(INDEX('Financial Goals (recurring)'!$D$4:$H$34,MATCH('Detailed Cash Flow Chart'!AC26,'Financial Goals (recurring)'!$D$4:$D$34,0),5)),"",INDEX('Financial Goals (recurring)'!$D$4:$H$34,MATCH('Detailed Cash Flow Chart'!AC26,'Financial Goals (recurring)'!$D$4:$D$34,0),5))</f>
        <v/>
      </c>
      <c r="AG26" s="36">
        <f t="shared" ca="1" si="6"/>
        <v>0</v>
      </c>
      <c r="AH26" s="38">
        <f t="shared" ca="1" si="0"/>
        <v>1</v>
      </c>
      <c r="AI26" s="28"/>
      <c r="AJ26" s="38">
        <f t="shared" ca="1" si="15"/>
        <v>2036</v>
      </c>
      <c r="AK26" s="38" t="str">
        <f ca="1">IF(ISERROR(INDEX('Financial Goals (recurring)'!$M$4:$Q$34,MATCH('Detailed Cash Flow Chart'!AC26,'Financial Goals (recurring)'!$M$4:$M$34,0),3)),"",INDEX('Financial Goals (recurring)'!$M$4:$Q$34,MATCH('Detailed Cash Flow Chart'!AC26,'Financial Goals (recurring)'!$M$4:$M$34,0),3))</f>
        <v/>
      </c>
      <c r="AL26" s="38" t="str">
        <f ca="1">IF(ISERROR(INDEX('Financial Goals (recurring)'!$N$4:$Q$34,MATCH('Detailed Cash Flow Chart'!AC26,'Financial Goals (recurring)'!$N$4:$N$34,0),3)),"",INDEX('Financial Goals (recurring)'!$N$4:$Q$34,MATCH('Detailed Cash Flow Chart'!AC26,'Financial Goals (recurring)'!$N$4:$N$34,0),3))</f>
        <v/>
      </c>
      <c r="AM26" s="38" t="str">
        <f ca="1">IF(ISERROR(INDEX('Financial Goals (recurring)'!$M$4:$Q$34,MATCH('Detailed Cash Flow Chart'!AC26,'Financial Goals (recurring)'!$M$4:$M$34,0),5)),"",INDEX('Financial Goals (recurring)'!$M$4:$Q$34,MATCH('Detailed Cash Flow Chart'!AC26,'Financial Goals (recurring)'!$M$4:$M$34,0),5))</f>
        <v/>
      </c>
      <c r="AN26" s="32">
        <f t="shared" ca="1" si="7"/>
        <v>0</v>
      </c>
      <c r="AO26" s="34">
        <f t="shared" ca="1" si="1"/>
        <v>1</v>
      </c>
      <c r="AP26" s="28"/>
      <c r="AQ26" s="36">
        <f t="shared" ca="1" si="8"/>
        <v>209317.08188886012</v>
      </c>
    </row>
    <row r="27" spans="1:43">
      <c r="A27" s="39">
        <f ca="1">IF(B27="","",A26+1)</f>
        <v>2037</v>
      </c>
      <c r="B27" s="39">
        <f ca="1">IF(B26&lt;(Retirement!$B$3+wy+k),B26+1,"")</f>
        <v>63</v>
      </c>
      <c r="C27" s="36">
        <f ca="1">IF(B27="","",IF(B26&lt;(Retirement!$B$3+wy),C26*(1+preinf),C26*(1+inf)))</f>
        <v>235880.92034601781</v>
      </c>
      <c r="D27" s="36">
        <f t="shared" ca="1" si="2"/>
        <v>0</v>
      </c>
      <c r="E27" s="36">
        <f t="shared" ca="1" si="10"/>
        <v>230248.79007774615</v>
      </c>
      <c r="F27" s="36">
        <f ca="1">IF(B27="","",IF(A26&lt;y+wy,IF(Retirement!$J$16="none","none",(12*E27+F26)*(1+preretint)),""))</f>
        <v>62762675.543293253</v>
      </c>
      <c r="G27" s="36">
        <f ca="1">IF(B27="","",IF(A26&lt;y+wy,G26*(1+Retirement!$B$14),""))</f>
        <v>36289372.360925823</v>
      </c>
      <c r="H27" s="36">
        <f ca="1">IF(B27="","",IF(A27&gt;=Retirement!$B$4,(H26-12*IF(D27="",0,D27))*(1+IF(A27&lt;Retirement!$B$4,preretint,retroi)), IF(A27=Retirement!$B$4-1,corptax,IF(F27="none",0,F27)+G27)))</f>
        <v>99052047.904219076</v>
      </c>
      <c r="I27" s="41" t="str">
        <f ca="1">IF(A27=Retirement!$B$4-1,IF(F27="none",0,F27)+G27-H27,"")</f>
        <v/>
      </c>
      <c r="J27" s="81">
        <f t="shared" ca="1" si="3"/>
        <v>2037</v>
      </c>
      <c r="K27" s="82">
        <f t="shared" ca="1" si="4"/>
        <v>2.358809203460178</v>
      </c>
      <c r="L27" s="82" t="e">
        <f t="shared" ca="1" si="11"/>
        <v>#N/A</v>
      </c>
      <c r="M27" s="82" t="e">
        <f ca="1">IF(A27&gt;rety-1,'Cash flow summary'!H27,NA())/100000</f>
        <v>#N/A</v>
      </c>
      <c r="N27" s="82" t="e">
        <f t="shared" ca="1" si="12"/>
        <v>#N/A</v>
      </c>
      <c r="O27" s="81">
        <f t="shared" ca="1" si="5"/>
        <v>990.5204790421908</v>
      </c>
      <c r="P27" s="28"/>
      <c r="Q27" s="283">
        <f t="shared" ca="1" si="13"/>
        <v>2037</v>
      </c>
      <c r="R27" s="30" t="str">
        <f ca="1">IF(A27&gt;YEAR('Financial Goals (non-recurring)'!$B$6)-1,"",IF(R26&lt;&gt;"",R26+1,IF(A27=YEAR('Financial Goals (non-recurring)'!$B$7),1,"")))</f>
        <v/>
      </c>
      <c r="S27" s="36" t="str">
        <f ca="1">IF(R27&lt;&gt;"",'Financial Goals (non-recurring)'!$B$18*(1+incg)^(R27-1),"")</f>
        <v/>
      </c>
      <c r="T27" s="30" t="str">
        <f ca="1">IF(A27&gt;YEAR('Financial Goals (non-recurring)'!$D$6)-1,"",IF(T26&lt;&gt;"",T26+1,IF(A27=YEAR('Financial Goals (non-recurring)'!$D$7),1,"")))</f>
        <v/>
      </c>
      <c r="U27" s="36" t="str">
        <f ca="1">IF(T27&lt;&gt;"",'Financial Goals (non-recurring)'!$D$18*(1+'Financial Goals (non-recurring)'!$D$14)^(T27-1),"")</f>
        <v/>
      </c>
      <c r="V27" s="30" t="str">
        <f ca="1">IF(A27&gt;YEAR('Financial Goals (non-recurring)'!$F$6)-1,"",IF(V26&lt;&gt;"",V26+1,IF(A27=YEAR('Financial Goals (non-recurring)'!$F$7),1,"")))</f>
        <v/>
      </c>
      <c r="W27" s="36" t="str">
        <f ca="1">IF(V27&lt;&gt;"",'Financial Goals (non-recurring)'!$F$18*(1+'Financial Goals (non-recurring)'!$F$14)^(V27-1),"")</f>
        <v/>
      </c>
      <c r="X27" s="30" t="str">
        <f ca="1">IF(A27&gt;YEAR('Financial Goals (non-recurring)'!$H$6)-1,"",IF(X26&lt;&gt;"",X26+1,IF(A27=YEAR('Financial Goals (non-recurring)'!$H$7),1,"")))</f>
        <v/>
      </c>
      <c r="Y27" s="36" t="str">
        <f ca="1">IF(X27&lt;&gt;"",'Financial Goals (non-recurring)'!$H$18*(1+'Financial Goals (non-recurring)'!$H$14)^(X27-1),"")</f>
        <v/>
      </c>
      <c r="Z27" s="30" t="str">
        <f ca="1">IF(A27&gt;YEAR('Financial Goals (non-recurring)'!$J$6)-1,"",IF(Z26&lt;&gt;"",Z26+1,IF(A27=YEAR('Financial Goals (non-recurring)'!$J$7),1,"")))</f>
        <v/>
      </c>
      <c r="AA27" s="36" t="str">
        <f ca="1">IF(Z27&lt;&gt;"",'Financial Goals (non-recurring)'!$J$18*(1+'Financial Goals (non-recurring)'!$J$14)^(Z27-1),"")</f>
        <v/>
      </c>
      <c r="AB27" s="28"/>
      <c r="AC27" s="35">
        <f t="shared" ca="1" si="14"/>
        <v>2037</v>
      </c>
      <c r="AD27" s="31">
        <f ca="1">IF(ISERROR(INDEX('Financial Goals (recurring)'!$D$4:$H$34,MATCH('Detailed Cash Flow Chart'!AC27,'Financial Goals (recurring)'!$D$4:$D$34,0),3)),"",INDEX('Financial Goals (recurring)'!$D$4:$H$34,MATCH('Detailed Cash Flow Chart'!AC27,'Financial Goals (recurring)'!$D$4:$D$34,0),3))</f>
        <v>12</v>
      </c>
      <c r="AE27" s="32">
        <f ca="1">IF(ISERROR(INDEX('Financial Goals (recurring)'!$E$4:$H$34,MATCH('Detailed Cash Flow Chart'!AC27,'Financial Goals (recurring)'!$E$4:$E$34,0),3)),"",INDEX('Financial Goals (recurring)'!$E$4:$H$34,MATCH('Detailed Cash Flow Chart'!AC27,'Financial Goals (recurring)'!$E$4:$E$34,0),3))</f>
        <v>0</v>
      </c>
      <c r="AF27" s="32">
        <f ca="1">IF(ISERROR(INDEX('Financial Goals (recurring)'!$D$4:$H$34,MATCH('Detailed Cash Flow Chart'!AC27,'Financial Goals (recurring)'!$D$4:$D$34,0),5)),"",INDEX('Financial Goals (recurring)'!$D$4:$H$34,MATCH('Detailed Cash Flow Chart'!AC27,'Financial Goals (recurring)'!$D$4:$D$34,0),5))</f>
        <v>0</v>
      </c>
      <c r="AG27" s="36">
        <f t="shared" ca="1" si="6"/>
        <v>0</v>
      </c>
      <c r="AH27" s="38">
        <f t="shared" ca="1" si="0"/>
        <v>1</v>
      </c>
      <c r="AI27" s="28"/>
      <c r="AJ27" s="38">
        <f t="shared" ca="1" si="15"/>
        <v>2037</v>
      </c>
      <c r="AK27" s="38">
        <f ca="1">IF(ISERROR(INDEX('Financial Goals (recurring)'!$M$4:$Q$34,MATCH('Detailed Cash Flow Chart'!AC27,'Financial Goals (recurring)'!$M$4:$M$34,0),3)),"",INDEX('Financial Goals (recurring)'!$M$4:$Q$34,MATCH('Detailed Cash Flow Chart'!AC27,'Financial Goals (recurring)'!$M$4:$M$34,0),3))</f>
        <v>11</v>
      </c>
      <c r="AL27" s="38">
        <f ca="1">IF(ISERROR(INDEX('Financial Goals (recurring)'!$N$4:$Q$34,MATCH('Detailed Cash Flow Chart'!AC27,'Financial Goals (recurring)'!$N$4:$N$34,0),3)),"",INDEX('Financial Goals (recurring)'!$N$4:$Q$34,MATCH('Detailed Cash Flow Chart'!AC27,'Financial Goals (recurring)'!$N$4:$N$34,0),3))</f>
        <v>0</v>
      </c>
      <c r="AM27" s="38">
        <f ca="1">IF(ISERROR(INDEX('Financial Goals (recurring)'!$M$4:$Q$34,MATCH('Detailed Cash Flow Chart'!AC27,'Financial Goals (recurring)'!$M$4:$M$34,0),5)),"",INDEX('Financial Goals (recurring)'!$M$4:$Q$34,MATCH('Detailed Cash Flow Chart'!AC27,'Financial Goals (recurring)'!$M$4:$M$34,0),5))</f>
        <v>0</v>
      </c>
      <c r="AN27" s="32">
        <f t="shared" ca="1" si="7"/>
        <v>0</v>
      </c>
      <c r="AO27" s="34">
        <f t="shared" ca="1" si="1"/>
        <v>1</v>
      </c>
      <c r="AP27" s="28"/>
      <c r="AQ27" s="36">
        <f t="shared" ca="1" si="8"/>
        <v>230248.79007774615</v>
      </c>
    </row>
    <row r="28" spans="1:43">
      <c r="A28" s="39">
        <f t="shared" ca="1" si="9"/>
        <v>2038</v>
      </c>
      <c r="B28" s="39">
        <f ca="1">IF(B27&lt;(Retirement!$B$3+wy+k),B27+1,"")</f>
        <v>64</v>
      </c>
      <c r="C28" s="36">
        <f ca="1">IF(B28="","",IF(B27&lt;(Retirement!$B$3+wy),C27*(1+preinf),C27*(1+inf)))</f>
        <v>257110.20317715942</v>
      </c>
      <c r="D28" s="36">
        <f t="shared" ca="1" si="2"/>
        <v>0</v>
      </c>
      <c r="E28" s="36">
        <f t="shared" ca="1" si="10"/>
        <v>253273.66908552076</v>
      </c>
      <c r="F28" s="36">
        <f ca="1">IF(B28="","",IF(A27&lt;y+wy,IF(Retirement!$J$16="none","none",(12*E28+F27)*(1+preretint)),""))</f>
        <v>71724135.933828264</v>
      </c>
      <c r="G28" s="36">
        <f ca="1">IF(B28="","",IF(A27&lt;y+wy,G27*(1+Retirement!$B$14),""))</f>
        <v>39555415.873409152</v>
      </c>
      <c r="H28" s="36">
        <f ca="1">IF(B28="","",IF(A28&gt;=Retirement!$B$4,(H27-12*IF(D28="",0,D28))*(1+IF(A28&lt;Retirement!$B$4,preretint,retroi)), IF(A28=Retirement!$B$4-1,corptax,IF(F28="none",0,F28)+G28)))</f>
        <v>111279551.80723748</v>
      </c>
      <c r="I28" s="41">
        <f ca="1">IF(A28=Retirement!$B$4-1,IF(F28="none",0,F28)+G28-H28,"")</f>
        <v>-5.9604644775390625E-8</v>
      </c>
      <c r="J28" s="81">
        <f t="shared" ca="1" si="3"/>
        <v>2038</v>
      </c>
      <c r="K28" s="82">
        <f t="shared" ca="1" si="4"/>
        <v>2.571102031771594</v>
      </c>
      <c r="L28" s="82" t="e">
        <f t="shared" ca="1" si="11"/>
        <v>#N/A</v>
      </c>
      <c r="M28" s="82" t="e">
        <f ca="1">IF(A28&gt;rety-1,'Cash flow summary'!H28,NA())/100000</f>
        <v>#N/A</v>
      </c>
      <c r="N28" s="82" t="e">
        <f t="shared" ca="1" si="12"/>
        <v>#N/A</v>
      </c>
      <c r="O28" s="81">
        <f t="shared" ca="1" si="5"/>
        <v>1112.7955180723748</v>
      </c>
      <c r="P28" s="28"/>
      <c r="Q28" s="283">
        <f t="shared" ca="1" si="13"/>
        <v>2038</v>
      </c>
      <c r="R28" s="30" t="str">
        <f ca="1">IF(A28&gt;YEAR('Financial Goals (non-recurring)'!$B$6)-1,"",IF(R27&lt;&gt;"",R27+1,IF(A28=YEAR('Financial Goals (non-recurring)'!$B$7),1,"")))</f>
        <v/>
      </c>
      <c r="S28" s="36" t="str">
        <f ca="1">IF(R28&lt;&gt;"",'Financial Goals (non-recurring)'!$B$18*(1+incg)^(R28-1),"")</f>
        <v/>
      </c>
      <c r="T28" s="30" t="str">
        <f ca="1">IF(A28&gt;YEAR('Financial Goals (non-recurring)'!$D$6)-1,"",IF(T27&lt;&gt;"",T27+1,IF(A28=YEAR('Financial Goals (non-recurring)'!$D$7),1,"")))</f>
        <v/>
      </c>
      <c r="U28" s="36" t="str">
        <f ca="1">IF(T28&lt;&gt;"",'Financial Goals (non-recurring)'!$D$18*(1+'Financial Goals (non-recurring)'!$D$14)^(T28-1),"")</f>
        <v/>
      </c>
      <c r="V28" s="30" t="str">
        <f ca="1">IF(A28&gt;YEAR('Financial Goals (non-recurring)'!$F$6)-1,"",IF(V27&lt;&gt;"",V27+1,IF(A28=YEAR('Financial Goals (non-recurring)'!$F$7),1,"")))</f>
        <v/>
      </c>
      <c r="W28" s="36" t="str">
        <f ca="1">IF(V28&lt;&gt;"",'Financial Goals (non-recurring)'!$F$18*(1+'Financial Goals (non-recurring)'!$F$14)^(V28-1),"")</f>
        <v/>
      </c>
      <c r="X28" s="30" t="str">
        <f ca="1">IF(A28&gt;YEAR('Financial Goals (non-recurring)'!$H$6)-1,"",IF(X27&lt;&gt;"",X27+1,IF(A28=YEAR('Financial Goals (non-recurring)'!$H$7),1,"")))</f>
        <v/>
      </c>
      <c r="Y28" s="36" t="str">
        <f ca="1">IF(X28&lt;&gt;"",'Financial Goals (non-recurring)'!$H$18*(1+'Financial Goals (non-recurring)'!$H$14)^(X28-1),"")</f>
        <v/>
      </c>
      <c r="Z28" s="30" t="str">
        <f ca="1">IF(A28&gt;YEAR('Financial Goals (non-recurring)'!$J$6)-1,"",IF(Z27&lt;&gt;"",Z27+1,IF(A28=YEAR('Financial Goals (non-recurring)'!$J$7),1,"")))</f>
        <v/>
      </c>
      <c r="AA28" s="36" t="str">
        <f ca="1">IF(Z28&lt;&gt;"",'Financial Goals (non-recurring)'!$J$18*(1+'Financial Goals (non-recurring)'!$J$14)^(Z28-1),"")</f>
        <v/>
      </c>
      <c r="AB28" s="28"/>
      <c r="AC28" s="35">
        <f t="shared" ca="1" si="14"/>
        <v>2038</v>
      </c>
      <c r="AD28" s="31" t="str">
        <f ca="1">IF(ISERROR(INDEX('Financial Goals (recurring)'!$D$4:$H$34,MATCH('Detailed Cash Flow Chart'!AC28,'Financial Goals (recurring)'!$D$4:$D$34,0),3)),"",INDEX('Financial Goals (recurring)'!$D$4:$H$34,MATCH('Detailed Cash Flow Chart'!AC28,'Financial Goals (recurring)'!$D$4:$D$34,0),3))</f>
        <v/>
      </c>
      <c r="AE28" s="32" t="str">
        <f ca="1">IF(ISERROR(INDEX('Financial Goals (recurring)'!$E$4:$H$34,MATCH('Detailed Cash Flow Chart'!AC28,'Financial Goals (recurring)'!$E$4:$E$34,0),3)),"",INDEX('Financial Goals (recurring)'!$E$4:$H$34,MATCH('Detailed Cash Flow Chart'!AC28,'Financial Goals (recurring)'!$E$4:$E$34,0),3))</f>
        <v/>
      </c>
      <c r="AF28" s="32" t="str">
        <f ca="1">IF(ISERROR(INDEX('Financial Goals (recurring)'!$D$4:$H$34,MATCH('Detailed Cash Flow Chart'!AC28,'Financial Goals (recurring)'!$D$4:$D$34,0),5)),"",INDEX('Financial Goals (recurring)'!$D$4:$H$34,MATCH('Detailed Cash Flow Chart'!AC28,'Financial Goals (recurring)'!$D$4:$D$34,0),5))</f>
        <v/>
      </c>
      <c r="AG28" s="36">
        <f t="shared" ca="1" si="6"/>
        <v>0</v>
      </c>
      <c r="AH28" s="38">
        <f t="shared" ca="1" si="0"/>
        <v>1</v>
      </c>
      <c r="AI28" s="28"/>
      <c r="AJ28" s="38">
        <f t="shared" ca="1" si="15"/>
        <v>2038</v>
      </c>
      <c r="AK28" s="38" t="str">
        <f ca="1">IF(ISERROR(INDEX('Financial Goals (recurring)'!$M$4:$Q$34,MATCH('Detailed Cash Flow Chart'!AC28,'Financial Goals (recurring)'!$M$4:$M$34,0),3)),"",INDEX('Financial Goals (recurring)'!$M$4:$Q$34,MATCH('Detailed Cash Flow Chart'!AC28,'Financial Goals (recurring)'!$M$4:$M$34,0),3))</f>
        <v/>
      </c>
      <c r="AL28" s="38" t="str">
        <f ca="1">IF(ISERROR(INDEX('Financial Goals (recurring)'!$N$4:$Q$34,MATCH('Detailed Cash Flow Chart'!AC28,'Financial Goals (recurring)'!$N$4:$N$34,0),3)),"",INDEX('Financial Goals (recurring)'!$N$4:$Q$34,MATCH('Detailed Cash Flow Chart'!AC28,'Financial Goals (recurring)'!$N$4:$N$34,0),3))</f>
        <v/>
      </c>
      <c r="AM28" s="38" t="str">
        <f ca="1">IF(ISERROR(INDEX('Financial Goals (recurring)'!$M$4:$Q$34,MATCH('Detailed Cash Flow Chart'!AC28,'Financial Goals (recurring)'!$M$4:$M$34,0),5)),"",INDEX('Financial Goals (recurring)'!$M$4:$Q$34,MATCH('Detailed Cash Flow Chart'!AC28,'Financial Goals (recurring)'!$M$4:$M$34,0),5))</f>
        <v/>
      </c>
      <c r="AN28" s="32">
        <f t="shared" ca="1" si="7"/>
        <v>0</v>
      </c>
      <c r="AO28" s="34">
        <f t="shared" ca="1" si="1"/>
        <v>1</v>
      </c>
      <c r="AP28" s="28"/>
      <c r="AQ28" s="36">
        <f t="shared" ca="1" si="8"/>
        <v>253273.66908552076</v>
      </c>
    </row>
    <row r="29" spans="1:43">
      <c r="A29" s="39">
        <f t="shared" ca="1" si="9"/>
        <v>2039</v>
      </c>
      <c r="B29" s="39">
        <f ca="1">IF(B28&lt;(Retirement!$B$3+wy+k),B28+1,"")</f>
        <v>65</v>
      </c>
      <c r="C29" s="36">
        <f ca="1">IF(B29="","",IF(B28&lt;(Retirement!$B$3+wy),C28*(1+preinf),C28*(1+inf)))</f>
        <v>280250.1214631038</v>
      </c>
      <c r="D29" s="36">
        <f t="shared" ca="1" si="2"/>
        <v>280250.12146310386</v>
      </c>
      <c r="E29" s="36">
        <f t="shared" ca="1" si="10"/>
        <v>0</v>
      </c>
      <c r="F29" s="36" t="str">
        <f ca="1">IF(B29="","",IF(A28&lt;y+wy,IF(Retirement!$J$16="none","none",(12*E29+F28)*(1+preretint)),""))</f>
        <v/>
      </c>
      <c r="G29" s="36" t="str">
        <f ca="1">IF(B29="","",IF(A28&lt;y+wy,G28*(1+Retirement!$B$14),""))</f>
        <v/>
      </c>
      <c r="H29" s="36">
        <f ca="1">IF(B29="","",IF(A29&gt;=Retirement!$B$4,(H28-12*IF(D29="",0,D29))*(1+IF(A29&lt;Retirement!$B$4,preretint,retroi)), IF(A29=Retirement!$B$4-1,corptax,IF(F29="none",0,F29)+G29)))</f>
        <v>115470708.87415785</v>
      </c>
      <c r="I29" s="41" t="str">
        <f ca="1">IF(A29=Retirement!$B$4-1,IF(F29="none",0,F29)+G29-H29,"")</f>
        <v/>
      </c>
      <c r="J29" s="81">
        <f t="shared" ca="1" si="3"/>
        <v>2039</v>
      </c>
      <c r="K29" s="82">
        <f t="shared" ca="1" si="4"/>
        <v>2.8025012146310382</v>
      </c>
      <c r="L29" s="82">
        <f t="shared" ca="1" si="11"/>
        <v>2.8025012146310386</v>
      </c>
      <c r="M29" s="82">
        <f ca="1">IF(A29&gt;rety-1,'Cash flow summary'!H29,NA())/100000</f>
        <v>0</v>
      </c>
      <c r="N29" s="82">
        <f t="shared" ca="1" si="12"/>
        <v>2.8025012146310386</v>
      </c>
      <c r="O29" s="81">
        <f t="shared" ca="1" si="5"/>
        <v>1154.7070887415784</v>
      </c>
      <c r="P29" s="28"/>
      <c r="Q29" s="283">
        <f t="shared" ca="1" si="13"/>
        <v>2039</v>
      </c>
      <c r="R29" s="30" t="str">
        <f ca="1">IF(A29&gt;YEAR('Financial Goals (non-recurring)'!$B$6)-1,"",IF(R28&lt;&gt;"",R28+1,IF(A29=YEAR('Financial Goals (non-recurring)'!$B$7),1,"")))</f>
        <v/>
      </c>
      <c r="S29" s="36" t="str">
        <f ca="1">IF(R29&lt;&gt;"",'Financial Goals (non-recurring)'!$B$18*(1+incg)^(R29-1),"")</f>
        <v/>
      </c>
      <c r="T29" s="30" t="str">
        <f ca="1">IF(A29&gt;YEAR('Financial Goals (non-recurring)'!$D$6)-1,"",IF(T28&lt;&gt;"",T28+1,IF(A29=YEAR('Financial Goals (non-recurring)'!$D$7),1,"")))</f>
        <v/>
      </c>
      <c r="U29" s="36" t="str">
        <f ca="1">IF(T29&lt;&gt;"",'Financial Goals (non-recurring)'!$D$18*(1+'Financial Goals (non-recurring)'!$D$14)^(T29-1),"")</f>
        <v/>
      </c>
      <c r="V29" s="30" t="str">
        <f ca="1">IF(A29&gt;YEAR('Financial Goals (non-recurring)'!$F$6)-1,"",IF(V28&lt;&gt;"",V28+1,IF(A29=YEAR('Financial Goals (non-recurring)'!$F$7),1,"")))</f>
        <v/>
      </c>
      <c r="W29" s="36" t="str">
        <f ca="1">IF(V29&lt;&gt;"",'Financial Goals (non-recurring)'!$F$18*(1+'Financial Goals (non-recurring)'!$F$14)^(V29-1),"")</f>
        <v/>
      </c>
      <c r="X29" s="30" t="str">
        <f ca="1">IF(A29&gt;YEAR('Financial Goals (non-recurring)'!$H$6)-1,"",IF(X28&lt;&gt;"",X28+1,IF(A29=YEAR('Financial Goals (non-recurring)'!$H$7),1,"")))</f>
        <v/>
      </c>
      <c r="Y29" s="36" t="str">
        <f ca="1">IF(X29&lt;&gt;"",'Financial Goals (non-recurring)'!$H$18*(1+'Financial Goals (non-recurring)'!$H$14)^(X29-1),"")</f>
        <v/>
      </c>
      <c r="Z29" s="30" t="str">
        <f ca="1">IF(A29&gt;YEAR('Financial Goals (non-recurring)'!$J$6)-1,"",IF(Z28&lt;&gt;"",Z28+1,IF(A29=YEAR('Financial Goals (non-recurring)'!$J$7),1,"")))</f>
        <v/>
      </c>
      <c r="AA29" s="36" t="str">
        <f ca="1">IF(Z29&lt;&gt;"",'Financial Goals (non-recurring)'!$J$18*(1+'Financial Goals (non-recurring)'!$J$14)^(Z29-1),"")</f>
        <v/>
      </c>
      <c r="AB29" s="28"/>
      <c r="AC29" s="35">
        <f t="shared" ca="1" si="14"/>
        <v>2039</v>
      </c>
      <c r="AD29" s="31">
        <f ca="1">IF(ISERROR(INDEX('Financial Goals (recurring)'!$D$4:$H$34,MATCH('Detailed Cash Flow Chart'!AC29,'Financial Goals (recurring)'!$D$4:$D$34,0),3)),"",INDEX('Financial Goals (recurring)'!$D$4:$H$34,MATCH('Detailed Cash Flow Chart'!AC29,'Financial Goals (recurring)'!$D$4:$D$34,0),3))</f>
        <v>13</v>
      </c>
      <c r="AE29" s="32">
        <f ca="1">IF(ISERROR(INDEX('Financial Goals (recurring)'!$E$4:$H$34,MATCH('Detailed Cash Flow Chart'!AC29,'Financial Goals (recurring)'!$E$4:$E$34,0),3)),"",INDEX('Financial Goals (recurring)'!$E$4:$H$34,MATCH('Detailed Cash Flow Chart'!AC29,'Financial Goals (recurring)'!$E$4:$E$34,0),3))</f>
        <v>0</v>
      </c>
      <c r="AF29" s="32">
        <f ca="1">IF(ISERROR(INDEX('Financial Goals (recurring)'!$D$4:$H$34,MATCH('Detailed Cash Flow Chart'!AC29,'Financial Goals (recurring)'!$D$4:$D$34,0),5)),"",INDEX('Financial Goals (recurring)'!$D$4:$H$34,MATCH('Detailed Cash Flow Chart'!AC29,'Financial Goals (recurring)'!$D$4:$D$34,0),5))</f>
        <v>0</v>
      </c>
      <c r="AG29" s="36">
        <f t="shared" ca="1" si="6"/>
        <v>0</v>
      </c>
      <c r="AH29" s="38">
        <f t="shared" ca="1" si="0"/>
        <v>1</v>
      </c>
      <c r="AI29" s="28"/>
      <c r="AJ29" s="38">
        <f t="shared" ca="1" si="15"/>
        <v>2039</v>
      </c>
      <c r="AK29" s="38">
        <f ca="1">IF(ISERROR(INDEX('Financial Goals (recurring)'!$M$4:$Q$34,MATCH('Detailed Cash Flow Chart'!AC29,'Financial Goals (recurring)'!$M$4:$M$34,0),3)),"",INDEX('Financial Goals (recurring)'!$M$4:$Q$34,MATCH('Detailed Cash Flow Chart'!AC29,'Financial Goals (recurring)'!$M$4:$M$34,0),3))</f>
        <v>12</v>
      </c>
      <c r="AL29" s="38">
        <f ca="1">IF(ISERROR(INDEX('Financial Goals (recurring)'!$N$4:$Q$34,MATCH('Detailed Cash Flow Chart'!AC29,'Financial Goals (recurring)'!$N$4:$N$34,0),3)),"",INDEX('Financial Goals (recurring)'!$N$4:$Q$34,MATCH('Detailed Cash Flow Chart'!AC29,'Financial Goals (recurring)'!$N$4:$N$34,0),3))</f>
        <v>0</v>
      </c>
      <c r="AM29" s="38">
        <f ca="1">IF(ISERROR(INDEX('Financial Goals (recurring)'!$M$4:$Q$34,MATCH('Detailed Cash Flow Chart'!AC29,'Financial Goals (recurring)'!$M$4:$M$34,0),5)),"",INDEX('Financial Goals (recurring)'!$M$4:$Q$34,MATCH('Detailed Cash Flow Chart'!AC29,'Financial Goals (recurring)'!$M$4:$M$34,0),5))</f>
        <v>0</v>
      </c>
      <c r="AN29" s="32">
        <f t="shared" ca="1" si="7"/>
        <v>0</v>
      </c>
      <c r="AO29" s="34">
        <f t="shared" ca="1" si="1"/>
        <v>1</v>
      </c>
      <c r="AP29" s="28"/>
      <c r="AQ29" s="36">
        <f t="shared" ca="1" si="8"/>
        <v>0</v>
      </c>
    </row>
    <row r="30" spans="1:43">
      <c r="A30" s="39">
        <f t="shared" ca="1" si="9"/>
        <v>2040</v>
      </c>
      <c r="B30" s="39">
        <f ca="1">IF(B29&lt;(Retirement!$B$3+wy+k),B29+1,"")</f>
        <v>66</v>
      </c>
      <c r="C30" s="36">
        <f ca="1">IF(B30="","",IF(B29&lt;(Retirement!$B$3+wy),C29*(1+preinf),C29*(1+inf)))</f>
        <v>305472.63239478314</v>
      </c>
      <c r="D30" s="36">
        <f t="shared" ca="1" si="2"/>
        <v>305472.63239478326</v>
      </c>
      <c r="E30" s="36">
        <f t="shared" ca="1" si="10"/>
        <v>0</v>
      </c>
      <c r="F30" s="36" t="str">
        <f ca="1">IF(B30="","",IF(A29&lt;y+wy,IF(Retirement!$J$16="none","none",(12*E30+F29)*(1+preretint)),""))</f>
        <v/>
      </c>
      <c r="G30" s="36" t="str">
        <f ca="1">IF(B30="","",IF(A29&lt;y+wy,G29*(1+Retirement!$B$14),""))</f>
        <v/>
      </c>
      <c r="H30" s="36">
        <f ca="1">IF(B30="","",IF(A30&gt;=Retirement!$B$4,(H29-12*IF(D30="",0,D30))*(1+IF(A30&lt;Retirement!$B$4,preretint,retroi)), IF(A30=Retirement!$B$4-1,corptax,IF(F30="none",0,F30)+G30)))</f>
        <v>119631389.89539988</v>
      </c>
      <c r="I30" s="41" t="str">
        <f ca="1">IF(A30=Retirement!$B$4-1,IF(F30="none",0,F30)+G30-H30,"")</f>
        <v/>
      </c>
      <c r="J30" s="81">
        <f t="shared" ca="1" si="3"/>
        <v>2040</v>
      </c>
      <c r="K30" s="82">
        <f t="shared" ca="1" si="4"/>
        <v>3.0547263239478313</v>
      </c>
      <c r="L30" s="82">
        <f t="shared" ca="1" si="11"/>
        <v>3.0547263239478326</v>
      </c>
      <c r="M30" s="82">
        <f ca="1">IF(A30&gt;rety-1,'Cash flow summary'!H30,NA())/100000</f>
        <v>0</v>
      </c>
      <c r="N30" s="82">
        <f t="shared" ca="1" si="12"/>
        <v>3.0547263239478326</v>
      </c>
      <c r="O30" s="81">
        <f t="shared" ca="1" si="5"/>
        <v>1196.3138989539989</v>
      </c>
      <c r="P30" s="28"/>
      <c r="Q30" s="283">
        <f t="shared" ca="1" si="13"/>
        <v>2040</v>
      </c>
      <c r="R30" s="30" t="str">
        <f ca="1">IF(A30&gt;YEAR('Financial Goals (non-recurring)'!$B$6)-1,"",IF(R29&lt;&gt;"",R29+1,IF(A30=YEAR('Financial Goals (non-recurring)'!$B$7),1,"")))</f>
        <v/>
      </c>
      <c r="S30" s="36" t="str">
        <f ca="1">IF(R30&lt;&gt;"",'Financial Goals (non-recurring)'!$B$18*(1+incg)^(R30-1),"")</f>
        <v/>
      </c>
      <c r="T30" s="30" t="str">
        <f ca="1">IF(A30&gt;YEAR('Financial Goals (non-recurring)'!$D$6)-1,"",IF(T29&lt;&gt;"",T29+1,IF(A30=YEAR('Financial Goals (non-recurring)'!$D$7),1,"")))</f>
        <v/>
      </c>
      <c r="U30" s="36" t="str">
        <f ca="1">IF(T30&lt;&gt;"",'Financial Goals (non-recurring)'!$D$18*(1+'Financial Goals (non-recurring)'!$D$14)^(T30-1),"")</f>
        <v/>
      </c>
      <c r="V30" s="30" t="str">
        <f ca="1">IF(A30&gt;YEAR('Financial Goals (non-recurring)'!$F$6)-1,"",IF(V29&lt;&gt;"",V29+1,IF(A30=YEAR('Financial Goals (non-recurring)'!$F$7),1,"")))</f>
        <v/>
      </c>
      <c r="W30" s="36" t="str">
        <f ca="1">IF(V30&lt;&gt;"",'Financial Goals (non-recurring)'!$F$18*(1+'Financial Goals (non-recurring)'!$F$14)^(V30-1),"")</f>
        <v/>
      </c>
      <c r="X30" s="30" t="str">
        <f ca="1">IF(A30&gt;YEAR('Financial Goals (non-recurring)'!$H$6)-1,"",IF(X29&lt;&gt;"",X29+1,IF(A30=YEAR('Financial Goals (non-recurring)'!$H$7),1,"")))</f>
        <v/>
      </c>
      <c r="Y30" s="36" t="str">
        <f ca="1">IF(X30&lt;&gt;"",'Financial Goals (non-recurring)'!$H$18*(1+'Financial Goals (non-recurring)'!$H$14)^(X30-1),"")</f>
        <v/>
      </c>
      <c r="Z30" s="30" t="str">
        <f ca="1">IF(A30&gt;YEAR('Financial Goals (non-recurring)'!$J$6)-1,"",IF(Z29&lt;&gt;"",Z29+1,IF(A30=YEAR('Financial Goals (non-recurring)'!$J$7),1,"")))</f>
        <v/>
      </c>
      <c r="AA30" s="36" t="str">
        <f ca="1">IF(Z30&lt;&gt;"",'Financial Goals (non-recurring)'!$J$18*(1+'Financial Goals (non-recurring)'!$J$14)^(Z30-1),"")</f>
        <v/>
      </c>
      <c r="AB30" s="28"/>
      <c r="AC30" s="35">
        <f t="shared" ca="1" si="14"/>
        <v>2040</v>
      </c>
      <c r="AD30" s="31" t="str">
        <f ca="1">IF(ISERROR(INDEX('Financial Goals (recurring)'!$D$4:$H$34,MATCH('Detailed Cash Flow Chart'!AC30,'Financial Goals (recurring)'!$D$4:$D$34,0),3)),"",INDEX('Financial Goals (recurring)'!$D$4:$H$34,MATCH('Detailed Cash Flow Chart'!AC30,'Financial Goals (recurring)'!$D$4:$D$34,0),3))</f>
        <v/>
      </c>
      <c r="AE30" s="32" t="str">
        <f ca="1">IF(ISERROR(INDEX('Financial Goals (recurring)'!$E$4:$H$34,MATCH('Detailed Cash Flow Chart'!AC30,'Financial Goals (recurring)'!$E$4:$E$34,0),3)),"",INDEX('Financial Goals (recurring)'!$E$4:$H$34,MATCH('Detailed Cash Flow Chart'!AC30,'Financial Goals (recurring)'!$E$4:$E$34,0),3))</f>
        <v/>
      </c>
      <c r="AF30" s="32" t="str">
        <f ca="1">IF(ISERROR(INDEX('Financial Goals (recurring)'!$D$4:$H$34,MATCH('Detailed Cash Flow Chart'!AC30,'Financial Goals (recurring)'!$D$4:$D$34,0),5)),"",INDEX('Financial Goals (recurring)'!$D$4:$H$34,MATCH('Detailed Cash Flow Chart'!AC30,'Financial Goals (recurring)'!$D$4:$D$34,0),5))</f>
        <v/>
      </c>
      <c r="AG30" s="36">
        <f t="shared" ca="1" si="6"/>
        <v>0</v>
      </c>
      <c r="AH30" s="38">
        <f t="shared" ca="1" si="0"/>
        <v>1</v>
      </c>
      <c r="AI30" s="28"/>
      <c r="AJ30" s="38">
        <f t="shared" ca="1" si="15"/>
        <v>2040</v>
      </c>
      <c r="AK30" s="38" t="str">
        <f ca="1">IF(ISERROR(INDEX('Financial Goals (recurring)'!$M$4:$Q$34,MATCH('Detailed Cash Flow Chart'!AC30,'Financial Goals (recurring)'!$M$4:$M$34,0),3)),"",INDEX('Financial Goals (recurring)'!$M$4:$Q$34,MATCH('Detailed Cash Flow Chart'!AC30,'Financial Goals (recurring)'!$M$4:$M$34,0),3))</f>
        <v/>
      </c>
      <c r="AL30" s="38" t="str">
        <f ca="1">IF(ISERROR(INDEX('Financial Goals (recurring)'!$N$4:$Q$34,MATCH('Detailed Cash Flow Chart'!AC30,'Financial Goals (recurring)'!$N$4:$N$34,0),3)),"",INDEX('Financial Goals (recurring)'!$N$4:$Q$34,MATCH('Detailed Cash Flow Chart'!AC30,'Financial Goals (recurring)'!$N$4:$N$34,0),3))</f>
        <v/>
      </c>
      <c r="AM30" s="38" t="str">
        <f ca="1">IF(ISERROR(INDEX('Financial Goals (recurring)'!$M$4:$Q$34,MATCH('Detailed Cash Flow Chart'!AC30,'Financial Goals (recurring)'!$M$4:$M$34,0),5)),"",INDEX('Financial Goals (recurring)'!$M$4:$Q$34,MATCH('Detailed Cash Flow Chart'!AC30,'Financial Goals (recurring)'!$M$4:$M$34,0),5))</f>
        <v/>
      </c>
      <c r="AN30" s="32">
        <f t="shared" ca="1" si="7"/>
        <v>0</v>
      </c>
      <c r="AO30" s="34">
        <f t="shared" ca="1" si="1"/>
        <v>1</v>
      </c>
      <c r="AP30" s="28"/>
      <c r="AQ30" s="36">
        <f t="shared" ca="1" si="8"/>
        <v>0</v>
      </c>
    </row>
    <row r="31" spans="1:43">
      <c r="A31" s="39">
        <f t="shared" ca="1" si="9"/>
        <v>2041</v>
      </c>
      <c r="B31" s="39">
        <f ca="1">IF(B30&lt;(Retirement!$B$3+wy+k),B30+1,"")</f>
        <v>67</v>
      </c>
      <c r="C31" s="36">
        <f ca="1">IF(B31="","",IF(B30&lt;(Retirement!$B$3+wy),C30*(1+preinf),C30*(1+inf)))</f>
        <v>332965.16931031365</v>
      </c>
      <c r="D31" s="36">
        <f t="shared" ca="1" si="2"/>
        <v>332965.16931031377</v>
      </c>
      <c r="E31" s="36">
        <f t="shared" ca="1" si="10"/>
        <v>0</v>
      </c>
      <c r="F31" s="36" t="str">
        <f ca="1">IF(B31="","",IF(A30&lt;y+wy,IF(Retirement!$J$16="none","none",(12*E31+F30)*(1+preretint)),""))</f>
        <v/>
      </c>
      <c r="G31" s="36" t="str">
        <f ca="1">IF(B31="","",IF(A30&lt;y+wy,G30*(1+Retirement!$B$14),""))</f>
        <v/>
      </c>
      <c r="H31" s="36">
        <f ca="1">IF(B31="","",IF(A31&gt;=Retirement!$B$4,(H30-12*IF(D31="",0,D31))*(1+IF(A31&lt;Retirement!$B$4,preretint,retroi)), IF(A31=Retirement!$B$4-1,corptax,IF(F31="none",0,F31)+G31)))</f>
        <v>123730314.41413344</v>
      </c>
      <c r="I31" s="41" t="str">
        <f ca="1">IF(A31=Retirement!$B$4-1,IF(F31="none",0,F31)+G31-H31,"")</f>
        <v/>
      </c>
      <c r="J31" s="81">
        <f t="shared" ca="1" si="3"/>
        <v>2041</v>
      </c>
      <c r="K31" s="82">
        <f t="shared" ca="1" si="4"/>
        <v>3.3296516931031364</v>
      </c>
      <c r="L31" s="82">
        <f t="shared" ca="1" si="11"/>
        <v>3.3296516931031377</v>
      </c>
      <c r="M31" s="82">
        <f ca="1">IF(A31&gt;rety-1,'Cash flow summary'!H31,NA())/100000</f>
        <v>0</v>
      </c>
      <c r="N31" s="82">
        <f t="shared" ca="1" si="12"/>
        <v>3.3296516931031377</v>
      </c>
      <c r="O31" s="81">
        <f t="shared" ca="1" si="5"/>
        <v>1237.3031441413345</v>
      </c>
      <c r="P31" s="28"/>
      <c r="Q31" s="283">
        <f t="shared" ca="1" si="13"/>
        <v>2041</v>
      </c>
      <c r="R31" s="30" t="str">
        <f ca="1">IF(A31&gt;YEAR('Financial Goals (non-recurring)'!$B$6)-1,"",IF(R30&lt;&gt;"",R30+1,IF(A31=YEAR('Financial Goals (non-recurring)'!$B$7),1,"")))</f>
        <v/>
      </c>
      <c r="S31" s="36" t="str">
        <f ca="1">IF(R31&lt;&gt;"",'Financial Goals (non-recurring)'!$B$18*(1+incg)^(R31-1),"")</f>
        <v/>
      </c>
      <c r="T31" s="30" t="str">
        <f ca="1">IF(A31&gt;YEAR('Financial Goals (non-recurring)'!$D$6)-1,"",IF(T30&lt;&gt;"",T30+1,IF(A31=YEAR('Financial Goals (non-recurring)'!$D$7),1,"")))</f>
        <v/>
      </c>
      <c r="U31" s="36" t="str">
        <f ca="1">IF(T31&lt;&gt;"",'Financial Goals (non-recurring)'!$D$18*(1+'Financial Goals (non-recurring)'!$D$14)^(T31-1),"")</f>
        <v/>
      </c>
      <c r="V31" s="30" t="str">
        <f ca="1">IF(A31&gt;YEAR('Financial Goals (non-recurring)'!$F$6)-1,"",IF(V30&lt;&gt;"",V30+1,IF(A31=YEAR('Financial Goals (non-recurring)'!$F$7),1,"")))</f>
        <v/>
      </c>
      <c r="W31" s="36" t="str">
        <f ca="1">IF(V31&lt;&gt;"",'Financial Goals (non-recurring)'!$F$18*(1+'Financial Goals (non-recurring)'!$F$14)^(V31-1),"")</f>
        <v/>
      </c>
      <c r="X31" s="30" t="str">
        <f ca="1">IF(A31&gt;YEAR('Financial Goals (non-recurring)'!$H$6)-1,"",IF(X30&lt;&gt;"",X30+1,IF(A31=YEAR('Financial Goals (non-recurring)'!$H$7),1,"")))</f>
        <v/>
      </c>
      <c r="Y31" s="36" t="str">
        <f ca="1">IF(X31&lt;&gt;"",'Financial Goals (non-recurring)'!$H$18*(1+'Financial Goals (non-recurring)'!$H$14)^(X31-1),"")</f>
        <v/>
      </c>
      <c r="Z31" s="30" t="str">
        <f ca="1">IF(A31&gt;YEAR('Financial Goals (non-recurring)'!$J$6)-1,"",IF(Z30&lt;&gt;"",Z30+1,IF(A31=YEAR('Financial Goals (non-recurring)'!$J$7),1,"")))</f>
        <v/>
      </c>
      <c r="AA31" s="36" t="str">
        <f ca="1">IF(Z31&lt;&gt;"",'Financial Goals (non-recurring)'!$J$18*(1+'Financial Goals (non-recurring)'!$J$14)^(Z31-1),"")</f>
        <v/>
      </c>
      <c r="AB31" s="28"/>
      <c r="AC31" s="35">
        <f t="shared" ca="1" si="14"/>
        <v>2041</v>
      </c>
      <c r="AD31" s="31">
        <f ca="1">IF(ISERROR(INDEX('Financial Goals (recurring)'!$D$4:$H$34,MATCH('Detailed Cash Flow Chart'!AC31,'Financial Goals (recurring)'!$D$4:$D$34,0),3)),"",INDEX('Financial Goals (recurring)'!$D$4:$H$34,MATCH('Detailed Cash Flow Chart'!AC31,'Financial Goals (recurring)'!$D$4:$D$34,0),3))</f>
        <v>14</v>
      </c>
      <c r="AE31" s="32">
        <f ca="1">IF(ISERROR(INDEX('Financial Goals (recurring)'!$E$4:$H$34,MATCH('Detailed Cash Flow Chart'!AC31,'Financial Goals (recurring)'!$E$4:$E$34,0),3)),"",INDEX('Financial Goals (recurring)'!$E$4:$H$34,MATCH('Detailed Cash Flow Chart'!AC31,'Financial Goals (recurring)'!$E$4:$E$34,0),3))</f>
        <v>0</v>
      </c>
      <c r="AF31" s="32">
        <f ca="1">IF(ISERROR(INDEX('Financial Goals (recurring)'!$D$4:$H$34,MATCH('Detailed Cash Flow Chart'!AC31,'Financial Goals (recurring)'!$D$4:$D$34,0),5)),"",INDEX('Financial Goals (recurring)'!$D$4:$H$34,MATCH('Detailed Cash Flow Chart'!AC31,'Financial Goals (recurring)'!$D$4:$D$34,0),5))</f>
        <v>0</v>
      </c>
      <c r="AG31" s="36">
        <f t="shared" ca="1" si="6"/>
        <v>0</v>
      </c>
      <c r="AH31" s="38">
        <f t="shared" ca="1" si="0"/>
        <v>1</v>
      </c>
      <c r="AI31" s="28"/>
      <c r="AJ31" s="38">
        <f t="shared" ca="1" si="15"/>
        <v>2041</v>
      </c>
      <c r="AK31" s="38">
        <f ca="1">IF(ISERROR(INDEX('Financial Goals (recurring)'!$M$4:$Q$34,MATCH('Detailed Cash Flow Chart'!AC31,'Financial Goals (recurring)'!$M$4:$M$34,0),3)),"",INDEX('Financial Goals (recurring)'!$M$4:$Q$34,MATCH('Detailed Cash Flow Chart'!AC31,'Financial Goals (recurring)'!$M$4:$M$34,0),3))</f>
        <v>13</v>
      </c>
      <c r="AL31" s="38">
        <f ca="1">IF(ISERROR(INDEX('Financial Goals (recurring)'!$N$4:$Q$34,MATCH('Detailed Cash Flow Chart'!AC31,'Financial Goals (recurring)'!$N$4:$N$34,0),3)),"",INDEX('Financial Goals (recurring)'!$N$4:$Q$34,MATCH('Detailed Cash Flow Chart'!AC31,'Financial Goals (recurring)'!$N$4:$N$34,0),3))</f>
        <v>0</v>
      </c>
      <c r="AM31" s="38">
        <f ca="1">IF(ISERROR(INDEX('Financial Goals (recurring)'!$M$4:$Q$34,MATCH('Detailed Cash Flow Chart'!AC31,'Financial Goals (recurring)'!$M$4:$M$34,0),5)),"",INDEX('Financial Goals (recurring)'!$M$4:$Q$34,MATCH('Detailed Cash Flow Chart'!AC31,'Financial Goals (recurring)'!$M$4:$M$34,0),5))</f>
        <v>0</v>
      </c>
      <c r="AN31" s="32">
        <f t="shared" ca="1" si="7"/>
        <v>0</v>
      </c>
      <c r="AO31" s="34">
        <f t="shared" ca="1" si="1"/>
        <v>1</v>
      </c>
      <c r="AP31" s="28"/>
      <c r="AQ31" s="36">
        <f t="shared" ca="1" si="8"/>
        <v>0</v>
      </c>
    </row>
    <row r="32" spans="1:43">
      <c r="A32" s="39">
        <f t="shared" ca="1" si="9"/>
        <v>2042</v>
      </c>
      <c r="B32" s="39">
        <f ca="1">IF(B31&lt;(Retirement!$B$3+wy+k),B31+1,"")</f>
        <v>68</v>
      </c>
      <c r="C32" s="36">
        <f ca="1">IF(B32="","",IF(B31&lt;(Retirement!$B$3+wy),C31*(1+preinf),C31*(1+inf)))</f>
        <v>362932.03454824188</v>
      </c>
      <c r="D32" s="36">
        <f t="shared" ca="1" si="2"/>
        <v>362932.03454824205</v>
      </c>
      <c r="E32" s="36">
        <f t="shared" ca="1" si="10"/>
        <v>0</v>
      </c>
      <c r="F32" s="36" t="str">
        <f ca="1">IF(B32="","",IF(A31&lt;y+wy,IF(Retirement!$J$16="none","none",(12*E32+F31)*(1+preretint)),""))</f>
        <v/>
      </c>
      <c r="G32" s="36" t="str">
        <f ca="1">IF(B32="","",IF(A31&lt;y+wy,G31*(1+Retirement!$B$14),""))</f>
        <v/>
      </c>
      <c r="H32" s="36">
        <f ca="1">IF(B32="","",IF(A32&gt;=Retirement!$B$4,(H31-12*IF(D32="",0,D32))*(1+IF(A32&lt;Retirement!$B$4,preretint,retroi)), IF(A32=Retirement!$B$4-1,corptax,IF(F32="none",0,F32)+G32)))</f>
        <v>127731389.09952337</v>
      </c>
      <c r="I32" s="41" t="str">
        <f ca="1">IF(A32=Retirement!$B$4-1,IF(F32="none",0,F32)+G32-H32,"")</f>
        <v/>
      </c>
      <c r="J32" s="81">
        <f t="shared" ca="1" si="3"/>
        <v>2042</v>
      </c>
      <c r="K32" s="82">
        <f t="shared" ca="1" si="4"/>
        <v>3.629320345482419</v>
      </c>
      <c r="L32" s="82">
        <f t="shared" ca="1" si="11"/>
        <v>3.6293203454824203</v>
      </c>
      <c r="M32" s="82">
        <f ca="1">IF(A32&gt;rety-1,'Cash flow summary'!H32,NA())/100000</f>
        <v>0</v>
      </c>
      <c r="N32" s="82">
        <f t="shared" ca="1" si="12"/>
        <v>3.6293203454824203</v>
      </c>
      <c r="O32" s="81">
        <f t="shared" ca="1" si="5"/>
        <v>1277.3138909952336</v>
      </c>
      <c r="P32" s="28"/>
      <c r="Q32" s="283">
        <f t="shared" ca="1" si="13"/>
        <v>2042</v>
      </c>
      <c r="R32" s="30" t="str">
        <f ca="1">IF(A32&gt;YEAR('Financial Goals (non-recurring)'!$B$6)-1,"",IF(R31&lt;&gt;"",R31+1,IF(A32=YEAR('Financial Goals (non-recurring)'!$B$7),1,"")))</f>
        <v/>
      </c>
      <c r="S32" s="36" t="str">
        <f ca="1">IF(R32&lt;&gt;"",'Financial Goals (non-recurring)'!$B$18*(1+incg)^(R32-1),"")</f>
        <v/>
      </c>
      <c r="T32" s="30" t="str">
        <f ca="1">IF(A32&gt;YEAR('Financial Goals (non-recurring)'!$D$6)-1,"",IF(T31&lt;&gt;"",T31+1,IF(A32=YEAR('Financial Goals (non-recurring)'!$D$7),1,"")))</f>
        <v/>
      </c>
      <c r="U32" s="36" t="str">
        <f ca="1">IF(T32&lt;&gt;"",'Financial Goals (non-recurring)'!$D$18*(1+'Financial Goals (non-recurring)'!$D$14)^(T32-1),"")</f>
        <v/>
      </c>
      <c r="V32" s="30" t="str">
        <f ca="1">IF(A32&gt;YEAR('Financial Goals (non-recurring)'!$F$6)-1,"",IF(V31&lt;&gt;"",V31+1,IF(A32=YEAR('Financial Goals (non-recurring)'!$F$7),1,"")))</f>
        <v/>
      </c>
      <c r="W32" s="36" t="str">
        <f ca="1">IF(V32&lt;&gt;"",'Financial Goals (non-recurring)'!$F$18*(1+'Financial Goals (non-recurring)'!$F$14)^(V32-1),"")</f>
        <v/>
      </c>
      <c r="X32" s="30" t="str">
        <f ca="1">IF(A32&gt;YEAR('Financial Goals (non-recurring)'!$H$6)-1,"",IF(X31&lt;&gt;"",X31+1,IF(A32=YEAR('Financial Goals (non-recurring)'!$H$7),1,"")))</f>
        <v/>
      </c>
      <c r="Y32" s="36" t="str">
        <f ca="1">IF(X32&lt;&gt;"",'Financial Goals (non-recurring)'!$H$18*(1+'Financial Goals (non-recurring)'!$H$14)^(X32-1),"")</f>
        <v/>
      </c>
      <c r="Z32" s="30" t="str">
        <f ca="1">IF(A32&gt;YEAR('Financial Goals (non-recurring)'!$J$6)-1,"",IF(Z31&lt;&gt;"",Z31+1,IF(A32=YEAR('Financial Goals (non-recurring)'!$J$7),1,"")))</f>
        <v/>
      </c>
      <c r="AA32" s="36" t="str">
        <f ca="1">IF(Z32&lt;&gt;"",'Financial Goals (non-recurring)'!$J$18*(1+'Financial Goals (non-recurring)'!$J$14)^(Z32-1),"")</f>
        <v/>
      </c>
      <c r="AB32" s="28"/>
      <c r="AC32" s="35">
        <f t="shared" ca="1" si="14"/>
        <v>2042</v>
      </c>
      <c r="AD32" s="31" t="str">
        <f ca="1">IF(ISERROR(INDEX('Financial Goals (recurring)'!$D$4:$H$34,MATCH('Detailed Cash Flow Chart'!AC32,'Financial Goals (recurring)'!$D$4:$D$34,0),3)),"",INDEX('Financial Goals (recurring)'!$D$4:$H$34,MATCH('Detailed Cash Flow Chart'!AC32,'Financial Goals (recurring)'!$D$4:$D$34,0),3))</f>
        <v/>
      </c>
      <c r="AE32" s="32" t="str">
        <f ca="1">IF(ISERROR(INDEX('Financial Goals (recurring)'!$E$4:$H$34,MATCH('Detailed Cash Flow Chart'!AC32,'Financial Goals (recurring)'!$E$4:$E$34,0),3)),"",INDEX('Financial Goals (recurring)'!$E$4:$H$34,MATCH('Detailed Cash Flow Chart'!AC32,'Financial Goals (recurring)'!$E$4:$E$34,0),3))</f>
        <v/>
      </c>
      <c r="AF32" s="32" t="str">
        <f ca="1">IF(ISERROR(INDEX('Financial Goals (recurring)'!$D$4:$H$34,MATCH('Detailed Cash Flow Chart'!AC32,'Financial Goals (recurring)'!$D$4:$D$34,0),5)),"",INDEX('Financial Goals (recurring)'!$D$4:$H$34,MATCH('Detailed Cash Flow Chart'!AC32,'Financial Goals (recurring)'!$D$4:$D$34,0),5))</f>
        <v/>
      </c>
      <c r="AG32" s="36">
        <f t="shared" ca="1" si="6"/>
        <v>0</v>
      </c>
      <c r="AH32" s="38">
        <f t="shared" ca="1" si="0"/>
        <v>1</v>
      </c>
      <c r="AI32" s="28"/>
      <c r="AJ32" s="38">
        <f t="shared" ca="1" si="15"/>
        <v>2042</v>
      </c>
      <c r="AK32" s="38" t="str">
        <f ca="1">IF(ISERROR(INDEX('Financial Goals (recurring)'!$M$4:$Q$34,MATCH('Detailed Cash Flow Chart'!AC32,'Financial Goals (recurring)'!$M$4:$M$34,0),3)),"",INDEX('Financial Goals (recurring)'!$M$4:$Q$34,MATCH('Detailed Cash Flow Chart'!AC32,'Financial Goals (recurring)'!$M$4:$M$34,0),3))</f>
        <v/>
      </c>
      <c r="AL32" s="38" t="str">
        <f ca="1">IF(ISERROR(INDEX('Financial Goals (recurring)'!$N$4:$Q$34,MATCH('Detailed Cash Flow Chart'!AC32,'Financial Goals (recurring)'!$N$4:$N$34,0),3)),"",INDEX('Financial Goals (recurring)'!$N$4:$Q$34,MATCH('Detailed Cash Flow Chart'!AC32,'Financial Goals (recurring)'!$N$4:$N$34,0),3))</f>
        <v/>
      </c>
      <c r="AM32" s="38" t="str">
        <f ca="1">IF(ISERROR(INDEX('Financial Goals (recurring)'!$M$4:$Q$34,MATCH('Detailed Cash Flow Chart'!AC32,'Financial Goals (recurring)'!$M$4:$M$34,0),5)),"",INDEX('Financial Goals (recurring)'!$M$4:$Q$34,MATCH('Detailed Cash Flow Chart'!AC32,'Financial Goals (recurring)'!$M$4:$M$34,0),5))</f>
        <v/>
      </c>
      <c r="AN32" s="32">
        <f t="shared" ca="1" si="7"/>
        <v>0</v>
      </c>
      <c r="AO32" s="34">
        <f t="shared" ca="1" si="1"/>
        <v>1</v>
      </c>
      <c r="AP32" s="28"/>
      <c r="AQ32" s="36">
        <f t="shared" ca="1" si="8"/>
        <v>0</v>
      </c>
    </row>
    <row r="33" spans="1:43">
      <c r="A33" s="39">
        <f t="shared" ca="1" si="9"/>
        <v>2043</v>
      </c>
      <c r="B33" s="39">
        <f ca="1">IF(B32&lt;(Retirement!$B$3+wy+k),B32+1,"")</f>
        <v>69</v>
      </c>
      <c r="C33" s="36">
        <f ca="1">IF(B33="","",IF(B32&lt;(Retirement!$B$3+wy),C32*(1+preinf),C32*(1+inf)))</f>
        <v>395595.91765758366</v>
      </c>
      <c r="D33" s="36">
        <f t="shared" ca="1" si="2"/>
        <v>395595.91765758378</v>
      </c>
      <c r="E33" s="36">
        <f t="shared" ca="1" si="10"/>
        <v>0</v>
      </c>
      <c r="F33" s="36" t="str">
        <f ca="1">IF(B33="","",IF(A32&lt;y+wy,IF(Retirement!$J$16="none","none",(12*E33+F32)*(1+preretint)),""))</f>
        <v/>
      </c>
      <c r="G33" s="36" t="str">
        <f ca="1">IF(B33="","",IF(A32&lt;y+wy,G32*(1+Retirement!$B$14),""))</f>
        <v/>
      </c>
      <c r="H33" s="36">
        <f ca="1">IF(B33="","",IF(A33&gt;=Retirement!$B$4,(H32-12*IF(D33="",0,D33))*(1+IF(A33&lt;Retirement!$B$4,preretint,retroi)), IF(A33=Retirement!$B$4-1,corptax,IF(F33="none",0,F33)+G33)))</f>
        <v>131593134.75376663</v>
      </c>
      <c r="I33" s="41" t="str">
        <f ca="1">IF(A33=Retirement!$B$4-1,IF(F33="none",0,F33)+G33-H33,"")</f>
        <v/>
      </c>
      <c r="J33" s="81">
        <f t="shared" ca="1" si="3"/>
        <v>2043</v>
      </c>
      <c r="K33" s="82">
        <f t="shared" ca="1" si="4"/>
        <v>3.9559591765758366</v>
      </c>
      <c r="L33" s="82">
        <f t="shared" ca="1" si="11"/>
        <v>3.955959176575838</v>
      </c>
      <c r="M33" s="82">
        <f ca="1">IF(A33&gt;rety-1,'Cash flow summary'!H33,NA())/100000</f>
        <v>0</v>
      </c>
      <c r="N33" s="82">
        <f t="shared" ca="1" si="12"/>
        <v>3.955959176575838</v>
      </c>
      <c r="O33" s="81">
        <f t="shared" ca="1" si="5"/>
        <v>1315.9313475376662</v>
      </c>
      <c r="P33" s="28"/>
      <c r="Q33" s="283">
        <f t="shared" ca="1" si="13"/>
        <v>2043</v>
      </c>
      <c r="R33" s="30" t="str">
        <f ca="1">IF(A33&gt;YEAR('Financial Goals (non-recurring)'!$B$6)-1,"",IF(R32&lt;&gt;"",R32+1,IF(A33=YEAR('Financial Goals (non-recurring)'!$B$7),1,"")))</f>
        <v/>
      </c>
      <c r="S33" s="36" t="str">
        <f ca="1">IF(R33&lt;&gt;"",'Financial Goals (non-recurring)'!$B$18*(1+incg)^(R33-1),"")</f>
        <v/>
      </c>
      <c r="T33" s="30" t="str">
        <f ca="1">IF(A33&gt;YEAR('Financial Goals (non-recurring)'!$D$6)-1,"",IF(T32&lt;&gt;"",T32+1,IF(A33=YEAR('Financial Goals (non-recurring)'!$D$7),1,"")))</f>
        <v/>
      </c>
      <c r="U33" s="36" t="str">
        <f ca="1">IF(T33&lt;&gt;"",'Financial Goals (non-recurring)'!$D$18*(1+'Financial Goals (non-recurring)'!$D$14)^(T33-1),"")</f>
        <v/>
      </c>
      <c r="V33" s="30" t="str">
        <f ca="1">IF(A33&gt;YEAR('Financial Goals (non-recurring)'!$F$6)-1,"",IF(V32&lt;&gt;"",V32+1,IF(A33=YEAR('Financial Goals (non-recurring)'!$F$7),1,"")))</f>
        <v/>
      </c>
      <c r="W33" s="36" t="str">
        <f ca="1">IF(V33&lt;&gt;"",'Financial Goals (non-recurring)'!$F$18*(1+'Financial Goals (non-recurring)'!$F$14)^(V33-1),"")</f>
        <v/>
      </c>
      <c r="X33" s="30" t="str">
        <f ca="1">IF(A33&gt;YEAR('Financial Goals (non-recurring)'!$H$6)-1,"",IF(X32&lt;&gt;"",X32+1,IF(A33=YEAR('Financial Goals (non-recurring)'!$H$7),1,"")))</f>
        <v/>
      </c>
      <c r="Y33" s="36" t="str">
        <f ca="1">IF(X33&lt;&gt;"",'Financial Goals (non-recurring)'!$H$18*(1+'Financial Goals (non-recurring)'!$H$14)^(X33-1),"")</f>
        <v/>
      </c>
      <c r="Z33" s="30" t="str">
        <f ca="1">IF(A33&gt;YEAR('Financial Goals (non-recurring)'!$J$6)-1,"",IF(Z32&lt;&gt;"",Z32+1,IF(A33=YEAR('Financial Goals (non-recurring)'!$J$7),1,"")))</f>
        <v/>
      </c>
      <c r="AA33" s="36" t="str">
        <f ca="1">IF(Z33&lt;&gt;"",'Financial Goals (non-recurring)'!$J$18*(1+'Financial Goals (non-recurring)'!$J$14)^(Z33-1),"")</f>
        <v/>
      </c>
      <c r="AB33" s="28"/>
      <c r="AC33" s="35">
        <f t="shared" ca="1" si="14"/>
        <v>2043</v>
      </c>
      <c r="AD33" s="31">
        <f ca="1">IF(ISERROR(INDEX('Financial Goals (recurring)'!$D$4:$H$34,MATCH('Detailed Cash Flow Chart'!AC33,'Financial Goals (recurring)'!$D$4:$D$34,0),3)),"",INDEX('Financial Goals (recurring)'!$D$4:$H$34,MATCH('Detailed Cash Flow Chart'!AC33,'Financial Goals (recurring)'!$D$4:$D$34,0),3))</f>
        <v>15</v>
      </c>
      <c r="AE33" s="32">
        <f ca="1">IF(ISERROR(INDEX('Financial Goals (recurring)'!$E$4:$H$34,MATCH('Detailed Cash Flow Chart'!AC33,'Financial Goals (recurring)'!$E$4:$E$34,0),3)),"",INDEX('Financial Goals (recurring)'!$E$4:$H$34,MATCH('Detailed Cash Flow Chart'!AC33,'Financial Goals (recurring)'!$E$4:$E$34,0),3))</f>
        <v>0</v>
      </c>
      <c r="AF33" s="32">
        <f ca="1">IF(ISERROR(INDEX('Financial Goals (recurring)'!$D$4:$H$34,MATCH('Detailed Cash Flow Chart'!AC33,'Financial Goals (recurring)'!$D$4:$D$34,0),5)),"",INDEX('Financial Goals (recurring)'!$D$4:$H$34,MATCH('Detailed Cash Flow Chart'!AC33,'Financial Goals (recurring)'!$D$4:$D$34,0),5))</f>
        <v>0</v>
      </c>
      <c r="AG33" s="36">
        <f t="shared" ca="1" si="6"/>
        <v>0</v>
      </c>
      <c r="AH33" s="38">
        <f t="shared" ca="1" si="0"/>
        <v>1</v>
      </c>
      <c r="AI33" s="28"/>
      <c r="AJ33" s="38">
        <f t="shared" ca="1" si="15"/>
        <v>2043</v>
      </c>
      <c r="AK33" s="38" t="str">
        <f ca="1">IF(ISERROR(INDEX('Financial Goals (recurring)'!$M$4:$Q$34,MATCH('Detailed Cash Flow Chart'!AC33,'Financial Goals (recurring)'!$M$4:$M$34,0),3)),"",INDEX('Financial Goals (recurring)'!$M$4:$Q$34,MATCH('Detailed Cash Flow Chart'!AC33,'Financial Goals (recurring)'!$M$4:$M$34,0),3))</f>
        <v/>
      </c>
      <c r="AL33" s="38">
        <f ca="1">IF(ISERROR(INDEX('Financial Goals (recurring)'!$N$4:$Q$34,MATCH('Detailed Cash Flow Chart'!AC33,'Financial Goals (recurring)'!$N$4:$N$34,0),3)),"",INDEX('Financial Goals (recurring)'!$N$4:$Q$34,MATCH('Detailed Cash Flow Chart'!AC33,'Financial Goals (recurring)'!$N$4:$N$34,0),3))</f>
        <v>0</v>
      </c>
      <c r="AM33" s="38" t="str">
        <f ca="1">IF(ISERROR(INDEX('Financial Goals (recurring)'!$M$4:$Q$34,MATCH('Detailed Cash Flow Chart'!AC33,'Financial Goals (recurring)'!$M$4:$M$34,0),5)),"",INDEX('Financial Goals (recurring)'!$M$4:$Q$34,MATCH('Detailed Cash Flow Chart'!AC33,'Financial Goals (recurring)'!$M$4:$M$34,0),5))</f>
        <v/>
      </c>
      <c r="AN33" s="32" t="str">
        <f t="shared" ca="1" si="7"/>
        <v/>
      </c>
      <c r="AO33" s="34" t="str">
        <f t="shared" ca="1" si="1"/>
        <v/>
      </c>
      <c r="AP33" s="28"/>
      <c r="AQ33" s="36">
        <f t="shared" ca="1" si="8"/>
        <v>0</v>
      </c>
    </row>
    <row r="34" spans="1:43">
      <c r="A34" s="39">
        <f t="shared" ca="1" si="9"/>
        <v>2044</v>
      </c>
      <c r="B34" s="39">
        <f ca="1">IF(B33&lt;(Retirement!$B$3+wy+k),B33+1,"")</f>
        <v>70</v>
      </c>
      <c r="C34" s="36">
        <f ca="1">IF(B34="","",IF(B33&lt;(Retirement!$B$3+wy),C33*(1+preinf),C33*(1+inf)))</f>
        <v>431199.55024676624</v>
      </c>
      <c r="D34" s="36">
        <f t="shared" ca="1" si="2"/>
        <v>431199.55024676636</v>
      </c>
      <c r="E34" s="36">
        <f t="shared" ca="1" si="10"/>
        <v>0</v>
      </c>
      <c r="F34" s="36" t="str">
        <f ca="1">IF(B34="","",IF(A33&lt;y+wy,IF(Retirement!$J$16="none","none",(12*E34+F33)*(1+preretint)),""))</f>
        <v/>
      </c>
      <c r="G34" s="36" t="str">
        <f ca="1">IF(B34="","",IF(A33&lt;y+wy,G33*(1+Retirement!$B$14),""))</f>
        <v/>
      </c>
      <c r="H34" s="36">
        <f ca="1">IF(B34="","",IF(A34&gt;=Retirement!$B$4,(H33-12*IF(D34="",0,D34))*(1+IF(A34&lt;Retirement!$B$4,preretint,retroi)), IF(A34=Retirement!$B$4-1,corptax,IF(F34="none",0,F34)+G34)))</f>
        <v>135268051.96136183</v>
      </c>
      <c r="I34" s="41" t="str">
        <f ca="1">IF(A34=Retirement!$B$4-1,IF(F34="none",0,F34)+G34-H34,"")</f>
        <v/>
      </c>
      <c r="J34" s="81">
        <f t="shared" ca="1" si="3"/>
        <v>2044</v>
      </c>
      <c r="K34" s="82">
        <f t="shared" ca="1" si="4"/>
        <v>4.3119955024676626</v>
      </c>
      <c r="L34" s="82">
        <f t="shared" ca="1" si="11"/>
        <v>4.3119955024676635</v>
      </c>
      <c r="M34" s="82">
        <f ca="1">IF(A34&gt;rety-1,'Cash flow summary'!H34,NA())/100000</f>
        <v>0</v>
      </c>
      <c r="N34" s="82">
        <f t="shared" ca="1" si="12"/>
        <v>4.3119955024676635</v>
      </c>
      <c r="O34" s="81">
        <f t="shared" ca="1" si="5"/>
        <v>1352.6805196136183</v>
      </c>
      <c r="P34" s="28"/>
      <c r="Q34" s="283">
        <f t="shared" ca="1" si="13"/>
        <v>2044</v>
      </c>
      <c r="R34" s="30" t="str">
        <f ca="1">IF(A34&gt;YEAR('Financial Goals (non-recurring)'!$B$6)-1,"",IF(R33&lt;&gt;"",R33+1,IF(A34=YEAR('Financial Goals (non-recurring)'!$B$7),1,"")))</f>
        <v/>
      </c>
      <c r="S34" s="36" t="str">
        <f ca="1">IF(R34&lt;&gt;"",'Financial Goals (non-recurring)'!$B$18*(1+incg)^(R34-1),"")</f>
        <v/>
      </c>
      <c r="T34" s="30" t="str">
        <f ca="1">IF(A34&gt;YEAR('Financial Goals (non-recurring)'!$D$6)-1,"",IF(T33&lt;&gt;"",T33+1,IF(A34=YEAR('Financial Goals (non-recurring)'!$D$7),1,"")))</f>
        <v/>
      </c>
      <c r="U34" s="36" t="str">
        <f ca="1">IF(T34&lt;&gt;"",'Financial Goals (non-recurring)'!$D$18*(1+'Financial Goals (non-recurring)'!$D$14)^(T34-1),"")</f>
        <v/>
      </c>
      <c r="V34" s="30" t="str">
        <f ca="1">IF(A34&gt;YEAR('Financial Goals (non-recurring)'!$F$6)-1,"",IF(V33&lt;&gt;"",V33+1,IF(A34=YEAR('Financial Goals (non-recurring)'!$F$7),1,"")))</f>
        <v/>
      </c>
      <c r="W34" s="36" t="str">
        <f ca="1">IF(V34&lt;&gt;"",'Financial Goals (non-recurring)'!$F$18*(1+'Financial Goals (non-recurring)'!$F$14)^(V34-1),"")</f>
        <v/>
      </c>
      <c r="X34" s="30" t="str">
        <f ca="1">IF(A34&gt;YEAR('Financial Goals (non-recurring)'!$H$6)-1,"",IF(X33&lt;&gt;"",X33+1,IF(A34=YEAR('Financial Goals (non-recurring)'!$H$7),1,"")))</f>
        <v/>
      </c>
      <c r="Y34" s="36" t="str">
        <f ca="1">IF(X34&lt;&gt;"",'Financial Goals (non-recurring)'!$H$18*(1+'Financial Goals (non-recurring)'!$H$14)^(X34-1),"")</f>
        <v/>
      </c>
      <c r="Z34" s="30" t="str">
        <f ca="1">IF(A34&gt;YEAR('Financial Goals (non-recurring)'!$J$6)-1,"",IF(Z33&lt;&gt;"",Z33+1,IF(A34=YEAR('Financial Goals (non-recurring)'!$J$7),1,"")))</f>
        <v/>
      </c>
      <c r="AA34" s="36" t="str">
        <f ca="1">IF(Z34&lt;&gt;"",'Financial Goals (non-recurring)'!$J$18*(1+'Financial Goals (non-recurring)'!$J$14)^(Z34-1),"")</f>
        <v/>
      </c>
      <c r="AB34" s="28"/>
      <c r="AC34" s="35">
        <f t="shared" ca="1" si="14"/>
        <v>2044</v>
      </c>
      <c r="AD34" s="31" t="str">
        <f ca="1">IF(ISERROR(INDEX('Financial Goals (recurring)'!$D$4:$H$34,MATCH('Detailed Cash Flow Chart'!AC34,'Financial Goals (recurring)'!$D$4:$D$34,0),3)),"",INDEX('Financial Goals (recurring)'!$D$4:$H$34,MATCH('Detailed Cash Flow Chart'!AC34,'Financial Goals (recurring)'!$D$4:$D$34,0),3))</f>
        <v/>
      </c>
      <c r="AE34" s="32" t="str">
        <f ca="1">IF(ISERROR(INDEX('Financial Goals (recurring)'!$E$4:$H$34,MATCH('Detailed Cash Flow Chart'!AC34,'Financial Goals (recurring)'!$E$4:$E$34,0),3)),"",INDEX('Financial Goals (recurring)'!$E$4:$H$34,MATCH('Detailed Cash Flow Chart'!AC34,'Financial Goals (recurring)'!$E$4:$E$34,0),3))</f>
        <v/>
      </c>
      <c r="AF34" s="32" t="str">
        <f ca="1">IF(ISERROR(INDEX('Financial Goals (recurring)'!$D$4:$H$34,MATCH('Detailed Cash Flow Chart'!AC34,'Financial Goals (recurring)'!$D$4:$D$34,0),5)),"",INDEX('Financial Goals (recurring)'!$D$4:$H$34,MATCH('Detailed Cash Flow Chart'!AC34,'Financial Goals (recurring)'!$D$4:$D$34,0),5))</f>
        <v/>
      </c>
      <c r="AG34" s="36">
        <f t="shared" ca="1" si="6"/>
        <v>0</v>
      </c>
      <c r="AH34" s="38">
        <f t="shared" ca="1" si="0"/>
        <v>1</v>
      </c>
      <c r="AI34" s="28"/>
      <c r="AJ34" s="38">
        <f t="shared" ca="1" si="15"/>
        <v>2044</v>
      </c>
      <c r="AK34" s="38" t="str">
        <f ca="1">IF(ISERROR(INDEX('Financial Goals (recurring)'!$M$4:$Q$34,MATCH('Detailed Cash Flow Chart'!AC34,'Financial Goals (recurring)'!$M$4:$M$34,0),3)),"",INDEX('Financial Goals (recurring)'!$M$4:$Q$34,MATCH('Detailed Cash Flow Chart'!AC34,'Financial Goals (recurring)'!$M$4:$M$34,0),3))</f>
        <v/>
      </c>
      <c r="AL34" s="38" t="str">
        <f ca="1">IF(ISERROR(INDEX('Financial Goals (recurring)'!$N$4:$Q$34,MATCH('Detailed Cash Flow Chart'!AC34,'Financial Goals (recurring)'!$N$4:$N$34,0),3)),"",INDEX('Financial Goals (recurring)'!$N$4:$Q$34,MATCH('Detailed Cash Flow Chart'!AC34,'Financial Goals (recurring)'!$N$4:$N$34,0),3))</f>
        <v/>
      </c>
      <c r="AM34" s="38" t="str">
        <f ca="1">IF(ISERROR(INDEX('Financial Goals (recurring)'!$M$4:$Q$34,MATCH('Detailed Cash Flow Chart'!AC34,'Financial Goals (recurring)'!$M$4:$M$34,0),5)),"",INDEX('Financial Goals (recurring)'!$M$4:$Q$34,MATCH('Detailed Cash Flow Chart'!AC34,'Financial Goals (recurring)'!$M$4:$M$34,0),5))</f>
        <v/>
      </c>
      <c r="AN34" s="32" t="str">
        <f t="shared" ca="1" si="7"/>
        <v/>
      </c>
      <c r="AO34" s="34" t="str">
        <f t="shared" ca="1" si="1"/>
        <v/>
      </c>
      <c r="AP34" s="28"/>
      <c r="AQ34" s="36">
        <f t="shared" ca="1" si="8"/>
        <v>0</v>
      </c>
    </row>
    <row r="35" spans="1:43">
      <c r="A35" s="39">
        <f t="shared" ca="1" si="9"/>
        <v>2045</v>
      </c>
      <c r="B35" s="39">
        <f ca="1">IF(B34&lt;(Retirement!$B$3+wy+k),B34+1,"")</f>
        <v>71</v>
      </c>
      <c r="C35" s="36">
        <f ca="1">IF(B35="","",IF(B34&lt;(Retirement!$B$3+wy),C34*(1+preinf),C34*(1+inf)))</f>
        <v>470007.50976897526</v>
      </c>
      <c r="D35" s="36">
        <f t="shared" ca="1" si="2"/>
        <v>470007.50976897543</v>
      </c>
      <c r="E35" s="36">
        <f t="shared" ca="1" si="10"/>
        <v>0</v>
      </c>
      <c r="F35" s="36" t="str">
        <f ca="1">IF(B35="","",IF(A34&lt;y+wy,IF(Retirement!$J$16="none","none",(12*E35+F34)*(1+preretint)),""))</f>
        <v/>
      </c>
      <c r="G35" s="36" t="str">
        <f ca="1">IF(B35="","",IF(A34&lt;y+wy,G34*(1+Retirement!$B$14),""))</f>
        <v/>
      </c>
      <c r="H35" s="36">
        <f ca="1">IF(B35="","",IF(A35&gt;=Retirement!$B$4,(H34-12*IF(D35="",0,D35))*(1+IF(A35&lt;Retirement!$B$4,preretint,retroi)), IF(A35=Retirement!$B$4-1,corptax,IF(F35="none",0,F35)+G35)))</f>
        <v>138701919.17322353</v>
      </c>
      <c r="I35" s="41" t="str">
        <f ca="1">IF(A35=Retirement!$B$4-1,IF(F35="none",0,F35)+G35-H35,"")</f>
        <v/>
      </c>
      <c r="J35" s="81">
        <f t="shared" ca="1" si="3"/>
        <v>2045</v>
      </c>
      <c r="K35" s="82">
        <f t="shared" ca="1" si="4"/>
        <v>4.7000750976897523</v>
      </c>
      <c r="L35" s="82">
        <f t="shared" ca="1" si="11"/>
        <v>4.7000750976897541</v>
      </c>
      <c r="M35" s="82">
        <f ca="1">IF(A35&gt;rety-1,'Cash flow summary'!H35,NA())/100000</f>
        <v>0</v>
      </c>
      <c r="N35" s="82">
        <f t="shared" ca="1" si="12"/>
        <v>4.7000750976897541</v>
      </c>
      <c r="O35" s="81">
        <f t="shared" ca="1" si="5"/>
        <v>1387.0191917322352</v>
      </c>
      <c r="P35" s="28"/>
      <c r="Q35" s="283">
        <f t="shared" ca="1" si="13"/>
        <v>2045</v>
      </c>
      <c r="R35" s="30" t="str">
        <f ca="1">IF(A35&gt;YEAR('Financial Goals (non-recurring)'!$B$6)-1,"",IF(R34&lt;&gt;"",R34+1,IF(A35=YEAR('Financial Goals (non-recurring)'!$B$7),1,"")))</f>
        <v/>
      </c>
      <c r="S35" s="36" t="str">
        <f ca="1">IF(R35&lt;&gt;"",'Financial Goals (non-recurring)'!$B$18*(1+incg)^(R35-1),"")</f>
        <v/>
      </c>
      <c r="T35" s="30" t="str">
        <f ca="1">IF(A35&gt;YEAR('Financial Goals (non-recurring)'!$D$6)-1,"",IF(T34&lt;&gt;"",T34+1,IF(A35=YEAR('Financial Goals (non-recurring)'!$D$7),1,"")))</f>
        <v/>
      </c>
      <c r="U35" s="36" t="str">
        <f ca="1">IF(T35&lt;&gt;"",'Financial Goals (non-recurring)'!$D$18*(1+'Financial Goals (non-recurring)'!$D$14)^(T35-1),"")</f>
        <v/>
      </c>
      <c r="V35" s="30" t="str">
        <f ca="1">IF(A35&gt;YEAR('Financial Goals (non-recurring)'!$F$6)-1,"",IF(V34&lt;&gt;"",V34+1,IF(A35=YEAR('Financial Goals (non-recurring)'!$F$7),1,"")))</f>
        <v/>
      </c>
      <c r="W35" s="36" t="str">
        <f ca="1">IF(V35&lt;&gt;"",'Financial Goals (non-recurring)'!$F$18*(1+'Financial Goals (non-recurring)'!$F$14)^(V35-1),"")</f>
        <v/>
      </c>
      <c r="X35" s="30" t="str">
        <f ca="1">IF(A35&gt;YEAR('Financial Goals (non-recurring)'!$H$6)-1,"",IF(X34&lt;&gt;"",X34+1,IF(A35=YEAR('Financial Goals (non-recurring)'!$H$7),1,"")))</f>
        <v/>
      </c>
      <c r="Y35" s="36" t="str">
        <f ca="1">IF(X35&lt;&gt;"",'Financial Goals (non-recurring)'!$H$18*(1+'Financial Goals (non-recurring)'!$H$14)^(X35-1),"")</f>
        <v/>
      </c>
      <c r="Z35" s="30" t="str">
        <f ca="1">IF(A35&gt;YEAR('Financial Goals (non-recurring)'!$J$6)-1,"",IF(Z34&lt;&gt;"",Z34+1,IF(A35=YEAR('Financial Goals (non-recurring)'!$J$7),1,"")))</f>
        <v/>
      </c>
      <c r="AA35" s="36" t="str">
        <f ca="1">IF(Z35&lt;&gt;"",'Financial Goals (non-recurring)'!$J$18*(1+'Financial Goals (non-recurring)'!$J$14)^(Z35-1),"")</f>
        <v/>
      </c>
      <c r="AB35" s="28"/>
      <c r="AC35" s="35">
        <f t="shared" ca="1" si="14"/>
        <v>2045</v>
      </c>
      <c r="AD35" s="31" t="str">
        <f ca="1">IF(ISERROR(INDEX('Financial Goals (recurring)'!$D$4:$H$34,MATCH('Detailed Cash Flow Chart'!AC35,'Financial Goals (recurring)'!$D$4:$D$34,0),3)),"",INDEX('Financial Goals (recurring)'!$D$4:$H$34,MATCH('Detailed Cash Flow Chart'!AC35,'Financial Goals (recurring)'!$D$4:$D$34,0),3))</f>
        <v/>
      </c>
      <c r="AE35" s="32">
        <f ca="1">IF(ISERROR(INDEX('Financial Goals (recurring)'!$E$4:$H$34,MATCH('Detailed Cash Flow Chart'!AC35,'Financial Goals (recurring)'!$E$4:$E$34,0),3)),"",INDEX('Financial Goals (recurring)'!$E$4:$H$34,MATCH('Detailed Cash Flow Chart'!AC35,'Financial Goals (recurring)'!$E$4:$E$34,0),3))</f>
        <v>0</v>
      </c>
      <c r="AF35" s="32" t="str">
        <f ca="1">IF(ISERROR(INDEX('Financial Goals (recurring)'!$D$4:$H$34,MATCH('Detailed Cash Flow Chart'!AC35,'Financial Goals (recurring)'!$D$4:$D$34,0),5)),"",INDEX('Financial Goals (recurring)'!$D$4:$H$34,MATCH('Detailed Cash Flow Chart'!AC35,'Financial Goals (recurring)'!$D$4:$D$34,0),5))</f>
        <v/>
      </c>
      <c r="AG35" s="36" t="str">
        <f t="shared" si="6"/>
        <v/>
      </c>
      <c r="AH35" s="38"/>
      <c r="AI35" s="28"/>
      <c r="AJ35" s="38">
        <f t="shared" ca="1" si="15"/>
        <v>2045</v>
      </c>
      <c r="AK35" s="38" t="str">
        <f ca="1">IF(ISERROR(INDEX('Financial Goals (recurring)'!$M$4:$Q$34,MATCH('Detailed Cash Flow Chart'!AC35,'Financial Goals (recurring)'!$M$4:$M$34,0),3)),"",INDEX('Financial Goals (recurring)'!$M$4:$Q$34,MATCH('Detailed Cash Flow Chart'!AC35,'Financial Goals (recurring)'!$M$4:$M$34,0),3))</f>
        <v/>
      </c>
      <c r="AL35" s="38" t="str">
        <f ca="1">IF(ISERROR(INDEX('Financial Goals (recurring)'!$N$4:$Q$34,MATCH('Detailed Cash Flow Chart'!AC35,'Financial Goals (recurring)'!$N$4:$N$34,0),3)),"",INDEX('Financial Goals (recurring)'!$N$4:$Q$34,MATCH('Detailed Cash Flow Chart'!AC35,'Financial Goals (recurring)'!$N$4:$N$34,0),3))</f>
        <v/>
      </c>
      <c r="AM35" s="38" t="str">
        <f ca="1">IF(ISERROR(INDEX('Financial Goals (recurring)'!$M$4:$Q$34,MATCH('Detailed Cash Flow Chart'!AC35,'Financial Goals (recurring)'!$M$4:$M$34,0),5)),"",INDEX('Financial Goals (recurring)'!$M$4:$Q$34,MATCH('Detailed Cash Flow Chart'!AC35,'Financial Goals (recurring)'!$M$4:$M$34,0),5))</f>
        <v/>
      </c>
      <c r="AN35" s="32" t="str">
        <f t="shared" ca="1" si="7"/>
        <v/>
      </c>
      <c r="AO35" s="34" t="str">
        <f t="shared" ca="1" si="1"/>
        <v/>
      </c>
      <c r="AP35" s="28"/>
      <c r="AQ35" s="36">
        <f t="shared" ca="1" si="8"/>
        <v>0</v>
      </c>
    </row>
    <row r="36" spans="1:43">
      <c r="A36" s="39">
        <f t="shared" ca="1" si="9"/>
        <v>2046</v>
      </c>
      <c r="B36" s="39">
        <f ca="1">IF(B35&lt;(Retirement!$B$3+wy+k),B35+1,"")</f>
        <v>72</v>
      </c>
      <c r="C36" s="36">
        <f ca="1">IF(B36="","",IF(B35&lt;(Retirement!$B$3+wy),C35*(1+preinf),C35*(1+inf)))</f>
        <v>512308.18564818305</v>
      </c>
      <c r="D36" s="36">
        <f t="shared" ca="1" si="2"/>
        <v>512308.18564818316</v>
      </c>
      <c r="E36" s="36">
        <f t="shared" ca="1" si="10"/>
        <v>0</v>
      </c>
      <c r="F36" s="36" t="str">
        <f ca="1">IF(B36="","",IF(A35&lt;y+wy,IF(Retirement!$J$16="none","none",(12*E36+F35)*(1+preretint)),""))</f>
        <v/>
      </c>
      <c r="G36" s="36" t="str">
        <f ca="1">IF(B36="","",IF(A35&lt;y+wy,G35*(1+Retirement!$B$14),""))</f>
        <v/>
      </c>
      <c r="H36" s="36">
        <f ca="1">IF(B36="","",IF(A36&gt;=Retirement!$B$4,(H35-12*IF(D36="",0,D36))*(1+IF(A36&lt;Retirement!$B$4,preretint,retroi)), IF(A36=Retirement!$B$4-1,corptax,IF(F36="none",0,F36)+G36)))</f>
        <v>141833016.41162652</v>
      </c>
      <c r="I36" s="41" t="str">
        <f ca="1">IF(A36=Retirement!$B$4-1,IF(F36="none",0,F36)+G36-H36,"")</f>
        <v/>
      </c>
      <c r="J36" s="81">
        <f t="shared" ca="1" si="3"/>
        <v>2046</v>
      </c>
      <c r="K36" s="82">
        <f t="shared" ca="1" si="4"/>
        <v>5.1230818564818303</v>
      </c>
      <c r="L36" s="82">
        <f t="shared" ca="1" si="11"/>
        <v>5.1230818564818312</v>
      </c>
      <c r="M36" s="82">
        <f ca="1">IF(A36&gt;rety-1,'Cash flow summary'!H36,NA())/100000</f>
        <v>0</v>
      </c>
      <c r="N36" s="82">
        <f t="shared" ca="1" si="12"/>
        <v>5.1230818564818312</v>
      </c>
      <c r="O36" s="81">
        <f t="shared" ca="1" si="5"/>
        <v>1418.3301641162652</v>
      </c>
      <c r="P36" s="28"/>
      <c r="Q36" s="283">
        <f t="shared" ca="1" si="13"/>
        <v>2046</v>
      </c>
      <c r="R36" s="30" t="str">
        <f ca="1">IF(A36&gt;YEAR('Financial Goals (non-recurring)'!$B$6)-1,"",IF(R35&lt;&gt;"",R35+1,IF(A36=YEAR('Financial Goals (non-recurring)'!$B$7),1,"")))</f>
        <v/>
      </c>
      <c r="S36" s="36" t="str">
        <f ca="1">IF(R36&lt;&gt;"",'Financial Goals (non-recurring)'!$B$18*(1+incg)^(R36-1),"")</f>
        <v/>
      </c>
      <c r="T36" s="30" t="str">
        <f ca="1">IF(A36&gt;YEAR('Financial Goals (non-recurring)'!$D$6)-1,"",IF(T35&lt;&gt;"",T35+1,IF(A36=YEAR('Financial Goals (non-recurring)'!$D$7),1,"")))</f>
        <v/>
      </c>
      <c r="U36" s="36" t="str">
        <f ca="1">IF(T36&lt;&gt;"",'Financial Goals (non-recurring)'!$D$18*(1+'Financial Goals (non-recurring)'!$D$14)^(T36-1),"")</f>
        <v/>
      </c>
      <c r="V36" s="30" t="str">
        <f ca="1">IF(A36&gt;YEAR('Financial Goals (non-recurring)'!$F$6)-1,"",IF(V35&lt;&gt;"",V35+1,IF(A36=YEAR('Financial Goals (non-recurring)'!$F$7),1,"")))</f>
        <v/>
      </c>
      <c r="W36" s="36" t="str">
        <f ca="1">IF(V36&lt;&gt;"",'Financial Goals (non-recurring)'!$F$18*(1+'Financial Goals (non-recurring)'!$F$14)^(V36-1),"")</f>
        <v/>
      </c>
      <c r="X36" s="30" t="str">
        <f ca="1">IF(A36&gt;YEAR('Financial Goals (non-recurring)'!$H$6)-1,"",IF(X35&lt;&gt;"",X35+1,IF(A36=YEAR('Financial Goals (non-recurring)'!$H$7),1,"")))</f>
        <v/>
      </c>
      <c r="Y36" s="36" t="str">
        <f ca="1">IF(X36&lt;&gt;"",'Financial Goals (non-recurring)'!$H$18*(1+'Financial Goals (non-recurring)'!$H$14)^(X36-1),"")</f>
        <v/>
      </c>
      <c r="Z36" s="30" t="str">
        <f ca="1">IF(A36&gt;YEAR('Financial Goals (non-recurring)'!$J$6)-1,"",IF(Z35&lt;&gt;"",Z35+1,IF(A36=YEAR('Financial Goals (non-recurring)'!$J$7),1,"")))</f>
        <v/>
      </c>
      <c r="AA36" s="36" t="str">
        <f ca="1">IF(Z36&lt;&gt;"",'Financial Goals (non-recurring)'!$J$18*(1+'Financial Goals (non-recurring)'!$J$14)^(Z36-1),"")</f>
        <v/>
      </c>
      <c r="AB36" s="28"/>
      <c r="AC36" s="35">
        <f t="shared" ca="1" si="14"/>
        <v>2046</v>
      </c>
      <c r="AD36" s="31" t="str">
        <f ca="1">IF(ISERROR(INDEX('Financial Goals (recurring)'!$D$4:$H$34,MATCH('Detailed Cash Flow Chart'!AC36,'Financial Goals (recurring)'!$D$4:$D$34,0),3)),"",INDEX('Financial Goals (recurring)'!$D$4:$H$34,MATCH('Detailed Cash Flow Chart'!AC36,'Financial Goals (recurring)'!$D$4:$D$34,0),3))</f>
        <v/>
      </c>
      <c r="AE36" s="32" t="str">
        <f ca="1">IF(ISERROR(INDEX('Financial Goals (recurring)'!$E$4:$H$34,MATCH('Detailed Cash Flow Chart'!AC36,'Financial Goals (recurring)'!$E$4:$E$34,0),3)),"",INDEX('Financial Goals (recurring)'!$E$4:$H$34,MATCH('Detailed Cash Flow Chart'!AC36,'Financial Goals (recurring)'!$E$4:$E$34,0),3))</f>
        <v/>
      </c>
      <c r="AF36" s="32" t="str">
        <f ca="1">IF(ISERROR(INDEX('Financial Goals (recurring)'!$D$4:$H$34,MATCH('Detailed Cash Flow Chart'!AC36,'Financial Goals (recurring)'!$D$4:$D$34,0),5)),"",INDEX('Financial Goals (recurring)'!$D$4:$H$34,MATCH('Detailed Cash Flow Chart'!AC36,'Financial Goals (recurring)'!$D$4:$D$34,0),5))</f>
        <v/>
      </c>
      <c r="AG36" s="36" t="str">
        <f t="shared" si="6"/>
        <v/>
      </c>
      <c r="AH36" s="38"/>
      <c r="AI36" s="28"/>
      <c r="AJ36" s="38">
        <f t="shared" ca="1" si="15"/>
        <v>2046</v>
      </c>
      <c r="AK36" s="38" t="str">
        <f ca="1">IF(ISERROR(INDEX('Financial Goals (recurring)'!$M$4:$Q$34,MATCH('Detailed Cash Flow Chart'!AC36,'Financial Goals (recurring)'!$M$4:$M$34,0),3)),"",INDEX('Financial Goals (recurring)'!$M$4:$Q$34,MATCH('Detailed Cash Flow Chart'!AC36,'Financial Goals (recurring)'!$M$4:$M$34,0),3))</f>
        <v/>
      </c>
      <c r="AL36" s="38" t="str">
        <f ca="1">IF(ISERROR(INDEX('Financial Goals (recurring)'!$N$4:$Q$34,MATCH('Detailed Cash Flow Chart'!AC36,'Financial Goals (recurring)'!$N$4:$N$34,0),3)),"",INDEX('Financial Goals (recurring)'!$N$4:$Q$34,MATCH('Detailed Cash Flow Chart'!AC36,'Financial Goals (recurring)'!$N$4:$N$34,0),3))</f>
        <v/>
      </c>
      <c r="AM36" s="38" t="str">
        <f ca="1">IF(ISERROR(INDEX('Financial Goals (recurring)'!$M$4:$Q$34,MATCH('Detailed Cash Flow Chart'!AC36,'Financial Goals (recurring)'!$M$4:$M$34,0),5)),"",INDEX('Financial Goals (recurring)'!$M$4:$Q$34,MATCH('Detailed Cash Flow Chart'!AC36,'Financial Goals (recurring)'!$M$4:$M$34,0),5))</f>
        <v/>
      </c>
      <c r="AN36" s="32" t="str">
        <f t="shared" ca="1" si="7"/>
        <v/>
      </c>
      <c r="AO36" s="34" t="str">
        <f t="shared" ref="AO36:AO60" ca="1" si="16">IF(AC36&lt;rg2start,"",IF(AC36&gt;rg2cs2,"",1))</f>
        <v/>
      </c>
      <c r="AP36" s="28"/>
      <c r="AQ36" s="36">
        <f t="shared" ca="1" si="8"/>
        <v>0</v>
      </c>
    </row>
    <row r="37" spans="1:43">
      <c r="A37" s="39">
        <f t="shared" ca="1" si="9"/>
        <v>2047</v>
      </c>
      <c r="B37" s="39">
        <f ca="1">IF(B36&lt;(Retirement!$B$3+wy+k),B36+1,"")</f>
        <v>73</v>
      </c>
      <c r="C37" s="36">
        <f ca="1">IF(B37="","",IF(B36&lt;(Retirement!$B$3+wy),C36*(1+preinf),C36*(1+inf)))</f>
        <v>558415.92235651962</v>
      </c>
      <c r="D37" s="36">
        <f t="shared" ref="D37:D68" ca="1" si="17">IF(B37="",0,IF(A37&gt;=(y+wy+1),(((1+inf)^(A37-y-wy-1)*PMT(((1+retroi)/(1+inf)-1),(k),-corptax,,1))/12),0))</f>
        <v>558415.92235651973</v>
      </c>
      <c r="E37" s="36">
        <f t="shared" ca="1" si="10"/>
        <v>0</v>
      </c>
      <c r="F37" s="36" t="str">
        <f ca="1">IF(B37="","",IF(A36&lt;y+wy,IF(Retirement!$J$16="none","none",(12*E37+F36)*(1+preretint)),""))</f>
        <v/>
      </c>
      <c r="G37" s="36" t="str">
        <f ca="1">IF(B37="","",IF(A36&lt;y+wy,G36*(1+Retirement!$B$14),""))</f>
        <v/>
      </c>
      <c r="H37" s="36">
        <f ca="1">IF(B37="","",IF(A37&gt;=Retirement!$B$4,(H36-12*IF(D37="",0,D37))*(1+IF(A37&lt;Retirement!$B$4,preretint,retroi)), IF(A37=Retirement!$B$4-1,corptax,IF(F37="none",0,F37)+G37)))</f>
        <v>144591267.11738268</v>
      </c>
      <c r="I37" s="41" t="str">
        <f ca="1">IF(A37=Retirement!$B$4-1,IF(F37="none",0,F37)+G37-H37,"")</f>
        <v/>
      </c>
      <c r="J37" s="81">
        <f t="shared" ca="1" si="3"/>
        <v>2047</v>
      </c>
      <c r="K37" s="82">
        <f t="shared" ca="1" si="4"/>
        <v>5.5841592235651962</v>
      </c>
      <c r="L37" s="82">
        <f t="shared" ca="1" si="11"/>
        <v>5.5841592235651971</v>
      </c>
      <c r="M37" s="82">
        <f ca="1">IF(A37&gt;rety-1,'Cash flow summary'!H37,NA())/100000</f>
        <v>0</v>
      </c>
      <c r="N37" s="82">
        <f t="shared" ca="1" si="12"/>
        <v>5.5841592235651971</v>
      </c>
      <c r="O37" s="81">
        <f t="shared" ca="1" si="5"/>
        <v>1445.9126711738268</v>
      </c>
      <c r="P37" s="28"/>
      <c r="Q37" s="283">
        <f t="shared" ca="1" si="13"/>
        <v>2047</v>
      </c>
      <c r="R37" s="30" t="str">
        <f ca="1">IF(A37&gt;YEAR('Financial Goals (non-recurring)'!$B$6)-1,"",IF(R36&lt;&gt;"",R36+1,IF(A37=YEAR('Financial Goals (non-recurring)'!$B$7),1,"")))</f>
        <v/>
      </c>
      <c r="S37" s="36" t="str">
        <f ca="1">IF(R37&lt;&gt;"",'Financial Goals (non-recurring)'!$B$18*(1+incg)^(R37-1),"")</f>
        <v/>
      </c>
      <c r="T37" s="30" t="str">
        <f ca="1">IF(A37&gt;YEAR('Financial Goals (non-recurring)'!$D$6)-1,"",IF(T36&lt;&gt;"",T36+1,IF(A37=YEAR('Financial Goals (non-recurring)'!$D$7),1,"")))</f>
        <v/>
      </c>
      <c r="U37" s="36" t="str">
        <f ca="1">IF(T37&lt;&gt;"",'Financial Goals (non-recurring)'!$D$18*(1+'Financial Goals (non-recurring)'!$D$14)^(T37-1),"")</f>
        <v/>
      </c>
      <c r="V37" s="30" t="str">
        <f ca="1">IF(A37&gt;YEAR('Financial Goals (non-recurring)'!$F$6)-1,"",IF(V36&lt;&gt;"",V36+1,IF(A37=YEAR('Financial Goals (non-recurring)'!$F$7),1,"")))</f>
        <v/>
      </c>
      <c r="W37" s="36" t="str">
        <f ca="1">IF(V37&lt;&gt;"",'Financial Goals (non-recurring)'!$F$18*(1+'Financial Goals (non-recurring)'!$F$14)^(V37-1),"")</f>
        <v/>
      </c>
      <c r="X37" s="30" t="str">
        <f ca="1">IF(A37&gt;YEAR('Financial Goals (non-recurring)'!$H$6)-1,"",IF(X36&lt;&gt;"",X36+1,IF(A37=YEAR('Financial Goals (non-recurring)'!$H$7),1,"")))</f>
        <v/>
      </c>
      <c r="Y37" s="36" t="str">
        <f ca="1">IF(X37&lt;&gt;"",'Financial Goals (non-recurring)'!$H$18*(1+'Financial Goals (non-recurring)'!$H$14)^(X37-1),"")</f>
        <v/>
      </c>
      <c r="Z37" s="30" t="str">
        <f ca="1">IF(A37&gt;YEAR('Financial Goals (non-recurring)'!$J$6)-1,"",IF(Z36&lt;&gt;"",Z36+1,IF(A37=YEAR('Financial Goals (non-recurring)'!$J$7),1,"")))</f>
        <v/>
      </c>
      <c r="AA37" s="36" t="str">
        <f ca="1">IF(Z37&lt;&gt;"",'Financial Goals (non-recurring)'!$J$18*(1+'Financial Goals (non-recurring)'!$J$14)^(Z37-1),"")</f>
        <v/>
      </c>
      <c r="AB37" s="28"/>
      <c r="AC37" s="35">
        <f t="shared" ca="1" si="14"/>
        <v>2047</v>
      </c>
      <c r="AD37" s="31" t="str">
        <f ca="1">IF(ISERROR(INDEX('Financial Goals (recurring)'!$D$4:$H$34,MATCH('Detailed Cash Flow Chart'!AC37,'Financial Goals (recurring)'!$D$4:$D$34,0),3)),"",INDEX('Financial Goals (recurring)'!$D$4:$H$34,MATCH('Detailed Cash Flow Chart'!AC37,'Financial Goals (recurring)'!$D$4:$D$34,0),3))</f>
        <v/>
      </c>
      <c r="AE37" s="32" t="str">
        <f ca="1">IF(ISERROR(INDEX('Financial Goals (recurring)'!$E$4:$H$34,MATCH('Detailed Cash Flow Chart'!AC37,'Financial Goals (recurring)'!$E$4:$E$34,0),3)),"",INDEX('Financial Goals (recurring)'!$E$4:$H$34,MATCH('Detailed Cash Flow Chart'!AC37,'Financial Goals (recurring)'!$E$4:$E$34,0),3))</f>
        <v/>
      </c>
      <c r="AF37" s="32" t="str">
        <f ca="1">IF(ISERROR(INDEX('Financial Goals (recurring)'!$D$4:$H$34,MATCH('Detailed Cash Flow Chart'!AC37,'Financial Goals (recurring)'!$D$4:$D$34,0),5)),"",INDEX('Financial Goals (recurring)'!$D$4:$H$34,MATCH('Detailed Cash Flow Chart'!AC37,'Financial Goals (recurring)'!$D$4:$D$34,0),5))</f>
        <v/>
      </c>
      <c r="AG37" s="36" t="str">
        <f t="shared" si="6"/>
        <v/>
      </c>
      <c r="AH37" s="38"/>
      <c r="AI37" s="28"/>
      <c r="AJ37" s="38">
        <f t="shared" ca="1" si="15"/>
        <v>2047</v>
      </c>
      <c r="AK37" s="38" t="str">
        <f ca="1">IF(ISERROR(INDEX('Financial Goals (recurring)'!$M$4:$Q$34,MATCH('Detailed Cash Flow Chart'!AC37,'Financial Goals (recurring)'!$M$4:$M$34,0),3)),"",INDEX('Financial Goals (recurring)'!$M$4:$Q$34,MATCH('Detailed Cash Flow Chart'!AC37,'Financial Goals (recurring)'!$M$4:$M$34,0),3))</f>
        <v/>
      </c>
      <c r="AL37" s="38" t="str">
        <f ca="1">IF(ISERROR(INDEX('Financial Goals (recurring)'!$N$4:$Q$34,MATCH('Detailed Cash Flow Chart'!AC37,'Financial Goals (recurring)'!$N$4:$N$34,0),3)),"",INDEX('Financial Goals (recurring)'!$N$4:$Q$34,MATCH('Detailed Cash Flow Chart'!AC37,'Financial Goals (recurring)'!$N$4:$N$34,0),3))</f>
        <v/>
      </c>
      <c r="AM37" s="38" t="str">
        <f ca="1">IF(ISERROR(INDEX('Financial Goals (recurring)'!$M$4:$Q$34,MATCH('Detailed Cash Flow Chart'!AC37,'Financial Goals (recurring)'!$M$4:$M$34,0),5)),"",INDEX('Financial Goals (recurring)'!$M$4:$Q$34,MATCH('Detailed Cash Flow Chart'!AC37,'Financial Goals (recurring)'!$M$4:$M$34,0),5))</f>
        <v/>
      </c>
      <c r="AN37" s="32" t="str">
        <f t="shared" ca="1" si="7"/>
        <v/>
      </c>
      <c r="AO37" s="34" t="str">
        <f t="shared" ca="1" si="16"/>
        <v/>
      </c>
      <c r="AP37" s="28"/>
      <c r="AQ37" s="36">
        <f t="shared" ca="1" si="8"/>
        <v>0</v>
      </c>
    </row>
    <row r="38" spans="1:43">
      <c r="A38" s="39">
        <f t="shared" ca="1" si="9"/>
        <v>2048</v>
      </c>
      <c r="B38" s="39">
        <f ca="1">IF(B37&lt;(Retirement!$B$3+wy+k),B37+1,"")</f>
        <v>74</v>
      </c>
      <c r="C38" s="36">
        <f ca="1">IF(B38="","",IF(B37&lt;(Retirement!$B$3+wy),C37*(1+preinf),C37*(1+inf)))</f>
        <v>608673.3553686064</v>
      </c>
      <c r="D38" s="36">
        <f t="shared" ca="1" si="17"/>
        <v>608673.35536860651</v>
      </c>
      <c r="E38" s="36">
        <f t="shared" ref="E38:E69" ca="1" si="18">IF(B38="","",IF(A38-(y+wy)&gt;0,0,IF(E37="none",0,E37)+IF(E37="none",0,E37)*gd))</f>
        <v>0</v>
      </c>
      <c r="F38" s="36" t="str">
        <f ca="1">IF(B38="","",IF(A37&lt;y+wy,IF(Retirement!$J$16="none","none",(12*E38+F37)*(1+preretint)),""))</f>
        <v/>
      </c>
      <c r="G38" s="36" t="str">
        <f ca="1">IF(B38="","",IF(A37&lt;y+wy,G37*(1+Retirement!$B$14),""))</f>
        <v/>
      </c>
      <c r="H38" s="36">
        <f ca="1">IF(B38="","",IF(A38&gt;=Retirement!$B$4,(H37-12*IF(D38="",0,D38))*(1+IF(A38&lt;Retirement!$B$4,preretint,retroi)), IF(A38=Retirement!$B$4-1,corptax,IF(F38="none",0,F38)+G38)))</f>
        <v>146897289.93266657</v>
      </c>
      <c r="I38" s="41" t="str">
        <f ca="1">IF(A38=Retirement!$B$4-1,IF(F38="none",0,F38)+G38-H38,"")</f>
        <v/>
      </c>
      <c r="J38" s="81">
        <f t="shared" ca="1" si="3"/>
        <v>2048</v>
      </c>
      <c r="K38" s="82">
        <f t="shared" ca="1" si="4"/>
        <v>6.0867335536860638</v>
      </c>
      <c r="L38" s="82">
        <f t="shared" ca="1" si="11"/>
        <v>6.0867335536860647</v>
      </c>
      <c r="M38" s="82">
        <f ca="1">IF(A38&gt;rety-1,'Cash flow summary'!H38,NA())/100000</f>
        <v>0</v>
      </c>
      <c r="N38" s="82">
        <f t="shared" ca="1" si="12"/>
        <v>6.0867335536860647</v>
      </c>
      <c r="O38" s="81">
        <f t="shared" ca="1" si="5"/>
        <v>1468.9728993266658</v>
      </c>
      <c r="P38" s="28"/>
      <c r="Q38" s="283">
        <f t="shared" ca="1" si="13"/>
        <v>2048</v>
      </c>
      <c r="R38" s="30" t="str">
        <f ca="1">IF(A38&gt;YEAR('Financial Goals (non-recurring)'!$B$6)-1,"",IF(R37&lt;&gt;"",R37+1,IF(A38=YEAR('Financial Goals (non-recurring)'!$B$7),1,"")))</f>
        <v/>
      </c>
      <c r="S38" s="36" t="str">
        <f ca="1">IF(R38&lt;&gt;"",'Financial Goals (non-recurring)'!$B$18*(1+incg)^(R38-1),"")</f>
        <v/>
      </c>
      <c r="T38" s="30" t="str">
        <f ca="1">IF(A38&gt;YEAR('Financial Goals (non-recurring)'!$D$6)-1,"",IF(T37&lt;&gt;"",T37+1,IF(A38=YEAR('Financial Goals (non-recurring)'!$D$7),1,"")))</f>
        <v/>
      </c>
      <c r="U38" s="36" t="str">
        <f ca="1">IF(T38&lt;&gt;"",'Financial Goals (non-recurring)'!$D$18*(1+'Financial Goals (non-recurring)'!$D$14)^(T38-1),"")</f>
        <v/>
      </c>
      <c r="V38" s="30" t="str">
        <f ca="1">IF(A38&gt;YEAR('Financial Goals (non-recurring)'!$F$6)-1,"",IF(V37&lt;&gt;"",V37+1,IF(A38=YEAR('Financial Goals (non-recurring)'!$F$7),1,"")))</f>
        <v/>
      </c>
      <c r="W38" s="36" t="str">
        <f ca="1">IF(V38&lt;&gt;"",'Financial Goals (non-recurring)'!$F$18*(1+'Financial Goals (non-recurring)'!$F$14)^(V38-1),"")</f>
        <v/>
      </c>
      <c r="X38" s="30" t="str">
        <f ca="1">IF(A38&gt;YEAR('Financial Goals (non-recurring)'!$H$6)-1,"",IF(X37&lt;&gt;"",X37+1,IF(A38=YEAR('Financial Goals (non-recurring)'!$H$7),1,"")))</f>
        <v/>
      </c>
      <c r="Y38" s="36" t="str">
        <f ca="1">IF(X38&lt;&gt;"",'Financial Goals (non-recurring)'!$H$18*(1+'Financial Goals (non-recurring)'!$H$14)^(X38-1),"")</f>
        <v/>
      </c>
      <c r="Z38" s="30" t="str">
        <f ca="1">IF(A38&gt;YEAR('Financial Goals (non-recurring)'!$J$6)-1,"",IF(Z37&lt;&gt;"",Z37+1,IF(A38=YEAR('Financial Goals (non-recurring)'!$J$7),1,"")))</f>
        <v/>
      </c>
      <c r="AA38" s="36" t="str">
        <f ca="1">IF(Z38&lt;&gt;"",'Financial Goals (non-recurring)'!$J$18*(1+'Financial Goals (non-recurring)'!$J$14)^(Z38-1),"")</f>
        <v/>
      </c>
      <c r="AB38" s="28"/>
      <c r="AC38" s="35">
        <f t="shared" ca="1" si="14"/>
        <v>2048</v>
      </c>
      <c r="AD38" s="31" t="str">
        <f ca="1">IF(ISERROR(INDEX('Financial Goals (recurring)'!$D$4:$H$34,MATCH('Detailed Cash Flow Chart'!AC38,'Financial Goals (recurring)'!$D$4:$D$34,0),3)),"",INDEX('Financial Goals (recurring)'!$D$4:$H$34,MATCH('Detailed Cash Flow Chart'!AC38,'Financial Goals (recurring)'!$D$4:$D$34,0),3))</f>
        <v/>
      </c>
      <c r="AE38" s="32" t="str">
        <f ca="1">IF(ISERROR(INDEX('Financial Goals (recurring)'!$E$4:$H$34,MATCH('Detailed Cash Flow Chart'!AC38,'Financial Goals (recurring)'!$E$4:$E$34,0),3)),"",INDEX('Financial Goals (recurring)'!$E$4:$H$34,MATCH('Detailed Cash Flow Chart'!AC38,'Financial Goals (recurring)'!$E$4:$E$34,0),3))</f>
        <v/>
      </c>
      <c r="AF38" s="32" t="str">
        <f ca="1">IF(ISERROR(INDEX('Financial Goals (recurring)'!$D$4:$H$34,MATCH('Detailed Cash Flow Chart'!AC38,'Financial Goals (recurring)'!$D$4:$D$34,0),5)),"",INDEX('Financial Goals (recurring)'!$D$4:$H$34,MATCH('Detailed Cash Flow Chart'!AC38,'Financial Goals (recurring)'!$D$4:$D$34,0),5))</f>
        <v/>
      </c>
      <c r="AG38" s="36" t="str">
        <f t="shared" si="6"/>
        <v/>
      </c>
      <c r="AH38" s="38"/>
      <c r="AI38" s="28"/>
      <c r="AJ38" s="38">
        <f t="shared" ca="1" si="15"/>
        <v>2048</v>
      </c>
      <c r="AK38" s="38" t="str">
        <f ca="1">IF(ISERROR(INDEX('Financial Goals (recurring)'!$M$4:$Q$34,MATCH('Detailed Cash Flow Chart'!AC38,'Financial Goals (recurring)'!$M$4:$M$34,0),3)),"",INDEX('Financial Goals (recurring)'!$M$4:$Q$34,MATCH('Detailed Cash Flow Chart'!AC38,'Financial Goals (recurring)'!$M$4:$M$34,0),3))</f>
        <v/>
      </c>
      <c r="AL38" s="38" t="str">
        <f ca="1">IF(ISERROR(INDEX('Financial Goals (recurring)'!$N$4:$Q$34,MATCH('Detailed Cash Flow Chart'!AC38,'Financial Goals (recurring)'!$N$4:$N$34,0),3)),"",INDEX('Financial Goals (recurring)'!$N$4:$Q$34,MATCH('Detailed Cash Flow Chart'!AC38,'Financial Goals (recurring)'!$N$4:$N$34,0),3))</f>
        <v/>
      </c>
      <c r="AM38" s="38" t="str">
        <f ca="1">IF(ISERROR(INDEX('Financial Goals (recurring)'!$M$4:$Q$34,MATCH('Detailed Cash Flow Chart'!AC38,'Financial Goals (recurring)'!$M$4:$M$34,0),5)),"",INDEX('Financial Goals (recurring)'!$M$4:$Q$34,MATCH('Detailed Cash Flow Chart'!AC38,'Financial Goals (recurring)'!$M$4:$M$34,0),5))</f>
        <v/>
      </c>
      <c r="AN38" s="32" t="str">
        <f t="shared" ca="1" si="7"/>
        <v/>
      </c>
      <c r="AO38" s="34" t="str">
        <f t="shared" ca="1" si="16"/>
        <v/>
      </c>
      <c r="AP38" s="28"/>
      <c r="AQ38" s="36">
        <f t="shared" ca="1" si="8"/>
        <v>0</v>
      </c>
    </row>
    <row r="39" spans="1:43">
      <c r="A39" s="39">
        <f t="shared" ca="1" si="9"/>
        <v>2049</v>
      </c>
      <c r="B39" s="39">
        <f ca="1">IF(B38&lt;(Retirement!$B$3+wy+k),B38+1,"")</f>
        <v>75</v>
      </c>
      <c r="C39" s="36">
        <f ca="1">IF(B39="","",IF(B38&lt;(Retirement!$B$3+wy),C38*(1+preinf),C38*(1+inf)))</f>
        <v>663453.95735178108</v>
      </c>
      <c r="D39" s="36">
        <f t="shared" ca="1" si="17"/>
        <v>663453.9573517812</v>
      </c>
      <c r="E39" s="36">
        <f t="shared" ca="1" si="18"/>
        <v>0</v>
      </c>
      <c r="F39" s="36" t="str">
        <f ca="1">IF(B39="","",IF(A38&lt;y+wy,IF(Retirement!$J$16="none","none",(12*E39+F38)*(1+preretint)),""))</f>
        <v/>
      </c>
      <c r="G39" s="36" t="str">
        <f ca="1">IF(B39="","",IF(A38&lt;y+wy,G38*(1+Retirement!$B$14),""))</f>
        <v/>
      </c>
      <c r="H39" s="36">
        <f ca="1">IF(B39="","",IF(A39&gt;=Retirement!$B$4,(H38-12*IF(D39="",0,D39))*(1+IF(A39&lt;Retirement!$B$4,preretint,retroi)), IF(A39=Retirement!$B$4-1,corptax,IF(F39="none",0,F39)+G39)))</f>
        <v>148661351.41555637</v>
      </c>
      <c r="I39" s="41" t="str">
        <f ca="1">IF(A39=Retirement!$B$4-1,IF(F39="none",0,F39)+G39-H39,"")</f>
        <v/>
      </c>
      <c r="J39" s="81">
        <f t="shared" ca="1" si="3"/>
        <v>2049</v>
      </c>
      <c r="K39" s="82">
        <f t="shared" ca="1" si="4"/>
        <v>6.6345395735178112</v>
      </c>
      <c r="L39" s="82">
        <f t="shared" ca="1" si="11"/>
        <v>6.6345395735178121</v>
      </c>
      <c r="M39" s="82">
        <f ca="1">IF(A39&gt;rety-1,'Cash flow summary'!H39,NA())/100000</f>
        <v>0</v>
      </c>
      <c r="N39" s="82">
        <f t="shared" ca="1" si="12"/>
        <v>6.6345395735178121</v>
      </c>
      <c r="O39" s="81">
        <f t="shared" ca="1" si="5"/>
        <v>1486.6135141555637</v>
      </c>
      <c r="P39" s="28"/>
      <c r="Q39" s="283">
        <f t="shared" ca="1" si="13"/>
        <v>2049</v>
      </c>
      <c r="R39" s="30" t="str">
        <f ca="1">IF(A39&gt;YEAR('Financial Goals (non-recurring)'!$B$6)-1,"",IF(R38&lt;&gt;"",R38+1,IF(A39=YEAR('Financial Goals (non-recurring)'!$B$7),1,"")))</f>
        <v/>
      </c>
      <c r="S39" s="36" t="str">
        <f ca="1">IF(R39&lt;&gt;"",'Financial Goals (non-recurring)'!$B$18*(1+incg)^(R39-1),"")</f>
        <v/>
      </c>
      <c r="T39" s="30" t="str">
        <f ca="1">IF(A39&gt;YEAR('Financial Goals (non-recurring)'!$D$6)-1,"",IF(T38&lt;&gt;"",T38+1,IF(A39=YEAR('Financial Goals (non-recurring)'!$D$7),1,"")))</f>
        <v/>
      </c>
      <c r="U39" s="36" t="str">
        <f ca="1">IF(T39&lt;&gt;"",'Financial Goals (non-recurring)'!$D$18*(1+'Financial Goals (non-recurring)'!$D$14)^(T39-1),"")</f>
        <v/>
      </c>
      <c r="V39" s="30" t="str">
        <f ca="1">IF(A39&gt;YEAR('Financial Goals (non-recurring)'!$F$6)-1,"",IF(V38&lt;&gt;"",V38+1,IF(A39=YEAR('Financial Goals (non-recurring)'!$F$7),1,"")))</f>
        <v/>
      </c>
      <c r="W39" s="36" t="str">
        <f ca="1">IF(V39&lt;&gt;"",'Financial Goals (non-recurring)'!$F$18*(1+'Financial Goals (non-recurring)'!$F$14)^(V39-1),"")</f>
        <v/>
      </c>
      <c r="X39" s="30" t="str">
        <f ca="1">IF(A39&gt;YEAR('Financial Goals (non-recurring)'!$H$6)-1,"",IF(X38&lt;&gt;"",X38+1,IF(A39=YEAR('Financial Goals (non-recurring)'!$H$7),1,"")))</f>
        <v/>
      </c>
      <c r="Y39" s="36" t="str">
        <f ca="1">IF(X39&lt;&gt;"",'Financial Goals (non-recurring)'!$H$18*(1+'Financial Goals (non-recurring)'!$H$14)^(X39-1),"")</f>
        <v/>
      </c>
      <c r="Z39" s="30" t="str">
        <f ca="1">IF(A39&gt;YEAR('Financial Goals (non-recurring)'!$J$6)-1,"",IF(Z38&lt;&gt;"",Z38+1,IF(A39=YEAR('Financial Goals (non-recurring)'!$J$7),1,"")))</f>
        <v/>
      </c>
      <c r="AA39" s="36" t="str">
        <f ca="1">IF(Z39&lt;&gt;"",'Financial Goals (non-recurring)'!$J$18*(1+'Financial Goals (non-recurring)'!$J$14)^(Z39-1),"")</f>
        <v/>
      </c>
      <c r="AB39" s="28"/>
      <c r="AC39" s="35">
        <f t="shared" ca="1" si="14"/>
        <v>2049</v>
      </c>
      <c r="AD39" s="31" t="str">
        <f ca="1">IF(ISERROR(INDEX('Financial Goals (recurring)'!$D$4:$H$34,MATCH('Detailed Cash Flow Chart'!AC39,'Financial Goals (recurring)'!$D$4:$D$34,0),3)),"",INDEX('Financial Goals (recurring)'!$D$4:$H$34,MATCH('Detailed Cash Flow Chart'!AC39,'Financial Goals (recurring)'!$D$4:$D$34,0),3))</f>
        <v/>
      </c>
      <c r="AE39" s="32" t="str">
        <f ca="1">IF(ISERROR(INDEX('Financial Goals (recurring)'!$E$4:$H$34,MATCH('Detailed Cash Flow Chart'!AC39,'Financial Goals (recurring)'!$E$4:$E$34,0),3)),"",INDEX('Financial Goals (recurring)'!$E$4:$H$34,MATCH('Detailed Cash Flow Chart'!AC39,'Financial Goals (recurring)'!$E$4:$E$34,0),3))</f>
        <v/>
      </c>
      <c r="AF39" s="32" t="str">
        <f ca="1">IF(ISERROR(INDEX('Financial Goals (recurring)'!$D$4:$H$34,MATCH('Detailed Cash Flow Chart'!AC39,'Financial Goals (recurring)'!$D$4:$D$34,0),5)),"",INDEX('Financial Goals (recurring)'!$D$4:$H$34,MATCH('Detailed Cash Flow Chart'!AC39,'Financial Goals (recurring)'!$D$4:$D$34,0),5))</f>
        <v/>
      </c>
      <c r="AG39" s="36" t="str">
        <f t="shared" si="6"/>
        <v/>
      </c>
      <c r="AH39" s="38"/>
      <c r="AI39" s="28"/>
      <c r="AJ39" s="38">
        <f t="shared" ca="1" si="15"/>
        <v>2049</v>
      </c>
      <c r="AK39" s="38" t="str">
        <f ca="1">IF(ISERROR(INDEX('Financial Goals (recurring)'!$M$4:$Q$34,MATCH('Detailed Cash Flow Chart'!AC39,'Financial Goals (recurring)'!$M$4:$M$34,0),3)),"",INDEX('Financial Goals (recurring)'!$M$4:$Q$34,MATCH('Detailed Cash Flow Chart'!AC39,'Financial Goals (recurring)'!$M$4:$M$34,0),3))</f>
        <v/>
      </c>
      <c r="AL39" s="38" t="str">
        <f ca="1">IF(ISERROR(INDEX('Financial Goals (recurring)'!$N$4:$Q$34,MATCH('Detailed Cash Flow Chart'!AC39,'Financial Goals (recurring)'!$N$4:$N$34,0),3)),"",INDEX('Financial Goals (recurring)'!$N$4:$Q$34,MATCH('Detailed Cash Flow Chart'!AC39,'Financial Goals (recurring)'!$N$4:$N$34,0),3))</f>
        <v/>
      </c>
      <c r="AM39" s="38" t="str">
        <f ca="1">IF(ISERROR(INDEX('Financial Goals (recurring)'!$M$4:$Q$34,MATCH('Detailed Cash Flow Chart'!AC39,'Financial Goals (recurring)'!$M$4:$M$34,0),5)),"",INDEX('Financial Goals (recurring)'!$M$4:$Q$34,MATCH('Detailed Cash Flow Chart'!AC39,'Financial Goals (recurring)'!$M$4:$M$34,0),5))</f>
        <v/>
      </c>
      <c r="AN39" s="32" t="str">
        <f t="shared" ca="1" si="7"/>
        <v/>
      </c>
      <c r="AO39" s="34" t="str">
        <f t="shared" ca="1" si="16"/>
        <v/>
      </c>
      <c r="AP39" s="28"/>
      <c r="AQ39" s="36">
        <f t="shared" ca="1" si="8"/>
        <v>0</v>
      </c>
    </row>
    <row r="40" spans="1:43">
      <c r="A40" s="39">
        <f t="shared" ca="1" si="9"/>
        <v>2050</v>
      </c>
      <c r="B40" s="39">
        <f ca="1">IF(B39&lt;(Retirement!$B$3+wy+k),B39+1,"")</f>
        <v>76</v>
      </c>
      <c r="C40" s="36">
        <f ca="1">IF(B40="","",IF(B39&lt;(Retirement!$B$3+wy),C39*(1+preinf),C39*(1+inf)))</f>
        <v>723164.81351344148</v>
      </c>
      <c r="D40" s="36">
        <f t="shared" ca="1" si="17"/>
        <v>723164.81351344148</v>
      </c>
      <c r="E40" s="36">
        <f t="shared" ca="1" si="18"/>
        <v>0</v>
      </c>
      <c r="F40" s="36" t="str">
        <f ca="1">IF(B40="","",IF(A39&lt;y+wy,IF(Retirement!$J$16="none","none",(12*E40+F39)*(1+preretint)),""))</f>
        <v/>
      </c>
      <c r="G40" s="36" t="str">
        <f ca="1">IF(B40="","",IF(A39&lt;y+wy,G39*(1+Retirement!$B$14),""))</f>
        <v/>
      </c>
      <c r="H40" s="36">
        <f ca="1">IF(B40="","",IF(A40&gt;=Retirement!$B$4,(H39-12*IF(D40="",0,D40))*(1+IF(A40&lt;Retirement!$B$4,preretint,retroi)), IF(A40=Retirement!$B$4-1,corptax,IF(F40="none",0,F40)+G40)))</f>
        <v>149782209.80913275</v>
      </c>
      <c r="I40" s="41" t="str">
        <f ca="1">IF(A40=Retirement!$B$4-1,IF(F40="none",0,F40)+G40-H40,"")</f>
        <v/>
      </c>
      <c r="J40" s="81">
        <f t="shared" ca="1" si="3"/>
        <v>2050</v>
      </c>
      <c r="K40" s="82">
        <f t="shared" ca="1" si="4"/>
        <v>7.2316481351344146</v>
      </c>
      <c r="L40" s="82">
        <f t="shared" ca="1" si="11"/>
        <v>7.2316481351344146</v>
      </c>
      <c r="M40" s="82">
        <f ca="1">IF(A40&gt;rety-1,'Cash flow summary'!H40,NA())/100000</f>
        <v>0</v>
      </c>
      <c r="N40" s="82">
        <f t="shared" ca="1" si="12"/>
        <v>7.2316481351344146</v>
      </c>
      <c r="O40" s="81">
        <f t="shared" ca="1" si="5"/>
        <v>1497.8220980913275</v>
      </c>
      <c r="P40" s="28"/>
      <c r="Q40" s="283">
        <f t="shared" ca="1" si="13"/>
        <v>2050</v>
      </c>
      <c r="R40" s="30" t="str">
        <f ca="1">IF(A40&gt;YEAR('Financial Goals (non-recurring)'!$B$6)-1,"",IF(R39&lt;&gt;"",R39+1,IF(A40=YEAR('Financial Goals (non-recurring)'!$B$7),1,"")))</f>
        <v/>
      </c>
      <c r="S40" s="36" t="str">
        <f ca="1">IF(R40&lt;&gt;"",'Financial Goals (non-recurring)'!$B$18*(1+incg)^(R40-1),"")</f>
        <v/>
      </c>
      <c r="T40" s="30" t="str">
        <f ca="1">IF(A40&gt;YEAR('Financial Goals (non-recurring)'!$D$6)-1,"",IF(T39&lt;&gt;"",T39+1,IF(A40=YEAR('Financial Goals (non-recurring)'!$D$7),1,"")))</f>
        <v/>
      </c>
      <c r="U40" s="36" t="str">
        <f ca="1">IF(T40&lt;&gt;"",'Financial Goals (non-recurring)'!$D$18*(1+'Financial Goals (non-recurring)'!$D$14)^(T40-1),"")</f>
        <v/>
      </c>
      <c r="V40" s="30" t="str">
        <f ca="1">IF(A40&gt;YEAR('Financial Goals (non-recurring)'!$F$6)-1,"",IF(V39&lt;&gt;"",V39+1,IF(A40=YEAR('Financial Goals (non-recurring)'!$F$7),1,"")))</f>
        <v/>
      </c>
      <c r="W40" s="36" t="str">
        <f ca="1">IF(V40&lt;&gt;"",'Financial Goals (non-recurring)'!$F$18*(1+'Financial Goals (non-recurring)'!$F$14)^(V40-1),"")</f>
        <v/>
      </c>
      <c r="X40" s="30" t="str">
        <f ca="1">IF(A40&gt;YEAR('Financial Goals (non-recurring)'!$H$6)-1,"",IF(X39&lt;&gt;"",X39+1,IF(A40=YEAR('Financial Goals (non-recurring)'!$H$7),1,"")))</f>
        <v/>
      </c>
      <c r="Y40" s="36" t="str">
        <f ca="1">IF(X40&lt;&gt;"",'Financial Goals (non-recurring)'!$H$18*(1+'Financial Goals (non-recurring)'!$H$14)^(X40-1),"")</f>
        <v/>
      </c>
      <c r="Z40" s="30" t="str">
        <f ca="1">IF(A40&gt;YEAR('Financial Goals (non-recurring)'!$J$6)-1,"",IF(Z39&lt;&gt;"",Z39+1,IF(A40=YEAR('Financial Goals (non-recurring)'!$J$7),1,"")))</f>
        <v/>
      </c>
      <c r="AA40" s="36" t="str">
        <f ca="1">IF(Z40&lt;&gt;"",'Financial Goals (non-recurring)'!$J$18*(1+'Financial Goals (non-recurring)'!$J$14)^(Z40-1),"")</f>
        <v/>
      </c>
      <c r="AB40" s="28"/>
      <c r="AC40" s="35">
        <f t="shared" ca="1" si="14"/>
        <v>2050</v>
      </c>
      <c r="AD40" s="31" t="str">
        <f ca="1">IF(ISERROR(INDEX('Financial Goals (recurring)'!$D$4:$H$34,MATCH('Detailed Cash Flow Chart'!AC40,'Financial Goals (recurring)'!$D$4:$D$34,0),3)),"",INDEX('Financial Goals (recurring)'!$D$4:$H$34,MATCH('Detailed Cash Flow Chart'!AC40,'Financial Goals (recurring)'!$D$4:$D$34,0),3))</f>
        <v/>
      </c>
      <c r="AE40" s="32" t="str">
        <f ca="1">IF(ISERROR(INDEX('Financial Goals (recurring)'!$E$4:$H$34,MATCH('Detailed Cash Flow Chart'!AC40,'Financial Goals (recurring)'!$E$4:$E$34,0),3)),"",INDEX('Financial Goals (recurring)'!$E$4:$H$34,MATCH('Detailed Cash Flow Chart'!AC40,'Financial Goals (recurring)'!$E$4:$E$34,0),3))</f>
        <v/>
      </c>
      <c r="AF40" s="32" t="str">
        <f ca="1">IF(ISERROR(INDEX('Financial Goals (recurring)'!$D$4:$H$34,MATCH('Detailed Cash Flow Chart'!AC40,'Financial Goals (recurring)'!$D$4:$D$34,0),5)),"",INDEX('Financial Goals (recurring)'!$D$4:$H$34,MATCH('Detailed Cash Flow Chart'!AC40,'Financial Goals (recurring)'!$D$4:$D$34,0),5))</f>
        <v/>
      </c>
      <c r="AG40" s="36" t="str">
        <f t="shared" si="6"/>
        <v/>
      </c>
      <c r="AH40" s="38"/>
      <c r="AI40" s="28"/>
      <c r="AJ40" s="38">
        <f t="shared" ca="1" si="15"/>
        <v>2050</v>
      </c>
      <c r="AK40" s="38" t="str">
        <f ca="1">IF(ISERROR(INDEX('Financial Goals (recurring)'!$M$4:$Q$34,MATCH('Detailed Cash Flow Chart'!AC40,'Financial Goals (recurring)'!$M$4:$M$34,0),3)),"",INDEX('Financial Goals (recurring)'!$M$4:$Q$34,MATCH('Detailed Cash Flow Chart'!AC40,'Financial Goals (recurring)'!$M$4:$M$34,0),3))</f>
        <v/>
      </c>
      <c r="AL40" s="38" t="str">
        <f ca="1">IF(ISERROR(INDEX('Financial Goals (recurring)'!$N$4:$Q$34,MATCH('Detailed Cash Flow Chart'!AC40,'Financial Goals (recurring)'!$N$4:$N$34,0),3)),"",INDEX('Financial Goals (recurring)'!$N$4:$Q$34,MATCH('Detailed Cash Flow Chart'!AC40,'Financial Goals (recurring)'!$N$4:$N$34,0),3))</f>
        <v/>
      </c>
      <c r="AM40" s="38" t="str">
        <f ca="1">IF(ISERROR(INDEX('Financial Goals (recurring)'!$M$4:$Q$34,MATCH('Detailed Cash Flow Chart'!AC40,'Financial Goals (recurring)'!$M$4:$M$34,0),5)),"",INDEX('Financial Goals (recurring)'!$M$4:$Q$34,MATCH('Detailed Cash Flow Chart'!AC40,'Financial Goals (recurring)'!$M$4:$M$34,0),5))</f>
        <v/>
      </c>
      <c r="AN40" s="32" t="str">
        <f t="shared" ca="1" si="7"/>
        <v/>
      </c>
      <c r="AO40" s="34" t="str">
        <f t="shared" ca="1" si="16"/>
        <v/>
      </c>
      <c r="AP40" s="28"/>
      <c r="AQ40" s="36">
        <f t="shared" ca="1" si="8"/>
        <v>0</v>
      </c>
    </row>
    <row r="41" spans="1:43">
      <c r="A41" s="39">
        <f t="shared" ca="1" si="9"/>
        <v>2051</v>
      </c>
      <c r="B41" s="39">
        <f ca="1">IF(B40&lt;(Retirement!$B$3+wy+k),B40+1,"")</f>
        <v>77</v>
      </c>
      <c r="C41" s="36">
        <f ca="1">IF(B41="","",IF(B40&lt;(Retirement!$B$3+wy),C40*(1+preinf),C40*(1+inf)))</f>
        <v>788249.64672965126</v>
      </c>
      <c r="D41" s="36">
        <f t="shared" ca="1" si="17"/>
        <v>788249.64672965126</v>
      </c>
      <c r="E41" s="36">
        <f t="shared" ca="1" si="18"/>
        <v>0</v>
      </c>
      <c r="F41" s="36" t="str">
        <f ca="1">IF(B41="","",IF(A40&lt;y+wy,IF(Retirement!$J$16="none","none",(12*E41+F40)*(1+preretint)),""))</f>
        <v/>
      </c>
      <c r="G41" s="36" t="str">
        <f ca="1">IF(B41="","",IF(A40&lt;y+wy,G40*(1+Retirement!$B$14),""))</f>
        <v/>
      </c>
      <c r="H41" s="36">
        <f ca="1">IF(B41="","",IF(A41&gt;=Retirement!$B$4,(H40-12*IF(D41="",0,D41))*(1+IF(A41&lt;Retirement!$B$4,preretint,retroi)), IF(A41=Retirement!$B$4-1,corptax,IF(F41="none",0,F41)+G41)))</f>
        <v>150145839.03176335</v>
      </c>
      <c r="I41" s="41" t="str">
        <f ca="1">IF(A41=Retirement!$B$4-1,IF(F41="none",0,F41)+G41-H41,"")</f>
        <v/>
      </c>
      <c r="J41" s="81">
        <f t="shared" ca="1" si="3"/>
        <v>2051</v>
      </c>
      <c r="K41" s="82">
        <f t="shared" ca="1" si="4"/>
        <v>7.8824964672965123</v>
      </c>
      <c r="L41" s="82">
        <f t="shared" ca="1" si="11"/>
        <v>7.8824964672965123</v>
      </c>
      <c r="M41" s="82">
        <f ca="1">IF(A41&gt;rety-1,'Cash flow summary'!H41,NA())/100000</f>
        <v>0</v>
      </c>
      <c r="N41" s="82">
        <f t="shared" ca="1" si="12"/>
        <v>7.8824964672965123</v>
      </c>
      <c r="O41" s="81">
        <f t="shared" ca="1" si="5"/>
        <v>1501.4583903176335</v>
      </c>
      <c r="P41" s="28"/>
      <c r="Q41" s="283">
        <f t="shared" ca="1" si="13"/>
        <v>2051</v>
      </c>
      <c r="R41" s="30" t="str">
        <f ca="1">IF(A41&gt;YEAR('Financial Goals (non-recurring)'!$B$6)-1,"",IF(R40&lt;&gt;"",R40+1,IF(A41=YEAR('Financial Goals (non-recurring)'!$B$7),1,"")))</f>
        <v/>
      </c>
      <c r="S41" s="36" t="str">
        <f ca="1">IF(R41&lt;&gt;"",'Financial Goals (non-recurring)'!$B$18*(1+incg)^(R41-1),"")</f>
        <v/>
      </c>
      <c r="T41" s="30" t="str">
        <f ca="1">IF(A41&gt;YEAR('Financial Goals (non-recurring)'!$D$6)-1,"",IF(T40&lt;&gt;"",T40+1,IF(A41=YEAR('Financial Goals (non-recurring)'!$D$7),1,"")))</f>
        <v/>
      </c>
      <c r="U41" s="36" t="str">
        <f ca="1">IF(T41&lt;&gt;"",'Financial Goals (non-recurring)'!$D$18*(1+'Financial Goals (non-recurring)'!$D$14)^(T41-1),"")</f>
        <v/>
      </c>
      <c r="V41" s="30" t="str">
        <f ca="1">IF(A41&gt;YEAR('Financial Goals (non-recurring)'!$F$6)-1,"",IF(V40&lt;&gt;"",V40+1,IF(A41=YEAR('Financial Goals (non-recurring)'!$F$7),1,"")))</f>
        <v/>
      </c>
      <c r="W41" s="36" t="str">
        <f ca="1">IF(V41&lt;&gt;"",'Financial Goals (non-recurring)'!$F$18*(1+'Financial Goals (non-recurring)'!$F$14)^(V41-1),"")</f>
        <v/>
      </c>
      <c r="X41" s="30" t="str">
        <f ca="1">IF(A41&gt;YEAR('Financial Goals (non-recurring)'!$H$6)-1,"",IF(X40&lt;&gt;"",X40+1,IF(A41=YEAR('Financial Goals (non-recurring)'!$H$7),1,"")))</f>
        <v/>
      </c>
      <c r="Y41" s="36" t="str">
        <f ca="1">IF(X41&lt;&gt;"",'Financial Goals (non-recurring)'!$H$18*(1+'Financial Goals (non-recurring)'!$H$14)^(X41-1),"")</f>
        <v/>
      </c>
      <c r="Z41" s="30" t="str">
        <f ca="1">IF(A41&gt;YEAR('Financial Goals (non-recurring)'!$J$6)-1,"",IF(Z40&lt;&gt;"",Z40+1,IF(A41=YEAR('Financial Goals (non-recurring)'!$J$7),1,"")))</f>
        <v/>
      </c>
      <c r="AA41" s="36" t="str">
        <f ca="1">IF(Z41&lt;&gt;"",'Financial Goals (non-recurring)'!$J$18*(1+'Financial Goals (non-recurring)'!$J$14)^(Z41-1),"")</f>
        <v/>
      </c>
      <c r="AB41" s="28"/>
      <c r="AC41" s="35">
        <f t="shared" ca="1" si="14"/>
        <v>2051</v>
      </c>
      <c r="AD41" s="31" t="str">
        <f ca="1">IF(ISERROR(INDEX('Financial Goals (recurring)'!$D$4:$H$34,MATCH('Detailed Cash Flow Chart'!AC41,'Financial Goals (recurring)'!$D$4:$D$34,0),3)),"",INDEX('Financial Goals (recurring)'!$D$4:$H$34,MATCH('Detailed Cash Flow Chart'!AC41,'Financial Goals (recurring)'!$D$4:$D$34,0),3))</f>
        <v/>
      </c>
      <c r="AE41" s="32" t="str">
        <f ca="1">IF(ISERROR(INDEX('Financial Goals (recurring)'!$E$4:$H$34,MATCH('Detailed Cash Flow Chart'!AC41,'Financial Goals (recurring)'!$E$4:$E$34,0),3)),"",INDEX('Financial Goals (recurring)'!$E$4:$H$34,MATCH('Detailed Cash Flow Chart'!AC41,'Financial Goals (recurring)'!$E$4:$E$34,0),3))</f>
        <v/>
      </c>
      <c r="AF41" s="32" t="str">
        <f ca="1">IF(ISERROR(INDEX('Financial Goals (recurring)'!$D$4:$H$34,MATCH('Detailed Cash Flow Chart'!AC41,'Financial Goals (recurring)'!$D$4:$D$34,0),5)),"",INDEX('Financial Goals (recurring)'!$D$4:$H$34,MATCH('Detailed Cash Flow Chart'!AC41,'Financial Goals (recurring)'!$D$4:$D$34,0),5))</f>
        <v/>
      </c>
      <c r="AG41" s="36" t="str">
        <f t="shared" si="6"/>
        <v/>
      </c>
      <c r="AH41" s="38"/>
      <c r="AI41" s="28"/>
      <c r="AJ41" s="38">
        <f t="shared" ca="1" si="15"/>
        <v>2051</v>
      </c>
      <c r="AK41" s="38" t="str">
        <f ca="1">IF(ISERROR(INDEX('Financial Goals (recurring)'!$M$4:$Q$34,MATCH('Detailed Cash Flow Chart'!AC41,'Financial Goals (recurring)'!$M$4:$M$34,0),3)),"",INDEX('Financial Goals (recurring)'!$M$4:$Q$34,MATCH('Detailed Cash Flow Chart'!AC41,'Financial Goals (recurring)'!$M$4:$M$34,0),3))</f>
        <v/>
      </c>
      <c r="AL41" s="38" t="str">
        <f ca="1">IF(ISERROR(INDEX('Financial Goals (recurring)'!$N$4:$Q$34,MATCH('Detailed Cash Flow Chart'!AC41,'Financial Goals (recurring)'!$N$4:$N$34,0),3)),"",INDEX('Financial Goals (recurring)'!$N$4:$Q$34,MATCH('Detailed Cash Flow Chart'!AC41,'Financial Goals (recurring)'!$N$4:$N$34,0),3))</f>
        <v/>
      </c>
      <c r="AM41" s="38" t="str">
        <f ca="1">IF(ISERROR(INDEX('Financial Goals (recurring)'!$M$4:$Q$34,MATCH('Detailed Cash Flow Chart'!AC41,'Financial Goals (recurring)'!$M$4:$M$34,0),5)),"",INDEX('Financial Goals (recurring)'!$M$4:$Q$34,MATCH('Detailed Cash Flow Chart'!AC41,'Financial Goals (recurring)'!$M$4:$M$34,0),5))</f>
        <v/>
      </c>
      <c r="AN41" s="32" t="str">
        <f t="shared" ca="1" si="7"/>
        <v/>
      </c>
      <c r="AO41" s="34" t="str">
        <f t="shared" ca="1" si="16"/>
        <v/>
      </c>
      <c r="AP41" s="28"/>
      <c r="AQ41" s="36">
        <f t="shared" ca="1" si="8"/>
        <v>0</v>
      </c>
    </row>
    <row r="42" spans="1:43">
      <c r="A42" s="39">
        <f t="shared" ca="1" si="9"/>
        <v>2052</v>
      </c>
      <c r="B42" s="39">
        <f ca="1">IF(B41&lt;(Retirement!$B$3+wy+k),B41+1,"")</f>
        <v>78</v>
      </c>
      <c r="C42" s="36">
        <f ca="1">IF(B42="","",IF(B41&lt;(Retirement!$B$3+wy),C41*(1+preinf),C41*(1+inf)))</f>
        <v>859192.11493531999</v>
      </c>
      <c r="D42" s="36">
        <f t="shared" ca="1" si="17"/>
        <v>859192.11493531999</v>
      </c>
      <c r="E42" s="36">
        <f t="shared" ca="1" si="18"/>
        <v>0</v>
      </c>
      <c r="F42" s="36" t="str">
        <f ca="1">IF(B42="","",IF(A41&lt;y+wy,IF(Retirement!$J$16="none","none",(12*E42+F41)*(1+preretint)),""))</f>
        <v/>
      </c>
      <c r="G42" s="36" t="str">
        <f ca="1">IF(B42="","",IF(A41&lt;y+wy,G41*(1+Retirement!$B$14),""))</f>
        <v/>
      </c>
      <c r="H42" s="36">
        <f ca="1">IF(B42="","",IF(A42&gt;=Retirement!$B$4,(H41-12*IF(D42="",0,D42))*(1+IF(A42&lt;Retirement!$B$4,preretint,retroi)), IF(A42=Retirement!$B$4-1,corptax,IF(F42="none",0,F42)+G42)))</f>
        <v>149624021.00821728</v>
      </c>
      <c r="I42" s="41" t="str">
        <f ca="1">IF(A42=Retirement!$B$4-1,IF(F42="none",0,F42)+G42-H42,"")</f>
        <v/>
      </c>
      <c r="J42" s="81">
        <f t="shared" ca="1" si="3"/>
        <v>2052</v>
      </c>
      <c r="K42" s="82">
        <f t="shared" ca="1" si="4"/>
        <v>8.5919211493531993</v>
      </c>
      <c r="L42" s="82">
        <f t="shared" ca="1" si="11"/>
        <v>8.5919211493531993</v>
      </c>
      <c r="M42" s="82">
        <f ca="1">IF(A42&gt;rety-1,'Cash flow summary'!H42,NA())/100000</f>
        <v>0</v>
      </c>
      <c r="N42" s="82">
        <f t="shared" ca="1" si="12"/>
        <v>8.5919211493531993</v>
      </c>
      <c r="O42" s="81">
        <f t="shared" ca="1" si="5"/>
        <v>1496.2402100821728</v>
      </c>
      <c r="P42" s="28"/>
      <c r="Q42" s="283">
        <f t="shared" ca="1" si="13"/>
        <v>2052</v>
      </c>
      <c r="R42" s="30" t="str">
        <f ca="1">IF(A42&gt;YEAR('Financial Goals (non-recurring)'!$B$6)-1,"",IF(R41&lt;&gt;"",R41+1,IF(A42=YEAR('Financial Goals (non-recurring)'!$B$7),1,"")))</f>
        <v/>
      </c>
      <c r="S42" s="36" t="str">
        <f ca="1">IF(R42&lt;&gt;"",'Financial Goals (non-recurring)'!$B$18*(1+incg)^(R42-1),"")</f>
        <v/>
      </c>
      <c r="T42" s="30" t="str">
        <f ca="1">IF(A42&gt;YEAR('Financial Goals (non-recurring)'!$D$6)-1,"",IF(T41&lt;&gt;"",T41+1,IF(A42=YEAR('Financial Goals (non-recurring)'!$D$7),1,"")))</f>
        <v/>
      </c>
      <c r="U42" s="36" t="str">
        <f ca="1">IF(T42&lt;&gt;"",'Financial Goals (non-recurring)'!$D$18*(1+'Financial Goals (non-recurring)'!$D$14)^(T42-1),"")</f>
        <v/>
      </c>
      <c r="V42" s="30" t="str">
        <f ca="1">IF(A42&gt;YEAR('Financial Goals (non-recurring)'!$F$6)-1,"",IF(V41&lt;&gt;"",V41+1,IF(A42=YEAR('Financial Goals (non-recurring)'!$F$7),1,"")))</f>
        <v/>
      </c>
      <c r="W42" s="36" t="str">
        <f ca="1">IF(V42&lt;&gt;"",'Financial Goals (non-recurring)'!$F$18*(1+'Financial Goals (non-recurring)'!$F$14)^(V42-1),"")</f>
        <v/>
      </c>
      <c r="X42" s="30" t="str">
        <f ca="1">IF(A42&gt;YEAR('Financial Goals (non-recurring)'!$H$6)-1,"",IF(X41&lt;&gt;"",X41+1,IF(A42=YEAR('Financial Goals (non-recurring)'!$H$7),1,"")))</f>
        <v/>
      </c>
      <c r="Y42" s="36" t="str">
        <f ca="1">IF(X42&lt;&gt;"",'Financial Goals (non-recurring)'!$H$18*(1+'Financial Goals (non-recurring)'!$H$14)^(X42-1),"")</f>
        <v/>
      </c>
      <c r="Z42" s="30" t="str">
        <f ca="1">IF(A42&gt;YEAR('Financial Goals (non-recurring)'!$J$6)-1,"",IF(Z41&lt;&gt;"",Z41+1,IF(A42=YEAR('Financial Goals (non-recurring)'!$J$7),1,"")))</f>
        <v/>
      </c>
      <c r="AA42" s="36" t="str">
        <f ca="1">IF(Z42&lt;&gt;"",'Financial Goals (non-recurring)'!$J$18*(1+'Financial Goals (non-recurring)'!$J$14)^(Z42-1),"")</f>
        <v/>
      </c>
      <c r="AB42" s="28"/>
      <c r="AC42" s="35">
        <f t="shared" ca="1" si="14"/>
        <v>2052</v>
      </c>
      <c r="AD42" s="31" t="str">
        <f ca="1">IF(ISERROR(INDEX('Financial Goals (recurring)'!$D$4:$H$34,MATCH('Detailed Cash Flow Chart'!AC42,'Financial Goals (recurring)'!$D$4:$D$34,0),3)),"",INDEX('Financial Goals (recurring)'!$D$4:$H$34,MATCH('Detailed Cash Flow Chart'!AC42,'Financial Goals (recurring)'!$D$4:$D$34,0),3))</f>
        <v/>
      </c>
      <c r="AE42" s="32" t="str">
        <f ca="1">IF(ISERROR(INDEX('Financial Goals (recurring)'!$E$4:$H$34,MATCH('Detailed Cash Flow Chart'!AC42,'Financial Goals (recurring)'!$E$4:$E$34,0),3)),"",INDEX('Financial Goals (recurring)'!$E$4:$H$34,MATCH('Detailed Cash Flow Chart'!AC42,'Financial Goals (recurring)'!$E$4:$E$34,0),3))</f>
        <v/>
      </c>
      <c r="AF42" s="32" t="str">
        <f ca="1">IF(ISERROR(INDEX('Financial Goals (recurring)'!$D$4:$H$34,MATCH('Detailed Cash Flow Chart'!AC42,'Financial Goals (recurring)'!$D$4:$D$34,0),5)),"",INDEX('Financial Goals (recurring)'!$D$4:$H$34,MATCH('Detailed Cash Flow Chart'!AC42,'Financial Goals (recurring)'!$D$4:$D$34,0),5))</f>
        <v/>
      </c>
      <c r="AG42" s="36" t="str">
        <f t="shared" si="6"/>
        <v/>
      </c>
      <c r="AH42" s="38"/>
      <c r="AI42" s="28"/>
      <c r="AJ42" s="38">
        <f t="shared" ca="1" si="15"/>
        <v>2052</v>
      </c>
      <c r="AK42" s="38" t="str">
        <f ca="1">IF(ISERROR(INDEX('Financial Goals (recurring)'!$M$4:$Q$34,MATCH('Detailed Cash Flow Chart'!AC42,'Financial Goals (recurring)'!$M$4:$M$34,0),3)),"",INDEX('Financial Goals (recurring)'!$M$4:$Q$34,MATCH('Detailed Cash Flow Chart'!AC42,'Financial Goals (recurring)'!$M$4:$M$34,0),3))</f>
        <v/>
      </c>
      <c r="AL42" s="38" t="str">
        <f ca="1">IF(ISERROR(INDEX('Financial Goals (recurring)'!$N$4:$Q$34,MATCH('Detailed Cash Flow Chart'!AC42,'Financial Goals (recurring)'!$N$4:$N$34,0),3)),"",INDEX('Financial Goals (recurring)'!$N$4:$Q$34,MATCH('Detailed Cash Flow Chart'!AC42,'Financial Goals (recurring)'!$N$4:$N$34,0),3))</f>
        <v/>
      </c>
      <c r="AM42" s="38" t="str">
        <f ca="1">IF(ISERROR(INDEX('Financial Goals (recurring)'!$M$4:$Q$34,MATCH('Detailed Cash Flow Chart'!AC42,'Financial Goals (recurring)'!$M$4:$M$34,0),5)),"",INDEX('Financial Goals (recurring)'!$M$4:$Q$34,MATCH('Detailed Cash Flow Chart'!AC42,'Financial Goals (recurring)'!$M$4:$M$34,0),5))</f>
        <v/>
      </c>
      <c r="AN42" s="32" t="str">
        <f t="shared" ca="1" si="7"/>
        <v/>
      </c>
      <c r="AO42" s="34" t="str">
        <f t="shared" ca="1" si="16"/>
        <v/>
      </c>
      <c r="AP42" s="28"/>
      <c r="AQ42" s="36">
        <f t="shared" ca="1" si="8"/>
        <v>0</v>
      </c>
    </row>
    <row r="43" spans="1:43">
      <c r="A43" s="39">
        <f t="shared" ca="1" si="9"/>
        <v>2053</v>
      </c>
      <c r="B43" s="39">
        <f ca="1">IF(B42&lt;(Retirement!$B$3+wy+k),B42+1,"")</f>
        <v>79</v>
      </c>
      <c r="C43" s="36">
        <f ca="1">IF(B43="","",IF(B42&lt;(Retirement!$B$3+wy),C42*(1+preinf),C42*(1+inf)))</f>
        <v>936519.4052794989</v>
      </c>
      <c r="D43" s="36">
        <f t="shared" ca="1" si="17"/>
        <v>936519.4052794989</v>
      </c>
      <c r="E43" s="36">
        <f t="shared" ca="1" si="18"/>
        <v>0</v>
      </c>
      <c r="F43" s="36" t="str">
        <f ca="1">IF(B43="","",IF(A42&lt;y+wy,IF(Retirement!$J$16="none","none",(12*E43+F42)*(1+preretint)),""))</f>
        <v/>
      </c>
      <c r="G43" s="36" t="str">
        <f ca="1">IF(B43="","",IF(A42&lt;y+wy,G42*(1+Retirement!$B$14),""))</f>
        <v/>
      </c>
      <c r="H43" s="36">
        <f ca="1">IF(B43="","",IF(A43&gt;=Retirement!$B$4,(H42-12*IF(D43="",0,D43))*(1+IF(A43&lt;Retirement!$B$4,preretint,retroi)), IF(A43=Retirement!$B$4-1,corptax,IF(F43="none",0,F43)+G43)))</f>
        <v>148072793.31500372</v>
      </c>
      <c r="I43" s="41" t="str">
        <f ca="1">IF(A43=Retirement!$B$4-1,IF(F43="none",0,F43)+G43-H43,"")</f>
        <v/>
      </c>
      <c r="J43" s="81">
        <f t="shared" ca="1" si="3"/>
        <v>2053</v>
      </c>
      <c r="K43" s="82">
        <f t="shared" ca="1" si="4"/>
        <v>9.3651940527949886</v>
      </c>
      <c r="L43" s="82">
        <f t="shared" ca="1" si="11"/>
        <v>9.3651940527949886</v>
      </c>
      <c r="M43" s="82">
        <f ca="1">IF(A43&gt;rety-1,'Cash flow summary'!H43,NA())/100000</f>
        <v>0</v>
      </c>
      <c r="N43" s="82">
        <f t="shared" ca="1" si="12"/>
        <v>9.3651940527949886</v>
      </c>
      <c r="O43" s="81">
        <f t="shared" ca="1" si="5"/>
        <v>1480.7279331500372</v>
      </c>
      <c r="P43" s="28"/>
      <c r="Q43" s="283">
        <f t="shared" ca="1" si="13"/>
        <v>2053</v>
      </c>
      <c r="R43" s="30" t="str">
        <f ca="1">IF(A43&gt;YEAR('Financial Goals (non-recurring)'!$B$6)-1,"",IF(R42&lt;&gt;"",R42+1,IF(A43=YEAR('Financial Goals (non-recurring)'!$B$7),1,"")))</f>
        <v/>
      </c>
      <c r="S43" s="36" t="str">
        <f ca="1">IF(R43&lt;&gt;"",'Financial Goals (non-recurring)'!$B$18*(1+incg)^(R43-1),"")</f>
        <v/>
      </c>
      <c r="T43" s="30" t="str">
        <f ca="1">IF(A43&gt;YEAR('Financial Goals (non-recurring)'!$D$6)-1,"",IF(T42&lt;&gt;"",T42+1,IF(A43=YEAR('Financial Goals (non-recurring)'!$D$7),1,"")))</f>
        <v/>
      </c>
      <c r="U43" s="36" t="str">
        <f ca="1">IF(T43&lt;&gt;"",'Financial Goals (non-recurring)'!$D$18*(1+'Financial Goals (non-recurring)'!$D$14)^(T43-1),"")</f>
        <v/>
      </c>
      <c r="V43" s="30" t="str">
        <f ca="1">IF(A43&gt;YEAR('Financial Goals (non-recurring)'!$F$6)-1,"",IF(V42&lt;&gt;"",V42+1,IF(A43=YEAR('Financial Goals (non-recurring)'!$F$7),1,"")))</f>
        <v/>
      </c>
      <c r="W43" s="36" t="str">
        <f ca="1">IF(V43&lt;&gt;"",'Financial Goals (non-recurring)'!$F$18*(1+'Financial Goals (non-recurring)'!$F$14)^(V43-1),"")</f>
        <v/>
      </c>
      <c r="X43" s="30" t="str">
        <f ca="1">IF(A43&gt;YEAR('Financial Goals (non-recurring)'!$H$6)-1,"",IF(X42&lt;&gt;"",X42+1,IF(A43=YEAR('Financial Goals (non-recurring)'!$H$7),1,"")))</f>
        <v/>
      </c>
      <c r="Y43" s="36" t="str">
        <f ca="1">IF(X43&lt;&gt;"",'Financial Goals (non-recurring)'!$H$18*(1+'Financial Goals (non-recurring)'!$H$14)^(X43-1),"")</f>
        <v/>
      </c>
      <c r="Z43" s="30" t="str">
        <f ca="1">IF(A43&gt;YEAR('Financial Goals (non-recurring)'!$J$6)-1,"",IF(Z42&lt;&gt;"",Z42+1,IF(A43=YEAR('Financial Goals (non-recurring)'!$J$7),1,"")))</f>
        <v/>
      </c>
      <c r="AA43" s="36" t="str">
        <f ca="1">IF(Z43&lt;&gt;"",'Financial Goals (non-recurring)'!$J$18*(1+'Financial Goals (non-recurring)'!$J$14)^(Z43-1),"")</f>
        <v/>
      </c>
      <c r="AB43" s="28"/>
      <c r="AC43" s="35">
        <f t="shared" ca="1" si="14"/>
        <v>2053</v>
      </c>
      <c r="AD43" s="31" t="str">
        <f ca="1">IF(ISERROR(INDEX('Financial Goals (recurring)'!$D$4:$H$34,MATCH('Detailed Cash Flow Chart'!AC43,'Financial Goals (recurring)'!$D$4:$D$34,0),3)),"",INDEX('Financial Goals (recurring)'!$D$4:$H$34,MATCH('Detailed Cash Flow Chart'!AC43,'Financial Goals (recurring)'!$D$4:$D$34,0),3))</f>
        <v/>
      </c>
      <c r="AE43" s="32" t="str">
        <f ca="1">IF(ISERROR(INDEX('Financial Goals (recurring)'!$E$4:$H$34,MATCH('Detailed Cash Flow Chart'!AC43,'Financial Goals (recurring)'!$E$4:$E$34,0),3)),"",INDEX('Financial Goals (recurring)'!$E$4:$H$34,MATCH('Detailed Cash Flow Chart'!AC43,'Financial Goals (recurring)'!$E$4:$E$34,0),3))</f>
        <v/>
      </c>
      <c r="AF43" s="32" t="str">
        <f ca="1">IF(ISERROR(INDEX('Financial Goals (recurring)'!$D$4:$H$34,MATCH('Detailed Cash Flow Chart'!AC43,'Financial Goals (recurring)'!$D$4:$D$34,0),5)),"",INDEX('Financial Goals (recurring)'!$D$4:$H$34,MATCH('Detailed Cash Flow Chart'!AC43,'Financial Goals (recurring)'!$D$4:$D$34,0),5))</f>
        <v/>
      </c>
      <c r="AG43" s="36" t="str">
        <f t="shared" si="6"/>
        <v/>
      </c>
      <c r="AH43" s="38"/>
      <c r="AI43" s="28"/>
      <c r="AJ43" s="38">
        <f t="shared" ca="1" si="15"/>
        <v>2053</v>
      </c>
      <c r="AK43" s="38" t="str">
        <f ca="1">IF(ISERROR(INDEX('Financial Goals (recurring)'!$M$4:$Q$34,MATCH('Detailed Cash Flow Chart'!AC43,'Financial Goals (recurring)'!$M$4:$M$34,0),3)),"",INDEX('Financial Goals (recurring)'!$M$4:$Q$34,MATCH('Detailed Cash Flow Chart'!AC43,'Financial Goals (recurring)'!$M$4:$M$34,0),3))</f>
        <v/>
      </c>
      <c r="AL43" s="38" t="str">
        <f ca="1">IF(ISERROR(INDEX('Financial Goals (recurring)'!$N$4:$Q$34,MATCH('Detailed Cash Flow Chart'!AC43,'Financial Goals (recurring)'!$N$4:$N$34,0),3)),"",INDEX('Financial Goals (recurring)'!$N$4:$Q$34,MATCH('Detailed Cash Flow Chart'!AC43,'Financial Goals (recurring)'!$N$4:$N$34,0),3))</f>
        <v/>
      </c>
      <c r="AM43" s="38" t="str">
        <f ca="1">IF(ISERROR(INDEX('Financial Goals (recurring)'!$M$4:$Q$34,MATCH('Detailed Cash Flow Chart'!AC43,'Financial Goals (recurring)'!$M$4:$M$34,0),5)),"",INDEX('Financial Goals (recurring)'!$M$4:$Q$34,MATCH('Detailed Cash Flow Chart'!AC43,'Financial Goals (recurring)'!$M$4:$M$34,0),5))</f>
        <v/>
      </c>
      <c r="AN43" s="32" t="str">
        <f t="shared" ca="1" si="7"/>
        <v/>
      </c>
      <c r="AO43" s="34" t="str">
        <f t="shared" ca="1" si="16"/>
        <v/>
      </c>
      <c r="AP43" s="28"/>
      <c r="AQ43" s="36">
        <f t="shared" ca="1" si="8"/>
        <v>0</v>
      </c>
    </row>
    <row r="44" spans="1:43">
      <c r="A44" s="39">
        <f t="shared" ca="1" si="9"/>
        <v>2054</v>
      </c>
      <c r="B44" s="39">
        <f ca="1">IF(B43&lt;(Retirement!$B$3+wy+k),B43+1,"")</f>
        <v>80</v>
      </c>
      <c r="C44" s="36">
        <f ca="1">IF(B44="","",IF(B43&lt;(Retirement!$B$3+wy),C43*(1+preinf),C43*(1+inf)))</f>
        <v>1020806.1517546539</v>
      </c>
      <c r="D44" s="36">
        <f t="shared" ca="1" si="17"/>
        <v>1020806.1517546537</v>
      </c>
      <c r="E44" s="36">
        <f t="shared" ca="1" si="18"/>
        <v>0</v>
      </c>
      <c r="F44" s="36" t="str">
        <f ca="1">IF(B44="","",IF(A43&lt;y+wy,IF(Retirement!$J$16="none","none",(12*E44+F43)*(1+preretint)),""))</f>
        <v/>
      </c>
      <c r="G44" s="36" t="str">
        <f ca="1">IF(B44="","",IF(A43&lt;y+wy,G43*(1+Retirement!$B$14),""))</f>
        <v/>
      </c>
      <c r="H44" s="36">
        <f ca="1">IF(B44="","",IF(A44&gt;=Retirement!$B$4,(H43-12*IF(D44="",0,D44))*(1+IF(A44&lt;Retirement!$B$4,preretint,retroi)), IF(A44=Retirement!$B$4-1,corptax,IF(F44="none",0,F44)+G44)))</f>
        <v>145330737.85852423</v>
      </c>
      <c r="I44" s="41" t="str">
        <f ca="1">IF(A44=Retirement!$B$4-1,IF(F44="none",0,F44)+G44-H44,"")</f>
        <v/>
      </c>
      <c r="J44" s="81">
        <f t="shared" ca="1" si="3"/>
        <v>2054</v>
      </c>
      <c r="K44" s="82">
        <f t="shared" ca="1" si="4"/>
        <v>10.20806151754654</v>
      </c>
      <c r="L44" s="82">
        <f t="shared" ca="1" si="11"/>
        <v>10.208061517546536</v>
      </c>
      <c r="M44" s="82">
        <f ca="1">IF(A44&gt;rety-1,'Cash flow summary'!H44,NA())/100000</f>
        <v>0</v>
      </c>
      <c r="N44" s="82">
        <f t="shared" ca="1" si="12"/>
        <v>10.208061517546536</v>
      </c>
      <c r="O44" s="81">
        <f t="shared" ca="1" si="5"/>
        <v>1453.3073785852423</v>
      </c>
      <c r="P44" s="28"/>
      <c r="Q44" s="283">
        <f t="shared" ca="1" si="13"/>
        <v>2054</v>
      </c>
      <c r="R44" s="30" t="str">
        <f ca="1">IF(A44&gt;YEAR('Financial Goals (non-recurring)'!$B$6)-1,"",IF(R43&lt;&gt;"",R43+1,IF(A44=YEAR('Financial Goals (non-recurring)'!$B$7),1,"")))</f>
        <v/>
      </c>
      <c r="S44" s="36" t="str">
        <f ca="1">IF(R44&lt;&gt;"",'Financial Goals (non-recurring)'!$B$18*(1+incg)^(R44-1),"")</f>
        <v/>
      </c>
      <c r="T44" s="30" t="str">
        <f ca="1">IF(A44&gt;YEAR('Financial Goals (non-recurring)'!$D$6)-1,"",IF(T43&lt;&gt;"",T43+1,IF(A44=YEAR('Financial Goals (non-recurring)'!$D$7),1,"")))</f>
        <v/>
      </c>
      <c r="U44" s="36" t="str">
        <f ca="1">IF(T44&lt;&gt;"",'Financial Goals (non-recurring)'!$D$18*(1+'Financial Goals (non-recurring)'!$D$14)^(T44-1),"")</f>
        <v/>
      </c>
      <c r="V44" s="30" t="str">
        <f ca="1">IF(A44&gt;YEAR('Financial Goals (non-recurring)'!$F$6)-1,"",IF(V43&lt;&gt;"",V43+1,IF(A44=YEAR('Financial Goals (non-recurring)'!$F$7),1,"")))</f>
        <v/>
      </c>
      <c r="W44" s="36" t="str">
        <f ca="1">IF(V44&lt;&gt;"",'Financial Goals (non-recurring)'!$F$18*(1+'Financial Goals (non-recurring)'!$F$14)^(V44-1),"")</f>
        <v/>
      </c>
      <c r="X44" s="30" t="str">
        <f ca="1">IF(A44&gt;YEAR('Financial Goals (non-recurring)'!$H$6)-1,"",IF(X43&lt;&gt;"",X43+1,IF(A44=YEAR('Financial Goals (non-recurring)'!$H$7),1,"")))</f>
        <v/>
      </c>
      <c r="Y44" s="36" t="str">
        <f ca="1">IF(X44&lt;&gt;"",'Financial Goals (non-recurring)'!$H$18*(1+'Financial Goals (non-recurring)'!$H$14)^(X44-1),"")</f>
        <v/>
      </c>
      <c r="Z44" s="30" t="str">
        <f ca="1">IF(A44&gt;YEAR('Financial Goals (non-recurring)'!$J$6)-1,"",IF(Z43&lt;&gt;"",Z43+1,IF(A44=YEAR('Financial Goals (non-recurring)'!$J$7),1,"")))</f>
        <v/>
      </c>
      <c r="AA44" s="36" t="str">
        <f ca="1">IF(Z44&lt;&gt;"",'Financial Goals (non-recurring)'!$J$18*(1+'Financial Goals (non-recurring)'!$J$14)^(Z44-1),"")</f>
        <v/>
      </c>
      <c r="AB44" s="28"/>
      <c r="AC44" s="35">
        <f t="shared" ca="1" si="14"/>
        <v>2054</v>
      </c>
      <c r="AD44" s="31" t="str">
        <f ca="1">IF(ISERROR(INDEX('Financial Goals (recurring)'!$D$4:$H$34,MATCH('Detailed Cash Flow Chart'!AC44,'Financial Goals (recurring)'!$D$4:$D$34,0),3)),"",INDEX('Financial Goals (recurring)'!$D$4:$H$34,MATCH('Detailed Cash Flow Chart'!AC44,'Financial Goals (recurring)'!$D$4:$D$34,0),3))</f>
        <v/>
      </c>
      <c r="AE44" s="32" t="str">
        <f ca="1">IF(ISERROR(INDEX('Financial Goals (recurring)'!$E$4:$H$34,MATCH('Detailed Cash Flow Chart'!AC44,'Financial Goals (recurring)'!$E$4:$E$34,0),3)),"",INDEX('Financial Goals (recurring)'!$E$4:$H$34,MATCH('Detailed Cash Flow Chart'!AC44,'Financial Goals (recurring)'!$E$4:$E$34,0),3))</f>
        <v/>
      </c>
      <c r="AF44" s="32" t="str">
        <f ca="1">IF(ISERROR(INDEX('Financial Goals (recurring)'!$D$4:$H$34,MATCH('Detailed Cash Flow Chart'!AC44,'Financial Goals (recurring)'!$D$4:$D$34,0),5)),"",INDEX('Financial Goals (recurring)'!$D$4:$H$34,MATCH('Detailed Cash Flow Chart'!AC44,'Financial Goals (recurring)'!$D$4:$D$34,0),5))</f>
        <v/>
      </c>
      <c r="AG44" s="36" t="str">
        <f t="shared" si="6"/>
        <v/>
      </c>
      <c r="AH44" s="38"/>
      <c r="AI44" s="28"/>
      <c r="AJ44" s="38">
        <f t="shared" ca="1" si="15"/>
        <v>2054</v>
      </c>
      <c r="AK44" s="38" t="str">
        <f ca="1">IF(ISERROR(INDEX('Financial Goals (recurring)'!$M$4:$Q$34,MATCH('Detailed Cash Flow Chart'!AC44,'Financial Goals (recurring)'!$M$4:$M$34,0),3)),"",INDEX('Financial Goals (recurring)'!$M$4:$Q$34,MATCH('Detailed Cash Flow Chart'!AC44,'Financial Goals (recurring)'!$M$4:$M$34,0),3))</f>
        <v/>
      </c>
      <c r="AL44" s="38" t="str">
        <f ca="1">IF(ISERROR(INDEX('Financial Goals (recurring)'!$N$4:$Q$34,MATCH('Detailed Cash Flow Chart'!AC44,'Financial Goals (recurring)'!$N$4:$N$34,0),3)),"",INDEX('Financial Goals (recurring)'!$N$4:$Q$34,MATCH('Detailed Cash Flow Chart'!AC44,'Financial Goals (recurring)'!$N$4:$N$34,0),3))</f>
        <v/>
      </c>
      <c r="AM44" s="38" t="str">
        <f ca="1">IF(ISERROR(INDEX('Financial Goals (recurring)'!$M$4:$Q$34,MATCH('Detailed Cash Flow Chart'!AC44,'Financial Goals (recurring)'!$M$4:$M$34,0),5)),"",INDEX('Financial Goals (recurring)'!$M$4:$Q$34,MATCH('Detailed Cash Flow Chart'!AC44,'Financial Goals (recurring)'!$M$4:$M$34,0),5))</f>
        <v/>
      </c>
      <c r="AN44" s="32" t="str">
        <f t="shared" ca="1" si="7"/>
        <v/>
      </c>
      <c r="AO44" s="34" t="str">
        <f t="shared" ca="1" si="16"/>
        <v/>
      </c>
      <c r="AP44" s="28"/>
      <c r="AQ44" s="36">
        <f t="shared" ca="1" si="8"/>
        <v>0</v>
      </c>
    </row>
    <row r="45" spans="1:43">
      <c r="A45" s="39">
        <f t="shared" ca="1" si="9"/>
        <v>2055</v>
      </c>
      <c r="B45" s="39">
        <f ca="1">IF(B44&lt;(Retirement!$B$3+wy+k),B44+1,"")</f>
        <v>81</v>
      </c>
      <c r="C45" s="36">
        <f ca="1">IF(B45="","",IF(B44&lt;(Retirement!$B$3+wy),C44*(1+preinf),C44*(1+inf)))</f>
        <v>1112678.7054125727</v>
      </c>
      <c r="D45" s="36">
        <f t="shared" ca="1" si="17"/>
        <v>1112678.7054125725</v>
      </c>
      <c r="E45" s="36">
        <f t="shared" ca="1" si="18"/>
        <v>0</v>
      </c>
      <c r="F45" s="36" t="str">
        <f ca="1">IF(B45="","",IF(A44&lt;y+wy,IF(Retirement!$J$16="none","none",(12*E45+F44)*(1+preretint)),""))</f>
        <v/>
      </c>
      <c r="G45" s="36" t="str">
        <f ca="1">IF(B45="","",IF(A44&lt;y+wy,G44*(1+Retirement!$B$14),""))</f>
        <v/>
      </c>
      <c r="H45" s="36">
        <f ca="1">IF(B45="","",IF(A45&gt;=Retirement!$B$4,(H44-12*IF(D45="",0,D45))*(1+IF(A45&lt;Retirement!$B$4,preretint,retroi)), IF(A45=Retirement!$B$4-1,corptax,IF(F45="none",0,F45)+G45)))</f>
        <v>141217094.9311235</v>
      </c>
      <c r="I45" s="41" t="str">
        <f ca="1">IF(A45=Retirement!$B$4-1,IF(F45="none",0,F45)+G45-H45,"")</f>
        <v/>
      </c>
      <c r="J45" s="81">
        <f t="shared" ca="1" si="3"/>
        <v>2055</v>
      </c>
      <c r="K45" s="82">
        <f t="shared" ca="1" si="4"/>
        <v>11.126787054125726</v>
      </c>
      <c r="L45" s="82">
        <f t="shared" ca="1" si="11"/>
        <v>11.126787054125725</v>
      </c>
      <c r="M45" s="82">
        <f ca="1">IF(A45&gt;rety-1,'Cash flow summary'!H45,NA())/100000</f>
        <v>0</v>
      </c>
      <c r="N45" s="82">
        <f t="shared" ca="1" si="12"/>
        <v>11.126787054125725</v>
      </c>
      <c r="O45" s="81">
        <f t="shared" ca="1" si="5"/>
        <v>1412.1709493112351</v>
      </c>
      <c r="P45" s="28"/>
      <c r="Q45" s="283">
        <f t="shared" ca="1" si="13"/>
        <v>2055</v>
      </c>
      <c r="R45" s="30" t="str">
        <f ca="1">IF(A45&gt;YEAR('Financial Goals (non-recurring)'!$B$6)-1,"",IF(R44&lt;&gt;"",R44+1,IF(A45=YEAR('Financial Goals (non-recurring)'!$B$7),1,"")))</f>
        <v/>
      </c>
      <c r="S45" s="36" t="str">
        <f ca="1">IF(R45&lt;&gt;"",'Financial Goals (non-recurring)'!$B$18*(1+incg)^(R45-1),"")</f>
        <v/>
      </c>
      <c r="T45" s="30" t="str">
        <f ca="1">IF(A45&gt;YEAR('Financial Goals (non-recurring)'!$D$6)-1,"",IF(T44&lt;&gt;"",T44+1,IF(A45=YEAR('Financial Goals (non-recurring)'!$D$7),1,"")))</f>
        <v/>
      </c>
      <c r="U45" s="36" t="str">
        <f ca="1">IF(T45&lt;&gt;"",'Financial Goals (non-recurring)'!$D$18*(1+'Financial Goals (non-recurring)'!$D$14)^(T45-1),"")</f>
        <v/>
      </c>
      <c r="V45" s="30" t="str">
        <f ca="1">IF(A45&gt;YEAR('Financial Goals (non-recurring)'!$F$6)-1,"",IF(V44&lt;&gt;"",V44+1,IF(A45=YEAR('Financial Goals (non-recurring)'!$F$7),1,"")))</f>
        <v/>
      </c>
      <c r="W45" s="36" t="str">
        <f ca="1">IF(V45&lt;&gt;"",'Financial Goals (non-recurring)'!$F$18*(1+'Financial Goals (non-recurring)'!$F$14)^(V45-1),"")</f>
        <v/>
      </c>
      <c r="X45" s="30" t="str">
        <f ca="1">IF(A45&gt;YEAR('Financial Goals (non-recurring)'!$H$6)-1,"",IF(X44&lt;&gt;"",X44+1,IF(A45=YEAR('Financial Goals (non-recurring)'!$H$7),1,"")))</f>
        <v/>
      </c>
      <c r="Y45" s="36" t="str">
        <f ca="1">IF(X45&lt;&gt;"",'Financial Goals (non-recurring)'!$H$18*(1+'Financial Goals (non-recurring)'!$H$14)^(X45-1),"")</f>
        <v/>
      </c>
      <c r="Z45" s="30" t="str">
        <f ca="1">IF(A45&gt;YEAR('Financial Goals (non-recurring)'!$J$6)-1,"",IF(Z44&lt;&gt;"",Z44+1,IF(A45=YEAR('Financial Goals (non-recurring)'!$J$7),1,"")))</f>
        <v/>
      </c>
      <c r="AA45" s="36" t="str">
        <f ca="1">IF(Z45&lt;&gt;"",'Financial Goals (non-recurring)'!$J$18*(1+'Financial Goals (non-recurring)'!$J$14)^(Z45-1),"")</f>
        <v/>
      </c>
      <c r="AB45" s="28"/>
      <c r="AC45" s="35">
        <f t="shared" ca="1" si="14"/>
        <v>2055</v>
      </c>
      <c r="AD45" s="31" t="str">
        <f ca="1">IF(ISERROR(INDEX('Financial Goals (recurring)'!$D$4:$H$34,MATCH('Detailed Cash Flow Chart'!AC45,'Financial Goals (recurring)'!$D$4:$D$34,0),3)),"",INDEX('Financial Goals (recurring)'!$D$4:$H$34,MATCH('Detailed Cash Flow Chart'!AC45,'Financial Goals (recurring)'!$D$4:$D$34,0),3))</f>
        <v/>
      </c>
      <c r="AE45" s="32" t="str">
        <f ca="1">IF(ISERROR(INDEX('Financial Goals (recurring)'!$E$4:$H$34,MATCH('Detailed Cash Flow Chart'!AC45,'Financial Goals (recurring)'!$E$4:$E$34,0),3)),"",INDEX('Financial Goals (recurring)'!$E$4:$H$34,MATCH('Detailed Cash Flow Chart'!AC45,'Financial Goals (recurring)'!$E$4:$E$34,0),3))</f>
        <v/>
      </c>
      <c r="AF45" s="32" t="str">
        <f ca="1">IF(ISERROR(INDEX('Financial Goals (recurring)'!$D$4:$H$34,MATCH('Detailed Cash Flow Chart'!AC45,'Financial Goals (recurring)'!$D$4:$D$34,0),5)),"",INDEX('Financial Goals (recurring)'!$D$4:$H$34,MATCH('Detailed Cash Flow Chart'!AC45,'Financial Goals (recurring)'!$D$4:$D$34,0),5))</f>
        <v/>
      </c>
      <c r="AG45" s="36" t="str">
        <f t="shared" si="6"/>
        <v/>
      </c>
      <c r="AH45" s="38"/>
      <c r="AI45" s="28"/>
      <c r="AJ45" s="38">
        <f t="shared" ca="1" si="15"/>
        <v>2055</v>
      </c>
      <c r="AK45" s="38" t="str">
        <f ca="1">IF(ISERROR(INDEX('Financial Goals (recurring)'!$M$4:$Q$34,MATCH('Detailed Cash Flow Chart'!AC45,'Financial Goals (recurring)'!$M$4:$M$34,0),3)),"",INDEX('Financial Goals (recurring)'!$M$4:$Q$34,MATCH('Detailed Cash Flow Chart'!AC45,'Financial Goals (recurring)'!$M$4:$M$34,0),3))</f>
        <v/>
      </c>
      <c r="AL45" s="38" t="str">
        <f ca="1">IF(ISERROR(INDEX('Financial Goals (recurring)'!$N$4:$Q$34,MATCH('Detailed Cash Flow Chart'!AC45,'Financial Goals (recurring)'!$N$4:$N$34,0),3)),"",INDEX('Financial Goals (recurring)'!$N$4:$Q$34,MATCH('Detailed Cash Flow Chart'!AC45,'Financial Goals (recurring)'!$N$4:$N$34,0),3))</f>
        <v/>
      </c>
      <c r="AM45" s="38" t="str">
        <f ca="1">IF(ISERROR(INDEX('Financial Goals (recurring)'!$M$4:$Q$34,MATCH('Detailed Cash Flow Chart'!AC45,'Financial Goals (recurring)'!$M$4:$M$34,0),5)),"",INDEX('Financial Goals (recurring)'!$M$4:$Q$34,MATCH('Detailed Cash Flow Chart'!AC45,'Financial Goals (recurring)'!$M$4:$M$34,0),5))</f>
        <v/>
      </c>
      <c r="AN45" s="32" t="str">
        <f t="shared" ca="1" si="7"/>
        <v/>
      </c>
      <c r="AO45" s="34" t="str">
        <f t="shared" ca="1" si="16"/>
        <v/>
      </c>
      <c r="AP45" s="28"/>
      <c r="AQ45" s="36">
        <f t="shared" ca="1" si="8"/>
        <v>0</v>
      </c>
    </row>
    <row r="46" spans="1:43">
      <c r="A46" s="39">
        <f t="shared" ca="1" si="9"/>
        <v>2056</v>
      </c>
      <c r="B46" s="39">
        <f ca="1">IF(B45&lt;(Retirement!$B$3+wy+k),B45+1,"")</f>
        <v>82</v>
      </c>
      <c r="C46" s="36">
        <f ca="1">IF(B46="","",IF(B45&lt;(Retirement!$B$3+wy),C45*(1+preinf),C45*(1+inf)))</f>
        <v>1212819.7888997043</v>
      </c>
      <c r="D46" s="36">
        <f t="shared" ca="1" si="17"/>
        <v>1212819.7888997041</v>
      </c>
      <c r="E46" s="36">
        <f t="shared" ca="1" si="18"/>
        <v>0</v>
      </c>
      <c r="F46" s="36" t="str">
        <f ca="1">IF(B46="","",IF(A45&lt;y+wy,IF(Retirement!$J$16="none","none",(12*E46+F45)*(1+preretint)),""))</f>
        <v/>
      </c>
      <c r="G46" s="36" t="str">
        <f ca="1">IF(B46="","",IF(A45&lt;y+wy,G45*(1+Retirement!$B$14),""))</f>
        <v/>
      </c>
      <c r="H46" s="36">
        <f ca="1">IF(B46="","",IF(A46&gt;=Retirement!$B$4,(H45-12*IF(D46="",0,D46))*(1+IF(A46&lt;Retirement!$B$4,preretint,retroi)), IF(A46=Retirement!$B$4-1,corptax,IF(F46="none",0,F46)+G46)))</f>
        <v>135529685.48682994</v>
      </c>
      <c r="I46" s="41" t="str">
        <f ca="1">IF(A46=Retirement!$B$4-1,IF(F46="none",0,F46)+G46-H46,"")</f>
        <v/>
      </c>
      <c r="J46" s="81">
        <f t="shared" ca="1" si="3"/>
        <v>2056</v>
      </c>
      <c r="K46" s="82">
        <f t="shared" ca="1" si="4"/>
        <v>12.128197888997043</v>
      </c>
      <c r="L46" s="82">
        <f t="shared" ca="1" si="11"/>
        <v>12.128197888997041</v>
      </c>
      <c r="M46" s="82">
        <f ca="1">IF(A46&gt;rety-1,'Cash flow summary'!H46,NA())/100000</f>
        <v>0</v>
      </c>
      <c r="N46" s="82">
        <f t="shared" ca="1" si="12"/>
        <v>12.128197888997041</v>
      </c>
      <c r="O46" s="81">
        <f t="shared" ca="1" si="5"/>
        <v>1355.2968548682993</v>
      </c>
      <c r="P46" s="28"/>
      <c r="Q46" s="283">
        <f t="shared" ca="1" si="13"/>
        <v>2056</v>
      </c>
      <c r="R46" s="30" t="str">
        <f ca="1">IF(A46&gt;YEAR('Financial Goals (non-recurring)'!$B$6)-1,"",IF(R45&lt;&gt;"",R45+1,IF(A46=YEAR('Financial Goals (non-recurring)'!$B$7),1,"")))</f>
        <v/>
      </c>
      <c r="S46" s="36" t="str">
        <f ca="1">IF(R46&lt;&gt;"",'Financial Goals (non-recurring)'!$B$18*(1+incg)^(R46-1),"")</f>
        <v/>
      </c>
      <c r="T46" s="30" t="str">
        <f ca="1">IF(A46&gt;YEAR('Financial Goals (non-recurring)'!$D$6)-1,"",IF(T45&lt;&gt;"",T45+1,IF(A46=YEAR('Financial Goals (non-recurring)'!$D$7),1,"")))</f>
        <v/>
      </c>
      <c r="U46" s="36" t="str">
        <f ca="1">IF(T46&lt;&gt;"",'Financial Goals (non-recurring)'!$D$18*(1+'Financial Goals (non-recurring)'!$D$14)^(T46-1),"")</f>
        <v/>
      </c>
      <c r="V46" s="30" t="str">
        <f ca="1">IF(A46&gt;YEAR('Financial Goals (non-recurring)'!$F$6)-1,"",IF(V45&lt;&gt;"",V45+1,IF(A46=YEAR('Financial Goals (non-recurring)'!$F$7),1,"")))</f>
        <v/>
      </c>
      <c r="W46" s="36" t="str">
        <f ca="1">IF(V46&lt;&gt;"",'Financial Goals (non-recurring)'!$F$18*(1+'Financial Goals (non-recurring)'!$F$14)^(V46-1),"")</f>
        <v/>
      </c>
      <c r="X46" s="30" t="str">
        <f ca="1">IF(A46&gt;YEAR('Financial Goals (non-recurring)'!$H$6)-1,"",IF(X45&lt;&gt;"",X45+1,IF(A46=YEAR('Financial Goals (non-recurring)'!$H$7),1,"")))</f>
        <v/>
      </c>
      <c r="Y46" s="36" t="str">
        <f ca="1">IF(X46&lt;&gt;"",'Financial Goals (non-recurring)'!$H$18*(1+'Financial Goals (non-recurring)'!$H$14)^(X46-1),"")</f>
        <v/>
      </c>
      <c r="Z46" s="30" t="str">
        <f ca="1">IF(A46&gt;YEAR('Financial Goals (non-recurring)'!$J$6)-1,"",IF(Z45&lt;&gt;"",Z45+1,IF(A46=YEAR('Financial Goals (non-recurring)'!$J$7),1,"")))</f>
        <v/>
      </c>
      <c r="AA46" s="36" t="str">
        <f ca="1">IF(Z46&lt;&gt;"",'Financial Goals (non-recurring)'!$J$18*(1+'Financial Goals (non-recurring)'!$J$14)^(Z46-1),"")</f>
        <v/>
      </c>
      <c r="AB46" s="28"/>
      <c r="AC46" s="35">
        <f t="shared" ca="1" si="14"/>
        <v>2056</v>
      </c>
      <c r="AD46" s="31" t="str">
        <f ca="1">IF(ISERROR(INDEX('Financial Goals (recurring)'!$D$4:$H$34,MATCH('Detailed Cash Flow Chart'!AC46,'Financial Goals (recurring)'!$D$4:$D$34,0),3)),"",INDEX('Financial Goals (recurring)'!$D$4:$H$34,MATCH('Detailed Cash Flow Chart'!AC46,'Financial Goals (recurring)'!$D$4:$D$34,0),3))</f>
        <v/>
      </c>
      <c r="AE46" s="32" t="str">
        <f ca="1">IF(ISERROR(INDEX('Financial Goals (recurring)'!$E$4:$H$34,MATCH('Detailed Cash Flow Chart'!AC46,'Financial Goals (recurring)'!$E$4:$E$34,0),3)),"",INDEX('Financial Goals (recurring)'!$E$4:$H$34,MATCH('Detailed Cash Flow Chart'!AC46,'Financial Goals (recurring)'!$E$4:$E$34,0),3))</f>
        <v/>
      </c>
      <c r="AF46" s="32" t="str">
        <f ca="1">IF(ISERROR(INDEX('Financial Goals (recurring)'!$D$4:$H$34,MATCH('Detailed Cash Flow Chart'!AC46,'Financial Goals (recurring)'!$D$4:$D$34,0),5)),"",INDEX('Financial Goals (recurring)'!$D$4:$H$34,MATCH('Detailed Cash Flow Chart'!AC46,'Financial Goals (recurring)'!$D$4:$D$34,0),5))</f>
        <v/>
      </c>
      <c r="AG46" s="36" t="str">
        <f t="shared" si="6"/>
        <v/>
      </c>
      <c r="AH46" s="38"/>
      <c r="AI46" s="28"/>
      <c r="AJ46" s="38">
        <f t="shared" ca="1" si="15"/>
        <v>2056</v>
      </c>
      <c r="AK46" s="38" t="str">
        <f ca="1">IF(ISERROR(INDEX('Financial Goals (recurring)'!$M$4:$Q$34,MATCH('Detailed Cash Flow Chart'!AC46,'Financial Goals (recurring)'!$M$4:$M$34,0),3)),"",INDEX('Financial Goals (recurring)'!$M$4:$Q$34,MATCH('Detailed Cash Flow Chart'!AC46,'Financial Goals (recurring)'!$M$4:$M$34,0),3))</f>
        <v/>
      </c>
      <c r="AL46" s="38" t="str">
        <f ca="1">IF(ISERROR(INDEX('Financial Goals (recurring)'!$N$4:$Q$34,MATCH('Detailed Cash Flow Chart'!AC46,'Financial Goals (recurring)'!$N$4:$N$34,0),3)),"",INDEX('Financial Goals (recurring)'!$N$4:$Q$34,MATCH('Detailed Cash Flow Chart'!AC46,'Financial Goals (recurring)'!$N$4:$N$34,0),3))</f>
        <v/>
      </c>
      <c r="AM46" s="38" t="str">
        <f ca="1">IF(ISERROR(INDEX('Financial Goals (recurring)'!$M$4:$Q$34,MATCH('Detailed Cash Flow Chart'!AC46,'Financial Goals (recurring)'!$M$4:$M$34,0),5)),"",INDEX('Financial Goals (recurring)'!$M$4:$Q$34,MATCH('Detailed Cash Flow Chart'!AC46,'Financial Goals (recurring)'!$M$4:$M$34,0),5))</f>
        <v/>
      </c>
      <c r="AN46" s="32" t="str">
        <f t="shared" ca="1" si="7"/>
        <v/>
      </c>
      <c r="AO46" s="34" t="str">
        <f t="shared" ca="1" si="16"/>
        <v/>
      </c>
      <c r="AP46" s="28"/>
      <c r="AQ46" s="36">
        <f t="shared" ca="1" si="8"/>
        <v>0</v>
      </c>
    </row>
    <row r="47" spans="1:43">
      <c r="A47" s="39">
        <f t="shared" ca="1" si="9"/>
        <v>2057</v>
      </c>
      <c r="B47" s="39">
        <f ca="1">IF(B46&lt;(Retirement!$B$3+wy+k),B46+1,"")</f>
        <v>83</v>
      </c>
      <c r="C47" s="36">
        <f ca="1">IF(B47="","",IF(B46&lt;(Retirement!$B$3+wy),C46*(1+preinf),C46*(1+inf)))</f>
        <v>1321973.5699006778</v>
      </c>
      <c r="D47" s="36">
        <f t="shared" ca="1" si="17"/>
        <v>1321973.5699006778</v>
      </c>
      <c r="E47" s="36">
        <f t="shared" ca="1" si="18"/>
        <v>0</v>
      </c>
      <c r="F47" s="36" t="str">
        <f ca="1">IF(B47="","",IF(A46&lt;y+wy,IF(Retirement!$J$16="none","none",(12*E47+F46)*(1+preretint)),""))</f>
        <v/>
      </c>
      <c r="G47" s="36" t="str">
        <f ca="1">IF(B47="","",IF(A46&lt;y+wy,G46*(1+Retirement!$B$14),""))</f>
        <v/>
      </c>
      <c r="H47" s="36">
        <f ca="1">IF(B47="","",IF(A47&gt;=Retirement!$B$4,(H46-12*IF(D47="",0,D47))*(1+IF(A47&lt;Retirement!$B$4,preretint,retroi)), IF(A47=Retirement!$B$4-1,corptax,IF(F47="none",0,F47)+G47)))</f>
        <v>128042622.83338334</v>
      </c>
      <c r="I47" s="41" t="str">
        <f ca="1">IF(A47=Retirement!$B$4-1,IF(F47="none",0,F47)+G47-H47,"")</f>
        <v/>
      </c>
      <c r="J47" s="81">
        <f t="shared" ca="1" si="3"/>
        <v>2057</v>
      </c>
      <c r="K47" s="82">
        <f t="shared" ca="1" si="4"/>
        <v>13.219735699006778</v>
      </c>
      <c r="L47" s="82">
        <f t="shared" ca="1" si="11"/>
        <v>13.219735699006778</v>
      </c>
      <c r="M47" s="82">
        <f ca="1">IF(A47&gt;rety-1,'Cash flow summary'!H47,NA())/100000</f>
        <v>0</v>
      </c>
      <c r="N47" s="82">
        <f t="shared" ca="1" si="12"/>
        <v>13.219735699006778</v>
      </c>
      <c r="O47" s="81">
        <f t="shared" ca="1" si="5"/>
        <v>1280.4262283338335</v>
      </c>
      <c r="P47" s="28"/>
      <c r="Q47" s="283">
        <f t="shared" ca="1" si="13"/>
        <v>2057</v>
      </c>
      <c r="R47" s="30" t="str">
        <f ca="1">IF(A47&gt;YEAR('Financial Goals (non-recurring)'!$B$6)-1,"",IF(R46&lt;&gt;"",R46+1,IF(A47=YEAR('Financial Goals (non-recurring)'!$B$7),1,"")))</f>
        <v/>
      </c>
      <c r="S47" s="36" t="str">
        <f ca="1">IF(R47&lt;&gt;"",'Financial Goals (non-recurring)'!$B$18*(1+incg)^(R47-1),"")</f>
        <v/>
      </c>
      <c r="T47" s="30" t="str">
        <f ca="1">IF(A47&gt;YEAR('Financial Goals (non-recurring)'!$D$6)-1,"",IF(T46&lt;&gt;"",T46+1,IF(A47=YEAR('Financial Goals (non-recurring)'!$D$7),1,"")))</f>
        <v/>
      </c>
      <c r="U47" s="36" t="str">
        <f ca="1">IF(T47&lt;&gt;"",'Financial Goals (non-recurring)'!$D$18*(1+'Financial Goals (non-recurring)'!$D$14)^(T47-1),"")</f>
        <v/>
      </c>
      <c r="V47" s="30" t="str">
        <f ca="1">IF(A47&gt;YEAR('Financial Goals (non-recurring)'!$F$6)-1,"",IF(V46&lt;&gt;"",V46+1,IF(A47=YEAR('Financial Goals (non-recurring)'!$F$7),1,"")))</f>
        <v/>
      </c>
      <c r="W47" s="36" t="str">
        <f ca="1">IF(V47&lt;&gt;"",'Financial Goals (non-recurring)'!$F$18*(1+'Financial Goals (non-recurring)'!$F$14)^(V47-1),"")</f>
        <v/>
      </c>
      <c r="X47" s="30" t="str">
        <f ca="1">IF(A47&gt;YEAR('Financial Goals (non-recurring)'!$H$6)-1,"",IF(X46&lt;&gt;"",X46+1,IF(A47=YEAR('Financial Goals (non-recurring)'!$H$7),1,"")))</f>
        <v/>
      </c>
      <c r="Y47" s="36" t="str">
        <f ca="1">IF(X47&lt;&gt;"",'Financial Goals (non-recurring)'!$H$18*(1+'Financial Goals (non-recurring)'!$H$14)^(X47-1),"")</f>
        <v/>
      </c>
      <c r="Z47" s="30" t="str">
        <f ca="1">IF(A47&gt;YEAR('Financial Goals (non-recurring)'!$J$6)-1,"",IF(Z46&lt;&gt;"",Z46+1,IF(A47=YEAR('Financial Goals (non-recurring)'!$J$7),1,"")))</f>
        <v/>
      </c>
      <c r="AA47" s="36" t="str">
        <f ca="1">IF(Z47&lt;&gt;"",'Financial Goals (non-recurring)'!$J$18*(1+'Financial Goals (non-recurring)'!$J$14)^(Z47-1),"")</f>
        <v/>
      </c>
      <c r="AB47" s="28"/>
      <c r="AC47" s="35">
        <f t="shared" ca="1" si="14"/>
        <v>2057</v>
      </c>
      <c r="AD47" s="31" t="str">
        <f ca="1">IF(ISERROR(INDEX('Financial Goals (recurring)'!$D$4:$H$34,MATCH('Detailed Cash Flow Chart'!AC47,'Financial Goals (recurring)'!$D$4:$D$34,0),3)),"",INDEX('Financial Goals (recurring)'!$D$4:$H$34,MATCH('Detailed Cash Flow Chart'!AC47,'Financial Goals (recurring)'!$D$4:$D$34,0),3))</f>
        <v/>
      </c>
      <c r="AE47" s="32" t="str">
        <f ca="1">IF(ISERROR(INDEX('Financial Goals (recurring)'!$E$4:$H$34,MATCH('Detailed Cash Flow Chart'!AC47,'Financial Goals (recurring)'!$E$4:$E$34,0),3)),"",INDEX('Financial Goals (recurring)'!$E$4:$H$34,MATCH('Detailed Cash Flow Chart'!AC47,'Financial Goals (recurring)'!$E$4:$E$34,0),3))</f>
        <v/>
      </c>
      <c r="AF47" s="32" t="str">
        <f ca="1">IF(ISERROR(INDEX('Financial Goals (recurring)'!$D$4:$H$34,MATCH('Detailed Cash Flow Chart'!AC47,'Financial Goals (recurring)'!$D$4:$D$34,0),5)),"",INDEX('Financial Goals (recurring)'!$D$4:$H$34,MATCH('Detailed Cash Flow Chart'!AC47,'Financial Goals (recurring)'!$D$4:$D$34,0),5))</f>
        <v/>
      </c>
      <c r="AG47" s="36" t="str">
        <f t="shared" si="6"/>
        <v/>
      </c>
      <c r="AH47" s="38"/>
      <c r="AI47" s="28"/>
      <c r="AJ47" s="38">
        <f t="shared" ca="1" si="15"/>
        <v>2057</v>
      </c>
      <c r="AK47" s="38" t="str">
        <f ca="1">IF(ISERROR(INDEX('Financial Goals (recurring)'!$M$4:$Q$34,MATCH('Detailed Cash Flow Chart'!AC47,'Financial Goals (recurring)'!$M$4:$M$34,0),3)),"",INDEX('Financial Goals (recurring)'!$M$4:$Q$34,MATCH('Detailed Cash Flow Chart'!AC47,'Financial Goals (recurring)'!$M$4:$M$34,0),3))</f>
        <v/>
      </c>
      <c r="AL47" s="38" t="str">
        <f ca="1">IF(ISERROR(INDEX('Financial Goals (recurring)'!$N$4:$Q$34,MATCH('Detailed Cash Flow Chart'!AC47,'Financial Goals (recurring)'!$N$4:$N$34,0),3)),"",INDEX('Financial Goals (recurring)'!$N$4:$Q$34,MATCH('Detailed Cash Flow Chart'!AC47,'Financial Goals (recurring)'!$N$4:$N$34,0),3))</f>
        <v/>
      </c>
      <c r="AM47" s="38" t="str">
        <f ca="1">IF(ISERROR(INDEX('Financial Goals (recurring)'!$M$4:$Q$34,MATCH('Detailed Cash Flow Chart'!AC47,'Financial Goals (recurring)'!$M$4:$M$34,0),5)),"",INDEX('Financial Goals (recurring)'!$M$4:$Q$34,MATCH('Detailed Cash Flow Chart'!AC47,'Financial Goals (recurring)'!$M$4:$M$34,0),5))</f>
        <v/>
      </c>
      <c r="AN47" s="32" t="str">
        <f t="shared" ca="1" si="7"/>
        <v/>
      </c>
      <c r="AO47" s="34" t="str">
        <f t="shared" ca="1" si="16"/>
        <v/>
      </c>
      <c r="AP47" s="28"/>
      <c r="AQ47" s="36">
        <f t="shared" ca="1" si="8"/>
        <v>0</v>
      </c>
    </row>
    <row r="48" spans="1:43">
      <c r="A48" s="39">
        <f t="shared" ca="1" si="9"/>
        <v>2058</v>
      </c>
      <c r="B48" s="39">
        <f ca="1">IF(B47&lt;(Retirement!$B$3+wy+k),B47+1,"")</f>
        <v>84</v>
      </c>
      <c r="C48" s="36">
        <f ca="1">IF(B48="","",IF(B47&lt;(Retirement!$B$3+wy),C47*(1+preinf),C47*(1+inf)))</f>
        <v>1440951.1911917389</v>
      </c>
      <c r="D48" s="36">
        <f t="shared" ca="1" si="17"/>
        <v>1440951.1911917387</v>
      </c>
      <c r="E48" s="36">
        <f t="shared" ca="1" si="18"/>
        <v>0</v>
      </c>
      <c r="F48" s="36" t="str">
        <f ca="1">IF(B48="","",IF(A47&lt;y+wy,IF(Retirement!$J$16="none","none",(12*E48+F47)*(1+preretint)),""))</f>
        <v/>
      </c>
      <c r="G48" s="36" t="str">
        <f ca="1">IF(B48="","",IF(A47&lt;y+wy,G47*(1+Retirement!$B$14),""))</f>
        <v/>
      </c>
      <c r="H48" s="36">
        <f ca="1">IF(B48="","",IF(A48&gt;=Retirement!$B$4,(H47-12*IF(D48="",0,D48))*(1+IF(A48&lt;Retirement!$B$4,preretint,retroi)), IF(A48=Retirement!$B$4-1,corptax,IF(F48="none",0,F48)+G48)))</f>
        <v>118503793.13681825</v>
      </c>
      <c r="I48" s="41" t="str">
        <f ca="1">IF(A48=Retirement!$B$4-1,IF(F48="none",0,F48)+G48-H48,"")</f>
        <v/>
      </c>
      <c r="J48" s="81">
        <f t="shared" ca="1" si="3"/>
        <v>2058</v>
      </c>
      <c r="K48" s="82">
        <f t="shared" ca="1" si="4"/>
        <v>14.40951191191739</v>
      </c>
      <c r="L48" s="82">
        <f t="shared" ca="1" si="11"/>
        <v>14.409511911917386</v>
      </c>
      <c r="M48" s="82">
        <f ca="1">IF(A48&gt;rety-1,'Cash flow summary'!H48,NA())/100000</f>
        <v>0</v>
      </c>
      <c r="N48" s="82">
        <f t="shared" ca="1" si="12"/>
        <v>14.409511911917386</v>
      </c>
      <c r="O48" s="81">
        <f t="shared" ca="1" si="5"/>
        <v>1185.0379313681824</v>
      </c>
      <c r="P48" s="28"/>
      <c r="Q48" s="283">
        <f t="shared" ca="1" si="13"/>
        <v>2058</v>
      </c>
      <c r="R48" s="30" t="str">
        <f ca="1">IF(A48&gt;YEAR('Financial Goals (non-recurring)'!$B$6)-1,"",IF(R47&lt;&gt;"",R47+1,IF(A48=YEAR('Financial Goals (non-recurring)'!$B$7),1,"")))</f>
        <v/>
      </c>
      <c r="S48" s="36" t="str">
        <f ca="1">IF(R48&lt;&gt;"",'Financial Goals (non-recurring)'!$B$18*(1+incg)^(R48-1),"")</f>
        <v/>
      </c>
      <c r="T48" s="30" t="str">
        <f ca="1">IF(A48&gt;YEAR('Financial Goals (non-recurring)'!$D$6)-1,"",IF(T47&lt;&gt;"",T47+1,IF(A48=YEAR('Financial Goals (non-recurring)'!$D$7),1,"")))</f>
        <v/>
      </c>
      <c r="U48" s="36" t="str">
        <f ca="1">IF(T48&lt;&gt;"",'Financial Goals (non-recurring)'!$D$18*(1+'Financial Goals (non-recurring)'!$D$14)^(T48-1),"")</f>
        <v/>
      </c>
      <c r="V48" s="30" t="str">
        <f ca="1">IF(A48&gt;YEAR('Financial Goals (non-recurring)'!$F$6)-1,"",IF(V47&lt;&gt;"",V47+1,IF(A48=YEAR('Financial Goals (non-recurring)'!$F$7),1,"")))</f>
        <v/>
      </c>
      <c r="W48" s="36" t="str">
        <f ca="1">IF(V48&lt;&gt;"",'Financial Goals (non-recurring)'!$F$18*(1+'Financial Goals (non-recurring)'!$F$14)^(V48-1),"")</f>
        <v/>
      </c>
      <c r="X48" s="30" t="str">
        <f ca="1">IF(A48&gt;YEAR('Financial Goals (non-recurring)'!$H$6)-1,"",IF(X47&lt;&gt;"",X47+1,IF(A48=YEAR('Financial Goals (non-recurring)'!$H$7),1,"")))</f>
        <v/>
      </c>
      <c r="Y48" s="36" t="str">
        <f ca="1">IF(X48&lt;&gt;"",'Financial Goals (non-recurring)'!$H$18*(1+'Financial Goals (non-recurring)'!$H$14)^(X48-1),"")</f>
        <v/>
      </c>
      <c r="Z48" s="30" t="str">
        <f ca="1">IF(A48&gt;YEAR('Financial Goals (non-recurring)'!$J$6)-1,"",IF(Z47&lt;&gt;"",Z47+1,IF(A48=YEAR('Financial Goals (non-recurring)'!$J$7),1,"")))</f>
        <v/>
      </c>
      <c r="AA48" s="36" t="str">
        <f ca="1">IF(Z48&lt;&gt;"",'Financial Goals (non-recurring)'!$J$18*(1+'Financial Goals (non-recurring)'!$J$14)^(Z48-1),"")</f>
        <v/>
      </c>
      <c r="AB48" s="28"/>
      <c r="AC48" s="35">
        <f t="shared" ca="1" si="14"/>
        <v>2058</v>
      </c>
      <c r="AD48" s="31" t="str">
        <f ca="1">IF(ISERROR(INDEX('Financial Goals (recurring)'!$D$4:$H$34,MATCH('Detailed Cash Flow Chart'!AC48,'Financial Goals (recurring)'!$D$4:$D$34,0),3)),"",INDEX('Financial Goals (recurring)'!$D$4:$H$34,MATCH('Detailed Cash Flow Chart'!AC48,'Financial Goals (recurring)'!$D$4:$D$34,0),3))</f>
        <v/>
      </c>
      <c r="AE48" s="32" t="str">
        <f ca="1">IF(ISERROR(INDEX('Financial Goals (recurring)'!$E$4:$H$34,MATCH('Detailed Cash Flow Chart'!AC48,'Financial Goals (recurring)'!$E$4:$E$34,0),3)),"",INDEX('Financial Goals (recurring)'!$E$4:$H$34,MATCH('Detailed Cash Flow Chart'!AC48,'Financial Goals (recurring)'!$E$4:$E$34,0),3))</f>
        <v/>
      </c>
      <c r="AF48" s="32" t="str">
        <f ca="1">IF(ISERROR(INDEX('Financial Goals (recurring)'!$D$4:$H$34,MATCH('Detailed Cash Flow Chart'!AC48,'Financial Goals (recurring)'!$D$4:$D$34,0),5)),"",INDEX('Financial Goals (recurring)'!$D$4:$H$34,MATCH('Detailed Cash Flow Chart'!AC48,'Financial Goals (recurring)'!$D$4:$D$34,0),5))</f>
        <v/>
      </c>
      <c r="AG48" s="36" t="str">
        <f t="shared" si="6"/>
        <v/>
      </c>
      <c r="AH48" s="38"/>
      <c r="AI48" s="28"/>
      <c r="AJ48" s="38">
        <f t="shared" ca="1" si="15"/>
        <v>2058</v>
      </c>
      <c r="AK48" s="38" t="str">
        <f ca="1">IF(ISERROR(INDEX('Financial Goals (recurring)'!$M$4:$Q$34,MATCH('Detailed Cash Flow Chart'!AC48,'Financial Goals (recurring)'!$M$4:$M$34,0),3)),"",INDEX('Financial Goals (recurring)'!$M$4:$Q$34,MATCH('Detailed Cash Flow Chart'!AC48,'Financial Goals (recurring)'!$M$4:$M$34,0),3))</f>
        <v/>
      </c>
      <c r="AL48" s="38" t="str">
        <f ca="1">IF(ISERROR(INDEX('Financial Goals (recurring)'!$N$4:$Q$34,MATCH('Detailed Cash Flow Chart'!AC48,'Financial Goals (recurring)'!$N$4:$N$34,0),3)),"",INDEX('Financial Goals (recurring)'!$N$4:$Q$34,MATCH('Detailed Cash Flow Chart'!AC48,'Financial Goals (recurring)'!$N$4:$N$34,0),3))</f>
        <v/>
      </c>
      <c r="AM48" s="38" t="str">
        <f ca="1">IF(ISERROR(INDEX('Financial Goals (recurring)'!$M$4:$Q$34,MATCH('Detailed Cash Flow Chart'!AC48,'Financial Goals (recurring)'!$M$4:$M$34,0),5)),"",INDEX('Financial Goals (recurring)'!$M$4:$Q$34,MATCH('Detailed Cash Flow Chart'!AC48,'Financial Goals (recurring)'!$M$4:$M$34,0),5))</f>
        <v/>
      </c>
      <c r="AN48" s="32" t="str">
        <f t="shared" ca="1" si="7"/>
        <v/>
      </c>
      <c r="AO48" s="34" t="str">
        <f t="shared" ca="1" si="16"/>
        <v/>
      </c>
      <c r="AP48" s="28"/>
      <c r="AQ48" s="36">
        <f t="shared" ca="1" si="8"/>
        <v>0</v>
      </c>
    </row>
    <row r="49" spans="1:43">
      <c r="A49" s="39">
        <f t="shared" ca="1" si="9"/>
        <v>2059</v>
      </c>
      <c r="B49" s="39">
        <f ca="1">IF(B48&lt;(Retirement!$B$3+wy+k),B48+1,"")</f>
        <v>85</v>
      </c>
      <c r="C49" s="36">
        <f ca="1">IF(B49="","",IF(B48&lt;(Retirement!$B$3+wy),C48*(1+preinf),C48*(1+inf)))</f>
        <v>1570636.7983989955</v>
      </c>
      <c r="D49" s="36">
        <f t="shared" ca="1" si="17"/>
        <v>1570636.7983989951</v>
      </c>
      <c r="E49" s="36">
        <f t="shared" ca="1" si="18"/>
        <v>0</v>
      </c>
      <c r="F49" s="36" t="str">
        <f ca="1">IF(B49="","",IF(A48&lt;y+wy,IF(Retirement!$J$16="none","none",(12*E49+F48)*(1+preretint)),""))</f>
        <v/>
      </c>
      <c r="G49" s="36" t="str">
        <f ca="1">IF(B49="","",IF(A48&lt;y+wy,G48*(1+Retirement!$B$14),""))</f>
        <v/>
      </c>
      <c r="H49" s="36">
        <f ca="1">IF(B49="","",IF(A49&gt;=Retirement!$B$4,(H48-12*IF(D49="",0,D49))*(1+IF(A49&lt;Retirement!$B$4,preretint,retroi)), IF(A49=Retirement!$B$4-1,corptax,IF(F49="none",0,F49)+G49)))</f>
        <v>106632082.16495243</v>
      </c>
      <c r="I49" s="41" t="str">
        <f ca="1">IF(A49=Retirement!$B$4-1,IF(F49="none",0,F49)+G49-H49,"")</f>
        <v/>
      </c>
      <c r="J49" s="81">
        <f t="shared" ca="1" si="3"/>
        <v>2059</v>
      </c>
      <c r="K49" s="82">
        <f t="shared" ca="1" si="4"/>
        <v>15.706367983989955</v>
      </c>
      <c r="L49" s="82">
        <f t="shared" ca="1" si="11"/>
        <v>15.706367983989951</v>
      </c>
      <c r="M49" s="82">
        <f ca="1">IF(A49&gt;rety-1,'Cash flow summary'!H49,NA())/100000</f>
        <v>0</v>
      </c>
      <c r="N49" s="82">
        <f t="shared" ca="1" si="12"/>
        <v>15.706367983989951</v>
      </c>
      <c r="O49" s="81">
        <f t="shared" ca="1" si="5"/>
        <v>1066.3208216495243</v>
      </c>
      <c r="P49" s="28"/>
      <c r="Q49" s="283">
        <f t="shared" ca="1" si="13"/>
        <v>2059</v>
      </c>
      <c r="R49" s="30" t="str">
        <f ca="1">IF(A49&gt;YEAR('Financial Goals (non-recurring)'!$B$6)-1,"",IF(R48&lt;&gt;"",R48+1,IF(A49=YEAR('Financial Goals (non-recurring)'!$B$7),1,"")))</f>
        <v/>
      </c>
      <c r="S49" s="36" t="str">
        <f ca="1">IF(R49&lt;&gt;"",'Financial Goals (non-recurring)'!$B$18*(1+incg)^(R49-1),"")</f>
        <v/>
      </c>
      <c r="T49" s="30" t="str">
        <f ca="1">IF(A49&gt;YEAR('Financial Goals (non-recurring)'!$D$6)-1,"",IF(T48&lt;&gt;"",T48+1,IF(A49=YEAR('Financial Goals (non-recurring)'!$D$7),1,"")))</f>
        <v/>
      </c>
      <c r="U49" s="36" t="str">
        <f ca="1">IF(T49&lt;&gt;"",'Financial Goals (non-recurring)'!$D$18*(1+'Financial Goals (non-recurring)'!$D$14)^(T49-1),"")</f>
        <v/>
      </c>
      <c r="V49" s="30" t="str">
        <f ca="1">IF(A49&gt;YEAR('Financial Goals (non-recurring)'!$F$6)-1,"",IF(V48&lt;&gt;"",V48+1,IF(A49=YEAR('Financial Goals (non-recurring)'!$F$7),1,"")))</f>
        <v/>
      </c>
      <c r="W49" s="36" t="str">
        <f ca="1">IF(V49&lt;&gt;"",'Financial Goals (non-recurring)'!$F$18*(1+'Financial Goals (non-recurring)'!$F$14)^(V49-1),"")</f>
        <v/>
      </c>
      <c r="X49" s="30" t="str">
        <f ca="1">IF(A49&gt;YEAR('Financial Goals (non-recurring)'!$H$6)-1,"",IF(X48&lt;&gt;"",X48+1,IF(A49=YEAR('Financial Goals (non-recurring)'!$H$7),1,"")))</f>
        <v/>
      </c>
      <c r="Y49" s="36" t="str">
        <f ca="1">IF(X49&lt;&gt;"",'Financial Goals (non-recurring)'!$H$18*(1+'Financial Goals (non-recurring)'!$H$14)^(X49-1),"")</f>
        <v/>
      </c>
      <c r="Z49" s="30" t="str">
        <f ca="1">IF(A49&gt;YEAR('Financial Goals (non-recurring)'!$J$6)-1,"",IF(Z48&lt;&gt;"",Z48+1,IF(A49=YEAR('Financial Goals (non-recurring)'!$J$7),1,"")))</f>
        <v/>
      </c>
      <c r="AA49" s="36" t="str">
        <f ca="1">IF(Z49&lt;&gt;"",'Financial Goals (non-recurring)'!$J$18*(1+'Financial Goals (non-recurring)'!$J$14)^(Z49-1),"")</f>
        <v/>
      </c>
      <c r="AB49" s="28"/>
      <c r="AC49" s="35">
        <f t="shared" ca="1" si="14"/>
        <v>2059</v>
      </c>
      <c r="AD49" s="31" t="str">
        <f ca="1">IF(ISERROR(INDEX('Financial Goals (recurring)'!$D$4:$H$34,MATCH('Detailed Cash Flow Chart'!AC49,'Financial Goals (recurring)'!$D$4:$D$34,0),3)),"",INDEX('Financial Goals (recurring)'!$D$4:$H$34,MATCH('Detailed Cash Flow Chart'!AC49,'Financial Goals (recurring)'!$D$4:$D$34,0),3))</f>
        <v/>
      </c>
      <c r="AE49" s="32" t="str">
        <f ca="1">IF(ISERROR(INDEX('Financial Goals (recurring)'!$E$4:$H$34,MATCH('Detailed Cash Flow Chart'!AC49,'Financial Goals (recurring)'!$E$4:$E$34,0),3)),"",INDEX('Financial Goals (recurring)'!$E$4:$H$34,MATCH('Detailed Cash Flow Chart'!AC49,'Financial Goals (recurring)'!$E$4:$E$34,0),3))</f>
        <v/>
      </c>
      <c r="AF49" s="32" t="str">
        <f ca="1">IF(ISERROR(INDEX('Financial Goals (recurring)'!$D$4:$H$34,MATCH('Detailed Cash Flow Chart'!AC49,'Financial Goals (recurring)'!$D$4:$D$34,0),5)),"",INDEX('Financial Goals (recurring)'!$D$4:$H$34,MATCH('Detailed Cash Flow Chart'!AC49,'Financial Goals (recurring)'!$D$4:$D$34,0),5))</f>
        <v/>
      </c>
      <c r="AG49" s="36" t="str">
        <f t="shared" si="6"/>
        <v/>
      </c>
      <c r="AH49" s="38"/>
      <c r="AI49" s="28"/>
      <c r="AJ49" s="38">
        <f t="shared" ca="1" si="15"/>
        <v>2059</v>
      </c>
      <c r="AK49" s="38" t="str">
        <f ca="1">IF(ISERROR(INDEX('Financial Goals (recurring)'!$M$4:$Q$34,MATCH('Detailed Cash Flow Chart'!AC49,'Financial Goals (recurring)'!$M$4:$M$34,0),3)),"",INDEX('Financial Goals (recurring)'!$M$4:$Q$34,MATCH('Detailed Cash Flow Chart'!AC49,'Financial Goals (recurring)'!$M$4:$M$34,0),3))</f>
        <v/>
      </c>
      <c r="AL49" s="38" t="str">
        <f ca="1">IF(ISERROR(INDEX('Financial Goals (recurring)'!$N$4:$Q$34,MATCH('Detailed Cash Flow Chart'!AC49,'Financial Goals (recurring)'!$N$4:$N$34,0),3)),"",INDEX('Financial Goals (recurring)'!$N$4:$Q$34,MATCH('Detailed Cash Flow Chart'!AC49,'Financial Goals (recurring)'!$N$4:$N$34,0),3))</f>
        <v/>
      </c>
      <c r="AM49" s="38" t="str">
        <f ca="1">IF(ISERROR(INDEX('Financial Goals (recurring)'!$M$4:$Q$34,MATCH('Detailed Cash Flow Chart'!AC49,'Financial Goals (recurring)'!$M$4:$M$34,0),5)),"",INDEX('Financial Goals (recurring)'!$M$4:$Q$34,MATCH('Detailed Cash Flow Chart'!AC49,'Financial Goals (recurring)'!$M$4:$M$34,0),5))</f>
        <v/>
      </c>
      <c r="AN49" s="32" t="str">
        <f t="shared" ca="1" si="7"/>
        <v/>
      </c>
      <c r="AO49" s="34" t="str">
        <f t="shared" ca="1" si="16"/>
        <v/>
      </c>
      <c r="AP49" s="28"/>
      <c r="AQ49" s="36">
        <f t="shared" ca="1" si="8"/>
        <v>0</v>
      </c>
    </row>
    <row r="50" spans="1:43">
      <c r="A50" s="39">
        <f t="shared" ca="1" si="9"/>
        <v>2060</v>
      </c>
      <c r="B50" s="39">
        <f ca="1">IF(B49&lt;(Retirement!$B$3+wy+k),B49+1,"")</f>
        <v>86</v>
      </c>
      <c r="C50" s="36">
        <f ca="1">IF(B50="","",IF(B49&lt;(Retirement!$B$3+wy),C49*(1+preinf),C49*(1+inf)))</f>
        <v>1711994.1102549052</v>
      </c>
      <c r="D50" s="36">
        <f t="shared" ca="1" si="17"/>
        <v>1711994.1102549052</v>
      </c>
      <c r="E50" s="36">
        <f t="shared" ca="1" si="18"/>
        <v>0</v>
      </c>
      <c r="F50" s="36" t="str">
        <f ca="1">IF(B50="","",IF(A49&lt;y+wy,IF(Retirement!$J$16="none","none",(12*E50+F49)*(1+preretint)),""))</f>
        <v/>
      </c>
      <c r="G50" s="36" t="str">
        <f ca="1">IF(B50="","",IF(A49&lt;y+wy,G49*(1+Retirement!$B$14),""))</f>
        <v/>
      </c>
      <c r="H50" s="36">
        <f ca="1">IF(B50="","",IF(A50&gt;=Retirement!$B$4,(H49-12*IF(D50="",0,D50))*(1+IF(A50&lt;Retirement!$B$4,preretint,retroi)), IF(A50=Retirement!$B$4-1,corptax,IF(F50="none",0,F50)+G50)))</f>
        <v>92114323.540826127</v>
      </c>
      <c r="I50" s="41" t="str">
        <f ca="1">IF(A50=Retirement!$B$4-1,IF(F50="none",0,F50)+G50-H50,"")</f>
        <v/>
      </c>
      <c r="J50" s="81">
        <f t="shared" ca="1" si="3"/>
        <v>2060</v>
      </c>
      <c r="K50" s="82">
        <f t="shared" ca="1" si="4"/>
        <v>17.119941102549053</v>
      </c>
      <c r="L50" s="82">
        <f t="shared" ca="1" si="11"/>
        <v>17.119941102549053</v>
      </c>
      <c r="M50" s="82">
        <f ca="1">IF(A50&gt;rety-1,'Cash flow summary'!H50,NA())/100000</f>
        <v>0</v>
      </c>
      <c r="N50" s="82">
        <f t="shared" ca="1" si="12"/>
        <v>17.119941102549053</v>
      </c>
      <c r="O50" s="81">
        <f t="shared" ca="1" si="5"/>
        <v>921.14323540826126</v>
      </c>
      <c r="P50" s="28"/>
      <c r="Q50" s="283">
        <f t="shared" ca="1" si="13"/>
        <v>2060</v>
      </c>
      <c r="R50" s="30" t="str">
        <f ca="1">IF(A50&gt;YEAR('Financial Goals (non-recurring)'!$B$6)-1,"",IF(R49&lt;&gt;"",R49+1,IF(A50=YEAR('Financial Goals (non-recurring)'!$B$7),1,"")))</f>
        <v/>
      </c>
      <c r="S50" s="36" t="str">
        <f ca="1">IF(R50&lt;&gt;"",'Financial Goals (non-recurring)'!$B$18*(1+incg)^(R50-1),"")</f>
        <v/>
      </c>
      <c r="T50" s="30" t="str">
        <f ca="1">IF(A50&gt;YEAR('Financial Goals (non-recurring)'!$D$6)-1,"",IF(T49&lt;&gt;"",T49+1,IF(A50=YEAR('Financial Goals (non-recurring)'!$D$7),1,"")))</f>
        <v/>
      </c>
      <c r="U50" s="36" t="str">
        <f ca="1">IF(T50&lt;&gt;"",'Financial Goals (non-recurring)'!$D$18*(1+'Financial Goals (non-recurring)'!$D$14)^(T50-1),"")</f>
        <v/>
      </c>
      <c r="V50" s="30" t="str">
        <f ca="1">IF(A50&gt;YEAR('Financial Goals (non-recurring)'!$F$6)-1,"",IF(V49&lt;&gt;"",V49+1,IF(A50=YEAR('Financial Goals (non-recurring)'!$F$7),1,"")))</f>
        <v/>
      </c>
      <c r="W50" s="36" t="str">
        <f ca="1">IF(V50&lt;&gt;"",'Financial Goals (non-recurring)'!$F$18*(1+'Financial Goals (non-recurring)'!$F$14)^(V50-1),"")</f>
        <v/>
      </c>
      <c r="X50" s="30" t="str">
        <f ca="1">IF(A50&gt;YEAR('Financial Goals (non-recurring)'!$H$6)-1,"",IF(X49&lt;&gt;"",X49+1,IF(A50=YEAR('Financial Goals (non-recurring)'!$H$7),1,"")))</f>
        <v/>
      </c>
      <c r="Y50" s="36" t="str">
        <f ca="1">IF(X50&lt;&gt;"",'Financial Goals (non-recurring)'!$H$18*(1+'Financial Goals (non-recurring)'!$H$14)^(X50-1),"")</f>
        <v/>
      </c>
      <c r="Z50" s="30" t="str">
        <f ca="1">IF(A50&gt;YEAR('Financial Goals (non-recurring)'!$J$6)-1,"",IF(Z49&lt;&gt;"",Z49+1,IF(A50=YEAR('Financial Goals (non-recurring)'!$J$7),1,"")))</f>
        <v/>
      </c>
      <c r="AA50" s="36" t="str">
        <f ca="1">IF(Z50&lt;&gt;"",'Financial Goals (non-recurring)'!$J$18*(1+'Financial Goals (non-recurring)'!$J$14)^(Z50-1),"")</f>
        <v/>
      </c>
      <c r="AB50" s="28"/>
      <c r="AC50" s="35">
        <f t="shared" ca="1" si="14"/>
        <v>2060</v>
      </c>
      <c r="AD50" s="31" t="str">
        <f ca="1">IF(ISERROR(INDEX('Financial Goals (recurring)'!$D$4:$H$34,MATCH('Detailed Cash Flow Chart'!AC50,'Financial Goals (recurring)'!$D$4:$D$34,0),3)),"",INDEX('Financial Goals (recurring)'!$D$4:$H$34,MATCH('Detailed Cash Flow Chart'!AC50,'Financial Goals (recurring)'!$D$4:$D$34,0),3))</f>
        <v/>
      </c>
      <c r="AE50" s="32" t="str">
        <f ca="1">IF(ISERROR(INDEX('Financial Goals (recurring)'!$E$4:$H$34,MATCH('Detailed Cash Flow Chart'!AC50,'Financial Goals (recurring)'!$E$4:$E$34,0),3)),"",INDEX('Financial Goals (recurring)'!$E$4:$H$34,MATCH('Detailed Cash Flow Chart'!AC50,'Financial Goals (recurring)'!$E$4:$E$34,0),3))</f>
        <v/>
      </c>
      <c r="AF50" s="32" t="str">
        <f ca="1">IF(ISERROR(INDEX('Financial Goals (recurring)'!$D$4:$H$34,MATCH('Detailed Cash Flow Chart'!AC50,'Financial Goals (recurring)'!$D$4:$D$34,0),5)),"",INDEX('Financial Goals (recurring)'!$D$4:$H$34,MATCH('Detailed Cash Flow Chart'!AC50,'Financial Goals (recurring)'!$D$4:$D$34,0),5))</f>
        <v/>
      </c>
      <c r="AG50" s="36" t="str">
        <f t="shared" si="6"/>
        <v/>
      </c>
      <c r="AH50" s="38"/>
      <c r="AI50" s="28"/>
      <c r="AJ50" s="38">
        <f t="shared" ca="1" si="15"/>
        <v>2060</v>
      </c>
      <c r="AK50" s="38" t="str">
        <f ca="1">IF(ISERROR(INDEX('Financial Goals (recurring)'!$M$4:$Q$34,MATCH('Detailed Cash Flow Chart'!AC50,'Financial Goals (recurring)'!$M$4:$M$34,0),3)),"",INDEX('Financial Goals (recurring)'!$M$4:$Q$34,MATCH('Detailed Cash Flow Chart'!AC50,'Financial Goals (recurring)'!$M$4:$M$34,0),3))</f>
        <v/>
      </c>
      <c r="AL50" s="38" t="str">
        <f ca="1">IF(ISERROR(INDEX('Financial Goals (recurring)'!$N$4:$Q$34,MATCH('Detailed Cash Flow Chart'!AC50,'Financial Goals (recurring)'!$N$4:$N$34,0),3)),"",INDEX('Financial Goals (recurring)'!$N$4:$Q$34,MATCH('Detailed Cash Flow Chart'!AC50,'Financial Goals (recurring)'!$N$4:$N$34,0),3))</f>
        <v/>
      </c>
      <c r="AM50" s="38" t="str">
        <f ca="1">IF(ISERROR(INDEX('Financial Goals (recurring)'!$M$4:$Q$34,MATCH('Detailed Cash Flow Chart'!AC50,'Financial Goals (recurring)'!$M$4:$M$34,0),5)),"",INDEX('Financial Goals (recurring)'!$M$4:$Q$34,MATCH('Detailed Cash Flow Chart'!AC50,'Financial Goals (recurring)'!$M$4:$M$34,0),5))</f>
        <v/>
      </c>
      <c r="AN50" s="32" t="str">
        <f t="shared" ca="1" si="7"/>
        <v/>
      </c>
      <c r="AO50" s="34" t="str">
        <f t="shared" ca="1" si="16"/>
        <v/>
      </c>
      <c r="AP50" s="28"/>
      <c r="AQ50" s="36">
        <f t="shared" ca="1" si="8"/>
        <v>0</v>
      </c>
    </row>
    <row r="51" spans="1:43">
      <c r="A51" s="39">
        <f t="shared" ca="1" si="9"/>
        <v>2061</v>
      </c>
      <c r="B51" s="39">
        <f ca="1">IF(B50&lt;(Retirement!$B$3+wy+k),B50+1,"")</f>
        <v>87</v>
      </c>
      <c r="C51" s="36">
        <f ca="1">IF(B51="","",IF(B50&lt;(Retirement!$B$3+wy),C50*(1+preinf),C50*(1+inf)))</f>
        <v>1866073.5801778468</v>
      </c>
      <c r="D51" s="36">
        <f t="shared" ca="1" si="17"/>
        <v>1866073.5801778466</v>
      </c>
      <c r="E51" s="36">
        <f t="shared" ca="1" si="18"/>
        <v>0</v>
      </c>
      <c r="F51" s="36" t="str">
        <f ca="1">IF(B51="","",IF(A50&lt;y+wy,IF(Retirement!$J$16="none","none",(12*E51+F50)*(1+preretint)),""))</f>
        <v/>
      </c>
      <c r="G51" s="36" t="str">
        <f ca="1">IF(B51="","",IF(A50&lt;y+wy,G50*(1+Retirement!$B$14),""))</f>
        <v/>
      </c>
      <c r="H51" s="36">
        <f ca="1">IF(B51="","",IF(A51&gt;=Retirement!$B$4,(H50-12*IF(D51="",0,D51))*(1+IF(A51&lt;Retirement!$B$4,preretint,retroi)), IF(A51=Retirement!$B$4-1,corptax,IF(F51="none",0,F51)+G51)))</f>
        <v>74601941.419200405</v>
      </c>
      <c r="I51" s="41" t="str">
        <f ca="1">IF(A51=Retirement!$B$4-1,IF(F51="none",0,F51)+G51-H51,"")</f>
        <v/>
      </c>
      <c r="J51" s="81">
        <f t="shared" ca="1" si="3"/>
        <v>2061</v>
      </c>
      <c r="K51" s="82">
        <f t="shared" ca="1" si="4"/>
        <v>18.660735801778468</v>
      </c>
      <c r="L51" s="82">
        <f t="shared" ca="1" si="11"/>
        <v>18.660735801778465</v>
      </c>
      <c r="M51" s="82">
        <f ca="1">IF(A51&gt;rety-1,'Cash flow summary'!H51,NA())/100000</f>
        <v>0</v>
      </c>
      <c r="N51" s="82">
        <f t="shared" ca="1" si="12"/>
        <v>18.660735801778465</v>
      </c>
      <c r="O51" s="81">
        <f t="shared" ca="1" si="5"/>
        <v>746.01941419200409</v>
      </c>
      <c r="P51" s="28"/>
      <c r="Q51" s="283">
        <f t="shared" ca="1" si="13"/>
        <v>2061</v>
      </c>
      <c r="R51" s="30" t="str">
        <f ca="1">IF(A51&gt;YEAR('Financial Goals (non-recurring)'!$B$6)-1,"",IF(R50&lt;&gt;"",R50+1,IF(A51=YEAR('Financial Goals (non-recurring)'!$B$7),1,"")))</f>
        <v/>
      </c>
      <c r="S51" s="36" t="str">
        <f ca="1">IF(R51&lt;&gt;"",'Financial Goals (non-recurring)'!$B$18*(1+incg)^(R51-1),"")</f>
        <v/>
      </c>
      <c r="T51" s="30" t="str">
        <f ca="1">IF(A51&gt;YEAR('Financial Goals (non-recurring)'!$D$6)-1,"",IF(T50&lt;&gt;"",T50+1,IF(A51=YEAR('Financial Goals (non-recurring)'!$D$7),1,"")))</f>
        <v/>
      </c>
      <c r="U51" s="36" t="str">
        <f ca="1">IF(T51&lt;&gt;"",'Financial Goals (non-recurring)'!$D$18*(1+'Financial Goals (non-recurring)'!$D$14)^(T51-1),"")</f>
        <v/>
      </c>
      <c r="V51" s="30" t="str">
        <f ca="1">IF(A51&gt;YEAR('Financial Goals (non-recurring)'!$F$6)-1,"",IF(V50&lt;&gt;"",V50+1,IF(A51=YEAR('Financial Goals (non-recurring)'!$F$7),1,"")))</f>
        <v/>
      </c>
      <c r="W51" s="36" t="str">
        <f ca="1">IF(V51&lt;&gt;"",'Financial Goals (non-recurring)'!$F$18*(1+'Financial Goals (non-recurring)'!$F$14)^(V51-1),"")</f>
        <v/>
      </c>
      <c r="X51" s="30" t="str">
        <f ca="1">IF(A51&gt;YEAR('Financial Goals (non-recurring)'!$H$6)-1,"",IF(X50&lt;&gt;"",X50+1,IF(A51=YEAR('Financial Goals (non-recurring)'!$H$7),1,"")))</f>
        <v/>
      </c>
      <c r="Y51" s="36" t="str">
        <f ca="1">IF(X51&lt;&gt;"",'Financial Goals (non-recurring)'!$H$18*(1+'Financial Goals (non-recurring)'!$H$14)^(X51-1),"")</f>
        <v/>
      </c>
      <c r="Z51" s="30" t="str">
        <f ca="1">IF(A51&gt;YEAR('Financial Goals (non-recurring)'!$J$6)-1,"",IF(Z50&lt;&gt;"",Z50+1,IF(A51=YEAR('Financial Goals (non-recurring)'!$J$7),1,"")))</f>
        <v/>
      </c>
      <c r="AA51" s="36" t="str">
        <f ca="1">IF(Z51&lt;&gt;"",'Financial Goals (non-recurring)'!$J$18*(1+'Financial Goals (non-recurring)'!$J$14)^(Z51-1),"")</f>
        <v/>
      </c>
      <c r="AB51" s="28"/>
      <c r="AC51" s="35">
        <f t="shared" ca="1" si="14"/>
        <v>2061</v>
      </c>
      <c r="AD51" s="31" t="str">
        <f ca="1">IF(ISERROR(INDEX('Financial Goals (recurring)'!$D$4:$H$34,MATCH('Detailed Cash Flow Chart'!AC51,'Financial Goals (recurring)'!$D$4:$D$34,0),3)),"",INDEX('Financial Goals (recurring)'!$D$4:$H$34,MATCH('Detailed Cash Flow Chart'!AC51,'Financial Goals (recurring)'!$D$4:$D$34,0),3))</f>
        <v/>
      </c>
      <c r="AE51" s="32" t="str">
        <f ca="1">IF(ISERROR(INDEX('Financial Goals (recurring)'!$E$4:$H$34,MATCH('Detailed Cash Flow Chart'!AC51,'Financial Goals (recurring)'!$E$4:$E$34,0),3)),"",INDEX('Financial Goals (recurring)'!$E$4:$H$34,MATCH('Detailed Cash Flow Chart'!AC51,'Financial Goals (recurring)'!$E$4:$E$34,0),3))</f>
        <v/>
      </c>
      <c r="AF51" s="32" t="str">
        <f ca="1">IF(ISERROR(INDEX('Financial Goals (recurring)'!$D$4:$H$34,MATCH('Detailed Cash Flow Chart'!AC51,'Financial Goals (recurring)'!$D$4:$D$34,0),5)),"",INDEX('Financial Goals (recurring)'!$D$4:$H$34,MATCH('Detailed Cash Flow Chart'!AC51,'Financial Goals (recurring)'!$D$4:$D$34,0),5))</f>
        <v/>
      </c>
      <c r="AG51" s="36" t="str">
        <f t="shared" si="6"/>
        <v/>
      </c>
      <c r="AH51" s="38"/>
      <c r="AI51" s="28"/>
      <c r="AJ51" s="38">
        <f t="shared" ca="1" si="15"/>
        <v>2061</v>
      </c>
      <c r="AK51" s="38" t="str">
        <f ca="1">IF(ISERROR(INDEX('Financial Goals (recurring)'!$M$4:$Q$34,MATCH('Detailed Cash Flow Chart'!AC51,'Financial Goals (recurring)'!$M$4:$M$34,0),3)),"",INDEX('Financial Goals (recurring)'!$M$4:$Q$34,MATCH('Detailed Cash Flow Chart'!AC51,'Financial Goals (recurring)'!$M$4:$M$34,0),3))</f>
        <v/>
      </c>
      <c r="AL51" s="38" t="str">
        <f ca="1">IF(ISERROR(INDEX('Financial Goals (recurring)'!$N$4:$Q$34,MATCH('Detailed Cash Flow Chart'!AC51,'Financial Goals (recurring)'!$N$4:$N$34,0),3)),"",INDEX('Financial Goals (recurring)'!$N$4:$Q$34,MATCH('Detailed Cash Flow Chart'!AC51,'Financial Goals (recurring)'!$N$4:$N$34,0),3))</f>
        <v/>
      </c>
      <c r="AM51" s="38" t="str">
        <f ca="1">IF(ISERROR(INDEX('Financial Goals (recurring)'!$M$4:$Q$34,MATCH('Detailed Cash Flow Chart'!AC51,'Financial Goals (recurring)'!$M$4:$M$34,0),5)),"",INDEX('Financial Goals (recurring)'!$M$4:$Q$34,MATCH('Detailed Cash Flow Chart'!AC51,'Financial Goals (recurring)'!$M$4:$M$34,0),5))</f>
        <v/>
      </c>
      <c r="AN51" s="32" t="str">
        <f t="shared" ca="1" si="7"/>
        <v/>
      </c>
      <c r="AO51" s="34" t="str">
        <f t="shared" ca="1" si="16"/>
        <v/>
      </c>
      <c r="AP51" s="28"/>
      <c r="AQ51" s="36">
        <f t="shared" ca="1" si="8"/>
        <v>0</v>
      </c>
    </row>
    <row r="52" spans="1:43">
      <c r="A52" s="39">
        <f t="shared" ca="1" si="9"/>
        <v>2062</v>
      </c>
      <c r="B52" s="39">
        <f ca="1">IF(B51&lt;(Retirement!$B$3+wy+k),B51+1,"")</f>
        <v>88</v>
      </c>
      <c r="C52" s="36">
        <f ca="1">IF(B52="","",IF(B51&lt;(Retirement!$B$3+wy),C51*(1+preinf),C51*(1+inf)))</f>
        <v>2034020.2023938531</v>
      </c>
      <c r="D52" s="36">
        <f t="shared" ca="1" si="17"/>
        <v>2034020.2023938529</v>
      </c>
      <c r="E52" s="36">
        <f t="shared" ca="1" si="18"/>
        <v>0</v>
      </c>
      <c r="F52" s="36" t="str">
        <f ca="1">IF(B52="","",IF(A51&lt;y+wy,IF(Retirement!$J$16="none","none",(12*E52+F51)*(1+preretint)),""))</f>
        <v/>
      </c>
      <c r="G52" s="36" t="str">
        <f ca="1">IF(B52="","",IF(A51&lt;y+wy,G51*(1+Retirement!$B$14),""))</f>
        <v/>
      </c>
      <c r="H52" s="36">
        <f ca="1">IF(B52="","",IF(A52&gt;=Retirement!$B$4,(H51-12*IF(D52="",0,D52))*(1+IF(A52&lt;Retirement!$B$4,preretint,retroi)), IF(A52=Retirement!$B$4-1,corptax,IF(F52="none",0,F52)+G52)))</f>
        <v>53707257.919807367</v>
      </c>
      <c r="I52" s="41" t="str">
        <f ca="1">IF(A52=Retirement!$B$4-1,IF(F52="none",0,F52)+G52-H52,"")</f>
        <v/>
      </c>
      <c r="J52" s="81">
        <f t="shared" ca="1" si="3"/>
        <v>2062</v>
      </c>
      <c r="K52" s="82">
        <f t="shared" ca="1" si="4"/>
        <v>20.340202023938531</v>
      </c>
      <c r="L52" s="82">
        <f t="shared" ca="1" si="11"/>
        <v>20.340202023938527</v>
      </c>
      <c r="M52" s="82">
        <f ca="1">IF(A52&gt;rety-1,'Cash flow summary'!H52,NA())/100000</f>
        <v>0</v>
      </c>
      <c r="N52" s="82">
        <f t="shared" ca="1" si="12"/>
        <v>20.340202023938527</v>
      </c>
      <c r="O52" s="81">
        <f t="shared" ca="1" si="5"/>
        <v>537.07257919807364</v>
      </c>
      <c r="P52" s="28"/>
      <c r="Q52" s="283">
        <f t="shared" ca="1" si="13"/>
        <v>2062</v>
      </c>
      <c r="R52" s="30" t="str">
        <f ca="1">IF(A52&gt;YEAR('Financial Goals (non-recurring)'!$B$6)-1,"",IF(R51&lt;&gt;"",R51+1,IF(A52=YEAR('Financial Goals (non-recurring)'!$B$7),1,"")))</f>
        <v/>
      </c>
      <c r="S52" s="36" t="str">
        <f ca="1">IF(R52&lt;&gt;"",'Financial Goals (non-recurring)'!$B$18*(1+incg)^(R52-1),"")</f>
        <v/>
      </c>
      <c r="T52" s="30" t="str">
        <f ca="1">IF(A52&gt;YEAR('Financial Goals (non-recurring)'!$D$6)-1,"",IF(T51&lt;&gt;"",T51+1,IF(A52=YEAR('Financial Goals (non-recurring)'!$D$7),1,"")))</f>
        <v/>
      </c>
      <c r="U52" s="36" t="str">
        <f ca="1">IF(T52&lt;&gt;"",'Financial Goals (non-recurring)'!$D$18*(1+'Financial Goals (non-recurring)'!$D$14)^(T52-1),"")</f>
        <v/>
      </c>
      <c r="V52" s="30" t="str">
        <f ca="1">IF(A52&gt;YEAR('Financial Goals (non-recurring)'!$F$6)-1,"",IF(V51&lt;&gt;"",V51+1,IF(A52=YEAR('Financial Goals (non-recurring)'!$F$7),1,"")))</f>
        <v/>
      </c>
      <c r="W52" s="36" t="str">
        <f ca="1">IF(V52&lt;&gt;"",'Financial Goals (non-recurring)'!$F$18*(1+'Financial Goals (non-recurring)'!$F$14)^(V52-1),"")</f>
        <v/>
      </c>
      <c r="X52" s="30" t="str">
        <f ca="1">IF(A52&gt;YEAR('Financial Goals (non-recurring)'!$H$6)-1,"",IF(X51&lt;&gt;"",X51+1,IF(A52=YEAR('Financial Goals (non-recurring)'!$H$7),1,"")))</f>
        <v/>
      </c>
      <c r="Y52" s="36" t="str">
        <f ca="1">IF(X52&lt;&gt;"",'Financial Goals (non-recurring)'!$H$18*(1+'Financial Goals (non-recurring)'!$H$14)^(X52-1),"")</f>
        <v/>
      </c>
      <c r="Z52" s="30" t="str">
        <f ca="1">IF(A52&gt;YEAR('Financial Goals (non-recurring)'!$J$6)-1,"",IF(Z51&lt;&gt;"",Z51+1,IF(A52=YEAR('Financial Goals (non-recurring)'!$J$7),1,"")))</f>
        <v/>
      </c>
      <c r="AA52" s="36" t="str">
        <f ca="1">IF(Z52&lt;&gt;"",'Financial Goals (non-recurring)'!$J$18*(1+'Financial Goals (non-recurring)'!$J$14)^(Z52-1),"")</f>
        <v/>
      </c>
      <c r="AB52" s="28"/>
      <c r="AC52" s="35">
        <f t="shared" ca="1" si="14"/>
        <v>2062</v>
      </c>
      <c r="AD52" s="31" t="str">
        <f ca="1">IF(ISERROR(INDEX('Financial Goals (recurring)'!$D$4:$H$34,MATCH('Detailed Cash Flow Chart'!AC52,'Financial Goals (recurring)'!$D$4:$D$34,0),3)),"",INDEX('Financial Goals (recurring)'!$D$4:$H$34,MATCH('Detailed Cash Flow Chart'!AC52,'Financial Goals (recurring)'!$D$4:$D$34,0),3))</f>
        <v/>
      </c>
      <c r="AE52" s="32" t="str">
        <f ca="1">IF(ISERROR(INDEX('Financial Goals (recurring)'!$E$4:$H$34,MATCH('Detailed Cash Flow Chart'!AC52,'Financial Goals (recurring)'!$E$4:$E$34,0),3)),"",INDEX('Financial Goals (recurring)'!$E$4:$H$34,MATCH('Detailed Cash Flow Chart'!AC52,'Financial Goals (recurring)'!$E$4:$E$34,0),3))</f>
        <v/>
      </c>
      <c r="AF52" s="32" t="str">
        <f ca="1">IF(ISERROR(INDEX('Financial Goals (recurring)'!$D$4:$H$34,MATCH('Detailed Cash Flow Chart'!AC52,'Financial Goals (recurring)'!$D$4:$D$34,0),5)),"",INDEX('Financial Goals (recurring)'!$D$4:$H$34,MATCH('Detailed Cash Flow Chart'!AC52,'Financial Goals (recurring)'!$D$4:$D$34,0),5))</f>
        <v/>
      </c>
      <c r="AG52" s="36" t="str">
        <f t="shared" si="6"/>
        <v/>
      </c>
      <c r="AH52" s="38"/>
      <c r="AI52" s="28"/>
      <c r="AJ52" s="38">
        <f t="shared" ca="1" si="15"/>
        <v>2062</v>
      </c>
      <c r="AK52" s="38" t="str">
        <f ca="1">IF(ISERROR(INDEX('Financial Goals (recurring)'!$M$4:$Q$34,MATCH('Detailed Cash Flow Chart'!AC52,'Financial Goals (recurring)'!$M$4:$M$34,0),3)),"",INDEX('Financial Goals (recurring)'!$M$4:$Q$34,MATCH('Detailed Cash Flow Chart'!AC52,'Financial Goals (recurring)'!$M$4:$M$34,0),3))</f>
        <v/>
      </c>
      <c r="AL52" s="38" t="str">
        <f ca="1">IF(ISERROR(INDEX('Financial Goals (recurring)'!$N$4:$Q$34,MATCH('Detailed Cash Flow Chart'!AC52,'Financial Goals (recurring)'!$N$4:$N$34,0),3)),"",INDEX('Financial Goals (recurring)'!$N$4:$Q$34,MATCH('Detailed Cash Flow Chart'!AC52,'Financial Goals (recurring)'!$N$4:$N$34,0),3))</f>
        <v/>
      </c>
      <c r="AM52" s="38" t="str">
        <f ca="1">IF(ISERROR(INDEX('Financial Goals (recurring)'!$M$4:$Q$34,MATCH('Detailed Cash Flow Chart'!AC52,'Financial Goals (recurring)'!$M$4:$M$34,0),5)),"",INDEX('Financial Goals (recurring)'!$M$4:$Q$34,MATCH('Detailed Cash Flow Chart'!AC52,'Financial Goals (recurring)'!$M$4:$M$34,0),5))</f>
        <v/>
      </c>
      <c r="AN52" s="32" t="str">
        <f t="shared" ca="1" si="7"/>
        <v/>
      </c>
      <c r="AO52" s="34" t="str">
        <f t="shared" ca="1" si="16"/>
        <v/>
      </c>
      <c r="AP52" s="28"/>
      <c r="AQ52" s="36">
        <f t="shared" ca="1" si="8"/>
        <v>0</v>
      </c>
    </row>
    <row r="53" spans="1:43">
      <c r="A53" s="39">
        <f t="shared" ca="1" si="9"/>
        <v>2063</v>
      </c>
      <c r="B53" s="39">
        <f ca="1">IF(B52&lt;(Retirement!$B$3+wy+k),B52+1,"")</f>
        <v>89</v>
      </c>
      <c r="C53" s="36">
        <f ca="1">IF(B53="","",IF(B52&lt;(Retirement!$B$3+wy),C52*(1+preinf),C52*(1+inf)))</f>
        <v>2217082.0206093001</v>
      </c>
      <c r="D53" s="36">
        <f t="shared" ca="1" si="17"/>
        <v>2217082.0206092997</v>
      </c>
      <c r="E53" s="36">
        <f t="shared" ca="1" si="18"/>
        <v>0</v>
      </c>
      <c r="F53" s="36" t="str">
        <f ca="1">IF(B53="","",IF(A52&lt;y+wy,IF(Retirement!$J$16="none","none",(12*E53+F52)*(1+preretint)),""))</f>
        <v/>
      </c>
      <c r="G53" s="36" t="str">
        <f ca="1">IF(B53="","",IF(A52&lt;y+wy,G52*(1+Retirement!$B$14),""))</f>
        <v/>
      </c>
      <c r="H53" s="36">
        <f ca="1">IF(B53="","",IF(A53&gt;=Retirement!$B$4,(H52-12*IF(D53="",0,D53))*(1+IF(A53&lt;Retirement!$B$4,preretint,retroi)), IF(A53=Retirement!$B$4-1,corptax,IF(F53="none",0,F53)+G53)))</f>
        <v>28999432.829570476</v>
      </c>
      <c r="I53" s="41" t="str">
        <f ca="1">IF(A53=Retirement!$B$4-1,IF(F53="none",0,F53)+G53-H53,"")</f>
        <v/>
      </c>
      <c r="J53" s="81">
        <f t="shared" ca="1" si="3"/>
        <v>2063</v>
      </c>
      <c r="K53" s="82">
        <f t="shared" ca="1" si="4"/>
        <v>22.170820206093001</v>
      </c>
      <c r="L53" s="82">
        <f t="shared" ca="1" si="11"/>
        <v>22.170820206092998</v>
      </c>
      <c r="M53" s="82">
        <f ca="1">IF(A53&gt;rety-1,'Cash flow summary'!H53,NA())/100000</f>
        <v>0</v>
      </c>
      <c r="N53" s="82">
        <f t="shared" ca="1" si="12"/>
        <v>22.170820206092998</v>
      </c>
      <c r="O53" s="81">
        <f t="shared" ca="1" si="5"/>
        <v>289.99432829570475</v>
      </c>
      <c r="P53" s="28"/>
      <c r="Q53" s="283">
        <f t="shared" ca="1" si="13"/>
        <v>2063</v>
      </c>
      <c r="R53" s="30" t="str">
        <f ca="1">IF(A53&gt;YEAR('Financial Goals (non-recurring)'!$B$6)-1,"",IF(R52&lt;&gt;"",R52+1,IF(A53=YEAR('Financial Goals (non-recurring)'!$B$7),1,"")))</f>
        <v/>
      </c>
      <c r="S53" s="36" t="str">
        <f ca="1">IF(R53&lt;&gt;"",'Financial Goals (non-recurring)'!$B$18*(1+incg)^(R53-1),"")</f>
        <v/>
      </c>
      <c r="T53" s="30" t="str">
        <f ca="1">IF(A53&gt;YEAR('Financial Goals (non-recurring)'!$D$6)-1,"",IF(T52&lt;&gt;"",T52+1,IF(A53=YEAR('Financial Goals (non-recurring)'!$D$7),1,"")))</f>
        <v/>
      </c>
      <c r="U53" s="36" t="str">
        <f ca="1">IF(T53&lt;&gt;"",'Financial Goals (non-recurring)'!$D$18*(1+'Financial Goals (non-recurring)'!$D$14)^(T53-1),"")</f>
        <v/>
      </c>
      <c r="V53" s="30" t="str">
        <f ca="1">IF(A53&gt;YEAR('Financial Goals (non-recurring)'!$F$6)-1,"",IF(V52&lt;&gt;"",V52+1,IF(A53=YEAR('Financial Goals (non-recurring)'!$F$7),1,"")))</f>
        <v/>
      </c>
      <c r="W53" s="36" t="str">
        <f ca="1">IF(V53&lt;&gt;"",'Financial Goals (non-recurring)'!$F$18*(1+'Financial Goals (non-recurring)'!$F$14)^(V53-1),"")</f>
        <v/>
      </c>
      <c r="X53" s="30" t="str">
        <f ca="1">IF(A53&gt;YEAR('Financial Goals (non-recurring)'!$H$6)-1,"",IF(X52&lt;&gt;"",X52+1,IF(A53=YEAR('Financial Goals (non-recurring)'!$H$7),1,"")))</f>
        <v/>
      </c>
      <c r="Y53" s="36" t="str">
        <f ca="1">IF(X53&lt;&gt;"",'Financial Goals (non-recurring)'!$H$18*(1+'Financial Goals (non-recurring)'!$H$14)^(X53-1),"")</f>
        <v/>
      </c>
      <c r="Z53" s="30" t="str">
        <f ca="1">IF(A53&gt;YEAR('Financial Goals (non-recurring)'!$J$6)-1,"",IF(Z52&lt;&gt;"",Z52+1,IF(A53=YEAR('Financial Goals (non-recurring)'!$J$7),1,"")))</f>
        <v/>
      </c>
      <c r="AA53" s="36" t="str">
        <f ca="1">IF(Z53&lt;&gt;"",'Financial Goals (non-recurring)'!$J$18*(1+'Financial Goals (non-recurring)'!$J$14)^(Z53-1),"")</f>
        <v/>
      </c>
      <c r="AB53" s="28"/>
      <c r="AC53" s="35">
        <f t="shared" ca="1" si="14"/>
        <v>2063</v>
      </c>
      <c r="AD53" s="31" t="str">
        <f ca="1">IF(ISERROR(INDEX('Financial Goals (recurring)'!$D$4:$H$34,MATCH('Detailed Cash Flow Chart'!AC53,'Financial Goals (recurring)'!$D$4:$D$34,0),3)),"",INDEX('Financial Goals (recurring)'!$D$4:$H$34,MATCH('Detailed Cash Flow Chart'!AC53,'Financial Goals (recurring)'!$D$4:$D$34,0),3))</f>
        <v/>
      </c>
      <c r="AE53" s="32" t="str">
        <f ca="1">IF(ISERROR(INDEX('Financial Goals (recurring)'!$E$4:$H$34,MATCH('Detailed Cash Flow Chart'!AC53,'Financial Goals (recurring)'!$E$4:$E$34,0),3)),"",INDEX('Financial Goals (recurring)'!$E$4:$H$34,MATCH('Detailed Cash Flow Chart'!AC53,'Financial Goals (recurring)'!$E$4:$E$34,0),3))</f>
        <v/>
      </c>
      <c r="AF53" s="32" t="str">
        <f ca="1">IF(ISERROR(INDEX('Financial Goals (recurring)'!$D$4:$H$34,MATCH('Detailed Cash Flow Chart'!AC53,'Financial Goals (recurring)'!$D$4:$D$34,0),5)),"",INDEX('Financial Goals (recurring)'!$D$4:$H$34,MATCH('Detailed Cash Flow Chart'!AC53,'Financial Goals (recurring)'!$D$4:$D$34,0),5))</f>
        <v/>
      </c>
      <c r="AG53" s="36" t="str">
        <f t="shared" si="6"/>
        <v/>
      </c>
      <c r="AH53" s="38"/>
      <c r="AI53" s="28"/>
      <c r="AJ53" s="38">
        <f t="shared" ca="1" si="15"/>
        <v>2063</v>
      </c>
      <c r="AK53" s="38" t="str">
        <f ca="1">IF(ISERROR(INDEX('Financial Goals (recurring)'!$M$4:$Q$34,MATCH('Detailed Cash Flow Chart'!AC53,'Financial Goals (recurring)'!$M$4:$M$34,0),3)),"",INDEX('Financial Goals (recurring)'!$M$4:$Q$34,MATCH('Detailed Cash Flow Chart'!AC53,'Financial Goals (recurring)'!$M$4:$M$34,0),3))</f>
        <v/>
      </c>
      <c r="AL53" s="38" t="str">
        <f ca="1">IF(ISERROR(INDEX('Financial Goals (recurring)'!$N$4:$Q$34,MATCH('Detailed Cash Flow Chart'!AC53,'Financial Goals (recurring)'!$N$4:$N$34,0),3)),"",INDEX('Financial Goals (recurring)'!$N$4:$Q$34,MATCH('Detailed Cash Flow Chart'!AC53,'Financial Goals (recurring)'!$N$4:$N$34,0),3))</f>
        <v/>
      </c>
      <c r="AM53" s="38" t="str">
        <f ca="1">IF(ISERROR(INDEX('Financial Goals (recurring)'!$M$4:$Q$34,MATCH('Detailed Cash Flow Chart'!AC53,'Financial Goals (recurring)'!$M$4:$M$34,0),5)),"",INDEX('Financial Goals (recurring)'!$M$4:$Q$34,MATCH('Detailed Cash Flow Chart'!AC53,'Financial Goals (recurring)'!$M$4:$M$34,0),5))</f>
        <v/>
      </c>
      <c r="AN53" s="32" t="str">
        <f t="shared" ca="1" si="7"/>
        <v/>
      </c>
      <c r="AO53" s="34" t="str">
        <f t="shared" ca="1" si="16"/>
        <v/>
      </c>
      <c r="AP53" s="28"/>
      <c r="AQ53" s="36">
        <f t="shared" ca="1" si="8"/>
        <v>0</v>
      </c>
    </row>
    <row r="54" spans="1:43">
      <c r="A54" s="39">
        <f t="shared" ca="1" si="9"/>
        <v>2064</v>
      </c>
      <c r="B54" s="39">
        <f ca="1">IF(B53&lt;(Retirement!$B$3+wy+k),B53+1,"")</f>
        <v>90</v>
      </c>
      <c r="C54" s="36">
        <f ca="1">IF(B54="","",IF(B53&lt;(Retirement!$B$3+wy),C53*(1+preinf),C53*(1+inf)))</f>
        <v>2416619.4024641374</v>
      </c>
      <c r="D54" s="36">
        <f t="shared" ca="1" si="17"/>
        <v>2416619.4024641369</v>
      </c>
      <c r="E54" s="36">
        <f t="shared" ca="1" si="18"/>
        <v>0</v>
      </c>
      <c r="F54" s="36" t="str">
        <f ca="1">IF(B54="","",IF(A53&lt;y+wy,IF(Retirement!$J$16="none","none",(12*E54+F53)*(1+preretint)),""))</f>
        <v/>
      </c>
      <c r="G54" s="36" t="str">
        <f ca="1">IF(B54="","",IF(A53&lt;y+wy,G53*(1+Retirement!$B$14),""))</f>
        <v/>
      </c>
      <c r="H54" s="36">
        <f ca="1">IF(B54="","",IF(A54&gt;=Retirement!$B$4,(H53-12*IF(D54="",0,D54))*(1+IF(A54&lt;Retirement!$B$4,preretint,retroi)), IF(A54=Retirement!$B$4-1,corptax,IF(F54="none",0,F54)+G54)))</f>
        <v>8.8889151811599737E-7</v>
      </c>
      <c r="I54" s="41" t="str">
        <f ca="1">IF(A54=Retirement!$B$4-1,IF(F54="none",0,F54)+G54-H54,"")</f>
        <v/>
      </c>
      <c r="J54" s="81">
        <f t="shared" ca="1" si="3"/>
        <v>2064</v>
      </c>
      <c r="K54" s="82">
        <f t="shared" ca="1" si="4"/>
        <v>24.166194024641374</v>
      </c>
      <c r="L54" s="82">
        <f t="shared" ca="1" si="11"/>
        <v>24.166194024641371</v>
      </c>
      <c r="M54" s="82">
        <f ca="1">IF(A54&gt;rety-1,'Cash flow summary'!H54,NA())/100000</f>
        <v>0</v>
      </c>
      <c r="N54" s="82">
        <f t="shared" ca="1" si="12"/>
        <v>24.166194024641371</v>
      </c>
      <c r="O54" s="81">
        <f t="shared" ca="1" si="5"/>
        <v>8.8889151811599729E-12</v>
      </c>
      <c r="P54" s="28"/>
      <c r="Q54" s="283">
        <f t="shared" ca="1" si="13"/>
        <v>2064</v>
      </c>
      <c r="R54" s="30" t="str">
        <f ca="1">IF(A54&gt;YEAR('Financial Goals (non-recurring)'!$B$6)-1,"",IF(R53&lt;&gt;"",R53+1,IF(A54=YEAR('Financial Goals (non-recurring)'!$B$7),1,"")))</f>
        <v/>
      </c>
      <c r="S54" s="36" t="str">
        <f ca="1">IF(R54&lt;&gt;"",'Financial Goals (non-recurring)'!$B$18*(1+incg)^(R54-1),"")</f>
        <v/>
      </c>
      <c r="T54" s="30" t="str">
        <f ca="1">IF(A54&gt;YEAR('Financial Goals (non-recurring)'!$D$6)-1,"",IF(T53&lt;&gt;"",T53+1,IF(A54=YEAR('Financial Goals (non-recurring)'!$D$7),1,"")))</f>
        <v/>
      </c>
      <c r="U54" s="36" t="str">
        <f ca="1">IF(T54&lt;&gt;"",'Financial Goals (non-recurring)'!$D$18*(1+'Financial Goals (non-recurring)'!$D$14)^(T54-1),"")</f>
        <v/>
      </c>
      <c r="V54" s="30" t="str">
        <f ca="1">IF(A54&gt;YEAR('Financial Goals (non-recurring)'!$F$6)-1,"",IF(V53&lt;&gt;"",V53+1,IF(A54=YEAR('Financial Goals (non-recurring)'!$F$7),1,"")))</f>
        <v/>
      </c>
      <c r="W54" s="36" t="str">
        <f ca="1">IF(V54&lt;&gt;"",'Financial Goals (non-recurring)'!$F$18*(1+'Financial Goals (non-recurring)'!$F$14)^(V54-1),"")</f>
        <v/>
      </c>
      <c r="X54" s="30" t="str">
        <f ca="1">IF(A54&gt;YEAR('Financial Goals (non-recurring)'!$H$6)-1,"",IF(X53&lt;&gt;"",X53+1,IF(A54=YEAR('Financial Goals (non-recurring)'!$H$7),1,"")))</f>
        <v/>
      </c>
      <c r="Y54" s="36" t="str">
        <f ca="1">IF(X54&lt;&gt;"",'Financial Goals (non-recurring)'!$H$18*(1+'Financial Goals (non-recurring)'!$H$14)^(X54-1),"")</f>
        <v/>
      </c>
      <c r="Z54" s="30" t="str">
        <f ca="1">IF(A54&gt;YEAR('Financial Goals (non-recurring)'!$J$6)-1,"",IF(Z53&lt;&gt;"",Z53+1,IF(A54=YEAR('Financial Goals (non-recurring)'!$J$7),1,"")))</f>
        <v/>
      </c>
      <c r="AA54" s="36" t="str">
        <f ca="1">IF(Z54&lt;&gt;"",'Financial Goals (non-recurring)'!$J$18*(1+'Financial Goals (non-recurring)'!$J$14)^(Z54-1),"")</f>
        <v/>
      </c>
      <c r="AB54" s="28"/>
      <c r="AC54" s="35">
        <f t="shared" ca="1" si="14"/>
        <v>2064</v>
      </c>
      <c r="AD54" s="31" t="str">
        <f ca="1">IF(ISERROR(INDEX('Financial Goals (recurring)'!$D$4:$H$34,MATCH('Detailed Cash Flow Chart'!AC54,'Financial Goals (recurring)'!$D$4:$D$34,0),3)),"",INDEX('Financial Goals (recurring)'!$D$4:$H$34,MATCH('Detailed Cash Flow Chart'!AC54,'Financial Goals (recurring)'!$D$4:$D$34,0),3))</f>
        <v/>
      </c>
      <c r="AE54" s="32" t="str">
        <f ca="1">IF(ISERROR(INDEX('Financial Goals (recurring)'!$E$4:$H$34,MATCH('Detailed Cash Flow Chart'!AC54,'Financial Goals (recurring)'!$E$4:$E$34,0),3)),"",INDEX('Financial Goals (recurring)'!$E$4:$H$34,MATCH('Detailed Cash Flow Chart'!AC54,'Financial Goals (recurring)'!$E$4:$E$34,0),3))</f>
        <v/>
      </c>
      <c r="AF54" s="32" t="str">
        <f ca="1">IF(ISERROR(INDEX('Financial Goals (recurring)'!$D$4:$H$34,MATCH('Detailed Cash Flow Chart'!AC54,'Financial Goals (recurring)'!$D$4:$D$34,0),5)),"",INDEX('Financial Goals (recurring)'!$D$4:$H$34,MATCH('Detailed Cash Flow Chart'!AC54,'Financial Goals (recurring)'!$D$4:$D$34,0),5))</f>
        <v/>
      </c>
      <c r="AG54" s="36" t="str">
        <f t="shared" si="6"/>
        <v/>
      </c>
      <c r="AH54" s="38"/>
      <c r="AI54" s="28"/>
      <c r="AJ54" s="38">
        <f t="shared" ca="1" si="15"/>
        <v>2064</v>
      </c>
      <c r="AK54" s="38" t="str">
        <f ca="1">IF(ISERROR(INDEX('Financial Goals (recurring)'!$M$4:$Q$34,MATCH('Detailed Cash Flow Chart'!AC54,'Financial Goals (recurring)'!$M$4:$M$34,0),3)),"",INDEX('Financial Goals (recurring)'!$M$4:$Q$34,MATCH('Detailed Cash Flow Chart'!AC54,'Financial Goals (recurring)'!$M$4:$M$34,0),3))</f>
        <v/>
      </c>
      <c r="AL54" s="38" t="str">
        <f ca="1">IF(ISERROR(INDEX('Financial Goals (recurring)'!$N$4:$Q$34,MATCH('Detailed Cash Flow Chart'!AC54,'Financial Goals (recurring)'!$N$4:$N$34,0),3)),"",INDEX('Financial Goals (recurring)'!$N$4:$Q$34,MATCH('Detailed Cash Flow Chart'!AC54,'Financial Goals (recurring)'!$N$4:$N$34,0),3))</f>
        <v/>
      </c>
      <c r="AM54" s="38" t="str">
        <f ca="1">IF(ISERROR(INDEX('Financial Goals (recurring)'!$M$4:$Q$34,MATCH('Detailed Cash Flow Chart'!AC54,'Financial Goals (recurring)'!$M$4:$M$34,0),5)),"",INDEX('Financial Goals (recurring)'!$M$4:$Q$34,MATCH('Detailed Cash Flow Chart'!AC54,'Financial Goals (recurring)'!$M$4:$M$34,0),5))</f>
        <v/>
      </c>
      <c r="AN54" s="32" t="str">
        <f t="shared" ca="1" si="7"/>
        <v/>
      </c>
      <c r="AO54" s="34" t="str">
        <f t="shared" ca="1" si="16"/>
        <v/>
      </c>
      <c r="AP54" s="28"/>
      <c r="AQ54" s="36">
        <f t="shared" ca="1" si="8"/>
        <v>0</v>
      </c>
    </row>
    <row r="55" spans="1:43">
      <c r="A55" s="39" t="str">
        <f t="shared" ca="1" si="9"/>
        <v/>
      </c>
      <c r="B55" s="39" t="str">
        <f ca="1">IF(B54&lt;(Retirement!$B$3+wy+k),B54+1,"")</f>
        <v/>
      </c>
      <c r="C55" s="36" t="str">
        <f ca="1">IF(B55="","",IF(B54&lt;(Retirement!$B$3+wy),C54*(1+preinf),C54*(1+inf)))</f>
        <v/>
      </c>
      <c r="D55" s="36">
        <f t="shared" ca="1" si="17"/>
        <v>0</v>
      </c>
      <c r="E55" s="36" t="str">
        <f t="shared" ca="1" si="18"/>
        <v/>
      </c>
      <c r="F55" s="36" t="str">
        <f ca="1">IF(B55="","",IF(A54&lt;y+wy,IF(Retirement!$J$16="none","none",(12*E55+F54)*(1+preretint)),""))</f>
        <v/>
      </c>
      <c r="G55" s="36" t="str">
        <f ca="1">IF(B55="","",IF(A54&lt;y+wy,G54*(1+Retirement!$B$14),""))</f>
        <v/>
      </c>
      <c r="H55" s="36" t="str">
        <f ca="1">IF(B55="","",IF(A55&gt;=Retirement!$B$4,(H54-12*IF(D55="",0,D55))*(1+IF(A55&lt;Retirement!$B$4,preretint,retroi)), IF(A55=Retirement!$B$4-1,corptax,IF(F55="none",0,F55)+G55)))</f>
        <v/>
      </c>
      <c r="I55" s="41" t="str">
        <f ca="1">IF(A55=Retirement!$B$4-1,IF(F55="none",0,F55)+G55-H55,"")</f>
        <v/>
      </c>
      <c r="J55" s="81" t="e">
        <f t="shared" ca="1" si="3"/>
        <v>#N/A</v>
      </c>
      <c r="K55" s="82" t="e">
        <f t="shared" ca="1" si="4"/>
        <v>#N/A</v>
      </c>
      <c r="L55" s="82" t="e">
        <f t="shared" ca="1" si="11"/>
        <v>#N/A</v>
      </c>
      <c r="M55" s="82">
        <f ca="1">IF(A55&gt;rety-1,'Cash flow summary'!H55,NA())/100000</f>
        <v>0</v>
      </c>
      <c r="N55" s="82" t="e">
        <f t="shared" ca="1" si="12"/>
        <v>#N/A</v>
      </c>
      <c r="O55" s="81" t="e">
        <f t="shared" ca="1" si="5"/>
        <v>#N/A</v>
      </c>
      <c r="P55" s="28"/>
      <c r="Q55" s="283" t="str">
        <f t="shared" ca="1" si="13"/>
        <v/>
      </c>
      <c r="R55" s="30" t="str">
        <f ca="1">IF(A55&gt;YEAR('Financial Goals (non-recurring)'!$B$6)-1,"",IF(R54&lt;&gt;"",R54+1,IF(A55=YEAR('Financial Goals (non-recurring)'!$B$7),1,"")))</f>
        <v/>
      </c>
      <c r="S55" s="36" t="str">
        <f ca="1">IF(R55&lt;&gt;"",'Financial Goals (non-recurring)'!$B$18*(1+incg)^(R55-1),"")</f>
        <v/>
      </c>
      <c r="T55" s="30" t="str">
        <f ca="1">IF(A55&gt;YEAR('Financial Goals (non-recurring)'!$D$6)-1,"",IF(T54&lt;&gt;"",T54+1,IF(A55=YEAR('Financial Goals (non-recurring)'!$D$7),1,"")))</f>
        <v/>
      </c>
      <c r="U55" s="36" t="str">
        <f ca="1">IF(T55&lt;&gt;"",'Financial Goals (non-recurring)'!$D$18*(1+'Financial Goals (non-recurring)'!$D$14)^(T55-1),"")</f>
        <v/>
      </c>
      <c r="V55" s="30" t="str">
        <f ca="1">IF(A55&gt;YEAR('Financial Goals (non-recurring)'!$F$6)-1,"",IF(V54&lt;&gt;"",V54+1,IF(A55=YEAR('Financial Goals (non-recurring)'!$F$7),1,"")))</f>
        <v/>
      </c>
      <c r="W55" s="36" t="str">
        <f ca="1">IF(V55&lt;&gt;"",'Financial Goals (non-recurring)'!$F$18*(1+'Financial Goals (non-recurring)'!$F$14)^(V55-1),"")</f>
        <v/>
      </c>
      <c r="X55" s="30" t="str">
        <f ca="1">IF(A55&gt;YEAR('Financial Goals (non-recurring)'!$H$6)-1,"",IF(X54&lt;&gt;"",X54+1,IF(A55=YEAR('Financial Goals (non-recurring)'!$H$7),1,"")))</f>
        <v/>
      </c>
      <c r="Y55" s="36" t="str">
        <f ca="1">IF(X55&lt;&gt;"",'Financial Goals (non-recurring)'!$H$18*(1+'Financial Goals (non-recurring)'!$H$14)^(X55-1),"")</f>
        <v/>
      </c>
      <c r="Z55" s="30" t="str">
        <f ca="1">IF(A55&gt;YEAR('Financial Goals (non-recurring)'!$J$6)-1,"",IF(Z54&lt;&gt;"",Z54+1,IF(A55=YEAR('Financial Goals (non-recurring)'!$J$7),1,"")))</f>
        <v/>
      </c>
      <c r="AA55" s="36" t="str">
        <f ca="1">IF(Z55&lt;&gt;"",'Financial Goals (non-recurring)'!$J$18*(1+'Financial Goals (non-recurring)'!$J$14)^(Z55-1),"")</f>
        <v/>
      </c>
      <c r="AB55" s="28"/>
      <c r="AC55" s="35" t="str">
        <f t="shared" ca="1" si="14"/>
        <v/>
      </c>
      <c r="AD55" s="31" t="str">
        <f ca="1">IF(ISERROR(INDEX('Financial Goals (recurring)'!$D$4:$H$34,MATCH('Detailed Cash Flow Chart'!AC55,'Financial Goals (recurring)'!$D$4:$D$34,0),3)),"",INDEX('Financial Goals (recurring)'!$D$4:$H$34,MATCH('Detailed Cash Flow Chart'!AC55,'Financial Goals (recurring)'!$D$4:$D$34,0),3))</f>
        <v/>
      </c>
      <c r="AE55" s="32" t="str">
        <f ca="1">IF(ISERROR(INDEX('Financial Goals (recurring)'!$E$4:$H$34,MATCH('Detailed Cash Flow Chart'!AC55,'Financial Goals (recurring)'!$E$4:$E$34,0),3)),"",INDEX('Financial Goals (recurring)'!$E$4:$H$34,MATCH('Detailed Cash Flow Chart'!AC55,'Financial Goals (recurring)'!$E$4:$E$34,0),3))</f>
        <v/>
      </c>
      <c r="AF55" s="32" t="str">
        <f ca="1">IF(ISERROR(INDEX('Financial Goals (recurring)'!$D$4:$H$34,MATCH('Detailed Cash Flow Chart'!AC55,'Financial Goals (recurring)'!$D$4:$D$34,0),5)),"",INDEX('Financial Goals (recurring)'!$D$4:$H$34,MATCH('Detailed Cash Flow Chart'!AC55,'Financial Goals (recurring)'!$D$4:$D$34,0),5))</f>
        <v/>
      </c>
      <c r="AG55" s="36" t="str">
        <f t="shared" si="6"/>
        <v/>
      </c>
      <c r="AH55" s="38"/>
      <c r="AI55" s="28"/>
      <c r="AJ55" s="38" t="str">
        <f t="shared" ca="1" si="15"/>
        <v/>
      </c>
      <c r="AK55" s="38" t="str">
        <f ca="1">IF(ISERROR(INDEX('Financial Goals (recurring)'!$M$4:$Q$34,MATCH('Detailed Cash Flow Chart'!AC55,'Financial Goals (recurring)'!$M$4:$M$34,0),3)),"",INDEX('Financial Goals (recurring)'!$M$4:$Q$34,MATCH('Detailed Cash Flow Chart'!AC55,'Financial Goals (recurring)'!$M$4:$M$34,0),3))</f>
        <v/>
      </c>
      <c r="AL55" s="38" t="str">
        <f ca="1">IF(ISERROR(INDEX('Financial Goals (recurring)'!$N$4:$Q$34,MATCH('Detailed Cash Flow Chart'!AC55,'Financial Goals (recurring)'!$N$4:$N$34,0),3)),"",INDEX('Financial Goals (recurring)'!$N$4:$Q$34,MATCH('Detailed Cash Flow Chart'!AC55,'Financial Goals (recurring)'!$N$4:$N$34,0),3))</f>
        <v/>
      </c>
      <c r="AM55" s="38" t="str">
        <f ca="1">IF(ISERROR(INDEX('Financial Goals (recurring)'!$M$4:$Q$34,MATCH('Detailed Cash Flow Chart'!AC55,'Financial Goals (recurring)'!$M$4:$M$34,0),5)),"",INDEX('Financial Goals (recurring)'!$M$4:$Q$34,MATCH('Detailed Cash Flow Chart'!AC55,'Financial Goals (recurring)'!$M$4:$M$34,0),5))</f>
        <v/>
      </c>
      <c r="AN55" s="32" t="str">
        <f t="shared" ca="1" si="7"/>
        <v/>
      </c>
      <c r="AO55" s="34" t="str">
        <f t="shared" ca="1" si="16"/>
        <v/>
      </c>
      <c r="AP55" s="28"/>
      <c r="AQ55" s="36">
        <f t="shared" ca="1" si="8"/>
        <v>0</v>
      </c>
    </row>
    <row r="56" spans="1:43">
      <c r="A56" s="39" t="str">
        <f t="shared" ref="A56:A65" ca="1" si="19">IF(B56="","",A55+1)</f>
        <v/>
      </c>
      <c r="B56" s="39" t="str">
        <f ca="1">IF(B55&lt;(Retirement!$B$3+wy+k),B55+1,"")</f>
        <v/>
      </c>
      <c r="C56" s="36" t="str">
        <f ca="1">IF(B56="","",IF(B55&lt;(Retirement!$B$3+wy),C55*(1+preinf),C55*(1+inf)))</f>
        <v/>
      </c>
      <c r="D56" s="36">
        <f t="shared" ca="1" si="17"/>
        <v>0</v>
      </c>
      <c r="E56" s="36" t="str">
        <f t="shared" ca="1" si="18"/>
        <v/>
      </c>
      <c r="F56" s="36" t="str">
        <f ca="1">IF(B56="","",IF(A55&lt;y+wy,IF(Retirement!$J$16="none","none",(12*E56+F55)*(1+preretint)),""))</f>
        <v/>
      </c>
      <c r="G56" s="36" t="str">
        <f ca="1">IF(B56="","",IF(A55&lt;y+wy,G55*(1+Retirement!$B$14),""))</f>
        <v/>
      </c>
      <c r="H56" s="36" t="str">
        <f ca="1">IF(B56="","",IF(A56&gt;=Retirement!$B$4,(H55-12*IF(D56="",0,D56))*(1+IF(A56&lt;Retirement!$B$4,preretint,retroi)), IF(A56=Retirement!$B$4-1,corptax,IF(F56="none",0,F56)+G56)))</f>
        <v/>
      </c>
      <c r="I56" s="41" t="str">
        <f ca="1">IF(A56=Retirement!$B$4-1,IF(F56="none",0,F56)+G56-H56,"")</f>
        <v/>
      </c>
      <c r="J56" s="81" t="e">
        <f t="shared" ca="1" si="3"/>
        <v>#N/A</v>
      </c>
      <c r="K56" s="82" t="e">
        <f t="shared" ca="1" si="4"/>
        <v>#N/A</v>
      </c>
      <c r="L56" s="82" t="e">
        <f t="shared" ca="1" si="11"/>
        <v>#N/A</v>
      </c>
      <c r="M56" s="82">
        <f ca="1">IF(A56&gt;rety-1,'Cash flow summary'!H56,NA())/100000</f>
        <v>0</v>
      </c>
      <c r="N56" s="82" t="e">
        <f t="shared" ca="1" si="12"/>
        <v>#N/A</v>
      </c>
      <c r="O56" s="81" t="e">
        <f t="shared" ca="1" si="5"/>
        <v>#N/A</v>
      </c>
      <c r="P56" s="28"/>
      <c r="Q56" s="283" t="str">
        <f t="shared" ca="1" si="13"/>
        <v/>
      </c>
      <c r="R56" s="30" t="str">
        <f ca="1">IF(A56&gt;YEAR('Financial Goals (non-recurring)'!$B$6)-1,"",IF(R55&lt;&gt;"",R55+1,IF(A56=YEAR('Financial Goals (non-recurring)'!$B$7),1,"")))</f>
        <v/>
      </c>
      <c r="S56" s="36" t="str">
        <f ca="1">IF(R56&lt;&gt;"",'Financial Goals (non-recurring)'!$B$18*(1+incg)^(R56-1),"")</f>
        <v/>
      </c>
      <c r="T56" s="30" t="str">
        <f ca="1">IF(A56&gt;YEAR('Financial Goals (non-recurring)'!$D$6)-1,"",IF(T55&lt;&gt;"",T55+1,IF(A56=YEAR('Financial Goals (non-recurring)'!$D$7),1,"")))</f>
        <v/>
      </c>
      <c r="U56" s="36" t="str">
        <f ca="1">IF(T56&lt;&gt;"",'Financial Goals (non-recurring)'!$D$18*(1+'Financial Goals (non-recurring)'!$D$14)^(T56-1),"")</f>
        <v/>
      </c>
      <c r="V56" s="30" t="str">
        <f ca="1">IF(A56&gt;YEAR('Financial Goals (non-recurring)'!$F$6)-1,"",IF(V55&lt;&gt;"",V55+1,IF(A56=YEAR('Financial Goals (non-recurring)'!$F$7),1,"")))</f>
        <v/>
      </c>
      <c r="W56" s="36" t="str">
        <f ca="1">IF(V56&lt;&gt;"",'Financial Goals (non-recurring)'!$F$18*(1+'Financial Goals (non-recurring)'!$F$14)^(V56-1),"")</f>
        <v/>
      </c>
      <c r="X56" s="30" t="str">
        <f ca="1">IF(A56&gt;YEAR('Financial Goals (non-recurring)'!$H$6)-1,"",IF(X55&lt;&gt;"",X55+1,IF(A56=YEAR('Financial Goals (non-recurring)'!$H$7),1,"")))</f>
        <v/>
      </c>
      <c r="Y56" s="36" t="str">
        <f ca="1">IF(X56&lt;&gt;"",'Financial Goals (non-recurring)'!$H$18*(1+'Financial Goals (non-recurring)'!$H$14)^(X56-1),"")</f>
        <v/>
      </c>
      <c r="Z56" s="30" t="str">
        <f ca="1">IF(A56&gt;YEAR('Financial Goals (non-recurring)'!$J$6)-1,"",IF(Z55&lt;&gt;"",Z55+1,IF(A56=YEAR('Financial Goals (non-recurring)'!$J$7),1,"")))</f>
        <v/>
      </c>
      <c r="AA56" s="36" t="str">
        <f ca="1">IF(Z56&lt;&gt;"",'Financial Goals (non-recurring)'!$J$18*(1+'Financial Goals (non-recurring)'!$J$14)^(Z56-1),"")</f>
        <v/>
      </c>
      <c r="AB56" s="28"/>
      <c r="AC56" s="35" t="str">
        <f t="shared" ca="1" si="14"/>
        <v/>
      </c>
      <c r="AD56" s="31" t="str">
        <f ca="1">IF(ISERROR(INDEX('Financial Goals (recurring)'!$D$4:$H$34,MATCH('Detailed Cash Flow Chart'!AC56,'Financial Goals (recurring)'!$D$4:$D$34,0),3)),"",INDEX('Financial Goals (recurring)'!$D$4:$H$34,MATCH('Detailed Cash Flow Chart'!AC56,'Financial Goals (recurring)'!$D$4:$D$34,0),3))</f>
        <v/>
      </c>
      <c r="AE56" s="32" t="str">
        <f ca="1">IF(ISERROR(INDEX('Financial Goals (recurring)'!$E$4:$H$34,MATCH('Detailed Cash Flow Chart'!AC56,'Financial Goals (recurring)'!$E$4:$E$34,0),3)),"",INDEX('Financial Goals (recurring)'!$E$4:$H$34,MATCH('Detailed Cash Flow Chart'!AC56,'Financial Goals (recurring)'!$E$4:$E$34,0),3))</f>
        <v/>
      </c>
      <c r="AF56" s="32" t="str">
        <f ca="1">IF(ISERROR(INDEX('Financial Goals (recurring)'!$D$4:$H$34,MATCH('Detailed Cash Flow Chart'!AC56,'Financial Goals (recurring)'!$D$4:$D$34,0),5)),"",INDEX('Financial Goals (recurring)'!$D$4:$H$34,MATCH('Detailed Cash Flow Chart'!AC56,'Financial Goals (recurring)'!$D$4:$D$34,0),5))</f>
        <v/>
      </c>
      <c r="AG56" s="36" t="str">
        <f t="shared" si="6"/>
        <v/>
      </c>
      <c r="AH56" s="38"/>
      <c r="AI56" s="28"/>
      <c r="AJ56" s="38" t="str">
        <f t="shared" ca="1" si="15"/>
        <v/>
      </c>
      <c r="AK56" s="38" t="str">
        <f ca="1">IF(ISERROR(INDEX('Financial Goals (recurring)'!$M$4:$Q$34,MATCH('Detailed Cash Flow Chart'!AC56,'Financial Goals (recurring)'!$M$4:$M$34,0),3)),"",INDEX('Financial Goals (recurring)'!$M$4:$Q$34,MATCH('Detailed Cash Flow Chart'!AC56,'Financial Goals (recurring)'!$M$4:$M$34,0),3))</f>
        <v/>
      </c>
      <c r="AL56" s="38" t="str">
        <f ca="1">IF(ISERROR(INDEX('Financial Goals (recurring)'!$N$4:$Q$34,MATCH('Detailed Cash Flow Chart'!AC56,'Financial Goals (recurring)'!$N$4:$N$34,0),3)),"",INDEX('Financial Goals (recurring)'!$N$4:$Q$34,MATCH('Detailed Cash Flow Chart'!AC56,'Financial Goals (recurring)'!$N$4:$N$34,0),3))</f>
        <v/>
      </c>
      <c r="AM56" s="38" t="str">
        <f ca="1">IF(ISERROR(INDEX('Financial Goals (recurring)'!$M$4:$Q$34,MATCH('Detailed Cash Flow Chart'!AC56,'Financial Goals (recurring)'!$M$4:$M$34,0),5)),"",INDEX('Financial Goals (recurring)'!$M$4:$Q$34,MATCH('Detailed Cash Flow Chart'!AC56,'Financial Goals (recurring)'!$M$4:$M$34,0),5))</f>
        <v/>
      </c>
      <c r="AN56" s="32" t="str">
        <f t="shared" ca="1" si="7"/>
        <v/>
      </c>
      <c r="AO56" s="34" t="str">
        <f t="shared" ca="1" si="16"/>
        <v/>
      </c>
      <c r="AP56" s="28"/>
      <c r="AQ56" s="36">
        <f t="shared" ca="1" si="8"/>
        <v>0</v>
      </c>
    </row>
    <row r="57" spans="1:43">
      <c r="A57" s="39" t="str">
        <f t="shared" ca="1" si="19"/>
        <v/>
      </c>
      <c r="B57" s="39" t="str">
        <f ca="1">IF(B56&lt;(Retirement!$B$3+wy+k),B56+1,"")</f>
        <v/>
      </c>
      <c r="C57" s="36" t="str">
        <f ca="1">IF(B57="","",IF(B56&lt;(Retirement!$B$3+wy),C56*(1+preinf),C56*(1+inf)))</f>
        <v/>
      </c>
      <c r="D57" s="36">
        <f t="shared" ca="1" si="17"/>
        <v>0</v>
      </c>
      <c r="E57" s="36" t="str">
        <f t="shared" ca="1" si="18"/>
        <v/>
      </c>
      <c r="F57" s="36" t="str">
        <f ca="1">IF(B57="","",IF(A56&lt;y+wy,IF(Retirement!$J$16="none","none",(12*E57+F56)*(1+preretint)),""))</f>
        <v/>
      </c>
      <c r="G57" s="36" t="str">
        <f ca="1">IF(B57="","",IF(A56&lt;y+wy,G56*(1+Retirement!$B$14),""))</f>
        <v/>
      </c>
      <c r="H57" s="36" t="str">
        <f ca="1">IF(B57="","",IF(A57&gt;=Retirement!$B$4,(H56-12*IF(D57="",0,D57))*(1+IF(A57&lt;Retirement!$B$4,preretint,retroi)), IF(A57=Retirement!$B$4-1,corptax,IF(F57="none",0,F57)+G57)))</f>
        <v/>
      </c>
      <c r="I57" s="41" t="str">
        <f ca="1">IF(A57=Retirement!$B$4-1,IF(F57="none",0,F57)+G57-H57,"")</f>
        <v/>
      </c>
      <c r="J57" s="81" t="e">
        <f t="shared" ca="1" si="3"/>
        <v>#N/A</v>
      </c>
      <c r="K57" s="82" t="e">
        <f t="shared" ca="1" si="4"/>
        <v>#N/A</v>
      </c>
      <c r="L57" s="82" t="e">
        <f t="shared" ca="1" si="11"/>
        <v>#N/A</v>
      </c>
      <c r="M57" s="82">
        <f ca="1">IF(A57&gt;rety-1,'Cash flow summary'!H57,NA())/100000</f>
        <v>0</v>
      </c>
      <c r="N57" s="82" t="e">
        <f t="shared" ca="1" si="12"/>
        <v>#N/A</v>
      </c>
      <c r="O57" s="81" t="e">
        <f t="shared" ca="1" si="5"/>
        <v>#N/A</v>
      </c>
      <c r="P57" s="28"/>
      <c r="Q57" s="283" t="str">
        <f t="shared" ca="1" si="13"/>
        <v/>
      </c>
      <c r="R57" s="30" t="str">
        <f ca="1">IF(A57&gt;YEAR('Financial Goals (non-recurring)'!$B$6)-1,"",IF(R56&lt;&gt;"",R56+1,IF(A57=YEAR('Financial Goals (non-recurring)'!$B$7),1,"")))</f>
        <v/>
      </c>
      <c r="S57" s="36" t="str">
        <f ca="1">IF(R57&lt;&gt;"",'Financial Goals (non-recurring)'!$B$18*(1+incg)^(R57-1),"")</f>
        <v/>
      </c>
      <c r="T57" s="30" t="str">
        <f ca="1">IF(A57&gt;YEAR('Financial Goals (non-recurring)'!$D$6)-1,"",IF(T56&lt;&gt;"",T56+1,IF(A57=YEAR('Financial Goals (non-recurring)'!$D$7),1,"")))</f>
        <v/>
      </c>
      <c r="U57" s="36" t="str">
        <f ca="1">IF(T57&lt;&gt;"",'Financial Goals (non-recurring)'!$D$18*(1+'Financial Goals (non-recurring)'!$D$14)^(T57-1),"")</f>
        <v/>
      </c>
      <c r="V57" s="30" t="str">
        <f ca="1">IF(A57&gt;YEAR('Financial Goals (non-recurring)'!$F$6)-1,"",IF(V56&lt;&gt;"",V56+1,IF(A57=YEAR('Financial Goals (non-recurring)'!$F$7),1,"")))</f>
        <v/>
      </c>
      <c r="W57" s="36" t="str">
        <f ca="1">IF(V57&lt;&gt;"",'Financial Goals (non-recurring)'!$F$18*(1+'Financial Goals (non-recurring)'!$F$14)^(V57-1),"")</f>
        <v/>
      </c>
      <c r="X57" s="30" t="str">
        <f ca="1">IF(A57&gt;YEAR('Financial Goals (non-recurring)'!$H$6)-1,"",IF(X56&lt;&gt;"",X56+1,IF(A57=YEAR('Financial Goals (non-recurring)'!$H$7),1,"")))</f>
        <v/>
      </c>
      <c r="Y57" s="36" t="str">
        <f ca="1">IF(X57&lt;&gt;"",'Financial Goals (non-recurring)'!$H$18*(1+'Financial Goals (non-recurring)'!$H$14)^(X57-1),"")</f>
        <v/>
      </c>
      <c r="Z57" s="30" t="str">
        <f ca="1">IF(A57&gt;YEAR('Financial Goals (non-recurring)'!$J$6)-1,"",IF(Z56&lt;&gt;"",Z56+1,IF(A57=YEAR('Financial Goals (non-recurring)'!$J$7),1,"")))</f>
        <v/>
      </c>
      <c r="AA57" s="36" t="str">
        <f ca="1">IF(Z57&lt;&gt;"",'Financial Goals (non-recurring)'!$J$18*(1+'Financial Goals (non-recurring)'!$J$14)^(Z57-1),"")</f>
        <v/>
      </c>
      <c r="AB57" s="28"/>
      <c r="AC57" s="35" t="str">
        <f t="shared" ca="1" si="14"/>
        <v/>
      </c>
      <c r="AD57" s="31" t="str">
        <f ca="1">IF(ISERROR(INDEX('Financial Goals (recurring)'!$D$4:$H$34,MATCH('Detailed Cash Flow Chart'!AC57,'Financial Goals (recurring)'!$D$4:$D$34,0),3)),"",INDEX('Financial Goals (recurring)'!$D$4:$H$34,MATCH('Detailed Cash Flow Chart'!AC57,'Financial Goals (recurring)'!$D$4:$D$34,0),3))</f>
        <v/>
      </c>
      <c r="AE57" s="32" t="str">
        <f ca="1">IF(ISERROR(INDEX('Financial Goals (recurring)'!$E$4:$H$34,MATCH('Detailed Cash Flow Chart'!AC57,'Financial Goals (recurring)'!$E$4:$E$34,0),3)),"",INDEX('Financial Goals (recurring)'!$E$4:$H$34,MATCH('Detailed Cash Flow Chart'!AC57,'Financial Goals (recurring)'!$E$4:$E$34,0),3))</f>
        <v/>
      </c>
      <c r="AF57" s="32" t="str">
        <f ca="1">IF(ISERROR(INDEX('Financial Goals (recurring)'!$D$4:$H$34,MATCH('Detailed Cash Flow Chart'!AC57,'Financial Goals (recurring)'!$D$4:$D$34,0),5)),"",INDEX('Financial Goals (recurring)'!$D$4:$H$34,MATCH('Detailed Cash Flow Chart'!AC57,'Financial Goals (recurring)'!$D$4:$D$34,0),5))</f>
        <v/>
      </c>
      <c r="AG57" s="36" t="str">
        <f t="shared" si="6"/>
        <v/>
      </c>
      <c r="AH57" s="38"/>
      <c r="AI57" s="28"/>
      <c r="AJ57" s="38" t="str">
        <f t="shared" ca="1" si="15"/>
        <v/>
      </c>
      <c r="AK57" s="38" t="str">
        <f ca="1">IF(ISERROR(INDEX('Financial Goals (recurring)'!$M$4:$Q$34,MATCH('Detailed Cash Flow Chart'!AC57,'Financial Goals (recurring)'!$M$4:$M$34,0),3)),"",INDEX('Financial Goals (recurring)'!$M$4:$Q$34,MATCH('Detailed Cash Flow Chart'!AC57,'Financial Goals (recurring)'!$M$4:$M$34,0),3))</f>
        <v/>
      </c>
      <c r="AL57" s="38" t="str">
        <f ca="1">IF(ISERROR(INDEX('Financial Goals (recurring)'!$N$4:$Q$34,MATCH('Detailed Cash Flow Chart'!AC57,'Financial Goals (recurring)'!$N$4:$N$34,0),3)),"",INDEX('Financial Goals (recurring)'!$N$4:$Q$34,MATCH('Detailed Cash Flow Chart'!AC57,'Financial Goals (recurring)'!$N$4:$N$34,0),3))</f>
        <v/>
      </c>
      <c r="AM57" s="38" t="str">
        <f ca="1">IF(ISERROR(INDEX('Financial Goals (recurring)'!$M$4:$Q$34,MATCH('Detailed Cash Flow Chart'!AC57,'Financial Goals (recurring)'!$M$4:$M$34,0),5)),"",INDEX('Financial Goals (recurring)'!$M$4:$Q$34,MATCH('Detailed Cash Flow Chart'!AC57,'Financial Goals (recurring)'!$M$4:$M$34,0),5))</f>
        <v/>
      </c>
      <c r="AN57" s="32" t="str">
        <f t="shared" ca="1" si="7"/>
        <v/>
      </c>
      <c r="AO57" s="34" t="str">
        <f t="shared" ca="1" si="16"/>
        <v/>
      </c>
      <c r="AP57" s="28"/>
      <c r="AQ57" s="36">
        <f t="shared" ca="1" si="8"/>
        <v>0</v>
      </c>
    </row>
    <row r="58" spans="1:43">
      <c r="A58" s="39" t="str">
        <f t="shared" ca="1" si="19"/>
        <v/>
      </c>
      <c r="B58" s="39" t="str">
        <f ca="1">IF(B57&lt;(Retirement!$B$3+wy+k),B57+1,"")</f>
        <v/>
      </c>
      <c r="C58" s="36" t="str">
        <f ca="1">IF(B58="","",IF(B57&lt;(Retirement!$B$3+wy),C57*(1+preinf),C57*(1+inf)))</f>
        <v/>
      </c>
      <c r="D58" s="36">
        <f t="shared" ca="1" si="17"/>
        <v>0</v>
      </c>
      <c r="E58" s="36" t="str">
        <f t="shared" ca="1" si="18"/>
        <v/>
      </c>
      <c r="F58" s="36" t="str">
        <f ca="1">IF(B58="","",IF(A57&lt;y+wy,IF(Retirement!$J$16="none","none",(12*E58+F57)*(1+preretint)),""))</f>
        <v/>
      </c>
      <c r="G58" s="36" t="str">
        <f ca="1">IF(B58="","",IF(A57&lt;y+wy,G57*(1+Retirement!$B$14),""))</f>
        <v/>
      </c>
      <c r="H58" s="36" t="str">
        <f ca="1">IF(B58="","",IF(A58&gt;=Retirement!$B$4,(H57-12*IF(D58="",0,D58))*(1+IF(A58&lt;Retirement!$B$4,preretint,retroi)), IF(A58=Retirement!$B$4-1,corptax,IF(F58="none",0,F58)+G58)))</f>
        <v/>
      </c>
      <c r="I58" s="41" t="str">
        <f ca="1">IF(A58=Retirement!$B$4-1,IF(F58="none",0,F58)+G58-H58,"")</f>
        <v/>
      </c>
      <c r="J58" s="81" t="e">
        <f t="shared" ca="1" si="3"/>
        <v>#N/A</v>
      </c>
      <c r="K58" s="82" t="e">
        <f t="shared" ca="1" si="4"/>
        <v>#N/A</v>
      </c>
      <c r="L58" s="82" t="e">
        <f t="shared" ca="1" si="11"/>
        <v>#N/A</v>
      </c>
      <c r="M58" s="82">
        <f ca="1">IF(A58&gt;rety-1,'Cash flow summary'!H58,NA())/100000</f>
        <v>0</v>
      </c>
      <c r="N58" s="82" t="e">
        <f t="shared" ca="1" si="12"/>
        <v>#N/A</v>
      </c>
      <c r="O58" s="81" t="e">
        <f t="shared" ca="1" si="5"/>
        <v>#N/A</v>
      </c>
      <c r="P58" s="28"/>
      <c r="Q58" s="283" t="str">
        <f t="shared" ca="1" si="13"/>
        <v/>
      </c>
      <c r="R58" s="30" t="str">
        <f ca="1">IF(A58&gt;YEAR('Financial Goals (non-recurring)'!$B$6)-1,"",IF(R57&lt;&gt;"",R57+1,IF(A58=YEAR('Financial Goals (non-recurring)'!$B$7),1,"")))</f>
        <v/>
      </c>
      <c r="S58" s="36" t="str">
        <f ca="1">IF(R58&lt;&gt;"",'Financial Goals (non-recurring)'!$B$18*(1+incg)^(R58-1),"")</f>
        <v/>
      </c>
      <c r="T58" s="30" t="str">
        <f ca="1">IF(A58&gt;YEAR('Financial Goals (non-recurring)'!$D$6)-1,"",IF(T57&lt;&gt;"",T57+1,IF(A58=YEAR('Financial Goals (non-recurring)'!$D$7),1,"")))</f>
        <v/>
      </c>
      <c r="U58" s="36" t="str">
        <f ca="1">IF(T58&lt;&gt;"",'Financial Goals (non-recurring)'!$D$18*(1+'Financial Goals (non-recurring)'!$D$14)^(T58-1),"")</f>
        <v/>
      </c>
      <c r="V58" s="30" t="str">
        <f ca="1">IF(A58&gt;YEAR('Financial Goals (non-recurring)'!$F$6)-1,"",IF(V57&lt;&gt;"",V57+1,IF(A58=YEAR('Financial Goals (non-recurring)'!$F$7),1,"")))</f>
        <v/>
      </c>
      <c r="W58" s="36" t="str">
        <f ca="1">IF(V58&lt;&gt;"",'Financial Goals (non-recurring)'!$F$18*(1+'Financial Goals (non-recurring)'!$F$14)^(V58-1),"")</f>
        <v/>
      </c>
      <c r="X58" s="30" t="str">
        <f ca="1">IF(A58&gt;YEAR('Financial Goals (non-recurring)'!$H$6)-1,"",IF(X57&lt;&gt;"",X57+1,IF(A58=YEAR('Financial Goals (non-recurring)'!$H$7),1,"")))</f>
        <v/>
      </c>
      <c r="Y58" s="36" t="str">
        <f ca="1">IF(X58&lt;&gt;"",'Financial Goals (non-recurring)'!$H$18*(1+'Financial Goals (non-recurring)'!$H$14)^(X58-1),"")</f>
        <v/>
      </c>
      <c r="Z58" s="30" t="str">
        <f ca="1">IF(A58&gt;YEAR('Financial Goals (non-recurring)'!$J$6)-1,"",IF(Z57&lt;&gt;"",Z57+1,IF(A58=YEAR('Financial Goals (non-recurring)'!$J$7),1,"")))</f>
        <v/>
      </c>
      <c r="AA58" s="36" t="str">
        <f ca="1">IF(Z58&lt;&gt;"",'Financial Goals (non-recurring)'!$J$18*(1+'Financial Goals (non-recurring)'!$J$14)^(Z58-1),"")</f>
        <v/>
      </c>
      <c r="AB58" s="28"/>
      <c r="AC58" s="35" t="str">
        <f t="shared" ca="1" si="14"/>
        <v/>
      </c>
      <c r="AD58" s="31" t="str">
        <f ca="1">IF(ISERROR(INDEX('Financial Goals (recurring)'!$D$4:$H$34,MATCH('Detailed Cash Flow Chart'!AC58,'Financial Goals (recurring)'!$D$4:$D$34,0),3)),"",INDEX('Financial Goals (recurring)'!$D$4:$H$34,MATCH('Detailed Cash Flow Chart'!AC58,'Financial Goals (recurring)'!$D$4:$D$34,0),3))</f>
        <v/>
      </c>
      <c r="AE58" s="32" t="str">
        <f ca="1">IF(ISERROR(INDEX('Financial Goals (recurring)'!$E$4:$H$34,MATCH('Detailed Cash Flow Chart'!AC58,'Financial Goals (recurring)'!$E$4:$E$34,0),3)),"",INDEX('Financial Goals (recurring)'!$E$4:$H$34,MATCH('Detailed Cash Flow Chart'!AC58,'Financial Goals (recurring)'!$E$4:$E$34,0),3))</f>
        <v/>
      </c>
      <c r="AF58" s="32" t="str">
        <f ca="1">IF(ISERROR(INDEX('Financial Goals (recurring)'!$D$4:$H$34,MATCH('Detailed Cash Flow Chart'!AC58,'Financial Goals (recurring)'!$D$4:$D$34,0),5)),"",INDEX('Financial Goals (recurring)'!$D$4:$H$34,MATCH('Detailed Cash Flow Chart'!AC58,'Financial Goals (recurring)'!$D$4:$D$34,0),5))</f>
        <v/>
      </c>
      <c r="AG58" s="36" t="str">
        <f t="shared" si="6"/>
        <v/>
      </c>
      <c r="AH58" s="38"/>
      <c r="AI58" s="28"/>
      <c r="AJ58" s="38" t="str">
        <f t="shared" ca="1" si="15"/>
        <v/>
      </c>
      <c r="AK58" s="38" t="str">
        <f ca="1">IF(ISERROR(INDEX('Financial Goals (recurring)'!$M$4:$Q$34,MATCH('Detailed Cash Flow Chart'!AC58,'Financial Goals (recurring)'!$M$4:$M$34,0),3)),"",INDEX('Financial Goals (recurring)'!$M$4:$Q$34,MATCH('Detailed Cash Flow Chart'!AC58,'Financial Goals (recurring)'!$M$4:$M$34,0),3))</f>
        <v/>
      </c>
      <c r="AL58" s="38" t="str">
        <f ca="1">IF(ISERROR(INDEX('Financial Goals (recurring)'!$N$4:$Q$34,MATCH('Detailed Cash Flow Chart'!AC58,'Financial Goals (recurring)'!$N$4:$N$34,0),3)),"",INDEX('Financial Goals (recurring)'!$N$4:$Q$34,MATCH('Detailed Cash Flow Chart'!AC58,'Financial Goals (recurring)'!$N$4:$N$34,0),3))</f>
        <v/>
      </c>
      <c r="AM58" s="38" t="str">
        <f ca="1">IF(ISERROR(INDEX('Financial Goals (recurring)'!$M$4:$Q$34,MATCH('Detailed Cash Flow Chart'!AC58,'Financial Goals (recurring)'!$M$4:$M$34,0),5)),"",INDEX('Financial Goals (recurring)'!$M$4:$Q$34,MATCH('Detailed Cash Flow Chart'!AC58,'Financial Goals (recurring)'!$M$4:$M$34,0),5))</f>
        <v/>
      </c>
      <c r="AN58" s="32" t="str">
        <f t="shared" ca="1" si="7"/>
        <v/>
      </c>
      <c r="AO58" s="34" t="str">
        <f t="shared" ca="1" si="16"/>
        <v/>
      </c>
      <c r="AP58" s="28"/>
      <c r="AQ58" s="36">
        <f t="shared" ca="1" si="8"/>
        <v>0</v>
      </c>
    </row>
    <row r="59" spans="1:43">
      <c r="A59" s="39" t="str">
        <f t="shared" ca="1" si="19"/>
        <v/>
      </c>
      <c r="B59" s="39" t="str">
        <f ca="1">IF(B58&lt;(Retirement!$B$3+wy+k),B58+1,"")</f>
        <v/>
      </c>
      <c r="C59" s="36" t="str">
        <f ca="1">IF(B59="","",IF(B58&lt;(Retirement!$B$3+wy),C58*(1+preinf),C58*(1+inf)))</f>
        <v/>
      </c>
      <c r="D59" s="36">
        <f t="shared" ca="1" si="17"/>
        <v>0</v>
      </c>
      <c r="E59" s="36" t="str">
        <f t="shared" ca="1" si="18"/>
        <v/>
      </c>
      <c r="F59" s="36" t="str">
        <f ca="1">IF(B59="","",IF(A58&lt;y+wy,IF(Retirement!$J$16="none","none",(12*E59+F58)*(1+preretint)),""))</f>
        <v/>
      </c>
      <c r="G59" s="36" t="str">
        <f ca="1">IF(B59="","",IF(A58&lt;y+wy,G58*(1+Retirement!$B$14),""))</f>
        <v/>
      </c>
      <c r="H59" s="36" t="str">
        <f ca="1">IF(B59="","",IF(A59&gt;=Retirement!$B$4,(H58-12*IF(D59="",0,D59))*(1+IF(A59&lt;Retirement!$B$4,preretint,retroi)), IF(A59=Retirement!$B$4-1,corptax,IF(F59="none",0,F59)+G59)))</f>
        <v/>
      </c>
      <c r="I59" s="41" t="str">
        <f ca="1">IF(A59=Retirement!$B$4-1,IF(F59="none",0,F59)+G59-H59,"")</f>
        <v/>
      </c>
      <c r="J59" s="81" t="e">
        <f t="shared" ca="1" si="3"/>
        <v>#N/A</v>
      </c>
      <c r="K59" s="82" t="e">
        <f t="shared" ca="1" si="4"/>
        <v>#N/A</v>
      </c>
      <c r="L59" s="82" t="e">
        <f t="shared" ca="1" si="11"/>
        <v>#N/A</v>
      </c>
      <c r="M59" s="82">
        <f ca="1">IF(A59&gt;rety-1,'Cash flow summary'!H59,NA())/100000</f>
        <v>0</v>
      </c>
      <c r="N59" s="82" t="e">
        <f t="shared" ca="1" si="12"/>
        <v>#N/A</v>
      </c>
      <c r="O59" s="81" t="e">
        <f t="shared" ca="1" si="5"/>
        <v>#N/A</v>
      </c>
      <c r="P59" s="28"/>
      <c r="Q59" s="283" t="str">
        <f t="shared" ca="1" si="13"/>
        <v/>
      </c>
      <c r="R59" s="30" t="str">
        <f ca="1">IF(A59&gt;YEAR('Financial Goals (non-recurring)'!$B$6)-1,"",IF(R58&lt;&gt;"",R58+1,IF(A59=YEAR('Financial Goals (non-recurring)'!$B$7),1,"")))</f>
        <v/>
      </c>
      <c r="S59" s="36" t="str">
        <f ca="1">IF(R59&lt;&gt;"",'Financial Goals (non-recurring)'!$B$18*(1+incg)^(R59-1),"")</f>
        <v/>
      </c>
      <c r="T59" s="30" t="str">
        <f ca="1">IF(A59&gt;YEAR('Financial Goals (non-recurring)'!$D$6)-1,"",IF(T58&lt;&gt;"",T58+1,IF(A59=YEAR('Financial Goals (non-recurring)'!$D$7),1,"")))</f>
        <v/>
      </c>
      <c r="U59" s="36" t="str">
        <f ca="1">IF(T59&lt;&gt;"",'Financial Goals (non-recurring)'!$D$18*(1+'Financial Goals (non-recurring)'!$D$14)^(T59-1),"")</f>
        <v/>
      </c>
      <c r="V59" s="30" t="str">
        <f ca="1">IF(A59&gt;YEAR('Financial Goals (non-recurring)'!$F$6)-1,"",IF(V58&lt;&gt;"",V58+1,IF(A59=YEAR('Financial Goals (non-recurring)'!$F$7),1,"")))</f>
        <v/>
      </c>
      <c r="W59" s="36" t="str">
        <f ca="1">IF(V59&lt;&gt;"",'Financial Goals (non-recurring)'!$F$18*(1+'Financial Goals (non-recurring)'!$F$14)^(V59-1),"")</f>
        <v/>
      </c>
      <c r="X59" s="30" t="str">
        <f ca="1">IF(A59&gt;YEAR('Financial Goals (non-recurring)'!$H$6)-1,"",IF(X58&lt;&gt;"",X58+1,IF(A59=YEAR('Financial Goals (non-recurring)'!$H$7),1,"")))</f>
        <v/>
      </c>
      <c r="Y59" s="36" t="str">
        <f ca="1">IF(X59&lt;&gt;"",'Financial Goals (non-recurring)'!$H$18*(1+'Financial Goals (non-recurring)'!$H$14)^(X59-1),"")</f>
        <v/>
      </c>
      <c r="Z59" s="30" t="str">
        <f ca="1">IF(A59&gt;YEAR('Financial Goals (non-recurring)'!$J$6)-1,"",IF(Z58&lt;&gt;"",Z58+1,IF(A59=YEAR('Financial Goals (non-recurring)'!$J$7),1,"")))</f>
        <v/>
      </c>
      <c r="AA59" s="36" t="str">
        <f ca="1">IF(Z59&lt;&gt;"",'Financial Goals (non-recurring)'!$J$18*(1+'Financial Goals (non-recurring)'!$J$14)^(Z59-1),"")</f>
        <v/>
      </c>
      <c r="AB59" s="28"/>
      <c r="AC59" s="35" t="str">
        <f t="shared" ca="1" si="14"/>
        <v/>
      </c>
      <c r="AD59" s="31" t="str">
        <f ca="1">IF(ISERROR(INDEX('Financial Goals (recurring)'!$D$4:$H$34,MATCH('Detailed Cash Flow Chart'!AC59,'Financial Goals (recurring)'!$D$4:$D$34,0),3)),"",INDEX('Financial Goals (recurring)'!$D$4:$H$34,MATCH('Detailed Cash Flow Chart'!AC59,'Financial Goals (recurring)'!$D$4:$D$34,0),3))</f>
        <v/>
      </c>
      <c r="AE59" s="32" t="str">
        <f ca="1">IF(ISERROR(INDEX('Financial Goals (recurring)'!$E$4:$H$34,MATCH('Detailed Cash Flow Chart'!AC59,'Financial Goals (recurring)'!$E$4:$E$34,0),3)),"",INDEX('Financial Goals (recurring)'!$E$4:$H$34,MATCH('Detailed Cash Flow Chart'!AC59,'Financial Goals (recurring)'!$E$4:$E$34,0),3))</f>
        <v/>
      </c>
      <c r="AF59" s="32" t="str">
        <f ca="1">IF(ISERROR(INDEX('Financial Goals (recurring)'!$D$4:$H$34,MATCH('Detailed Cash Flow Chart'!AC59,'Financial Goals (recurring)'!$D$4:$D$34,0),5)),"",INDEX('Financial Goals (recurring)'!$D$4:$H$34,MATCH('Detailed Cash Flow Chart'!AC59,'Financial Goals (recurring)'!$D$4:$D$34,0),5))</f>
        <v/>
      </c>
      <c r="AG59" s="36" t="str">
        <f t="shared" si="6"/>
        <v/>
      </c>
      <c r="AH59" s="38"/>
      <c r="AI59" s="28"/>
      <c r="AJ59" s="38" t="str">
        <f t="shared" ca="1" si="15"/>
        <v/>
      </c>
      <c r="AK59" s="38" t="str">
        <f ca="1">IF(ISERROR(INDEX('Financial Goals (recurring)'!$M$4:$Q$34,MATCH('Detailed Cash Flow Chart'!AC59,'Financial Goals (recurring)'!$M$4:$M$34,0),3)),"",INDEX('Financial Goals (recurring)'!$M$4:$Q$34,MATCH('Detailed Cash Flow Chart'!AC59,'Financial Goals (recurring)'!$M$4:$M$34,0),3))</f>
        <v/>
      </c>
      <c r="AL59" s="38" t="str">
        <f ca="1">IF(ISERROR(INDEX('Financial Goals (recurring)'!$N$4:$Q$34,MATCH('Detailed Cash Flow Chart'!AC59,'Financial Goals (recurring)'!$N$4:$N$34,0),3)),"",INDEX('Financial Goals (recurring)'!$N$4:$Q$34,MATCH('Detailed Cash Flow Chart'!AC59,'Financial Goals (recurring)'!$N$4:$N$34,0),3))</f>
        <v/>
      </c>
      <c r="AM59" s="38" t="str">
        <f ca="1">IF(ISERROR(INDEX('Financial Goals (recurring)'!$M$4:$Q$34,MATCH('Detailed Cash Flow Chart'!AC59,'Financial Goals (recurring)'!$M$4:$M$34,0),5)),"",INDEX('Financial Goals (recurring)'!$M$4:$Q$34,MATCH('Detailed Cash Flow Chart'!AC59,'Financial Goals (recurring)'!$M$4:$M$34,0),5))</f>
        <v/>
      </c>
      <c r="AN59" s="32" t="str">
        <f t="shared" ca="1" si="7"/>
        <v/>
      </c>
      <c r="AO59" s="34" t="str">
        <f t="shared" ca="1" si="16"/>
        <v/>
      </c>
      <c r="AP59" s="28"/>
      <c r="AQ59" s="36">
        <f t="shared" ca="1" si="8"/>
        <v>0</v>
      </c>
    </row>
    <row r="60" spans="1:43">
      <c r="A60" s="39" t="str">
        <f t="shared" ca="1" si="19"/>
        <v/>
      </c>
      <c r="B60" s="39" t="str">
        <f ca="1">IF(B59&lt;(Retirement!$B$3+wy+k),B59+1,"")</f>
        <v/>
      </c>
      <c r="C60" s="36" t="str">
        <f ca="1">IF(B60="","",IF(B59&lt;(Retirement!$B$3+wy),C59*(1+preinf),C59*(1+inf)))</f>
        <v/>
      </c>
      <c r="D60" s="36">
        <f t="shared" ca="1" si="17"/>
        <v>0</v>
      </c>
      <c r="E60" s="36" t="str">
        <f t="shared" ca="1" si="18"/>
        <v/>
      </c>
      <c r="F60" s="36" t="str">
        <f ca="1">IF(B60="","",IF(A59&lt;y+wy,IF(Retirement!$J$16="none","none",(12*E60+F59)*(1+preretint)),""))</f>
        <v/>
      </c>
      <c r="G60" s="36" t="str">
        <f ca="1">IF(B60="","",IF(A59&lt;y+wy,G59*(1+Retirement!$B$14),""))</f>
        <v/>
      </c>
      <c r="H60" s="36" t="str">
        <f ca="1">IF(B60="","",IF(A60&gt;=Retirement!$B$4,(H59-12*IF(D60="",0,D60))*(1+IF(A60&lt;Retirement!$B$4,preretint,retroi)), IF(A60=Retirement!$B$4-1,corptax,IF(F60="none",0,F60)+G60)))</f>
        <v/>
      </c>
      <c r="I60" s="41" t="str">
        <f ca="1">IF(A60=Retirement!$B$4-1,IF(F60="none",0,F60)+G60-H60,"")</f>
        <v/>
      </c>
      <c r="J60" s="81" t="e">
        <f t="shared" ca="1" si="3"/>
        <v>#N/A</v>
      </c>
      <c r="K60" s="82" t="e">
        <f t="shared" ca="1" si="4"/>
        <v>#N/A</v>
      </c>
      <c r="L60" s="82" t="e">
        <f t="shared" ca="1" si="11"/>
        <v>#N/A</v>
      </c>
      <c r="M60" s="82">
        <f ca="1">IF(A60&gt;rety-1,'Cash flow summary'!H60,NA())/100000</f>
        <v>0</v>
      </c>
      <c r="N60" s="82" t="e">
        <f t="shared" ca="1" si="12"/>
        <v>#N/A</v>
      </c>
      <c r="O60" s="81" t="e">
        <f t="shared" ca="1" si="5"/>
        <v>#N/A</v>
      </c>
      <c r="P60" s="28"/>
      <c r="Q60" s="283" t="str">
        <f t="shared" ca="1" si="13"/>
        <v/>
      </c>
      <c r="R60" s="30" t="str">
        <f ca="1">IF(A60&gt;YEAR('Financial Goals (non-recurring)'!$B$6)-1,"",IF(R59&lt;&gt;"",R59+1,IF(A60=YEAR('Financial Goals (non-recurring)'!$B$7),1,"")))</f>
        <v/>
      </c>
      <c r="S60" s="36" t="str">
        <f ca="1">IF(R60&lt;&gt;"",'Financial Goals (non-recurring)'!$B$18*(1+incg)^(R60-1),"")</f>
        <v/>
      </c>
      <c r="T60" s="30" t="str">
        <f ca="1">IF(A60&gt;YEAR('Financial Goals (non-recurring)'!$D$6)-1,"",IF(T59&lt;&gt;"",T59+1,IF(A60=YEAR('Financial Goals (non-recurring)'!$D$7),1,"")))</f>
        <v/>
      </c>
      <c r="U60" s="36" t="str">
        <f ca="1">IF(T60&lt;&gt;"",'Financial Goals (non-recurring)'!$D$18*(1+'Financial Goals (non-recurring)'!$D$14)^(T60-1),"")</f>
        <v/>
      </c>
      <c r="V60" s="30" t="str">
        <f ca="1">IF(A60&gt;YEAR('Financial Goals (non-recurring)'!$F$6)-1,"",IF(V59&lt;&gt;"",V59+1,IF(A60=YEAR('Financial Goals (non-recurring)'!$F$7),1,"")))</f>
        <v/>
      </c>
      <c r="W60" s="36" t="str">
        <f ca="1">IF(V60&lt;&gt;"",'Financial Goals (non-recurring)'!$F$18*(1+'Financial Goals (non-recurring)'!$F$14)^(V60-1),"")</f>
        <v/>
      </c>
      <c r="X60" s="30" t="str">
        <f ca="1">IF(A60&gt;YEAR('Financial Goals (non-recurring)'!$H$6)-1,"",IF(X59&lt;&gt;"",X59+1,IF(A60=YEAR('Financial Goals (non-recurring)'!$H$7),1,"")))</f>
        <v/>
      </c>
      <c r="Y60" s="36" t="str">
        <f ca="1">IF(X60&lt;&gt;"",'Financial Goals (non-recurring)'!$H$18*(1+'Financial Goals (non-recurring)'!$H$14)^(X60-1),"")</f>
        <v/>
      </c>
      <c r="Z60" s="30" t="str">
        <f ca="1">IF(A60&gt;YEAR('Financial Goals (non-recurring)'!$J$6)-1,"",IF(Z59&lt;&gt;"",Z59+1,IF(A60=YEAR('Financial Goals (non-recurring)'!$J$7),1,"")))</f>
        <v/>
      </c>
      <c r="AA60" s="36" t="str">
        <f ca="1">IF(Z60&lt;&gt;"",'Financial Goals (non-recurring)'!$J$18*(1+'Financial Goals (non-recurring)'!$J$14)^(Z60-1),"")</f>
        <v/>
      </c>
      <c r="AB60" s="28"/>
      <c r="AC60" s="35" t="str">
        <f t="shared" ca="1" si="14"/>
        <v/>
      </c>
      <c r="AD60" s="31" t="str">
        <f ca="1">IF(ISERROR(INDEX('Financial Goals (recurring)'!$D$4:$H$34,MATCH('Detailed Cash Flow Chart'!AC60,'Financial Goals (recurring)'!$D$4:$D$34,0),3)),"",INDEX('Financial Goals (recurring)'!$D$4:$H$34,MATCH('Detailed Cash Flow Chart'!AC60,'Financial Goals (recurring)'!$D$4:$D$34,0),3))</f>
        <v/>
      </c>
      <c r="AE60" s="32" t="str">
        <f ca="1">IF(ISERROR(INDEX('Financial Goals (recurring)'!$E$4:$H$34,MATCH('Detailed Cash Flow Chart'!AC60,'Financial Goals (recurring)'!$E$4:$E$34,0),3)),"",INDEX('Financial Goals (recurring)'!$E$4:$H$34,MATCH('Detailed Cash Flow Chart'!AC60,'Financial Goals (recurring)'!$E$4:$E$34,0),3))</f>
        <v/>
      </c>
      <c r="AF60" s="32" t="str">
        <f ca="1">IF(ISERROR(INDEX('Financial Goals (recurring)'!$D$4:$H$34,MATCH('Detailed Cash Flow Chart'!AC60,'Financial Goals (recurring)'!$D$4:$D$34,0),5)),"",INDEX('Financial Goals (recurring)'!$D$4:$H$34,MATCH('Detailed Cash Flow Chart'!AC60,'Financial Goals (recurring)'!$D$4:$D$34,0),5))</f>
        <v/>
      </c>
      <c r="AG60" s="36" t="str">
        <f t="shared" si="6"/>
        <v/>
      </c>
      <c r="AH60" s="38"/>
      <c r="AI60" s="28"/>
      <c r="AJ60" s="38" t="str">
        <f t="shared" ca="1" si="15"/>
        <v/>
      </c>
      <c r="AK60" s="38" t="str">
        <f ca="1">IF(ISERROR(INDEX('Financial Goals (recurring)'!$M$4:$Q$34,MATCH('Detailed Cash Flow Chart'!AC60,'Financial Goals (recurring)'!$M$4:$M$34,0),3)),"",INDEX('Financial Goals (recurring)'!$M$4:$Q$34,MATCH('Detailed Cash Flow Chart'!AC60,'Financial Goals (recurring)'!$M$4:$M$34,0),3))</f>
        <v/>
      </c>
      <c r="AL60" s="38" t="str">
        <f ca="1">IF(ISERROR(INDEX('Financial Goals (recurring)'!$N$4:$Q$34,MATCH('Detailed Cash Flow Chart'!AC60,'Financial Goals (recurring)'!$N$4:$N$34,0),3)),"",INDEX('Financial Goals (recurring)'!$N$4:$Q$34,MATCH('Detailed Cash Flow Chart'!AC60,'Financial Goals (recurring)'!$N$4:$N$34,0),3))</f>
        <v/>
      </c>
      <c r="AM60" s="38" t="str">
        <f ca="1">IF(ISERROR(INDEX('Financial Goals (recurring)'!$M$4:$Q$34,MATCH('Detailed Cash Flow Chart'!AC60,'Financial Goals (recurring)'!$M$4:$M$34,0),5)),"",INDEX('Financial Goals (recurring)'!$M$4:$Q$34,MATCH('Detailed Cash Flow Chart'!AC60,'Financial Goals (recurring)'!$M$4:$M$34,0),5))</f>
        <v/>
      </c>
      <c r="AN60" s="32" t="str">
        <f t="shared" ca="1" si="7"/>
        <v/>
      </c>
      <c r="AO60" s="34" t="str">
        <f t="shared" ca="1" si="16"/>
        <v/>
      </c>
      <c r="AP60" s="28"/>
      <c r="AQ60" s="36">
        <f t="shared" ca="1" si="8"/>
        <v>0</v>
      </c>
    </row>
    <row r="61" spans="1:43">
      <c r="A61" s="39" t="str">
        <f t="shared" ca="1" si="19"/>
        <v/>
      </c>
      <c r="B61" s="39" t="str">
        <f ca="1">IF(B60&lt;(Retirement!$B$3+wy+k),B60+1,"")</f>
        <v/>
      </c>
      <c r="C61" s="36" t="str">
        <f ca="1">IF(B61="","",IF(B60&lt;(Retirement!$B$3+wy),C60*(1+preinf),C60*(1+inf)))</f>
        <v/>
      </c>
      <c r="D61" s="36">
        <f t="shared" ca="1" si="17"/>
        <v>0</v>
      </c>
      <c r="E61" s="36" t="str">
        <f t="shared" ca="1" si="18"/>
        <v/>
      </c>
      <c r="F61" s="36" t="str">
        <f ca="1">IF(B61="","",IF(A60&lt;y+wy,IF(Retirement!$J$16="none","none",(12*E61+F60)*(1+preretint)),""))</f>
        <v/>
      </c>
      <c r="G61" s="36" t="str">
        <f ca="1">IF(B61="","",IF(A60&lt;y+wy,G60*(1+Retirement!$B$14),""))</f>
        <v/>
      </c>
      <c r="H61" s="36" t="str">
        <f ca="1">IF(B61="","",IF(A61&gt;=Retirement!$B$4,(H60-12*IF(D61="",0,D61))*(1+IF(A61&lt;Retirement!$B$4,preretint,retroi)), IF(A61=Retirement!$B$4-1,corptax,IF(F61="none",0,F61)+G61)))</f>
        <v/>
      </c>
      <c r="I61" s="41" t="str">
        <f ca="1">IF(A61=Retirement!$B$4-1,IF(F61="none",0,F61)+G61-H61,"")</f>
        <v/>
      </c>
      <c r="J61" s="81" t="e">
        <f t="shared" ca="1" si="3"/>
        <v>#N/A</v>
      </c>
      <c r="K61" s="82" t="e">
        <f t="shared" ca="1" si="4"/>
        <v>#N/A</v>
      </c>
      <c r="L61" s="82" t="e">
        <f t="shared" ca="1" si="11"/>
        <v>#N/A</v>
      </c>
      <c r="M61" s="82">
        <f ca="1">IF(A61&gt;rety-1,'Cash flow summary'!H61,NA())/100000</f>
        <v>0</v>
      </c>
      <c r="N61" s="82" t="e">
        <f t="shared" ca="1" si="12"/>
        <v>#N/A</v>
      </c>
      <c r="O61" s="81" t="e">
        <f t="shared" ca="1" si="5"/>
        <v>#N/A</v>
      </c>
      <c r="P61" s="28"/>
      <c r="Q61" s="283" t="str">
        <f ca="1">IF(B61="","",A60+1)</f>
        <v/>
      </c>
      <c r="R61" s="30" t="str">
        <f ca="1">IF(A61&gt;YEAR('Financial Goals (non-recurring)'!$B$6)-1,"",IF(R60&lt;&gt;"",R60+1,IF(A61=YEAR('Financial Goals (non-recurring)'!$B$7),1,"")))</f>
        <v/>
      </c>
      <c r="S61" s="36" t="str">
        <f ca="1">IF(R61&lt;&gt;"",'Financial Goals (non-recurring)'!$B$18*(1+incg)^(R61-1),"")</f>
        <v/>
      </c>
      <c r="T61" s="30" t="str">
        <f ca="1">IF(A61&gt;YEAR('Financial Goals (non-recurring)'!$D$6)-1,"",IF(T60&lt;&gt;"",T60+1,IF(A61=YEAR('Financial Goals (non-recurring)'!$D$7),1,"")))</f>
        <v/>
      </c>
      <c r="U61" s="36" t="str">
        <f ca="1">IF(T61&lt;&gt;"",'Financial Goals (non-recurring)'!$D$18*(1+'Financial Goals (non-recurring)'!$D$14)^(T61-1),"")</f>
        <v/>
      </c>
      <c r="V61" s="30" t="str">
        <f ca="1">IF(A61&gt;YEAR('Financial Goals (non-recurring)'!$F$6)-1,"",IF(V60&lt;&gt;"",V60+1,IF(A61=YEAR('Financial Goals (non-recurring)'!$F$7),1,"")))</f>
        <v/>
      </c>
      <c r="W61" s="36" t="str">
        <f ca="1">IF(V61&lt;&gt;"",'Financial Goals (non-recurring)'!$F$18*(1+'Financial Goals (non-recurring)'!$F$14)^(V61-1),"")</f>
        <v/>
      </c>
      <c r="X61" s="30" t="str">
        <f ca="1">IF(A61&gt;YEAR('Financial Goals (non-recurring)'!$H$6)-1,"",IF(X60&lt;&gt;"",X60+1,IF(A61=YEAR('Financial Goals (non-recurring)'!$H$7),1,"")))</f>
        <v/>
      </c>
      <c r="Y61" s="36" t="str">
        <f ca="1">IF(X61&lt;&gt;"",'Financial Goals (non-recurring)'!$H$18*(1+'Financial Goals (non-recurring)'!$H$14)^(X61-1),"")</f>
        <v/>
      </c>
      <c r="Z61" s="30" t="str">
        <f ca="1">IF(A61&gt;YEAR('Financial Goals (non-recurring)'!$J$6)-1,"",IF(Z60&lt;&gt;"",Z60+1,IF(A61=YEAR('Financial Goals (non-recurring)'!$J$7),1,"")))</f>
        <v/>
      </c>
      <c r="AA61" s="36" t="str">
        <f ca="1">IF(Z61&lt;&gt;"",'Financial Goals (non-recurring)'!$J$18*(1+'Financial Goals (non-recurring)'!$J$14)^(Z61-1),"")</f>
        <v/>
      </c>
      <c r="AB61" s="28"/>
      <c r="AC61" s="35" t="str">
        <f ca="1">IF(B61="","",A60+1)</f>
        <v/>
      </c>
      <c r="AD61" s="31" t="str">
        <f ca="1">IF(ISERROR(INDEX('Financial Goals (recurring)'!$D$4:$H$34,MATCH('Detailed Cash Flow Chart'!AC61,'Financial Goals (recurring)'!$D$4:$D$34,0),3)),"",INDEX('Financial Goals (recurring)'!$D$4:$H$34,MATCH('Detailed Cash Flow Chart'!AC61,'Financial Goals (recurring)'!$D$4:$D$34,0),3))</f>
        <v/>
      </c>
      <c r="AE61" s="32" t="str">
        <f ca="1">IF(ISERROR(INDEX('Financial Goals (recurring)'!$E$4:$H$34,MATCH('Detailed Cash Flow Chart'!AC61,'Financial Goals (recurring)'!$E$4:$E$34,0),3)),"",INDEX('Financial Goals (recurring)'!$E$4:$H$34,MATCH('Detailed Cash Flow Chart'!AC61,'Financial Goals (recurring)'!$E$4:$E$34,0),3))</f>
        <v/>
      </c>
      <c r="AF61" s="32" t="str">
        <f ca="1">IF(ISERROR(INDEX('Financial Goals (recurring)'!$D$4:$H$34,MATCH('Detailed Cash Flow Chart'!AC61,'Financial Goals (recurring)'!$D$4:$D$34,0),5)),"",INDEX('Financial Goals (recurring)'!$D$4:$H$34,MATCH('Detailed Cash Flow Chart'!AC61,'Financial Goals (recurring)'!$D$4:$D$34,0),5))</f>
        <v/>
      </c>
      <c r="AG61" s="36" t="str">
        <f>IF(ISERROR(IF(AH61&lt;&gt;"",IF(AF61&lt;&gt;"",AF61,IF(SUM(AF60:AG60)=AG59,AG60,IF(SUM(AF60:AG60)=2*AF60,AG60,""))),"")),"",IF(AH61&lt;&gt;"",IF(AF61&lt;&gt;"",AF61,IF(SUM(AF60:AG60)=AG59,AG60,IF(SUM(AF60:AG60)=2*AF60,AG60,""))),""))</f>
        <v/>
      </c>
      <c r="AH61" s="38"/>
      <c r="AI61" s="28"/>
      <c r="AJ61" s="38" t="str">
        <f ca="1">IF(B61="","",A60+1)</f>
        <v/>
      </c>
      <c r="AK61" s="38" t="str">
        <f ca="1">IF(ISERROR(INDEX('Financial Goals (recurring)'!$M$4:$Q$34,MATCH('Detailed Cash Flow Chart'!AC61,'Financial Goals (recurring)'!$M$4:$M$34,0),3)),"",INDEX('Financial Goals (recurring)'!$M$4:$Q$34,MATCH('Detailed Cash Flow Chart'!AC61,'Financial Goals (recurring)'!$M$4:$M$34,0),3))</f>
        <v/>
      </c>
      <c r="AL61" s="38" t="str">
        <f ca="1">IF(ISERROR(INDEX('Financial Goals (recurring)'!$N$4:$Q$34,MATCH('Detailed Cash Flow Chart'!AC61,'Financial Goals (recurring)'!$N$4:$N$34,0),3)),"",INDEX('Financial Goals (recurring)'!$N$4:$Q$34,MATCH('Detailed Cash Flow Chart'!AC61,'Financial Goals (recurring)'!$N$4:$N$34,0),3))</f>
        <v/>
      </c>
      <c r="AM61" s="38" t="str">
        <f ca="1">IF(ISERROR(INDEX('Financial Goals (recurring)'!$M$4:$Q$34,MATCH('Detailed Cash Flow Chart'!AC61,'Financial Goals (recurring)'!$M$4:$M$34,0),5)),"",INDEX('Financial Goals (recurring)'!$M$4:$Q$34,MATCH('Detailed Cash Flow Chart'!AC61,'Financial Goals (recurring)'!$M$4:$M$34,0),5))</f>
        <v/>
      </c>
      <c r="AN61" s="32" t="str">
        <f ca="1">IF(ISERROR(IF(AO61&lt;&gt;"",IF(AM61&lt;&gt;"",AM61,IF(SUM(AM60:AN60)=AN59,AN60,IF(SUM(AM60:AN60)=2*AM60,AN60,""))),"")),"",IF(AO61&lt;&gt;"",IF(AM61&lt;&gt;"",AM61,IF(SUM(AM60:AN60)=AN59,AN60,IF(SUM(AM60:AN60)=2*AM60,AN60,""))),""))</f>
        <v/>
      </c>
      <c r="AO61" s="34" t="str">
        <f t="shared" ref="AO61:AO92" ca="1" si="20">IF(AC61&lt;rg2start,"",IF(AC61&gt;rg2cs2,"",1))</f>
        <v/>
      </c>
      <c r="AP61" s="28"/>
      <c r="AQ61" s="36">
        <f ca="1">IF(AN61="",0,AN61)+IF(AG61="",0,AG61)+IF(AA61="",0,AA61)+IF(Y61="",0,Y61)+IF(W61="",0,W61)+IF(U61="",0,U61)+IF(S61="",0,S61)+IF(E61="none",0,IF(E61="",0,E61))</f>
        <v>0</v>
      </c>
    </row>
    <row r="62" spans="1:43">
      <c r="A62" s="39" t="str">
        <f t="shared" ca="1" si="19"/>
        <v/>
      </c>
      <c r="B62" s="39" t="str">
        <f ca="1">IF(B61&lt;(Retirement!$B$3+wy+k),B61+1,"")</f>
        <v/>
      </c>
      <c r="C62" s="36" t="str">
        <f ca="1">IF(B62="","",IF(B61&lt;(Retirement!$B$3+wy),C61*(1+preinf),C61*(1+inf)))</f>
        <v/>
      </c>
      <c r="D62" s="36">
        <f t="shared" ca="1" si="17"/>
        <v>0</v>
      </c>
      <c r="E62" s="36" t="str">
        <f t="shared" ca="1" si="18"/>
        <v/>
      </c>
      <c r="F62" s="36" t="str">
        <f ca="1">IF(B62="","",IF(A61&lt;y+wy,IF(Retirement!$J$16="none","none",(12*E62+F61)*(1+preretint)),""))</f>
        <v/>
      </c>
      <c r="G62" s="36" t="str">
        <f ca="1">IF(B62="","",IF(A61&lt;y+wy,G61*(1+Retirement!$B$14),""))</f>
        <v/>
      </c>
      <c r="H62" s="36" t="str">
        <f ca="1">IF(B62="","",IF(A62&gt;=Retirement!$B$4,(H61-12*IF(D62="",0,D62))*(1+IF(A62&lt;Retirement!$B$4,preretint,retroi)), IF(A62=Retirement!$B$4-1,corptax,IF(F62="none",0,F62)+G62)))</f>
        <v/>
      </c>
      <c r="I62" s="41" t="str">
        <f ca="1">IF(A62=Retirement!$B$4-1,IF(F62="none",0,F62)+G62-H62,"")</f>
        <v/>
      </c>
      <c r="J62" s="81" t="e">
        <f t="shared" ca="1" si="3"/>
        <v>#N/A</v>
      </c>
      <c r="K62" s="82" t="e">
        <f t="shared" ca="1" si="4"/>
        <v>#N/A</v>
      </c>
      <c r="L62" s="82" t="e">
        <f t="shared" ca="1" si="11"/>
        <v>#N/A</v>
      </c>
      <c r="M62" s="82">
        <f ca="1">IF(A62&gt;rety-1,'Cash flow summary'!H62,NA())/100000</f>
        <v>0</v>
      </c>
      <c r="N62" s="82" t="e">
        <f t="shared" ca="1" si="12"/>
        <v>#N/A</v>
      </c>
      <c r="O62" s="81" t="e">
        <f t="shared" ca="1" si="5"/>
        <v>#N/A</v>
      </c>
      <c r="P62" s="28"/>
      <c r="Q62" s="283" t="str">
        <f ca="1">IF(B62="","",A61+1)</f>
        <v/>
      </c>
      <c r="R62" s="30" t="str">
        <f ca="1">IF(A62&gt;YEAR('Financial Goals (non-recurring)'!$B$6)-1,"",IF(R61&lt;&gt;"",R61+1,IF(A62=YEAR('Financial Goals (non-recurring)'!$B$7),1,"")))</f>
        <v/>
      </c>
      <c r="S62" s="36" t="str">
        <f ca="1">IF(R62&lt;&gt;"",'Financial Goals (non-recurring)'!$B$18*(1+incg)^(R62-1),"")</f>
        <v/>
      </c>
      <c r="T62" s="30" t="str">
        <f ca="1">IF(A62&gt;YEAR('Financial Goals (non-recurring)'!$D$6)-1,"",IF(T61&lt;&gt;"",T61+1,IF(A62=YEAR('Financial Goals (non-recurring)'!$D$7),1,"")))</f>
        <v/>
      </c>
      <c r="U62" s="36" t="str">
        <f ca="1">IF(T62&lt;&gt;"",'Financial Goals (non-recurring)'!$D$18*(1+'Financial Goals (non-recurring)'!$D$14)^(T62-1),"")</f>
        <v/>
      </c>
      <c r="V62" s="30" t="str">
        <f ca="1">IF(A62&gt;YEAR('Financial Goals (non-recurring)'!$F$6)-1,"",IF(V61&lt;&gt;"",V61+1,IF(A62=YEAR('Financial Goals (non-recurring)'!$F$7),1,"")))</f>
        <v/>
      </c>
      <c r="W62" s="36" t="str">
        <f ca="1">IF(V62&lt;&gt;"",'Financial Goals (non-recurring)'!$F$18*(1+'Financial Goals (non-recurring)'!$F$14)^(V62-1),"")</f>
        <v/>
      </c>
      <c r="X62" s="30" t="str">
        <f ca="1">IF(A62&gt;YEAR('Financial Goals (non-recurring)'!$H$6)-1,"",IF(X61&lt;&gt;"",X61+1,IF(A62=YEAR('Financial Goals (non-recurring)'!$H$7),1,"")))</f>
        <v/>
      </c>
      <c r="Y62" s="36" t="str">
        <f ca="1">IF(X62&lt;&gt;"",'Financial Goals (non-recurring)'!$H$18*(1+'Financial Goals (non-recurring)'!$H$14)^(X62-1),"")</f>
        <v/>
      </c>
      <c r="Z62" s="30" t="str">
        <f ca="1">IF(A62&gt;YEAR('Financial Goals (non-recurring)'!$J$6)-1,"",IF(Z61&lt;&gt;"",Z61+1,IF(A62=YEAR('Financial Goals (non-recurring)'!$J$7),1,"")))</f>
        <v/>
      </c>
      <c r="AA62" s="36" t="str">
        <f ca="1">IF(Z62&lt;&gt;"",'Financial Goals (non-recurring)'!$J$18*(1+'Financial Goals (non-recurring)'!$J$14)^(Z62-1),"")</f>
        <v/>
      </c>
      <c r="AB62" s="28"/>
      <c r="AC62" s="35" t="str">
        <f ca="1">IF(B62="","",A61+1)</f>
        <v/>
      </c>
      <c r="AD62" s="31" t="str">
        <f ca="1">IF(ISERROR(INDEX('Financial Goals (recurring)'!$D$4:$H$34,MATCH('Detailed Cash Flow Chart'!AC62,'Financial Goals (recurring)'!$D$4:$D$34,0),3)),"",INDEX('Financial Goals (recurring)'!$D$4:$H$34,MATCH('Detailed Cash Flow Chart'!AC62,'Financial Goals (recurring)'!$D$4:$D$34,0),3))</f>
        <v/>
      </c>
      <c r="AE62" s="32" t="str">
        <f ca="1">IF(ISERROR(INDEX('Financial Goals (recurring)'!$E$4:$H$34,MATCH('Detailed Cash Flow Chart'!AC62,'Financial Goals (recurring)'!$E$4:$E$34,0),3)),"",INDEX('Financial Goals (recurring)'!$E$4:$H$34,MATCH('Detailed Cash Flow Chart'!AC62,'Financial Goals (recurring)'!$E$4:$E$34,0),3))</f>
        <v/>
      </c>
      <c r="AF62" s="32" t="str">
        <f ca="1">IF(ISERROR(INDEX('Financial Goals (recurring)'!$D$4:$H$34,MATCH('Detailed Cash Flow Chart'!AC62,'Financial Goals (recurring)'!$D$4:$D$34,0),5)),"",INDEX('Financial Goals (recurring)'!$D$4:$H$34,MATCH('Detailed Cash Flow Chart'!AC62,'Financial Goals (recurring)'!$D$4:$D$34,0),5))</f>
        <v/>
      </c>
      <c r="AG62" s="36" t="str">
        <f>IF(ISERROR(IF(AH62&lt;&gt;"",IF(AF62&lt;&gt;"",AF62,IF(SUM(AF61:AG61)=AG60,AG61,IF(SUM(AF61:AG61)=2*AF61,AG61,""))),"")),"",IF(AH62&lt;&gt;"",IF(AF62&lt;&gt;"",AF62,IF(SUM(AF61:AG61)=AG60,AG61,IF(SUM(AF61:AG61)=2*AF61,AG61,""))),""))</f>
        <v/>
      </c>
      <c r="AH62" s="38"/>
      <c r="AI62" s="28"/>
      <c r="AJ62" s="38" t="str">
        <f ca="1">IF(B62="","",A61+1)</f>
        <v/>
      </c>
      <c r="AK62" s="38" t="str">
        <f ca="1">IF(ISERROR(INDEX('Financial Goals (recurring)'!$M$4:$Q$34,MATCH('Detailed Cash Flow Chart'!AC62,'Financial Goals (recurring)'!$M$4:$M$34,0),3)),"",INDEX('Financial Goals (recurring)'!$M$4:$Q$34,MATCH('Detailed Cash Flow Chart'!AC62,'Financial Goals (recurring)'!$M$4:$M$34,0),3))</f>
        <v/>
      </c>
      <c r="AL62" s="38" t="str">
        <f ca="1">IF(ISERROR(INDEX('Financial Goals (recurring)'!$N$4:$Q$34,MATCH('Detailed Cash Flow Chart'!AC62,'Financial Goals (recurring)'!$N$4:$N$34,0),3)),"",INDEX('Financial Goals (recurring)'!$N$4:$Q$34,MATCH('Detailed Cash Flow Chart'!AC62,'Financial Goals (recurring)'!$N$4:$N$34,0),3))</f>
        <v/>
      </c>
      <c r="AM62" s="38" t="str">
        <f ca="1">IF(ISERROR(INDEX('Financial Goals (recurring)'!$M$4:$Q$34,MATCH('Detailed Cash Flow Chart'!AC62,'Financial Goals (recurring)'!$M$4:$M$34,0),5)),"",INDEX('Financial Goals (recurring)'!$M$4:$Q$34,MATCH('Detailed Cash Flow Chart'!AC62,'Financial Goals (recurring)'!$M$4:$M$34,0),5))</f>
        <v/>
      </c>
      <c r="AN62" s="32" t="str">
        <f ca="1">IF(ISERROR(IF(AO62&lt;&gt;"",IF(AM62&lt;&gt;"",AM62,IF(SUM(AM61:AN61)=AN60,AN61,IF(SUM(AM61:AN61)=2*AM61,AN61,""))),"")),"",IF(AO62&lt;&gt;"",IF(AM62&lt;&gt;"",AM62,IF(SUM(AM61:AN61)=AN60,AN61,IF(SUM(AM61:AN61)=2*AM61,AN61,""))),""))</f>
        <v/>
      </c>
      <c r="AO62" s="34" t="str">
        <f t="shared" ca="1" si="20"/>
        <v/>
      </c>
      <c r="AP62" s="28"/>
      <c r="AQ62" s="36">
        <f ca="1">IF(AN62="",0,AN62)+IF(AG62="",0,AG62)+IF(AA62="",0,AA62)+IF(Y62="",0,Y62)+IF(W62="",0,W62)+IF(U62="",0,U62)+IF(S62="",0,S62)+IF(E62="none",0,IF(E62="",0,E62))</f>
        <v>0</v>
      </c>
    </row>
    <row r="63" spans="1:43">
      <c r="A63" s="39" t="str">
        <f t="shared" ca="1" si="19"/>
        <v/>
      </c>
      <c r="B63" s="39" t="str">
        <f ca="1">IF(B62&lt;(Retirement!$B$3+wy+k),B62+1,"")</f>
        <v/>
      </c>
      <c r="C63" s="36" t="str">
        <f ca="1">IF(B63="","",IF(B62&lt;(Retirement!$B$3+wy),C62*(1+preinf),C62*(1+inf)))</f>
        <v/>
      </c>
      <c r="D63" s="36">
        <f t="shared" ca="1" si="17"/>
        <v>0</v>
      </c>
      <c r="E63" s="36" t="str">
        <f t="shared" ca="1" si="18"/>
        <v/>
      </c>
      <c r="F63" s="36" t="str">
        <f ca="1">IF(B63="","",IF(A62&lt;y+wy,IF(Retirement!$J$16="none","none",(12*E63+F62)*(1+preretint)),""))</f>
        <v/>
      </c>
      <c r="G63" s="36" t="str">
        <f ca="1">IF(B63="","",IF(A62&lt;y+wy,G62*(1+Retirement!$B$14),""))</f>
        <v/>
      </c>
      <c r="H63" s="36" t="str">
        <f ca="1">IF(B63="","",IF(A63&gt;=Retirement!$B$4,(H62-12*IF(D63="",0,D63))*(1+IF(A63&lt;Retirement!$B$4,preretint,retroi)), IF(A63=Retirement!$B$4-1,corptax,IF(F63="none",0,F63)+G63)))</f>
        <v/>
      </c>
      <c r="I63" s="41" t="str">
        <f ca="1">IF(A63=Retirement!$B$4-1,IF(F63="none",0,F63)+G63-H63,"")</f>
        <v/>
      </c>
      <c r="J63" s="81" t="e">
        <f t="shared" ca="1" si="3"/>
        <v>#N/A</v>
      </c>
      <c r="K63" s="82" t="e">
        <f t="shared" ca="1" si="4"/>
        <v>#N/A</v>
      </c>
      <c r="L63" s="82" t="e">
        <f t="shared" ca="1" si="11"/>
        <v>#N/A</v>
      </c>
      <c r="M63" s="82">
        <f ca="1">IF(A63&gt;rety-1,'Cash flow summary'!H63,NA())/100000</f>
        <v>0</v>
      </c>
      <c r="N63" s="82" t="e">
        <f t="shared" ca="1" si="12"/>
        <v>#N/A</v>
      </c>
      <c r="O63" s="81" t="e">
        <f t="shared" ca="1" si="5"/>
        <v>#N/A</v>
      </c>
      <c r="P63" s="28"/>
      <c r="Q63" s="283" t="str">
        <f ca="1">IF(B63="","",A62+1)</f>
        <v/>
      </c>
      <c r="R63" s="30" t="str">
        <f ca="1">IF(A63&gt;YEAR('Financial Goals (non-recurring)'!$B$6)-1,"",IF(R62&lt;&gt;"",R62+1,IF(A63=YEAR('Financial Goals (non-recurring)'!$B$7),1,"")))</f>
        <v/>
      </c>
      <c r="S63" s="36" t="str">
        <f ca="1">IF(R63&lt;&gt;"",'Financial Goals (non-recurring)'!$B$18*(1+incg)^(R63-1),"")</f>
        <v/>
      </c>
      <c r="T63" s="30" t="str">
        <f ca="1">IF(A63&gt;YEAR('Financial Goals (non-recurring)'!$D$6)-1,"",IF(T62&lt;&gt;"",T62+1,IF(A63=YEAR('Financial Goals (non-recurring)'!$D$7),1,"")))</f>
        <v/>
      </c>
      <c r="U63" s="36" t="str">
        <f ca="1">IF(T63&lt;&gt;"",'Financial Goals (non-recurring)'!$D$18*(1+'Financial Goals (non-recurring)'!$D$14)^(T63-1),"")</f>
        <v/>
      </c>
      <c r="V63" s="30" t="str">
        <f ca="1">IF(A63&gt;YEAR('Financial Goals (non-recurring)'!$F$6)-1,"",IF(V62&lt;&gt;"",V62+1,IF(A63=YEAR('Financial Goals (non-recurring)'!$F$7),1,"")))</f>
        <v/>
      </c>
      <c r="W63" s="36" t="str">
        <f ca="1">IF(V63&lt;&gt;"",'Financial Goals (non-recurring)'!$F$18*(1+'Financial Goals (non-recurring)'!$F$14)^(V63-1),"")</f>
        <v/>
      </c>
      <c r="X63" s="30" t="str">
        <f ca="1">IF(A63&gt;YEAR('Financial Goals (non-recurring)'!$H$6)-1,"",IF(X62&lt;&gt;"",X62+1,IF(A63=YEAR('Financial Goals (non-recurring)'!$H$7),1,"")))</f>
        <v/>
      </c>
      <c r="Y63" s="36" t="str">
        <f ca="1">IF(X63&lt;&gt;"",'Financial Goals (non-recurring)'!$H$18*(1+'Financial Goals (non-recurring)'!$H$14)^(X63-1),"")</f>
        <v/>
      </c>
      <c r="Z63" s="30" t="str">
        <f ca="1">IF(A63&gt;YEAR('Financial Goals (non-recurring)'!$J$6)-1,"",IF(Z62&lt;&gt;"",Z62+1,IF(A63=YEAR('Financial Goals (non-recurring)'!$J$7),1,"")))</f>
        <v/>
      </c>
      <c r="AA63" s="36" t="str">
        <f ca="1">IF(Z63&lt;&gt;"",'Financial Goals (non-recurring)'!$J$18*(1+'Financial Goals (non-recurring)'!$J$14)^(Z63-1),"")</f>
        <v/>
      </c>
      <c r="AB63" s="28"/>
      <c r="AC63" s="35" t="str">
        <f ca="1">IF(B63="","",A62+1)</f>
        <v/>
      </c>
      <c r="AD63" s="31" t="str">
        <f ca="1">IF(ISERROR(INDEX('Financial Goals (recurring)'!$D$4:$H$34,MATCH('Detailed Cash Flow Chart'!AC63,'Financial Goals (recurring)'!$D$4:$D$34,0),3)),"",INDEX('Financial Goals (recurring)'!$D$4:$H$34,MATCH('Detailed Cash Flow Chart'!AC63,'Financial Goals (recurring)'!$D$4:$D$34,0),3))</f>
        <v/>
      </c>
      <c r="AE63" s="32" t="str">
        <f ca="1">IF(ISERROR(INDEX('Financial Goals (recurring)'!$E$4:$H$34,MATCH('Detailed Cash Flow Chart'!AC63,'Financial Goals (recurring)'!$E$4:$E$34,0),3)),"",INDEX('Financial Goals (recurring)'!$E$4:$H$34,MATCH('Detailed Cash Flow Chart'!AC63,'Financial Goals (recurring)'!$E$4:$E$34,0),3))</f>
        <v/>
      </c>
      <c r="AF63" s="32" t="str">
        <f ca="1">IF(ISERROR(INDEX('Financial Goals (recurring)'!$D$4:$H$34,MATCH('Detailed Cash Flow Chart'!AC63,'Financial Goals (recurring)'!$D$4:$D$34,0),5)),"",INDEX('Financial Goals (recurring)'!$D$4:$H$34,MATCH('Detailed Cash Flow Chart'!AC63,'Financial Goals (recurring)'!$D$4:$D$34,0),5))</f>
        <v/>
      </c>
      <c r="AG63" s="36" t="str">
        <f>IF(ISERROR(IF(AH63&lt;&gt;"",IF(AF63&lt;&gt;"",AF63,IF(SUM(AF62:AG62)=AG61,AG62,IF(SUM(AF62:AG62)=2*AF62,AG62,""))),"")),"",IF(AH63&lt;&gt;"",IF(AF63&lt;&gt;"",AF63,IF(SUM(AF62:AG62)=AG61,AG62,IF(SUM(AF62:AG62)=2*AF62,AG62,""))),""))</f>
        <v/>
      </c>
      <c r="AH63" s="38"/>
      <c r="AI63" s="28"/>
      <c r="AJ63" s="38" t="str">
        <f ca="1">IF(B63="","",A62+1)</f>
        <v/>
      </c>
      <c r="AK63" s="38" t="str">
        <f ca="1">IF(ISERROR(INDEX('Financial Goals (recurring)'!$M$4:$Q$34,MATCH('Detailed Cash Flow Chart'!AC63,'Financial Goals (recurring)'!$M$4:$M$34,0),3)),"",INDEX('Financial Goals (recurring)'!$M$4:$Q$34,MATCH('Detailed Cash Flow Chart'!AC63,'Financial Goals (recurring)'!$M$4:$M$34,0),3))</f>
        <v/>
      </c>
      <c r="AL63" s="38" t="str">
        <f ca="1">IF(ISERROR(INDEX('Financial Goals (recurring)'!$N$4:$Q$34,MATCH('Detailed Cash Flow Chart'!AC63,'Financial Goals (recurring)'!$N$4:$N$34,0),3)),"",INDEX('Financial Goals (recurring)'!$N$4:$Q$34,MATCH('Detailed Cash Flow Chart'!AC63,'Financial Goals (recurring)'!$N$4:$N$34,0),3))</f>
        <v/>
      </c>
      <c r="AM63" s="38" t="str">
        <f ca="1">IF(ISERROR(INDEX('Financial Goals (recurring)'!$M$4:$Q$34,MATCH('Detailed Cash Flow Chart'!AC63,'Financial Goals (recurring)'!$M$4:$M$34,0),5)),"",INDEX('Financial Goals (recurring)'!$M$4:$Q$34,MATCH('Detailed Cash Flow Chart'!AC63,'Financial Goals (recurring)'!$M$4:$M$34,0),5))</f>
        <v/>
      </c>
      <c r="AN63" s="32" t="str">
        <f ca="1">IF(ISERROR(IF(AO63&lt;&gt;"",IF(AM63&lt;&gt;"",AM63,IF(SUM(AM62:AN62)=AN61,AN62,IF(SUM(AM62:AN62)=2*AM62,AN62,""))),"")),"",IF(AO63&lt;&gt;"",IF(AM63&lt;&gt;"",AM63,IF(SUM(AM62:AN62)=AN61,AN62,IF(SUM(AM62:AN62)=2*AM62,AN62,""))),""))</f>
        <v/>
      </c>
      <c r="AO63" s="34" t="str">
        <f t="shared" ca="1" si="20"/>
        <v/>
      </c>
      <c r="AP63" s="28"/>
      <c r="AQ63" s="36">
        <f ca="1">IF(AN63="",0,AN63)+IF(AG63="",0,AG63)+IF(AA63="",0,AA63)+IF(Y63="",0,Y63)+IF(W63="",0,W63)+IF(U63="",0,U63)+IF(S63="",0,S63)+IF(E63="none",0,IF(E63="",0,E63))</f>
        <v>0</v>
      </c>
    </row>
    <row r="64" spans="1:43">
      <c r="A64" s="39" t="str">
        <f t="shared" ca="1" si="19"/>
        <v/>
      </c>
      <c r="B64" s="39" t="str">
        <f ca="1">IF(B63&lt;(Retirement!$B$3+wy+k),B63+1,"")</f>
        <v/>
      </c>
      <c r="C64" s="36" t="str">
        <f ca="1">IF(B64="","",IF(B63&lt;(Retirement!$B$3+wy),C63*(1+preinf),C63*(1+inf)))</f>
        <v/>
      </c>
      <c r="D64" s="36">
        <f t="shared" ca="1" si="17"/>
        <v>0</v>
      </c>
      <c r="E64" s="36" t="str">
        <f t="shared" ca="1" si="18"/>
        <v/>
      </c>
      <c r="F64" s="36" t="str">
        <f ca="1">IF(B64="","",IF(A63&lt;y+wy,IF(Retirement!$J$16="none","none",(12*E64+F63)*(1+preretint)),""))</f>
        <v/>
      </c>
      <c r="G64" s="36" t="str">
        <f ca="1">IF(B64="","",IF(A63&lt;y+wy,G63*(1+Retirement!$B$14),""))</f>
        <v/>
      </c>
      <c r="H64" s="36" t="str">
        <f ca="1">IF(B64="","",IF(A64&gt;=Retirement!$B$4,(H63-12*IF(D64="",0,D64))*(1+IF(A64&lt;Retirement!$B$4,preretint,retroi)), IF(A64=Retirement!$B$4-1,corptax,IF(F64="none",0,F64)+G64)))</f>
        <v/>
      </c>
      <c r="I64" s="41" t="str">
        <f ca="1">IF(A64=Retirement!$B$4-1,IF(F64="none",0,F64)+G64-H64,"")</f>
        <v/>
      </c>
      <c r="J64" s="81" t="e">
        <f t="shared" ca="1" si="3"/>
        <v>#N/A</v>
      </c>
      <c r="K64" s="82" t="e">
        <f t="shared" ca="1" si="4"/>
        <v>#N/A</v>
      </c>
      <c r="L64" s="82" t="e">
        <f t="shared" ca="1" si="11"/>
        <v>#N/A</v>
      </c>
      <c r="M64" s="82">
        <f ca="1">IF(A64&gt;rety-1,'Cash flow summary'!H64,NA())/100000</f>
        <v>0</v>
      </c>
      <c r="N64" s="82" t="e">
        <f t="shared" ca="1" si="12"/>
        <v>#N/A</v>
      </c>
      <c r="O64" s="81" t="e">
        <f t="shared" ca="1" si="5"/>
        <v>#N/A</v>
      </c>
      <c r="P64" s="28"/>
      <c r="Q64" s="283" t="str">
        <f ca="1">IF(B64="","",A63+1)</f>
        <v/>
      </c>
      <c r="R64" s="30" t="str">
        <f ca="1">IF(A64&gt;YEAR('Financial Goals (non-recurring)'!$B$6)-1,"",IF(R63&lt;&gt;"",R63+1,IF(A64=YEAR('Financial Goals (non-recurring)'!$B$7),1,"")))</f>
        <v/>
      </c>
      <c r="S64" s="36" t="str">
        <f ca="1">IF(R64&lt;&gt;"",'Financial Goals (non-recurring)'!$B$18*(1+incg)^(R64-1),"")</f>
        <v/>
      </c>
      <c r="T64" s="30" t="str">
        <f ca="1">IF(A64&gt;YEAR('Financial Goals (non-recurring)'!$D$6)-1,"",IF(T63&lt;&gt;"",T63+1,IF(A64=YEAR('Financial Goals (non-recurring)'!$D$7),1,"")))</f>
        <v/>
      </c>
      <c r="U64" s="36" t="str">
        <f ca="1">IF(T64&lt;&gt;"",'Financial Goals (non-recurring)'!$D$18*(1+'Financial Goals (non-recurring)'!$D$14)^(T64-1),"")</f>
        <v/>
      </c>
      <c r="V64" s="30" t="str">
        <f ca="1">IF(A64&gt;YEAR('Financial Goals (non-recurring)'!$F$6)-1,"",IF(V63&lt;&gt;"",V63+1,IF(A64=YEAR('Financial Goals (non-recurring)'!$F$7),1,"")))</f>
        <v/>
      </c>
      <c r="W64" s="36" t="str">
        <f ca="1">IF(V64&lt;&gt;"",'Financial Goals (non-recurring)'!$F$18*(1+'Financial Goals (non-recurring)'!$F$14)^(V64-1),"")</f>
        <v/>
      </c>
      <c r="X64" s="30" t="str">
        <f ca="1">IF(A64&gt;YEAR('Financial Goals (non-recurring)'!$H$6)-1,"",IF(X63&lt;&gt;"",X63+1,IF(A64=YEAR('Financial Goals (non-recurring)'!$H$7),1,"")))</f>
        <v/>
      </c>
      <c r="Y64" s="36" t="str">
        <f ca="1">IF(X64&lt;&gt;"",'Financial Goals (non-recurring)'!$H$18*(1+'Financial Goals (non-recurring)'!$H$14)^(X64-1),"")</f>
        <v/>
      </c>
      <c r="Z64" s="30" t="str">
        <f ca="1">IF(A64&gt;YEAR('Financial Goals (non-recurring)'!$J$6)-1,"",IF(Z63&lt;&gt;"",Z63+1,IF(A64=YEAR('Financial Goals (non-recurring)'!$J$7),1,"")))</f>
        <v/>
      </c>
      <c r="AA64" s="36" t="str">
        <f ca="1">IF(Z64&lt;&gt;"",'Financial Goals (non-recurring)'!$J$18*(1+'Financial Goals (non-recurring)'!$J$14)^(Z64-1),"")</f>
        <v/>
      </c>
      <c r="AB64" s="28"/>
      <c r="AC64" s="35" t="str">
        <f ca="1">IF(B64="","",A63+1)</f>
        <v/>
      </c>
      <c r="AD64" s="31" t="str">
        <f ca="1">IF(ISERROR(INDEX('Financial Goals (recurring)'!$D$4:$H$34,MATCH('Detailed Cash Flow Chart'!AC64,'Financial Goals (recurring)'!$D$4:$D$34,0),3)),"",INDEX('Financial Goals (recurring)'!$D$4:$H$34,MATCH('Detailed Cash Flow Chart'!AC64,'Financial Goals (recurring)'!$D$4:$D$34,0),3))</f>
        <v/>
      </c>
      <c r="AE64" s="32" t="str">
        <f ca="1">IF(ISERROR(INDEX('Financial Goals (recurring)'!$E$4:$H$34,MATCH('Detailed Cash Flow Chart'!AC64,'Financial Goals (recurring)'!$E$4:$E$34,0),3)),"",INDEX('Financial Goals (recurring)'!$E$4:$H$34,MATCH('Detailed Cash Flow Chart'!AC64,'Financial Goals (recurring)'!$E$4:$E$34,0),3))</f>
        <v/>
      </c>
      <c r="AF64" s="32" t="str">
        <f ca="1">IF(ISERROR(INDEX('Financial Goals (recurring)'!$D$4:$H$34,MATCH('Detailed Cash Flow Chart'!AC64,'Financial Goals (recurring)'!$D$4:$D$34,0),5)),"",INDEX('Financial Goals (recurring)'!$D$4:$H$34,MATCH('Detailed Cash Flow Chart'!AC64,'Financial Goals (recurring)'!$D$4:$D$34,0),5))</f>
        <v/>
      </c>
      <c r="AG64" s="36" t="str">
        <f>IF(ISERROR(IF(AH64&lt;&gt;"",IF(AF64&lt;&gt;"",AF64,IF(SUM(AF63:AG63)=AG62,AG63,IF(SUM(AF63:AG63)=2*AF63,AG63,""))),"")),"",IF(AH64&lt;&gt;"",IF(AF64&lt;&gt;"",AF64,IF(SUM(AF63:AG63)=AG62,AG63,IF(SUM(AF63:AG63)=2*AF63,AG63,""))),""))</f>
        <v/>
      </c>
      <c r="AH64" s="38"/>
      <c r="AI64" s="28"/>
      <c r="AJ64" s="38" t="str">
        <f ca="1">IF(B64="","",A63+1)</f>
        <v/>
      </c>
      <c r="AK64" s="38" t="str">
        <f ca="1">IF(ISERROR(INDEX('Financial Goals (recurring)'!$M$4:$Q$34,MATCH('Detailed Cash Flow Chart'!AC64,'Financial Goals (recurring)'!$M$4:$M$34,0),3)),"",INDEX('Financial Goals (recurring)'!$M$4:$Q$34,MATCH('Detailed Cash Flow Chart'!AC64,'Financial Goals (recurring)'!$M$4:$M$34,0),3))</f>
        <v/>
      </c>
      <c r="AL64" s="38" t="str">
        <f ca="1">IF(ISERROR(INDEX('Financial Goals (recurring)'!$N$4:$Q$34,MATCH('Detailed Cash Flow Chart'!AC64,'Financial Goals (recurring)'!$N$4:$N$34,0),3)),"",INDEX('Financial Goals (recurring)'!$N$4:$Q$34,MATCH('Detailed Cash Flow Chart'!AC64,'Financial Goals (recurring)'!$N$4:$N$34,0),3))</f>
        <v/>
      </c>
      <c r="AM64" s="38" t="str">
        <f ca="1">IF(ISERROR(INDEX('Financial Goals (recurring)'!$M$4:$Q$34,MATCH('Detailed Cash Flow Chart'!AC64,'Financial Goals (recurring)'!$M$4:$M$34,0),5)),"",INDEX('Financial Goals (recurring)'!$M$4:$Q$34,MATCH('Detailed Cash Flow Chart'!AC64,'Financial Goals (recurring)'!$M$4:$M$34,0),5))</f>
        <v/>
      </c>
      <c r="AN64" s="32" t="str">
        <f ca="1">IF(ISERROR(IF(AO64&lt;&gt;"",IF(AM64&lt;&gt;"",AM64,IF(SUM(AM63:AN63)=AN62,AN63,IF(SUM(AM63:AN63)=2*AM63,AN63,""))),"")),"",IF(AO64&lt;&gt;"",IF(AM64&lt;&gt;"",AM64,IF(SUM(AM63:AN63)=AN62,AN63,IF(SUM(AM63:AN63)=2*AM63,AN63,""))),""))</f>
        <v/>
      </c>
      <c r="AO64" s="34" t="str">
        <f t="shared" ca="1" si="20"/>
        <v/>
      </c>
      <c r="AP64" s="28"/>
      <c r="AQ64" s="36">
        <f ca="1">IF(AN64="",0,AN64)+IF(AG64="",0,AG64)+IF(AA64="",0,AA64)+IF(Y64="",0,Y64)+IF(W64="",0,W64)+IF(U64="",0,U64)+IF(S64="",0,S64)+IF(E64="none",0,IF(E64="",0,E64))</f>
        <v>0</v>
      </c>
    </row>
    <row r="65" spans="1:43">
      <c r="A65" s="39" t="str">
        <f t="shared" ca="1" si="19"/>
        <v/>
      </c>
      <c r="B65" s="39" t="str">
        <f ca="1">IF(B64&lt;(Retirement!$B$3+wy+k),B64+1,"")</f>
        <v/>
      </c>
      <c r="C65" s="36" t="str">
        <f ca="1">IF(B65="","",IF(B64&lt;(Retirement!$B$3+wy),C64*(1+preinf),C64*(1+inf)))</f>
        <v/>
      </c>
      <c r="D65" s="36">
        <f t="shared" ca="1" si="17"/>
        <v>0</v>
      </c>
      <c r="E65" s="36" t="str">
        <f t="shared" ca="1" si="18"/>
        <v/>
      </c>
      <c r="F65" s="36" t="str">
        <f ca="1">IF(B65="","",IF(A64&lt;y+wy,IF(Retirement!$J$16="none","none",(12*E65+F64)*(1+preretint)),""))</f>
        <v/>
      </c>
      <c r="G65" s="36" t="str">
        <f ca="1">IF(B65="","",IF(A64&lt;y+wy,G64*(1+Retirement!$B$14),""))</f>
        <v/>
      </c>
      <c r="H65" s="36" t="str">
        <f ca="1">IF(B65="","",IF(A65&gt;=Retirement!$B$4,(H64-12*IF(D65="",0,D65))*(1+IF(A65&lt;Retirement!$B$4,preretint,retroi)), IF(A65=Retirement!$B$4-1,corptax,IF(F65="none",0,F65)+G65)))</f>
        <v/>
      </c>
      <c r="I65" s="41" t="str">
        <f ca="1">IF(A65=Retirement!$B$4-1,IF(F65="none",0,F65)+G65-H65,"")</f>
        <v/>
      </c>
      <c r="J65" s="81" t="e">
        <f t="shared" ca="1" si="3"/>
        <v>#N/A</v>
      </c>
      <c r="K65" s="82" t="e">
        <f t="shared" ca="1" si="4"/>
        <v>#N/A</v>
      </c>
      <c r="L65" s="82" t="e">
        <f t="shared" ca="1" si="11"/>
        <v>#N/A</v>
      </c>
      <c r="M65" s="82">
        <f ca="1">IF(A65&gt;rety-1,'Cash flow summary'!H65,NA())/100000</f>
        <v>0</v>
      </c>
      <c r="N65" s="82" t="e">
        <f t="shared" ca="1" si="12"/>
        <v>#N/A</v>
      </c>
      <c r="O65" s="81" t="e">
        <f t="shared" ca="1" si="5"/>
        <v>#N/A</v>
      </c>
      <c r="P65" s="28"/>
      <c r="Q65" s="283" t="str">
        <f ca="1">IF(B65="","",A64+1)</f>
        <v/>
      </c>
      <c r="R65" s="30" t="str">
        <f ca="1">IF(A65&gt;YEAR('Financial Goals (non-recurring)'!$B$6)-1,"",IF(R64&lt;&gt;"",R64+1,IF(A65=YEAR('Financial Goals (non-recurring)'!$B$7),1,"")))</f>
        <v/>
      </c>
      <c r="S65" s="36" t="str">
        <f ca="1">IF(R65&lt;&gt;"",'Financial Goals (non-recurring)'!$B$18*(1+incg)^(R65-1),"")</f>
        <v/>
      </c>
      <c r="T65" s="30" t="str">
        <f ca="1">IF(A65&gt;YEAR('Financial Goals (non-recurring)'!$D$6)-1,"",IF(T64&lt;&gt;"",T64+1,IF(A65=YEAR('Financial Goals (non-recurring)'!$D$7),1,"")))</f>
        <v/>
      </c>
      <c r="U65" s="36" t="str">
        <f ca="1">IF(T65&lt;&gt;"",'Financial Goals (non-recurring)'!$D$18*(1+'Financial Goals (non-recurring)'!$D$14)^(T65-1),"")</f>
        <v/>
      </c>
      <c r="V65" s="30" t="str">
        <f ca="1">IF(A65&gt;YEAR('Financial Goals (non-recurring)'!$F$6)-1,"",IF(V64&lt;&gt;"",V64+1,IF(A65=YEAR('Financial Goals (non-recurring)'!$F$7),1,"")))</f>
        <v/>
      </c>
      <c r="W65" s="36" t="str">
        <f ca="1">IF(V65&lt;&gt;"",'Financial Goals (non-recurring)'!$F$18*(1+'Financial Goals (non-recurring)'!$F$14)^(V65-1),"")</f>
        <v/>
      </c>
      <c r="X65" s="30" t="str">
        <f ca="1">IF(A65&gt;YEAR('Financial Goals (non-recurring)'!$H$6)-1,"",IF(X64&lt;&gt;"",X64+1,IF(A65=YEAR('Financial Goals (non-recurring)'!$H$7),1,"")))</f>
        <v/>
      </c>
      <c r="Y65" s="36" t="str">
        <f ca="1">IF(X65&lt;&gt;"",'Financial Goals (non-recurring)'!$H$18*(1+'Financial Goals (non-recurring)'!$H$14)^(X65-1),"")</f>
        <v/>
      </c>
      <c r="Z65" s="30" t="str">
        <f ca="1">IF(A65&gt;YEAR('Financial Goals (non-recurring)'!$J$6)-1,"",IF(Z64&lt;&gt;"",Z64+1,IF(A65=YEAR('Financial Goals (non-recurring)'!$J$7),1,"")))</f>
        <v/>
      </c>
      <c r="AA65" s="36" t="str">
        <f ca="1">IF(Z65&lt;&gt;"",'Financial Goals (non-recurring)'!$J$18*(1+'Financial Goals (non-recurring)'!$J$14)^(Z65-1),"")</f>
        <v/>
      </c>
      <c r="AB65" s="28"/>
      <c r="AC65" s="35" t="str">
        <f ca="1">IF(B65="","",A64+1)</f>
        <v/>
      </c>
      <c r="AD65" s="31" t="str">
        <f ca="1">IF(ISERROR(INDEX('Financial Goals (recurring)'!$D$4:$H$34,MATCH('Detailed Cash Flow Chart'!AC65,'Financial Goals (recurring)'!$D$4:$D$34,0),3)),"",INDEX('Financial Goals (recurring)'!$D$4:$H$34,MATCH('Detailed Cash Flow Chart'!AC65,'Financial Goals (recurring)'!$D$4:$D$34,0),3))</f>
        <v/>
      </c>
      <c r="AE65" s="32" t="str">
        <f ca="1">IF(ISERROR(INDEX('Financial Goals (recurring)'!$E$4:$H$34,MATCH('Detailed Cash Flow Chart'!AC65,'Financial Goals (recurring)'!$E$4:$E$34,0),3)),"",INDEX('Financial Goals (recurring)'!$E$4:$H$34,MATCH('Detailed Cash Flow Chart'!AC65,'Financial Goals (recurring)'!$E$4:$E$34,0),3))</f>
        <v/>
      </c>
      <c r="AF65" s="32" t="str">
        <f ca="1">IF(ISERROR(INDEX('Financial Goals (recurring)'!$D$4:$H$34,MATCH('Detailed Cash Flow Chart'!AC65,'Financial Goals (recurring)'!$D$4:$D$34,0),5)),"",INDEX('Financial Goals (recurring)'!$D$4:$H$34,MATCH('Detailed Cash Flow Chart'!AC65,'Financial Goals (recurring)'!$D$4:$D$34,0),5))</f>
        <v/>
      </c>
      <c r="AG65" s="36" t="str">
        <f>IF(ISERROR(IF(AH65&lt;&gt;"",IF(AF65&lt;&gt;"",AF65,IF(SUM(AF64:AG64)=AG63,AG64,IF(SUM(AF64:AG64)=2*AF64,AG64,""))),"")),"",IF(AH65&lt;&gt;"",IF(AF65&lt;&gt;"",AF65,IF(SUM(AF64:AG64)=AG63,AG64,IF(SUM(AF64:AG64)=2*AF64,AG64,""))),""))</f>
        <v/>
      </c>
      <c r="AH65" s="38"/>
      <c r="AI65" s="28"/>
      <c r="AJ65" s="38" t="str">
        <f ca="1">IF(B65="","",A64+1)</f>
        <v/>
      </c>
      <c r="AK65" s="38" t="str">
        <f ca="1">IF(ISERROR(INDEX('Financial Goals (recurring)'!$M$4:$Q$34,MATCH('Detailed Cash Flow Chart'!AC65,'Financial Goals (recurring)'!$M$4:$M$34,0),3)),"",INDEX('Financial Goals (recurring)'!$M$4:$Q$34,MATCH('Detailed Cash Flow Chart'!AC65,'Financial Goals (recurring)'!$M$4:$M$34,0),3))</f>
        <v/>
      </c>
      <c r="AL65" s="38" t="str">
        <f ca="1">IF(ISERROR(INDEX('Financial Goals (recurring)'!$N$4:$Q$34,MATCH('Detailed Cash Flow Chart'!AC65,'Financial Goals (recurring)'!$N$4:$N$34,0),3)),"",INDEX('Financial Goals (recurring)'!$N$4:$Q$34,MATCH('Detailed Cash Flow Chart'!AC65,'Financial Goals (recurring)'!$N$4:$N$34,0),3))</f>
        <v/>
      </c>
      <c r="AM65" s="38" t="str">
        <f ca="1">IF(ISERROR(INDEX('Financial Goals (recurring)'!$M$4:$Q$34,MATCH('Detailed Cash Flow Chart'!AC65,'Financial Goals (recurring)'!$M$4:$M$34,0),5)),"",INDEX('Financial Goals (recurring)'!$M$4:$Q$34,MATCH('Detailed Cash Flow Chart'!AC65,'Financial Goals (recurring)'!$M$4:$M$34,0),5))</f>
        <v/>
      </c>
      <c r="AN65" s="32" t="str">
        <f ca="1">IF(ISERROR(IF(AO65&lt;&gt;"",IF(AM65&lt;&gt;"",AM65,IF(SUM(AM64:AN64)=AN63,AN64,IF(SUM(AM64:AN64)=2*AM64,AN64,""))),"")),"",IF(AO65&lt;&gt;"",IF(AM65&lt;&gt;"",AM65,IF(SUM(AM64:AN64)=AN63,AN64,IF(SUM(AM64:AN64)=2*AM64,AN64,""))),""))</f>
        <v/>
      </c>
      <c r="AO65" s="34" t="str">
        <f t="shared" ca="1" si="20"/>
        <v/>
      </c>
      <c r="AP65" s="28"/>
      <c r="AQ65" s="36">
        <f ca="1">IF(AN65="",0,AN65)+IF(AG65="",0,AG65)+IF(AA65="",0,AA65)+IF(Y65="",0,Y65)+IF(W65="",0,W65)+IF(U65="",0,U65)+IF(S65="",0,S65)+IF(E65="none",0,IF(E65="",0,E65))</f>
        <v>0</v>
      </c>
    </row>
    <row r="66" spans="1:43">
      <c r="A66" s="39" t="str">
        <f t="shared" ref="A66:A129" ca="1" si="21">IF(B66="","",A65+1)</f>
        <v/>
      </c>
      <c r="B66" s="39" t="str">
        <f ca="1">IF(B65&lt;(Retirement!$B$3+wy+k),B65+1,"")</f>
        <v/>
      </c>
      <c r="C66" s="36" t="str">
        <f ca="1">IF(B66="","",IF(B65&lt;(Retirement!$B$3+wy),C65*(1+preinf),C65*(1+inf)))</f>
        <v/>
      </c>
      <c r="D66" s="36">
        <f t="shared" ca="1" si="17"/>
        <v>0</v>
      </c>
      <c r="E66" s="36" t="str">
        <f t="shared" ca="1" si="18"/>
        <v/>
      </c>
      <c r="F66" s="36" t="str">
        <f ca="1">IF(B66="","",IF(A65&lt;y+wy,IF(Retirement!$J$16="none","none",(12*E66+F65)*(1+preretint)),""))</f>
        <v/>
      </c>
      <c r="G66" s="36" t="str">
        <f ca="1">IF(B66="","",IF(A65&lt;y+wy,G65*(1+Retirement!$B$14),""))</f>
        <v/>
      </c>
      <c r="H66" s="36" t="str">
        <f ca="1">IF(B66="","",IF(A66&gt;=Retirement!$B$4,(H65-12*IF(D66="",0,D66))*(1+IF(A66&lt;Retirement!$B$4,preretint,retroi)), IF(A66=Retirement!$B$4-1,corptax,IF(F66="none",0,F66)+G66)))</f>
        <v/>
      </c>
      <c r="I66" s="41" t="str">
        <f ca="1">IF(A66=Retirement!$B$4-1,IF(F66="none",0,F66)+G66-H66,"")</f>
        <v/>
      </c>
      <c r="J66" s="81" t="e">
        <f t="shared" ref="J66:J129" ca="1" si="22">IF(A66="",NA(),A66)</f>
        <v>#N/A</v>
      </c>
      <c r="K66" s="82" t="e">
        <f t="shared" ref="K66:K129" ca="1" si="23">IF(C66="",NA(),C66)/100000</f>
        <v>#N/A</v>
      </c>
      <c r="L66" s="82" t="e">
        <f t="shared" ca="1" si="11"/>
        <v>#N/A</v>
      </c>
      <c r="M66" s="82">
        <f ca="1">IF(A66&gt;rety-1,'Cash flow summary'!H66,NA())/100000</f>
        <v>0</v>
      </c>
      <c r="N66" s="82" t="e">
        <f t="shared" ca="1" si="12"/>
        <v>#N/A</v>
      </c>
      <c r="O66" s="81" t="e">
        <f t="shared" ref="O66:O129" ca="1" si="24">IF(H66="",NA(),H66)/100000</f>
        <v>#N/A</v>
      </c>
      <c r="P66" s="28"/>
      <c r="Q66" s="283" t="str">
        <f t="shared" ref="Q66:Q129" ca="1" si="25">IF(B66="","",A65+1)</f>
        <v/>
      </c>
      <c r="R66" s="30" t="str">
        <f ca="1">IF(A66&gt;YEAR('Financial Goals (non-recurring)'!$B$6)-1,"",IF(R65&lt;&gt;"",R65+1,IF(A66=YEAR('Financial Goals (non-recurring)'!$B$7),1,"")))</f>
        <v/>
      </c>
      <c r="S66" s="36" t="str">
        <f ca="1">IF(R66&lt;&gt;"",'Financial Goals (non-recurring)'!$B$18*(1+incg)^(R66-1),"")</f>
        <v/>
      </c>
      <c r="T66" s="30" t="str">
        <f ca="1">IF(A66&gt;YEAR('Financial Goals (non-recurring)'!$D$6)-1,"",IF(T65&lt;&gt;"",T65+1,IF(A66=YEAR('Financial Goals (non-recurring)'!$D$7),1,"")))</f>
        <v/>
      </c>
      <c r="U66" s="36" t="str">
        <f ca="1">IF(T66&lt;&gt;"",'Financial Goals (non-recurring)'!$D$18*(1+'Financial Goals (non-recurring)'!$D$14)^(T66-1),"")</f>
        <v/>
      </c>
      <c r="V66" s="30" t="str">
        <f ca="1">IF(A66&gt;YEAR('Financial Goals (non-recurring)'!$F$6)-1,"",IF(V65&lt;&gt;"",V65+1,IF(A66=YEAR('Financial Goals (non-recurring)'!$F$7),1,"")))</f>
        <v/>
      </c>
      <c r="W66" s="36" t="str">
        <f ca="1">IF(V66&lt;&gt;"",'Financial Goals (non-recurring)'!$F$18*(1+'Financial Goals (non-recurring)'!$F$14)^(V66-1),"")</f>
        <v/>
      </c>
      <c r="X66" s="30" t="str">
        <f ca="1">IF(A66&gt;YEAR('Financial Goals (non-recurring)'!$H$6)-1,"",IF(X65&lt;&gt;"",X65+1,IF(A66=YEAR('Financial Goals (non-recurring)'!$H$7),1,"")))</f>
        <v/>
      </c>
      <c r="Y66" s="36" t="str">
        <f ca="1">IF(X66&lt;&gt;"",'Financial Goals (non-recurring)'!$H$18*(1+'Financial Goals (non-recurring)'!$H$14)^(X66-1),"")</f>
        <v/>
      </c>
      <c r="Z66" s="30" t="str">
        <f ca="1">IF(A66&gt;YEAR('Financial Goals (non-recurring)'!$J$6)-1,"",IF(Z65&lt;&gt;"",Z65+1,IF(A66=YEAR('Financial Goals (non-recurring)'!$J$7),1,"")))</f>
        <v/>
      </c>
      <c r="AA66" s="36" t="str">
        <f ca="1">IF(Z66&lt;&gt;"",'Financial Goals (non-recurring)'!$J$18*(1+'Financial Goals (non-recurring)'!$J$14)^(Z66-1),"")</f>
        <v/>
      </c>
      <c r="AB66" s="28"/>
      <c r="AC66" s="35" t="str">
        <f t="shared" ref="AC66:AC129" ca="1" si="26">IF(B66="","",A65+1)</f>
        <v/>
      </c>
      <c r="AD66" s="31" t="str">
        <f ca="1">IF(ISERROR(INDEX('Financial Goals (recurring)'!$D$4:$H$34,MATCH('Detailed Cash Flow Chart'!AC66,'Financial Goals (recurring)'!$D$4:$D$34,0),3)),"",INDEX('Financial Goals (recurring)'!$D$4:$H$34,MATCH('Detailed Cash Flow Chart'!AC66,'Financial Goals (recurring)'!$D$4:$D$34,0),3))</f>
        <v/>
      </c>
      <c r="AE66" s="32" t="str">
        <f ca="1">IF(ISERROR(INDEX('Financial Goals (recurring)'!$E$4:$H$34,MATCH('Detailed Cash Flow Chart'!AC66,'Financial Goals (recurring)'!$E$4:$E$34,0),3)),"",INDEX('Financial Goals (recurring)'!$E$4:$H$34,MATCH('Detailed Cash Flow Chart'!AC66,'Financial Goals (recurring)'!$E$4:$E$34,0),3))</f>
        <v/>
      </c>
      <c r="AF66" s="32" t="str">
        <f ca="1">IF(ISERROR(INDEX('Financial Goals (recurring)'!$D$4:$H$34,MATCH('Detailed Cash Flow Chart'!AC66,'Financial Goals (recurring)'!$D$4:$D$34,0),5)),"",INDEX('Financial Goals (recurring)'!$D$4:$H$34,MATCH('Detailed Cash Flow Chart'!AC66,'Financial Goals (recurring)'!$D$4:$D$34,0),5))</f>
        <v/>
      </c>
      <c r="AG66" s="36" t="str">
        <f t="shared" ref="AG66:AG129" si="27">IF(ISERROR(IF(AH66&lt;&gt;"",IF(AF66&lt;&gt;"",AF66,IF(SUM(AF65:AG65)=AG64,AG65,IF(SUM(AF65:AG65)=2*AF65,AG65,""))),"")),"",IF(AH66&lt;&gt;"",IF(AF66&lt;&gt;"",AF66,IF(SUM(AF65:AG65)=AG64,AG65,IF(SUM(AF65:AG65)=2*AF65,AG65,""))),""))</f>
        <v/>
      </c>
      <c r="AH66" s="38"/>
      <c r="AI66" s="28"/>
      <c r="AJ66" s="38" t="str">
        <f t="shared" ref="AJ66:AJ129" ca="1" si="28">IF(B66="","",A65+1)</f>
        <v/>
      </c>
      <c r="AK66" s="38" t="str">
        <f ca="1">IF(ISERROR(INDEX('Financial Goals (recurring)'!$M$4:$Q$34,MATCH('Detailed Cash Flow Chart'!AC66,'Financial Goals (recurring)'!$M$4:$M$34,0),3)),"",INDEX('Financial Goals (recurring)'!$M$4:$Q$34,MATCH('Detailed Cash Flow Chart'!AC66,'Financial Goals (recurring)'!$M$4:$M$34,0),3))</f>
        <v/>
      </c>
      <c r="AL66" s="38" t="str">
        <f ca="1">IF(ISERROR(INDEX('Financial Goals (recurring)'!$N$4:$Q$34,MATCH('Detailed Cash Flow Chart'!AC66,'Financial Goals (recurring)'!$N$4:$N$34,0),3)),"",INDEX('Financial Goals (recurring)'!$N$4:$Q$34,MATCH('Detailed Cash Flow Chart'!AC66,'Financial Goals (recurring)'!$N$4:$N$34,0),3))</f>
        <v/>
      </c>
      <c r="AM66" s="38" t="str">
        <f ca="1">IF(ISERROR(INDEX('Financial Goals (recurring)'!$M$4:$Q$34,MATCH('Detailed Cash Flow Chart'!AC66,'Financial Goals (recurring)'!$M$4:$M$34,0),5)),"",INDEX('Financial Goals (recurring)'!$M$4:$Q$34,MATCH('Detailed Cash Flow Chart'!AC66,'Financial Goals (recurring)'!$M$4:$M$34,0),5))</f>
        <v/>
      </c>
      <c r="AN66" s="32" t="str">
        <f t="shared" ref="AN66:AN129" ca="1" si="29">IF(ISERROR(IF(AO66&lt;&gt;"",IF(AM66&lt;&gt;"",AM66,IF(SUM(AM65:AN65)=AN64,AN65,IF(SUM(AM65:AN65)=2*AM65,AN65,""))),"")),"",IF(AO66&lt;&gt;"",IF(AM66&lt;&gt;"",AM66,IF(SUM(AM65:AN65)=AN64,AN65,IF(SUM(AM65:AN65)=2*AM65,AN65,""))),""))</f>
        <v/>
      </c>
      <c r="AO66" s="34" t="str">
        <f t="shared" ca="1" si="20"/>
        <v/>
      </c>
      <c r="AP66" s="28"/>
      <c r="AQ66" s="36">
        <f t="shared" ref="AQ66:AQ129" ca="1" si="30">IF(AN66="",0,AN66)+IF(AG66="",0,AG66)+IF(AA66="",0,AA66)+IF(Y66="",0,Y66)+IF(W66="",0,W66)+IF(U66="",0,U66)+IF(S66="",0,S66)+IF(E66="none",0,IF(E66="",0,E66))</f>
        <v>0</v>
      </c>
    </row>
    <row r="67" spans="1:43">
      <c r="A67" s="39" t="str">
        <f t="shared" ca="1" si="21"/>
        <v/>
      </c>
      <c r="B67" s="39" t="str">
        <f ca="1">IF(B66&lt;(Retirement!$B$3+wy+k),B66+1,"")</f>
        <v/>
      </c>
      <c r="C67" s="36" t="str">
        <f ca="1">IF(B67="","",IF(B66&lt;(Retirement!$B$3+wy),C66*(1+preinf),C66*(1+inf)))</f>
        <v/>
      </c>
      <c r="D67" s="36">
        <f t="shared" ca="1" si="17"/>
        <v>0</v>
      </c>
      <c r="E67" s="36" t="str">
        <f t="shared" ca="1" si="18"/>
        <v/>
      </c>
      <c r="F67" s="36" t="str">
        <f ca="1">IF(B67="","",IF(A66&lt;y+wy,IF(Retirement!$J$16="none","none",(12*E67+F66)*(1+preretint)),""))</f>
        <v/>
      </c>
      <c r="G67" s="36" t="str">
        <f ca="1">IF(B67="","",IF(A66&lt;y+wy,G66*(1+Retirement!$B$14),""))</f>
        <v/>
      </c>
      <c r="H67" s="36" t="str">
        <f ca="1">IF(B67="","",IF(A67&gt;=Retirement!$B$4,(H66-12*IF(D67="",0,D67))*(1+IF(A67&lt;Retirement!$B$4,preretint,retroi)), IF(A67=Retirement!$B$4-1,corptax,IF(F67="none",0,F67)+G67)))</f>
        <v/>
      </c>
      <c r="I67" s="41" t="str">
        <f ca="1">IF(A67=Retirement!$B$4-1,IF(F67="none",0,F67)+G67-H67,"")</f>
        <v/>
      </c>
      <c r="J67" s="81" t="e">
        <f t="shared" ca="1" si="22"/>
        <v>#N/A</v>
      </c>
      <c r="K67" s="82" t="e">
        <f t="shared" ca="1" si="23"/>
        <v>#N/A</v>
      </c>
      <c r="L67" s="82" t="e">
        <f t="shared" ca="1" si="11"/>
        <v>#N/A</v>
      </c>
      <c r="M67" s="82">
        <f ca="1">IF(A67&gt;rety-1,'Cash flow summary'!H67,NA())/100000</f>
        <v>0</v>
      </c>
      <c r="N67" s="82" t="e">
        <f t="shared" ca="1" si="12"/>
        <v>#N/A</v>
      </c>
      <c r="O67" s="81" t="e">
        <f t="shared" ca="1" si="24"/>
        <v>#N/A</v>
      </c>
      <c r="P67" s="28"/>
      <c r="Q67" s="283" t="str">
        <f t="shared" ca="1" si="25"/>
        <v/>
      </c>
      <c r="R67" s="30" t="str">
        <f ca="1">IF(A67&gt;YEAR('Financial Goals (non-recurring)'!$B$6)-1,"",IF(R66&lt;&gt;"",R66+1,IF(A67=YEAR('Financial Goals (non-recurring)'!$B$7),1,"")))</f>
        <v/>
      </c>
      <c r="S67" s="36" t="str">
        <f ca="1">IF(R67&lt;&gt;"",'Financial Goals (non-recurring)'!$B$18*(1+incg)^(R67-1),"")</f>
        <v/>
      </c>
      <c r="T67" s="30" t="str">
        <f ca="1">IF(A67&gt;YEAR('Financial Goals (non-recurring)'!$D$6)-1,"",IF(T66&lt;&gt;"",T66+1,IF(A67=YEAR('Financial Goals (non-recurring)'!$D$7),1,"")))</f>
        <v/>
      </c>
      <c r="U67" s="36" t="str">
        <f ca="1">IF(T67&lt;&gt;"",'Financial Goals (non-recurring)'!$D$18*(1+'Financial Goals (non-recurring)'!$D$14)^(T67-1),"")</f>
        <v/>
      </c>
      <c r="V67" s="30" t="str">
        <f ca="1">IF(A67&gt;YEAR('Financial Goals (non-recurring)'!$F$6)-1,"",IF(V66&lt;&gt;"",V66+1,IF(A67=YEAR('Financial Goals (non-recurring)'!$F$7),1,"")))</f>
        <v/>
      </c>
      <c r="W67" s="36" t="str">
        <f ca="1">IF(V67&lt;&gt;"",'Financial Goals (non-recurring)'!$F$18*(1+'Financial Goals (non-recurring)'!$F$14)^(V67-1),"")</f>
        <v/>
      </c>
      <c r="X67" s="30" t="str">
        <f ca="1">IF(A67&gt;YEAR('Financial Goals (non-recurring)'!$H$6)-1,"",IF(X66&lt;&gt;"",X66+1,IF(A67=YEAR('Financial Goals (non-recurring)'!$H$7),1,"")))</f>
        <v/>
      </c>
      <c r="Y67" s="36" t="str">
        <f ca="1">IF(X67&lt;&gt;"",'Financial Goals (non-recurring)'!$H$18*(1+'Financial Goals (non-recurring)'!$H$14)^(X67-1),"")</f>
        <v/>
      </c>
      <c r="Z67" s="30" t="str">
        <f ca="1">IF(A67&gt;YEAR('Financial Goals (non-recurring)'!$J$6)-1,"",IF(Z66&lt;&gt;"",Z66+1,IF(A67=YEAR('Financial Goals (non-recurring)'!$J$7),1,"")))</f>
        <v/>
      </c>
      <c r="AA67" s="36" t="str">
        <f ca="1">IF(Z67&lt;&gt;"",'Financial Goals (non-recurring)'!$J$18*(1+'Financial Goals (non-recurring)'!$J$14)^(Z67-1),"")</f>
        <v/>
      </c>
      <c r="AB67" s="28"/>
      <c r="AC67" s="35" t="str">
        <f t="shared" ca="1" si="26"/>
        <v/>
      </c>
      <c r="AD67" s="31" t="str">
        <f ca="1">IF(ISERROR(INDEX('Financial Goals (recurring)'!$D$4:$H$34,MATCH('Detailed Cash Flow Chart'!AC67,'Financial Goals (recurring)'!$D$4:$D$34,0),3)),"",INDEX('Financial Goals (recurring)'!$D$4:$H$34,MATCH('Detailed Cash Flow Chart'!AC67,'Financial Goals (recurring)'!$D$4:$D$34,0),3))</f>
        <v/>
      </c>
      <c r="AE67" s="32" t="str">
        <f ca="1">IF(ISERROR(INDEX('Financial Goals (recurring)'!$E$4:$H$34,MATCH('Detailed Cash Flow Chart'!AC67,'Financial Goals (recurring)'!$E$4:$E$34,0),3)),"",INDEX('Financial Goals (recurring)'!$E$4:$H$34,MATCH('Detailed Cash Flow Chart'!AC67,'Financial Goals (recurring)'!$E$4:$E$34,0),3))</f>
        <v/>
      </c>
      <c r="AF67" s="32" t="str">
        <f ca="1">IF(ISERROR(INDEX('Financial Goals (recurring)'!$D$4:$H$34,MATCH('Detailed Cash Flow Chart'!AC67,'Financial Goals (recurring)'!$D$4:$D$34,0),5)),"",INDEX('Financial Goals (recurring)'!$D$4:$H$34,MATCH('Detailed Cash Flow Chart'!AC67,'Financial Goals (recurring)'!$D$4:$D$34,0),5))</f>
        <v/>
      </c>
      <c r="AG67" s="36" t="str">
        <f t="shared" si="27"/>
        <v/>
      </c>
      <c r="AH67" s="38"/>
      <c r="AI67" s="28"/>
      <c r="AJ67" s="38" t="str">
        <f t="shared" ca="1" si="28"/>
        <v/>
      </c>
      <c r="AK67" s="38" t="str">
        <f ca="1">IF(ISERROR(INDEX('Financial Goals (recurring)'!$M$4:$Q$34,MATCH('Detailed Cash Flow Chart'!AC67,'Financial Goals (recurring)'!$M$4:$M$34,0),3)),"",INDEX('Financial Goals (recurring)'!$M$4:$Q$34,MATCH('Detailed Cash Flow Chart'!AC67,'Financial Goals (recurring)'!$M$4:$M$34,0),3))</f>
        <v/>
      </c>
      <c r="AL67" s="38" t="str">
        <f ca="1">IF(ISERROR(INDEX('Financial Goals (recurring)'!$N$4:$Q$34,MATCH('Detailed Cash Flow Chart'!AC67,'Financial Goals (recurring)'!$N$4:$N$34,0),3)),"",INDEX('Financial Goals (recurring)'!$N$4:$Q$34,MATCH('Detailed Cash Flow Chart'!AC67,'Financial Goals (recurring)'!$N$4:$N$34,0),3))</f>
        <v/>
      </c>
      <c r="AM67" s="38" t="str">
        <f ca="1">IF(ISERROR(INDEX('Financial Goals (recurring)'!$M$4:$Q$34,MATCH('Detailed Cash Flow Chart'!AC67,'Financial Goals (recurring)'!$M$4:$M$34,0),5)),"",INDEX('Financial Goals (recurring)'!$M$4:$Q$34,MATCH('Detailed Cash Flow Chart'!AC67,'Financial Goals (recurring)'!$M$4:$M$34,0),5))</f>
        <v/>
      </c>
      <c r="AN67" s="32" t="str">
        <f t="shared" ca="1" si="29"/>
        <v/>
      </c>
      <c r="AO67" s="34" t="str">
        <f t="shared" ca="1" si="20"/>
        <v/>
      </c>
      <c r="AP67" s="28"/>
      <c r="AQ67" s="36">
        <f t="shared" ca="1" si="30"/>
        <v>0</v>
      </c>
    </row>
    <row r="68" spans="1:43">
      <c r="A68" s="39" t="str">
        <f t="shared" ca="1" si="21"/>
        <v/>
      </c>
      <c r="B68" s="39" t="str">
        <f ca="1">IF(B67&lt;(Retirement!$B$3+wy+k),B67+1,"")</f>
        <v/>
      </c>
      <c r="C68" s="36" t="str">
        <f ca="1">IF(B68="","",IF(B67&lt;(Retirement!$B$3+wy),C67*(1+preinf),C67*(1+inf)))</f>
        <v/>
      </c>
      <c r="D68" s="36">
        <f t="shared" ca="1" si="17"/>
        <v>0</v>
      </c>
      <c r="E68" s="36" t="str">
        <f t="shared" ca="1" si="18"/>
        <v/>
      </c>
      <c r="F68" s="36" t="str">
        <f ca="1">IF(B68="","",IF(A67&lt;y+wy,IF(Retirement!$J$16="none","none",(12*E68+F67)*(1+preretint)),""))</f>
        <v/>
      </c>
      <c r="G68" s="36" t="str">
        <f ca="1">IF(B68="","",IF(A67&lt;y+wy,G67*(1+Retirement!$B$14),""))</f>
        <v/>
      </c>
      <c r="H68" s="36" t="str">
        <f ca="1">IF(B68="","",IF(A68&gt;=Retirement!$B$4,(H67-12*IF(D68="",0,D68))*(1+IF(A68&lt;Retirement!$B$4,preretint,retroi)), IF(A68=Retirement!$B$4-1,corptax,IF(F68="none",0,F68)+G68)))</f>
        <v/>
      </c>
      <c r="I68" s="41" t="str">
        <f ca="1">IF(A68=Retirement!$B$4-1,IF(F68="none",0,F68)+G68-H68,"")</f>
        <v/>
      </c>
      <c r="J68" s="81" t="e">
        <f t="shared" ca="1" si="22"/>
        <v>#N/A</v>
      </c>
      <c r="K68" s="82" t="e">
        <f t="shared" ca="1" si="23"/>
        <v>#N/A</v>
      </c>
      <c r="L68" s="82" t="e">
        <f t="shared" ca="1" si="11"/>
        <v>#N/A</v>
      </c>
      <c r="M68" s="82">
        <f ca="1">IF(A68&gt;rety-1,'Cash flow summary'!H68,NA())/100000</f>
        <v>0</v>
      </c>
      <c r="N68" s="82" t="e">
        <f t="shared" ca="1" si="12"/>
        <v>#N/A</v>
      </c>
      <c r="O68" s="81" t="e">
        <f t="shared" ca="1" si="24"/>
        <v>#N/A</v>
      </c>
      <c r="P68" s="28"/>
      <c r="Q68" s="283" t="str">
        <f t="shared" ca="1" si="25"/>
        <v/>
      </c>
      <c r="R68" s="30" t="str">
        <f ca="1">IF(A68&gt;YEAR('Financial Goals (non-recurring)'!$B$6)-1,"",IF(R67&lt;&gt;"",R67+1,IF(A68=YEAR('Financial Goals (non-recurring)'!$B$7),1,"")))</f>
        <v/>
      </c>
      <c r="S68" s="36" t="str">
        <f ca="1">IF(R68&lt;&gt;"",'Financial Goals (non-recurring)'!$B$18*(1+incg)^(R68-1),"")</f>
        <v/>
      </c>
      <c r="T68" s="30" t="str">
        <f ca="1">IF(A68&gt;YEAR('Financial Goals (non-recurring)'!$D$6)-1,"",IF(T67&lt;&gt;"",T67+1,IF(A68=YEAR('Financial Goals (non-recurring)'!$D$7),1,"")))</f>
        <v/>
      </c>
      <c r="U68" s="36" t="str">
        <f ca="1">IF(T68&lt;&gt;"",'Financial Goals (non-recurring)'!$D$18*(1+'Financial Goals (non-recurring)'!$D$14)^(T68-1),"")</f>
        <v/>
      </c>
      <c r="V68" s="30" t="str">
        <f ca="1">IF(A68&gt;YEAR('Financial Goals (non-recurring)'!$F$6)-1,"",IF(V67&lt;&gt;"",V67+1,IF(A68=YEAR('Financial Goals (non-recurring)'!$F$7),1,"")))</f>
        <v/>
      </c>
      <c r="W68" s="36" t="str">
        <f ca="1">IF(V68&lt;&gt;"",'Financial Goals (non-recurring)'!$F$18*(1+'Financial Goals (non-recurring)'!$F$14)^(V68-1),"")</f>
        <v/>
      </c>
      <c r="X68" s="30" t="str">
        <f ca="1">IF(A68&gt;YEAR('Financial Goals (non-recurring)'!$H$6)-1,"",IF(X67&lt;&gt;"",X67+1,IF(A68=YEAR('Financial Goals (non-recurring)'!$H$7),1,"")))</f>
        <v/>
      </c>
      <c r="Y68" s="36" t="str">
        <f ca="1">IF(X68&lt;&gt;"",'Financial Goals (non-recurring)'!$H$18*(1+'Financial Goals (non-recurring)'!$H$14)^(X68-1),"")</f>
        <v/>
      </c>
      <c r="Z68" s="30" t="str">
        <f ca="1">IF(A68&gt;YEAR('Financial Goals (non-recurring)'!$J$6)-1,"",IF(Z67&lt;&gt;"",Z67+1,IF(A68=YEAR('Financial Goals (non-recurring)'!$J$7),1,"")))</f>
        <v/>
      </c>
      <c r="AA68" s="36" t="str">
        <f ca="1">IF(Z68&lt;&gt;"",'Financial Goals (non-recurring)'!$J$18*(1+'Financial Goals (non-recurring)'!$J$14)^(Z68-1),"")</f>
        <v/>
      </c>
      <c r="AB68" s="28"/>
      <c r="AC68" s="35" t="str">
        <f t="shared" ca="1" si="26"/>
        <v/>
      </c>
      <c r="AD68" s="31" t="str">
        <f ca="1">IF(ISERROR(INDEX('Financial Goals (recurring)'!$D$4:$H$34,MATCH('Detailed Cash Flow Chart'!AC68,'Financial Goals (recurring)'!$D$4:$D$34,0),3)),"",INDEX('Financial Goals (recurring)'!$D$4:$H$34,MATCH('Detailed Cash Flow Chart'!AC68,'Financial Goals (recurring)'!$D$4:$D$34,0),3))</f>
        <v/>
      </c>
      <c r="AE68" s="32" t="str">
        <f ca="1">IF(ISERROR(INDEX('Financial Goals (recurring)'!$E$4:$H$34,MATCH('Detailed Cash Flow Chart'!AC68,'Financial Goals (recurring)'!$E$4:$E$34,0),3)),"",INDEX('Financial Goals (recurring)'!$E$4:$H$34,MATCH('Detailed Cash Flow Chart'!AC68,'Financial Goals (recurring)'!$E$4:$E$34,0),3))</f>
        <v/>
      </c>
      <c r="AF68" s="32" t="str">
        <f ca="1">IF(ISERROR(INDEX('Financial Goals (recurring)'!$D$4:$H$34,MATCH('Detailed Cash Flow Chart'!AC68,'Financial Goals (recurring)'!$D$4:$D$34,0),5)),"",INDEX('Financial Goals (recurring)'!$D$4:$H$34,MATCH('Detailed Cash Flow Chart'!AC68,'Financial Goals (recurring)'!$D$4:$D$34,0),5))</f>
        <v/>
      </c>
      <c r="AG68" s="36" t="str">
        <f t="shared" si="27"/>
        <v/>
      </c>
      <c r="AH68" s="38"/>
      <c r="AI68" s="28"/>
      <c r="AJ68" s="38" t="str">
        <f t="shared" ca="1" si="28"/>
        <v/>
      </c>
      <c r="AK68" s="38" t="str">
        <f ca="1">IF(ISERROR(INDEX('Financial Goals (recurring)'!$M$4:$Q$34,MATCH('Detailed Cash Flow Chart'!AC68,'Financial Goals (recurring)'!$M$4:$M$34,0),3)),"",INDEX('Financial Goals (recurring)'!$M$4:$Q$34,MATCH('Detailed Cash Flow Chart'!AC68,'Financial Goals (recurring)'!$M$4:$M$34,0),3))</f>
        <v/>
      </c>
      <c r="AL68" s="38" t="str">
        <f ca="1">IF(ISERROR(INDEX('Financial Goals (recurring)'!$N$4:$Q$34,MATCH('Detailed Cash Flow Chart'!AC68,'Financial Goals (recurring)'!$N$4:$N$34,0),3)),"",INDEX('Financial Goals (recurring)'!$N$4:$Q$34,MATCH('Detailed Cash Flow Chart'!AC68,'Financial Goals (recurring)'!$N$4:$N$34,0),3))</f>
        <v/>
      </c>
      <c r="AM68" s="38" t="str">
        <f ca="1">IF(ISERROR(INDEX('Financial Goals (recurring)'!$M$4:$Q$34,MATCH('Detailed Cash Flow Chart'!AC68,'Financial Goals (recurring)'!$M$4:$M$34,0),5)),"",INDEX('Financial Goals (recurring)'!$M$4:$Q$34,MATCH('Detailed Cash Flow Chart'!AC68,'Financial Goals (recurring)'!$M$4:$M$34,0),5))</f>
        <v/>
      </c>
      <c r="AN68" s="32" t="str">
        <f t="shared" ca="1" si="29"/>
        <v/>
      </c>
      <c r="AO68" s="34" t="str">
        <f t="shared" ca="1" si="20"/>
        <v/>
      </c>
      <c r="AP68" s="28"/>
      <c r="AQ68" s="36">
        <f t="shared" ca="1" si="30"/>
        <v>0</v>
      </c>
    </row>
    <row r="69" spans="1:43">
      <c r="A69" s="39" t="str">
        <f t="shared" ca="1" si="21"/>
        <v/>
      </c>
      <c r="B69" s="39" t="str">
        <f ca="1">IF(B68&lt;(Retirement!$B$3+wy+k),B68+1,"")</f>
        <v/>
      </c>
      <c r="C69" s="36" t="str">
        <f ca="1">IF(B69="","",IF(B68&lt;(Retirement!$B$3+wy),C68*(1+preinf),C68*(1+inf)))</f>
        <v/>
      </c>
      <c r="D69" s="36">
        <f t="shared" ref="D69:D100" ca="1" si="31">IF(B69="",0,IF(A69&gt;=(y+wy+1),(((1+inf)^(A69-y-wy-1)*PMT(((1+retroi)/(1+inf)-1),(k),-corptax,,1))/12),0))</f>
        <v>0</v>
      </c>
      <c r="E69" s="36" t="str">
        <f t="shared" ca="1" si="18"/>
        <v/>
      </c>
      <c r="F69" s="36" t="str">
        <f ca="1">IF(B69="","",IF(A68&lt;y+wy,IF(Retirement!$J$16="none","none",(12*E69+F68)*(1+preretint)),""))</f>
        <v/>
      </c>
      <c r="G69" s="36" t="str">
        <f ca="1">IF(B69="","",IF(A68&lt;y+wy,G68*(1+Retirement!$B$14),""))</f>
        <v/>
      </c>
      <c r="H69" s="36" t="str">
        <f ca="1">IF(B69="","",IF(A69&gt;=Retirement!$B$4,(H68-12*IF(D69="",0,D69))*(1+IF(A69&lt;Retirement!$B$4,preretint,retroi)), IF(A69=Retirement!$B$4-1,corptax,IF(F69="none",0,F69)+G69)))</f>
        <v/>
      </c>
      <c r="I69" s="41" t="str">
        <f ca="1">IF(A69=Retirement!$B$4-1,IF(F69="none",0,F69)+G69-H69,"")</f>
        <v/>
      </c>
      <c r="J69" s="81" t="e">
        <f t="shared" ca="1" si="22"/>
        <v>#N/A</v>
      </c>
      <c r="K69" s="82" t="e">
        <f t="shared" ca="1" si="23"/>
        <v>#N/A</v>
      </c>
      <c r="L69" s="82" t="e">
        <f t="shared" ca="1" si="11"/>
        <v>#N/A</v>
      </c>
      <c r="M69" s="82">
        <f ca="1">IF(A69&gt;rety-1,'Cash flow summary'!H69,NA())/100000</f>
        <v>0</v>
      </c>
      <c r="N69" s="82" t="e">
        <f t="shared" ca="1" si="12"/>
        <v>#N/A</v>
      </c>
      <c r="O69" s="81" t="e">
        <f t="shared" ca="1" si="24"/>
        <v>#N/A</v>
      </c>
      <c r="P69" s="28"/>
      <c r="Q69" s="283" t="str">
        <f t="shared" ca="1" si="25"/>
        <v/>
      </c>
      <c r="R69" s="30" t="str">
        <f ca="1">IF(A69&gt;YEAR('Financial Goals (non-recurring)'!$B$6)-1,"",IF(R68&lt;&gt;"",R68+1,IF(A69=YEAR('Financial Goals (non-recurring)'!$B$7),1,"")))</f>
        <v/>
      </c>
      <c r="S69" s="36" t="str">
        <f ca="1">IF(R69&lt;&gt;"",'Financial Goals (non-recurring)'!$B$18*(1+incg)^(R69-1),"")</f>
        <v/>
      </c>
      <c r="T69" s="30" t="str">
        <f ca="1">IF(A69&gt;YEAR('Financial Goals (non-recurring)'!$D$6)-1,"",IF(T68&lt;&gt;"",T68+1,IF(A69=YEAR('Financial Goals (non-recurring)'!$D$7),1,"")))</f>
        <v/>
      </c>
      <c r="U69" s="36" t="str">
        <f ca="1">IF(T69&lt;&gt;"",'Financial Goals (non-recurring)'!$D$18*(1+'Financial Goals (non-recurring)'!$D$14)^(T69-1),"")</f>
        <v/>
      </c>
      <c r="V69" s="30" t="str">
        <f ca="1">IF(A69&gt;YEAR('Financial Goals (non-recurring)'!$F$6)-1,"",IF(V68&lt;&gt;"",V68+1,IF(A69=YEAR('Financial Goals (non-recurring)'!$F$7),1,"")))</f>
        <v/>
      </c>
      <c r="W69" s="36" t="str">
        <f ca="1">IF(V69&lt;&gt;"",'Financial Goals (non-recurring)'!$F$18*(1+'Financial Goals (non-recurring)'!$F$14)^(V69-1),"")</f>
        <v/>
      </c>
      <c r="X69" s="30" t="str">
        <f ca="1">IF(A69&gt;YEAR('Financial Goals (non-recurring)'!$H$6)-1,"",IF(X68&lt;&gt;"",X68+1,IF(A69=YEAR('Financial Goals (non-recurring)'!$H$7),1,"")))</f>
        <v/>
      </c>
      <c r="Y69" s="36" t="str">
        <f ca="1">IF(X69&lt;&gt;"",'Financial Goals (non-recurring)'!$H$18*(1+'Financial Goals (non-recurring)'!$H$14)^(X69-1),"")</f>
        <v/>
      </c>
      <c r="Z69" s="30" t="str">
        <f ca="1">IF(A69&gt;YEAR('Financial Goals (non-recurring)'!$J$6)-1,"",IF(Z68&lt;&gt;"",Z68+1,IF(A69=YEAR('Financial Goals (non-recurring)'!$J$7),1,"")))</f>
        <v/>
      </c>
      <c r="AA69" s="36" t="str">
        <f ca="1">IF(Z69&lt;&gt;"",'Financial Goals (non-recurring)'!$J$18*(1+'Financial Goals (non-recurring)'!$J$14)^(Z69-1),"")</f>
        <v/>
      </c>
      <c r="AB69" s="28"/>
      <c r="AC69" s="35" t="str">
        <f t="shared" ca="1" si="26"/>
        <v/>
      </c>
      <c r="AD69" s="31" t="str">
        <f ca="1">IF(ISERROR(INDEX('Financial Goals (recurring)'!$D$4:$H$34,MATCH('Detailed Cash Flow Chart'!AC69,'Financial Goals (recurring)'!$D$4:$D$34,0),3)),"",INDEX('Financial Goals (recurring)'!$D$4:$H$34,MATCH('Detailed Cash Flow Chart'!AC69,'Financial Goals (recurring)'!$D$4:$D$34,0),3))</f>
        <v/>
      </c>
      <c r="AE69" s="32" t="str">
        <f ca="1">IF(ISERROR(INDEX('Financial Goals (recurring)'!$E$4:$H$34,MATCH('Detailed Cash Flow Chart'!AC69,'Financial Goals (recurring)'!$E$4:$E$34,0),3)),"",INDEX('Financial Goals (recurring)'!$E$4:$H$34,MATCH('Detailed Cash Flow Chart'!AC69,'Financial Goals (recurring)'!$E$4:$E$34,0),3))</f>
        <v/>
      </c>
      <c r="AF69" s="32" t="str">
        <f ca="1">IF(ISERROR(INDEX('Financial Goals (recurring)'!$D$4:$H$34,MATCH('Detailed Cash Flow Chart'!AC69,'Financial Goals (recurring)'!$D$4:$D$34,0),5)),"",INDEX('Financial Goals (recurring)'!$D$4:$H$34,MATCH('Detailed Cash Flow Chart'!AC69,'Financial Goals (recurring)'!$D$4:$D$34,0),5))</f>
        <v/>
      </c>
      <c r="AG69" s="36" t="str">
        <f t="shared" si="27"/>
        <v/>
      </c>
      <c r="AH69" s="38"/>
      <c r="AI69" s="28"/>
      <c r="AJ69" s="38" t="str">
        <f t="shared" ca="1" si="28"/>
        <v/>
      </c>
      <c r="AK69" s="38" t="str">
        <f ca="1">IF(ISERROR(INDEX('Financial Goals (recurring)'!$M$4:$Q$34,MATCH('Detailed Cash Flow Chart'!AC69,'Financial Goals (recurring)'!$M$4:$M$34,0),3)),"",INDEX('Financial Goals (recurring)'!$M$4:$Q$34,MATCH('Detailed Cash Flow Chart'!AC69,'Financial Goals (recurring)'!$M$4:$M$34,0),3))</f>
        <v/>
      </c>
      <c r="AL69" s="38" t="str">
        <f ca="1">IF(ISERROR(INDEX('Financial Goals (recurring)'!$N$4:$Q$34,MATCH('Detailed Cash Flow Chart'!AC69,'Financial Goals (recurring)'!$N$4:$N$34,0),3)),"",INDEX('Financial Goals (recurring)'!$N$4:$Q$34,MATCH('Detailed Cash Flow Chart'!AC69,'Financial Goals (recurring)'!$N$4:$N$34,0),3))</f>
        <v/>
      </c>
      <c r="AM69" s="38" t="str">
        <f ca="1">IF(ISERROR(INDEX('Financial Goals (recurring)'!$M$4:$Q$34,MATCH('Detailed Cash Flow Chart'!AC69,'Financial Goals (recurring)'!$M$4:$M$34,0),5)),"",INDEX('Financial Goals (recurring)'!$M$4:$Q$34,MATCH('Detailed Cash Flow Chart'!AC69,'Financial Goals (recurring)'!$M$4:$M$34,0),5))</f>
        <v/>
      </c>
      <c r="AN69" s="32" t="str">
        <f t="shared" ca="1" si="29"/>
        <v/>
      </c>
      <c r="AO69" s="34" t="str">
        <f t="shared" ca="1" si="20"/>
        <v/>
      </c>
      <c r="AP69" s="28"/>
      <c r="AQ69" s="36">
        <f t="shared" ca="1" si="30"/>
        <v>0</v>
      </c>
    </row>
    <row r="70" spans="1:43">
      <c r="A70" s="39" t="str">
        <f t="shared" ca="1" si="21"/>
        <v/>
      </c>
      <c r="B70" s="39" t="str">
        <f ca="1">IF(B69&lt;(Retirement!$B$3+wy+k),B69+1,"")</f>
        <v/>
      </c>
      <c r="C70" s="36" t="str">
        <f ca="1">IF(B70="","",IF(B69&lt;(Retirement!$B$3+wy),C69*(1+preinf),C69*(1+inf)))</f>
        <v/>
      </c>
      <c r="D70" s="36">
        <f t="shared" ca="1" si="31"/>
        <v>0</v>
      </c>
      <c r="E70" s="36" t="str">
        <f t="shared" ref="E70:E101" ca="1" si="32">IF(B70="","",IF(A70-(y+wy)&gt;0,0,IF(E69="none",0,E69)+IF(E69="none",0,E69)*gd))</f>
        <v/>
      </c>
      <c r="F70" s="36" t="str">
        <f ca="1">IF(B70="","",IF(A69&lt;y+wy,IF(Retirement!$J$16="none","none",(12*E70+F69)*(1+preretint)),""))</f>
        <v/>
      </c>
      <c r="G70" s="36" t="str">
        <f ca="1">IF(B70="","",IF(A69&lt;y+wy,G69*(1+Retirement!$B$14),""))</f>
        <v/>
      </c>
      <c r="H70" s="36" t="str">
        <f ca="1">IF(B70="","",IF(A70&gt;=Retirement!$B$4,(H69-12*IF(D70="",0,D70))*(1+IF(A70&lt;Retirement!$B$4,preretint,retroi)), IF(A70=Retirement!$B$4-1,corptax,IF(F70="none",0,F70)+G70)))</f>
        <v/>
      </c>
      <c r="I70" s="41" t="str">
        <f ca="1">IF(A70=Retirement!$B$4-1,IF(F70="none",0,F70)+G70-H70,"")</f>
        <v/>
      </c>
      <c r="J70" s="81" t="e">
        <f t="shared" ca="1" si="22"/>
        <v>#N/A</v>
      </c>
      <c r="K70" s="82" t="e">
        <f t="shared" ca="1" si="23"/>
        <v>#N/A</v>
      </c>
      <c r="L70" s="82" t="e">
        <f t="shared" ref="L70:L133" ca="1" si="33">M70+N70</f>
        <v>#N/A</v>
      </c>
      <c r="M70" s="82">
        <f ca="1">IF(A70&gt;rety-1,'Cash flow summary'!H70,NA())/100000</f>
        <v>0</v>
      </c>
      <c r="N70" s="82" t="e">
        <f t="shared" ref="N70:N133" ca="1" si="34">IF(D70="",NA(),IF(E70&lt;&gt;0,NA(),D70))/100000</f>
        <v>#N/A</v>
      </c>
      <c r="O70" s="81" t="e">
        <f t="shared" ca="1" si="24"/>
        <v>#N/A</v>
      </c>
      <c r="P70" s="28"/>
      <c r="Q70" s="283" t="str">
        <f t="shared" ca="1" si="25"/>
        <v/>
      </c>
      <c r="R70" s="30" t="str">
        <f ca="1">IF(A70&gt;YEAR('Financial Goals (non-recurring)'!$B$6)-1,"",IF(R69&lt;&gt;"",R69+1,IF(A70=YEAR('Financial Goals (non-recurring)'!$B$7),1,"")))</f>
        <v/>
      </c>
      <c r="S70" s="36" t="str">
        <f ca="1">IF(R70&lt;&gt;"",'Financial Goals (non-recurring)'!$B$18*(1+incg)^(R70-1),"")</f>
        <v/>
      </c>
      <c r="T70" s="30" t="str">
        <f ca="1">IF(A70&gt;YEAR('Financial Goals (non-recurring)'!$D$6)-1,"",IF(T69&lt;&gt;"",T69+1,IF(A70=YEAR('Financial Goals (non-recurring)'!$D$7),1,"")))</f>
        <v/>
      </c>
      <c r="U70" s="36" t="str">
        <f ca="1">IF(T70&lt;&gt;"",'Financial Goals (non-recurring)'!$D$18*(1+'Financial Goals (non-recurring)'!$D$14)^(T70-1),"")</f>
        <v/>
      </c>
      <c r="V70" s="30" t="str">
        <f ca="1">IF(A70&gt;YEAR('Financial Goals (non-recurring)'!$F$6)-1,"",IF(V69&lt;&gt;"",V69+1,IF(A70=YEAR('Financial Goals (non-recurring)'!$F$7),1,"")))</f>
        <v/>
      </c>
      <c r="W70" s="36" t="str">
        <f ca="1">IF(V70&lt;&gt;"",'Financial Goals (non-recurring)'!$F$18*(1+'Financial Goals (non-recurring)'!$F$14)^(V70-1),"")</f>
        <v/>
      </c>
      <c r="X70" s="30" t="str">
        <f ca="1">IF(A70&gt;YEAR('Financial Goals (non-recurring)'!$H$6)-1,"",IF(X69&lt;&gt;"",X69+1,IF(A70=YEAR('Financial Goals (non-recurring)'!$H$7),1,"")))</f>
        <v/>
      </c>
      <c r="Y70" s="36" t="str">
        <f ca="1">IF(X70&lt;&gt;"",'Financial Goals (non-recurring)'!$H$18*(1+'Financial Goals (non-recurring)'!$H$14)^(X70-1),"")</f>
        <v/>
      </c>
      <c r="Z70" s="30" t="str">
        <f ca="1">IF(A70&gt;YEAR('Financial Goals (non-recurring)'!$J$6)-1,"",IF(Z69&lt;&gt;"",Z69+1,IF(A70=YEAR('Financial Goals (non-recurring)'!$J$7),1,"")))</f>
        <v/>
      </c>
      <c r="AA70" s="36" t="str">
        <f ca="1">IF(Z70&lt;&gt;"",'Financial Goals (non-recurring)'!$J$18*(1+'Financial Goals (non-recurring)'!$J$14)^(Z70-1),"")</f>
        <v/>
      </c>
      <c r="AB70" s="28"/>
      <c r="AC70" s="35" t="str">
        <f t="shared" ca="1" si="26"/>
        <v/>
      </c>
      <c r="AD70" s="31" t="str">
        <f ca="1">IF(ISERROR(INDEX('Financial Goals (recurring)'!$D$4:$H$34,MATCH('Detailed Cash Flow Chart'!AC70,'Financial Goals (recurring)'!$D$4:$D$34,0),3)),"",INDEX('Financial Goals (recurring)'!$D$4:$H$34,MATCH('Detailed Cash Flow Chart'!AC70,'Financial Goals (recurring)'!$D$4:$D$34,0),3))</f>
        <v/>
      </c>
      <c r="AE70" s="32" t="str">
        <f ca="1">IF(ISERROR(INDEX('Financial Goals (recurring)'!$E$4:$H$34,MATCH('Detailed Cash Flow Chart'!AC70,'Financial Goals (recurring)'!$E$4:$E$34,0),3)),"",INDEX('Financial Goals (recurring)'!$E$4:$H$34,MATCH('Detailed Cash Flow Chart'!AC70,'Financial Goals (recurring)'!$E$4:$E$34,0),3))</f>
        <v/>
      </c>
      <c r="AF70" s="32" t="str">
        <f ca="1">IF(ISERROR(INDEX('Financial Goals (recurring)'!$D$4:$H$34,MATCH('Detailed Cash Flow Chart'!AC70,'Financial Goals (recurring)'!$D$4:$D$34,0),5)),"",INDEX('Financial Goals (recurring)'!$D$4:$H$34,MATCH('Detailed Cash Flow Chart'!AC70,'Financial Goals (recurring)'!$D$4:$D$34,0),5))</f>
        <v/>
      </c>
      <c r="AG70" s="36" t="str">
        <f t="shared" si="27"/>
        <v/>
      </c>
      <c r="AH70" s="38"/>
      <c r="AI70" s="28"/>
      <c r="AJ70" s="38" t="str">
        <f t="shared" ca="1" si="28"/>
        <v/>
      </c>
      <c r="AK70" s="38" t="str">
        <f ca="1">IF(ISERROR(INDEX('Financial Goals (recurring)'!$M$4:$Q$34,MATCH('Detailed Cash Flow Chart'!AC70,'Financial Goals (recurring)'!$M$4:$M$34,0),3)),"",INDEX('Financial Goals (recurring)'!$M$4:$Q$34,MATCH('Detailed Cash Flow Chart'!AC70,'Financial Goals (recurring)'!$M$4:$M$34,0),3))</f>
        <v/>
      </c>
      <c r="AL70" s="38" t="str">
        <f ca="1">IF(ISERROR(INDEX('Financial Goals (recurring)'!$N$4:$Q$34,MATCH('Detailed Cash Flow Chart'!AC70,'Financial Goals (recurring)'!$N$4:$N$34,0),3)),"",INDEX('Financial Goals (recurring)'!$N$4:$Q$34,MATCH('Detailed Cash Flow Chart'!AC70,'Financial Goals (recurring)'!$N$4:$N$34,0),3))</f>
        <v/>
      </c>
      <c r="AM70" s="38" t="str">
        <f ca="1">IF(ISERROR(INDEX('Financial Goals (recurring)'!$M$4:$Q$34,MATCH('Detailed Cash Flow Chart'!AC70,'Financial Goals (recurring)'!$M$4:$M$34,0),5)),"",INDEX('Financial Goals (recurring)'!$M$4:$Q$34,MATCH('Detailed Cash Flow Chart'!AC70,'Financial Goals (recurring)'!$M$4:$M$34,0),5))</f>
        <v/>
      </c>
      <c r="AN70" s="32" t="str">
        <f t="shared" ca="1" si="29"/>
        <v/>
      </c>
      <c r="AO70" s="34" t="str">
        <f t="shared" ca="1" si="20"/>
        <v/>
      </c>
      <c r="AP70" s="28"/>
      <c r="AQ70" s="36">
        <f t="shared" ca="1" si="30"/>
        <v>0</v>
      </c>
    </row>
    <row r="71" spans="1:43">
      <c r="A71" s="39" t="str">
        <f t="shared" ca="1" si="21"/>
        <v/>
      </c>
      <c r="B71" s="39" t="str">
        <f ca="1">IF(B70&lt;(Retirement!$B$3+wy+k),B70+1,"")</f>
        <v/>
      </c>
      <c r="C71" s="36" t="str">
        <f ca="1">IF(B71="","",IF(B70&lt;(Retirement!$B$3+wy),C70*(1+preinf),C70*(1+inf)))</f>
        <v/>
      </c>
      <c r="D71" s="36">
        <f t="shared" ca="1" si="31"/>
        <v>0</v>
      </c>
      <c r="E71" s="36" t="str">
        <f t="shared" ca="1" si="32"/>
        <v/>
      </c>
      <c r="F71" s="36" t="str">
        <f ca="1">IF(B71="","",IF(A70&lt;y+wy,IF(Retirement!$J$16="none","none",(12*E71+F70)*(1+preretint)),""))</f>
        <v/>
      </c>
      <c r="G71" s="36" t="str">
        <f ca="1">IF(B71="","",IF(A70&lt;y+wy,G70*(1+Retirement!$B$14),""))</f>
        <v/>
      </c>
      <c r="H71" s="36" t="str">
        <f ca="1">IF(B71="","",IF(A71&gt;=Retirement!$B$4,(H70-12*IF(D71="",0,D71))*(1+IF(A71&lt;Retirement!$B$4,preretint,retroi)), IF(A71=Retirement!$B$4-1,corptax,IF(F71="none",0,F71)+G71)))</f>
        <v/>
      </c>
      <c r="I71" s="41" t="str">
        <f ca="1">IF(A71=Retirement!$B$4-1,IF(F71="none",0,F71)+G71-H71,"")</f>
        <v/>
      </c>
      <c r="J71" s="81" t="e">
        <f t="shared" ca="1" si="22"/>
        <v>#N/A</v>
      </c>
      <c r="K71" s="82" t="e">
        <f t="shared" ca="1" si="23"/>
        <v>#N/A</v>
      </c>
      <c r="L71" s="82" t="e">
        <f t="shared" ca="1" si="33"/>
        <v>#N/A</v>
      </c>
      <c r="M71" s="82">
        <f ca="1">IF(A71&gt;rety-1,'Cash flow summary'!H71,NA())/100000</f>
        <v>0</v>
      </c>
      <c r="N71" s="82" t="e">
        <f t="shared" ca="1" si="34"/>
        <v>#N/A</v>
      </c>
      <c r="O71" s="81" t="e">
        <f t="shared" ca="1" si="24"/>
        <v>#N/A</v>
      </c>
      <c r="P71" s="28"/>
      <c r="Q71" s="283" t="str">
        <f t="shared" ca="1" si="25"/>
        <v/>
      </c>
      <c r="R71" s="30" t="str">
        <f ca="1">IF(A71&gt;YEAR('Financial Goals (non-recurring)'!$B$6)-1,"",IF(R70&lt;&gt;"",R70+1,IF(A71=YEAR('Financial Goals (non-recurring)'!$B$7),1,"")))</f>
        <v/>
      </c>
      <c r="S71" s="36" t="str">
        <f ca="1">IF(R71&lt;&gt;"",'Financial Goals (non-recurring)'!$B$18*(1+incg)^(R71-1),"")</f>
        <v/>
      </c>
      <c r="T71" s="30" t="str">
        <f ca="1">IF(A71&gt;YEAR('Financial Goals (non-recurring)'!$D$6)-1,"",IF(T70&lt;&gt;"",T70+1,IF(A71=YEAR('Financial Goals (non-recurring)'!$D$7),1,"")))</f>
        <v/>
      </c>
      <c r="U71" s="36" t="str">
        <f ca="1">IF(T71&lt;&gt;"",'Financial Goals (non-recurring)'!$D$18*(1+'Financial Goals (non-recurring)'!$D$14)^(T71-1),"")</f>
        <v/>
      </c>
      <c r="V71" s="30" t="str">
        <f ca="1">IF(A71&gt;YEAR('Financial Goals (non-recurring)'!$F$6)-1,"",IF(V70&lt;&gt;"",V70+1,IF(A71=YEAR('Financial Goals (non-recurring)'!$F$7),1,"")))</f>
        <v/>
      </c>
      <c r="W71" s="36" t="str">
        <f ca="1">IF(V71&lt;&gt;"",'Financial Goals (non-recurring)'!$F$18*(1+'Financial Goals (non-recurring)'!$F$14)^(V71-1),"")</f>
        <v/>
      </c>
      <c r="X71" s="30" t="str">
        <f ca="1">IF(A71&gt;YEAR('Financial Goals (non-recurring)'!$H$6)-1,"",IF(X70&lt;&gt;"",X70+1,IF(A71=YEAR('Financial Goals (non-recurring)'!$H$7),1,"")))</f>
        <v/>
      </c>
      <c r="Y71" s="36" t="str">
        <f ca="1">IF(X71&lt;&gt;"",'Financial Goals (non-recurring)'!$H$18*(1+'Financial Goals (non-recurring)'!$H$14)^(X71-1),"")</f>
        <v/>
      </c>
      <c r="Z71" s="30" t="str">
        <f ca="1">IF(A71&gt;YEAR('Financial Goals (non-recurring)'!$J$6)-1,"",IF(Z70&lt;&gt;"",Z70+1,IF(A71=YEAR('Financial Goals (non-recurring)'!$J$7),1,"")))</f>
        <v/>
      </c>
      <c r="AA71" s="36" t="str">
        <f ca="1">IF(Z71&lt;&gt;"",'Financial Goals (non-recurring)'!$J$18*(1+'Financial Goals (non-recurring)'!$J$14)^(Z71-1),"")</f>
        <v/>
      </c>
      <c r="AB71" s="28"/>
      <c r="AC71" s="35" t="str">
        <f t="shared" ca="1" si="26"/>
        <v/>
      </c>
      <c r="AD71" s="31" t="str">
        <f ca="1">IF(ISERROR(INDEX('Financial Goals (recurring)'!$D$4:$H$34,MATCH('Detailed Cash Flow Chart'!AC71,'Financial Goals (recurring)'!$D$4:$D$34,0),3)),"",INDEX('Financial Goals (recurring)'!$D$4:$H$34,MATCH('Detailed Cash Flow Chart'!AC71,'Financial Goals (recurring)'!$D$4:$D$34,0),3))</f>
        <v/>
      </c>
      <c r="AE71" s="32" t="str">
        <f ca="1">IF(ISERROR(INDEX('Financial Goals (recurring)'!$E$4:$H$34,MATCH('Detailed Cash Flow Chart'!AC71,'Financial Goals (recurring)'!$E$4:$E$34,0),3)),"",INDEX('Financial Goals (recurring)'!$E$4:$H$34,MATCH('Detailed Cash Flow Chart'!AC71,'Financial Goals (recurring)'!$E$4:$E$34,0),3))</f>
        <v/>
      </c>
      <c r="AF71" s="32" t="str">
        <f ca="1">IF(ISERROR(INDEX('Financial Goals (recurring)'!$D$4:$H$34,MATCH('Detailed Cash Flow Chart'!AC71,'Financial Goals (recurring)'!$D$4:$D$34,0),5)),"",INDEX('Financial Goals (recurring)'!$D$4:$H$34,MATCH('Detailed Cash Flow Chart'!AC71,'Financial Goals (recurring)'!$D$4:$D$34,0),5))</f>
        <v/>
      </c>
      <c r="AG71" s="36" t="str">
        <f t="shared" si="27"/>
        <v/>
      </c>
      <c r="AH71" s="38"/>
      <c r="AI71" s="28"/>
      <c r="AJ71" s="38" t="str">
        <f t="shared" ca="1" si="28"/>
        <v/>
      </c>
      <c r="AK71" s="38" t="str">
        <f ca="1">IF(ISERROR(INDEX('Financial Goals (recurring)'!$M$4:$Q$34,MATCH('Detailed Cash Flow Chart'!AC71,'Financial Goals (recurring)'!$M$4:$M$34,0),3)),"",INDEX('Financial Goals (recurring)'!$M$4:$Q$34,MATCH('Detailed Cash Flow Chart'!AC71,'Financial Goals (recurring)'!$M$4:$M$34,0),3))</f>
        <v/>
      </c>
      <c r="AL71" s="38" t="str">
        <f ca="1">IF(ISERROR(INDEX('Financial Goals (recurring)'!$N$4:$Q$34,MATCH('Detailed Cash Flow Chart'!AC71,'Financial Goals (recurring)'!$N$4:$N$34,0),3)),"",INDEX('Financial Goals (recurring)'!$N$4:$Q$34,MATCH('Detailed Cash Flow Chart'!AC71,'Financial Goals (recurring)'!$N$4:$N$34,0),3))</f>
        <v/>
      </c>
      <c r="AM71" s="38" t="str">
        <f ca="1">IF(ISERROR(INDEX('Financial Goals (recurring)'!$M$4:$Q$34,MATCH('Detailed Cash Flow Chart'!AC71,'Financial Goals (recurring)'!$M$4:$M$34,0),5)),"",INDEX('Financial Goals (recurring)'!$M$4:$Q$34,MATCH('Detailed Cash Flow Chart'!AC71,'Financial Goals (recurring)'!$M$4:$M$34,0),5))</f>
        <v/>
      </c>
      <c r="AN71" s="32" t="str">
        <f t="shared" ca="1" si="29"/>
        <v/>
      </c>
      <c r="AO71" s="34" t="str">
        <f t="shared" ca="1" si="20"/>
        <v/>
      </c>
      <c r="AP71" s="28"/>
      <c r="AQ71" s="36">
        <f t="shared" ca="1" si="30"/>
        <v>0</v>
      </c>
    </row>
    <row r="72" spans="1:43">
      <c r="A72" s="39" t="str">
        <f t="shared" ca="1" si="21"/>
        <v/>
      </c>
      <c r="B72" s="39" t="str">
        <f ca="1">IF(B71&lt;(Retirement!$B$3+wy+k),B71+1,"")</f>
        <v/>
      </c>
      <c r="C72" s="36" t="str">
        <f ca="1">IF(B72="","",IF(B71&lt;(Retirement!$B$3+wy),C71*(1+preinf),C71*(1+inf)))</f>
        <v/>
      </c>
      <c r="D72" s="36">
        <f t="shared" ca="1" si="31"/>
        <v>0</v>
      </c>
      <c r="E72" s="36" t="str">
        <f t="shared" ca="1" si="32"/>
        <v/>
      </c>
      <c r="F72" s="36" t="str">
        <f ca="1">IF(B72="","",IF(A71&lt;y+wy,IF(Retirement!$J$16="none","none",(12*E72+F71)*(1+preretint)),""))</f>
        <v/>
      </c>
      <c r="G72" s="36" t="str">
        <f ca="1">IF(B72="","",IF(A71&lt;y+wy,G71*(1+Retirement!$B$14),""))</f>
        <v/>
      </c>
      <c r="H72" s="36" t="str">
        <f ca="1">IF(B72="","",IF(A72&gt;=Retirement!$B$4,(H71-12*IF(D72="",0,D72))*(1+IF(A72&lt;Retirement!$B$4,preretint,retroi)), IF(A72=Retirement!$B$4-1,corptax,IF(F72="none",0,F72)+G72)))</f>
        <v/>
      </c>
      <c r="I72" s="41" t="str">
        <f ca="1">IF(A72=Retirement!$B$4-1,IF(F72="none",0,F72)+G72-H72,"")</f>
        <v/>
      </c>
      <c r="J72" s="81" t="e">
        <f t="shared" ca="1" si="22"/>
        <v>#N/A</v>
      </c>
      <c r="K72" s="82" t="e">
        <f t="shared" ca="1" si="23"/>
        <v>#N/A</v>
      </c>
      <c r="L72" s="82" t="e">
        <f t="shared" ca="1" si="33"/>
        <v>#N/A</v>
      </c>
      <c r="M72" s="82">
        <f ca="1">IF(A72&gt;rety-1,'Cash flow summary'!H72,NA())/100000</f>
        <v>0</v>
      </c>
      <c r="N72" s="82" t="e">
        <f t="shared" ca="1" si="34"/>
        <v>#N/A</v>
      </c>
      <c r="O72" s="81" t="e">
        <f t="shared" ca="1" si="24"/>
        <v>#N/A</v>
      </c>
      <c r="P72" s="28"/>
      <c r="Q72" s="283" t="str">
        <f t="shared" ca="1" si="25"/>
        <v/>
      </c>
      <c r="R72" s="30" t="str">
        <f ca="1">IF(A72&gt;YEAR('Financial Goals (non-recurring)'!$B$6)-1,"",IF(R71&lt;&gt;"",R71+1,IF(A72=YEAR('Financial Goals (non-recurring)'!$B$7),1,"")))</f>
        <v/>
      </c>
      <c r="S72" s="36" t="str">
        <f ca="1">IF(R72&lt;&gt;"",'Financial Goals (non-recurring)'!$B$18*(1+incg)^(R72-1),"")</f>
        <v/>
      </c>
      <c r="T72" s="30" t="str">
        <f ca="1">IF(A72&gt;YEAR('Financial Goals (non-recurring)'!$D$6)-1,"",IF(T71&lt;&gt;"",T71+1,IF(A72=YEAR('Financial Goals (non-recurring)'!$D$7),1,"")))</f>
        <v/>
      </c>
      <c r="U72" s="36" t="str">
        <f ca="1">IF(T72&lt;&gt;"",'Financial Goals (non-recurring)'!$D$18*(1+'Financial Goals (non-recurring)'!$D$14)^(T72-1),"")</f>
        <v/>
      </c>
      <c r="V72" s="30" t="str">
        <f ca="1">IF(A72&gt;YEAR('Financial Goals (non-recurring)'!$F$6)-1,"",IF(V71&lt;&gt;"",V71+1,IF(A72=YEAR('Financial Goals (non-recurring)'!$F$7),1,"")))</f>
        <v/>
      </c>
      <c r="W72" s="36" t="str">
        <f ca="1">IF(V72&lt;&gt;"",'Financial Goals (non-recurring)'!$F$18*(1+'Financial Goals (non-recurring)'!$F$14)^(V72-1),"")</f>
        <v/>
      </c>
      <c r="X72" s="30" t="str">
        <f ca="1">IF(A72&gt;YEAR('Financial Goals (non-recurring)'!$H$6)-1,"",IF(X71&lt;&gt;"",X71+1,IF(A72=YEAR('Financial Goals (non-recurring)'!$H$7),1,"")))</f>
        <v/>
      </c>
      <c r="Y72" s="36" t="str">
        <f ca="1">IF(X72&lt;&gt;"",'Financial Goals (non-recurring)'!$H$18*(1+'Financial Goals (non-recurring)'!$H$14)^(X72-1),"")</f>
        <v/>
      </c>
      <c r="Z72" s="30" t="str">
        <f ca="1">IF(A72&gt;YEAR('Financial Goals (non-recurring)'!$J$6)-1,"",IF(Z71&lt;&gt;"",Z71+1,IF(A72=YEAR('Financial Goals (non-recurring)'!$J$7),1,"")))</f>
        <v/>
      </c>
      <c r="AA72" s="36" t="str">
        <f ca="1">IF(Z72&lt;&gt;"",'Financial Goals (non-recurring)'!$J$18*(1+'Financial Goals (non-recurring)'!$J$14)^(Z72-1),"")</f>
        <v/>
      </c>
      <c r="AB72" s="28"/>
      <c r="AC72" s="35" t="str">
        <f t="shared" ca="1" si="26"/>
        <v/>
      </c>
      <c r="AD72" s="31" t="str">
        <f ca="1">IF(ISERROR(INDEX('Financial Goals (recurring)'!$D$4:$H$34,MATCH('Detailed Cash Flow Chart'!AC72,'Financial Goals (recurring)'!$D$4:$D$34,0),3)),"",INDEX('Financial Goals (recurring)'!$D$4:$H$34,MATCH('Detailed Cash Flow Chart'!AC72,'Financial Goals (recurring)'!$D$4:$D$34,0),3))</f>
        <v/>
      </c>
      <c r="AE72" s="32" t="str">
        <f ca="1">IF(ISERROR(INDEX('Financial Goals (recurring)'!$E$4:$H$34,MATCH('Detailed Cash Flow Chart'!AC72,'Financial Goals (recurring)'!$E$4:$E$34,0),3)),"",INDEX('Financial Goals (recurring)'!$E$4:$H$34,MATCH('Detailed Cash Flow Chart'!AC72,'Financial Goals (recurring)'!$E$4:$E$34,0),3))</f>
        <v/>
      </c>
      <c r="AF72" s="32" t="str">
        <f ca="1">IF(ISERROR(INDEX('Financial Goals (recurring)'!$D$4:$H$34,MATCH('Detailed Cash Flow Chart'!AC72,'Financial Goals (recurring)'!$D$4:$D$34,0),5)),"",INDEX('Financial Goals (recurring)'!$D$4:$H$34,MATCH('Detailed Cash Flow Chart'!AC72,'Financial Goals (recurring)'!$D$4:$D$34,0),5))</f>
        <v/>
      </c>
      <c r="AG72" s="36" t="str">
        <f t="shared" si="27"/>
        <v/>
      </c>
      <c r="AH72" s="38"/>
      <c r="AI72" s="28"/>
      <c r="AJ72" s="38" t="str">
        <f t="shared" ca="1" si="28"/>
        <v/>
      </c>
      <c r="AK72" s="38" t="str">
        <f ca="1">IF(ISERROR(INDEX('Financial Goals (recurring)'!$M$4:$Q$34,MATCH('Detailed Cash Flow Chart'!AC72,'Financial Goals (recurring)'!$M$4:$M$34,0),3)),"",INDEX('Financial Goals (recurring)'!$M$4:$Q$34,MATCH('Detailed Cash Flow Chart'!AC72,'Financial Goals (recurring)'!$M$4:$M$34,0),3))</f>
        <v/>
      </c>
      <c r="AL72" s="38" t="str">
        <f ca="1">IF(ISERROR(INDEX('Financial Goals (recurring)'!$N$4:$Q$34,MATCH('Detailed Cash Flow Chart'!AC72,'Financial Goals (recurring)'!$N$4:$N$34,0),3)),"",INDEX('Financial Goals (recurring)'!$N$4:$Q$34,MATCH('Detailed Cash Flow Chart'!AC72,'Financial Goals (recurring)'!$N$4:$N$34,0),3))</f>
        <v/>
      </c>
      <c r="AM72" s="38" t="str">
        <f ca="1">IF(ISERROR(INDEX('Financial Goals (recurring)'!$M$4:$Q$34,MATCH('Detailed Cash Flow Chart'!AC72,'Financial Goals (recurring)'!$M$4:$M$34,0),5)),"",INDEX('Financial Goals (recurring)'!$M$4:$Q$34,MATCH('Detailed Cash Flow Chart'!AC72,'Financial Goals (recurring)'!$M$4:$M$34,0),5))</f>
        <v/>
      </c>
      <c r="AN72" s="32" t="str">
        <f t="shared" ca="1" si="29"/>
        <v/>
      </c>
      <c r="AO72" s="34" t="str">
        <f t="shared" ca="1" si="20"/>
        <v/>
      </c>
      <c r="AP72" s="28"/>
      <c r="AQ72" s="36">
        <f t="shared" ca="1" si="30"/>
        <v>0</v>
      </c>
    </row>
    <row r="73" spans="1:43">
      <c r="A73" s="39" t="str">
        <f t="shared" ca="1" si="21"/>
        <v/>
      </c>
      <c r="B73" s="39" t="str">
        <f ca="1">IF(B72&lt;(Retirement!$B$3+wy+k),B72+1,"")</f>
        <v/>
      </c>
      <c r="C73" s="36" t="str">
        <f ca="1">IF(B73="","",IF(B72&lt;(Retirement!$B$3+wy),C72*(1+preinf),C72*(1+inf)))</f>
        <v/>
      </c>
      <c r="D73" s="36">
        <f t="shared" ca="1" si="31"/>
        <v>0</v>
      </c>
      <c r="E73" s="36" t="str">
        <f t="shared" ca="1" si="32"/>
        <v/>
      </c>
      <c r="F73" s="36" t="str">
        <f ca="1">IF(B73="","",IF(A72&lt;y+wy,IF(Retirement!$J$16="none","none",(12*E73+F72)*(1+preretint)),""))</f>
        <v/>
      </c>
      <c r="G73" s="36" t="str">
        <f ca="1">IF(B73="","",IF(A72&lt;y+wy,G72*(1+Retirement!$B$14),""))</f>
        <v/>
      </c>
      <c r="H73" s="36" t="str">
        <f ca="1">IF(B73="","",IF(A73&gt;=Retirement!$B$4,(H72-12*IF(D73="",0,D73))*(1+IF(A73&lt;Retirement!$B$4,preretint,retroi)), IF(A73=Retirement!$B$4-1,corptax,IF(F73="none",0,F73)+G73)))</f>
        <v/>
      </c>
      <c r="I73" s="41" t="str">
        <f ca="1">IF(A73=Retirement!$B$4-1,IF(F73="none",0,F73)+G73-H73,"")</f>
        <v/>
      </c>
      <c r="J73" s="81" t="e">
        <f t="shared" ca="1" si="22"/>
        <v>#N/A</v>
      </c>
      <c r="K73" s="82" t="e">
        <f t="shared" ca="1" si="23"/>
        <v>#N/A</v>
      </c>
      <c r="L73" s="82" t="e">
        <f t="shared" ca="1" si="33"/>
        <v>#N/A</v>
      </c>
      <c r="M73" s="82">
        <f ca="1">IF(A73&gt;rety-1,'Cash flow summary'!H73,NA())/100000</f>
        <v>0</v>
      </c>
      <c r="N73" s="82" t="e">
        <f t="shared" ca="1" si="34"/>
        <v>#N/A</v>
      </c>
      <c r="O73" s="81" t="e">
        <f t="shared" ca="1" si="24"/>
        <v>#N/A</v>
      </c>
      <c r="P73" s="28"/>
      <c r="Q73" s="283" t="str">
        <f t="shared" ca="1" si="25"/>
        <v/>
      </c>
      <c r="R73" s="30" t="str">
        <f ca="1">IF(A73&gt;YEAR('Financial Goals (non-recurring)'!$B$6)-1,"",IF(R72&lt;&gt;"",R72+1,IF(A73=YEAR('Financial Goals (non-recurring)'!$B$7),1,"")))</f>
        <v/>
      </c>
      <c r="S73" s="36" t="str">
        <f ca="1">IF(R73&lt;&gt;"",'Financial Goals (non-recurring)'!$B$18*(1+incg)^(R73-1),"")</f>
        <v/>
      </c>
      <c r="T73" s="30" t="str">
        <f ca="1">IF(A73&gt;YEAR('Financial Goals (non-recurring)'!$D$6)-1,"",IF(T72&lt;&gt;"",T72+1,IF(A73=YEAR('Financial Goals (non-recurring)'!$D$7),1,"")))</f>
        <v/>
      </c>
      <c r="U73" s="36" t="str">
        <f ca="1">IF(T73&lt;&gt;"",'Financial Goals (non-recurring)'!$D$18*(1+'Financial Goals (non-recurring)'!$D$14)^(T73-1),"")</f>
        <v/>
      </c>
      <c r="V73" s="30" t="str">
        <f ca="1">IF(A73&gt;YEAR('Financial Goals (non-recurring)'!$F$6)-1,"",IF(V72&lt;&gt;"",V72+1,IF(A73=YEAR('Financial Goals (non-recurring)'!$F$7),1,"")))</f>
        <v/>
      </c>
      <c r="W73" s="36" t="str">
        <f ca="1">IF(V73&lt;&gt;"",'Financial Goals (non-recurring)'!$F$18*(1+'Financial Goals (non-recurring)'!$F$14)^(V73-1),"")</f>
        <v/>
      </c>
      <c r="X73" s="30" t="str">
        <f ca="1">IF(A73&gt;YEAR('Financial Goals (non-recurring)'!$H$6)-1,"",IF(X72&lt;&gt;"",X72+1,IF(A73=YEAR('Financial Goals (non-recurring)'!$H$7),1,"")))</f>
        <v/>
      </c>
      <c r="Y73" s="36" t="str">
        <f ca="1">IF(X73&lt;&gt;"",'Financial Goals (non-recurring)'!$H$18*(1+'Financial Goals (non-recurring)'!$H$14)^(X73-1),"")</f>
        <v/>
      </c>
      <c r="Z73" s="30" t="str">
        <f ca="1">IF(A73&gt;YEAR('Financial Goals (non-recurring)'!$J$6)-1,"",IF(Z72&lt;&gt;"",Z72+1,IF(A73=YEAR('Financial Goals (non-recurring)'!$J$7),1,"")))</f>
        <v/>
      </c>
      <c r="AA73" s="36" t="str">
        <f ca="1">IF(Z73&lt;&gt;"",'Financial Goals (non-recurring)'!$J$18*(1+'Financial Goals (non-recurring)'!$J$14)^(Z73-1),"")</f>
        <v/>
      </c>
      <c r="AB73" s="28"/>
      <c r="AC73" s="35" t="str">
        <f t="shared" ca="1" si="26"/>
        <v/>
      </c>
      <c r="AD73" s="31" t="str">
        <f ca="1">IF(ISERROR(INDEX('Financial Goals (recurring)'!$D$4:$H$34,MATCH('Detailed Cash Flow Chart'!AC73,'Financial Goals (recurring)'!$D$4:$D$34,0),3)),"",INDEX('Financial Goals (recurring)'!$D$4:$H$34,MATCH('Detailed Cash Flow Chart'!AC73,'Financial Goals (recurring)'!$D$4:$D$34,0),3))</f>
        <v/>
      </c>
      <c r="AE73" s="32" t="str">
        <f ca="1">IF(ISERROR(INDEX('Financial Goals (recurring)'!$E$4:$H$34,MATCH('Detailed Cash Flow Chart'!AC73,'Financial Goals (recurring)'!$E$4:$E$34,0),3)),"",INDEX('Financial Goals (recurring)'!$E$4:$H$34,MATCH('Detailed Cash Flow Chart'!AC73,'Financial Goals (recurring)'!$E$4:$E$34,0),3))</f>
        <v/>
      </c>
      <c r="AF73" s="32" t="str">
        <f ca="1">IF(ISERROR(INDEX('Financial Goals (recurring)'!$D$4:$H$34,MATCH('Detailed Cash Flow Chart'!AC73,'Financial Goals (recurring)'!$D$4:$D$34,0),5)),"",INDEX('Financial Goals (recurring)'!$D$4:$H$34,MATCH('Detailed Cash Flow Chart'!AC73,'Financial Goals (recurring)'!$D$4:$D$34,0),5))</f>
        <v/>
      </c>
      <c r="AG73" s="36" t="str">
        <f t="shared" si="27"/>
        <v/>
      </c>
      <c r="AH73" s="38"/>
      <c r="AI73" s="28"/>
      <c r="AJ73" s="38" t="str">
        <f t="shared" ca="1" si="28"/>
        <v/>
      </c>
      <c r="AK73" s="38" t="str">
        <f ca="1">IF(ISERROR(INDEX('Financial Goals (recurring)'!$M$4:$Q$34,MATCH('Detailed Cash Flow Chart'!AC73,'Financial Goals (recurring)'!$M$4:$M$34,0),3)),"",INDEX('Financial Goals (recurring)'!$M$4:$Q$34,MATCH('Detailed Cash Flow Chart'!AC73,'Financial Goals (recurring)'!$M$4:$M$34,0),3))</f>
        <v/>
      </c>
      <c r="AL73" s="38" t="str">
        <f ca="1">IF(ISERROR(INDEX('Financial Goals (recurring)'!$N$4:$Q$34,MATCH('Detailed Cash Flow Chart'!AC73,'Financial Goals (recurring)'!$N$4:$N$34,0),3)),"",INDEX('Financial Goals (recurring)'!$N$4:$Q$34,MATCH('Detailed Cash Flow Chart'!AC73,'Financial Goals (recurring)'!$N$4:$N$34,0),3))</f>
        <v/>
      </c>
      <c r="AM73" s="38" t="str">
        <f ca="1">IF(ISERROR(INDEX('Financial Goals (recurring)'!$M$4:$Q$34,MATCH('Detailed Cash Flow Chart'!AC73,'Financial Goals (recurring)'!$M$4:$M$34,0),5)),"",INDEX('Financial Goals (recurring)'!$M$4:$Q$34,MATCH('Detailed Cash Flow Chart'!AC73,'Financial Goals (recurring)'!$M$4:$M$34,0),5))</f>
        <v/>
      </c>
      <c r="AN73" s="32" t="str">
        <f t="shared" ca="1" si="29"/>
        <v/>
      </c>
      <c r="AO73" s="34" t="str">
        <f t="shared" ca="1" si="20"/>
        <v/>
      </c>
      <c r="AP73" s="28"/>
      <c r="AQ73" s="36">
        <f t="shared" ca="1" si="30"/>
        <v>0</v>
      </c>
    </row>
    <row r="74" spans="1:43">
      <c r="A74" s="39" t="str">
        <f t="shared" ca="1" si="21"/>
        <v/>
      </c>
      <c r="B74" s="39" t="str">
        <f ca="1">IF(B73&lt;(Retirement!$B$3+wy+k),B73+1,"")</f>
        <v/>
      </c>
      <c r="C74" s="36" t="str">
        <f ca="1">IF(B74="","",IF(B73&lt;(Retirement!$B$3+wy),C73*(1+preinf),C73*(1+inf)))</f>
        <v/>
      </c>
      <c r="D74" s="36">
        <f t="shared" ca="1" si="31"/>
        <v>0</v>
      </c>
      <c r="E74" s="36" t="str">
        <f t="shared" ca="1" si="32"/>
        <v/>
      </c>
      <c r="F74" s="36" t="str">
        <f ca="1">IF(B74="","",IF(A73&lt;y+wy,IF(Retirement!$J$16="none","none",(12*E74+F73)*(1+preretint)),""))</f>
        <v/>
      </c>
      <c r="G74" s="36" t="str">
        <f ca="1">IF(B74="","",IF(A73&lt;y+wy,G73*(1+Retirement!$B$14),""))</f>
        <v/>
      </c>
      <c r="H74" s="36" t="str">
        <f ca="1">IF(B74="","",IF(A74&gt;=Retirement!$B$4,(H73-12*IF(D74="",0,D74))*(1+IF(A74&lt;Retirement!$B$4,preretint,retroi)), IF(A74=Retirement!$B$4-1,corptax,IF(F74="none",0,F74)+G74)))</f>
        <v/>
      </c>
      <c r="I74" s="41" t="str">
        <f ca="1">IF(A74=Retirement!$B$4-1,IF(F74="none",0,F74)+G74-H74,"")</f>
        <v/>
      </c>
      <c r="J74" s="81" t="e">
        <f t="shared" ca="1" si="22"/>
        <v>#N/A</v>
      </c>
      <c r="K74" s="82" t="e">
        <f t="shared" ca="1" si="23"/>
        <v>#N/A</v>
      </c>
      <c r="L74" s="82" t="e">
        <f t="shared" ca="1" si="33"/>
        <v>#N/A</v>
      </c>
      <c r="M74" s="82">
        <f ca="1">IF(A74&gt;rety-1,'Cash flow summary'!H74,NA())/100000</f>
        <v>0</v>
      </c>
      <c r="N74" s="82" t="e">
        <f t="shared" ca="1" si="34"/>
        <v>#N/A</v>
      </c>
      <c r="O74" s="81" t="e">
        <f t="shared" ca="1" si="24"/>
        <v>#N/A</v>
      </c>
      <c r="P74" s="28"/>
      <c r="Q74" s="283" t="str">
        <f t="shared" ca="1" si="25"/>
        <v/>
      </c>
      <c r="R74" s="30" t="str">
        <f ca="1">IF(A74&gt;YEAR('Financial Goals (non-recurring)'!$B$6)-1,"",IF(R73&lt;&gt;"",R73+1,IF(A74=YEAR('Financial Goals (non-recurring)'!$B$7),1,"")))</f>
        <v/>
      </c>
      <c r="S74" s="36" t="str">
        <f ca="1">IF(R74&lt;&gt;"",'Financial Goals (non-recurring)'!$B$18*(1+incg)^(R74-1),"")</f>
        <v/>
      </c>
      <c r="T74" s="30" t="str">
        <f ca="1">IF(A74&gt;YEAR('Financial Goals (non-recurring)'!$D$6)-1,"",IF(T73&lt;&gt;"",T73+1,IF(A74=YEAR('Financial Goals (non-recurring)'!$D$7),1,"")))</f>
        <v/>
      </c>
      <c r="U74" s="36" t="str">
        <f ca="1">IF(T74&lt;&gt;"",'Financial Goals (non-recurring)'!$D$18*(1+'Financial Goals (non-recurring)'!$D$14)^(T74-1),"")</f>
        <v/>
      </c>
      <c r="V74" s="30" t="str">
        <f ca="1">IF(A74&gt;YEAR('Financial Goals (non-recurring)'!$F$6)-1,"",IF(V73&lt;&gt;"",V73+1,IF(A74=YEAR('Financial Goals (non-recurring)'!$F$7),1,"")))</f>
        <v/>
      </c>
      <c r="W74" s="36" t="str">
        <f ca="1">IF(V74&lt;&gt;"",'Financial Goals (non-recurring)'!$F$18*(1+'Financial Goals (non-recurring)'!$F$14)^(V74-1),"")</f>
        <v/>
      </c>
      <c r="X74" s="30" t="str">
        <f ca="1">IF(A74&gt;YEAR('Financial Goals (non-recurring)'!$H$6)-1,"",IF(X73&lt;&gt;"",X73+1,IF(A74=YEAR('Financial Goals (non-recurring)'!$H$7),1,"")))</f>
        <v/>
      </c>
      <c r="Y74" s="36" t="str">
        <f ca="1">IF(X74&lt;&gt;"",'Financial Goals (non-recurring)'!$H$18*(1+'Financial Goals (non-recurring)'!$H$14)^(X74-1),"")</f>
        <v/>
      </c>
      <c r="Z74" s="30" t="str">
        <f ca="1">IF(A74&gt;YEAR('Financial Goals (non-recurring)'!$J$6)-1,"",IF(Z73&lt;&gt;"",Z73+1,IF(A74=YEAR('Financial Goals (non-recurring)'!$J$7),1,"")))</f>
        <v/>
      </c>
      <c r="AA74" s="36" t="str">
        <f ca="1">IF(Z74&lt;&gt;"",'Financial Goals (non-recurring)'!$J$18*(1+'Financial Goals (non-recurring)'!$J$14)^(Z74-1),"")</f>
        <v/>
      </c>
      <c r="AB74" s="28"/>
      <c r="AC74" s="35" t="str">
        <f t="shared" ca="1" si="26"/>
        <v/>
      </c>
      <c r="AD74" s="31" t="str">
        <f ca="1">IF(ISERROR(INDEX('Financial Goals (recurring)'!$D$4:$H$34,MATCH('Detailed Cash Flow Chart'!AC74,'Financial Goals (recurring)'!$D$4:$D$34,0),3)),"",INDEX('Financial Goals (recurring)'!$D$4:$H$34,MATCH('Detailed Cash Flow Chart'!AC74,'Financial Goals (recurring)'!$D$4:$D$34,0),3))</f>
        <v/>
      </c>
      <c r="AE74" s="32" t="str">
        <f ca="1">IF(ISERROR(INDEX('Financial Goals (recurring)'!$E$4:$H$34,MATCH('Detailed Cash Flow Chart'!AC74,'Financial Goals (recurring)'!$E$4:$E$34,0),3)),"",INDEX('Financial Goals (recurring)'!$E$4:$H$34,MATCH('Detailed Cash Flow Chart'!AC74,'Financial Goals (recurring)'!$E$4:$E$34,0),3))</f>
        <v/>
      </c>
      <c r="AF74" s="32" t="str">
        <f ca="1">IF(ISERROR(INDEX('Financial Goals (recurring)'!$D$4:$H$34,MATCH('Detailed Cash Flow Chart'!AC74,'Financial Goals (recurring)'!$D$4:$D$34,0),5)),"",INDEX('Financial Goals (recurring)'!$D$4:$H$34,MATCH('Detailed Cash Flow Chart'!AC74,'Financial Goals (recurring)'!$D$4:$D$34,0),5))</f>
        <v/>
      </c>
      <c r="AG74" s="36" t="str">
        <f t="shared" si="27"/>
        <v/>
      </c>
      <c r="AH74" s="38"/>
      <c r="AI74" s="28"/>
      <c r="AJ74" s="38" t="str">
        <f t="shared" ca="1" si="28"/>
        <v/>
      </c>
      <c r="AK74" s="38" t="str">
        <f ca="1">IF(ISERROR(INDEX('Financial Goals (recurring)'!$M$4:$Q$34,MATCH('Detailed Cash Flow Chart'!AC74,'Financial Goals (recurring)'!$M$4:$M$34,0),3)),"",INDEX('Financial Goals (recurring)'!$M$4:$Q$34,MATCH('Detailed Cash Flow Chart'!AC74,'Financial Goals (recurring)'!$M$4:$M$34,0),3))</f>
        <v/>
      </c>
      <c r="AL74" s="38" t="str">
        <f ca="1">IF(ISERROR(INDEX('Financial Goals (recurring)'!$N$4:$Q$34,MATCH('Detailed Cash Flow Chart'!AC74,'Financial Goals (recurring)'!$N$4:$N$34,0),3)),"",INDEX('Financial Goals (recurring)'!$N$4:$Q$34,MATCH('Detailed Cash Flow Chart'!AC74,'Financial Goals (recurring)'!$N$4:$N$34,0),3))</f>
        <v/>
      </c>
      <c r="AM74" s="38" t="str">
        <f ca="1">IF(ISERROR(INDEX('Financial Goals (recurring)'!$M$4:$Q$34,MATCH('Detailed Cash Flow Chart'!AC74,'Financial Goals (recurring)'!$M$4:$M$34,0),5)),"",INDEX('Financial Goals (recurring)'!$M$4:$Q$34,MATCH('Detailed Cash Flow Chart'!AC74,'Financial Goals (recurring)'!$M$4:$M$34,0),5))</f>
        <v/>
      </c>
      <c r="AN74" s="32" t="str">
        <f t="shared" ca="1" si="29"/>
        <v/>
      </c>
      <c r="AO74" s="34" t="str">
        <f t="shared" ca="1" si="20"/>
        <v/>
      </c>
      <c r="AP74" s="28"/>
      <c r="AQ74" s="36">
        <f t="shared" ca="1" si="30"/>
        <v>0</v>
      </c>
    </row>
    <row r="75" spans="1:43">
      <c r="A75" s="39" t="str">
        <f t="shared" ca="1" si="21"/>
        <v/>
      </c>
      <c r="B75" s="39" t="str">
        <f ca="1">IF(B74&lt;(Retirement!$B$3+wy+k),B74+1,"")</f>
        <v/>
      </c>
      <c r="C75" s="36" t="str">
        <f ca="1">IF(B75="","",IF(B74&lt;(Retirement!$B$3+wy),C74*(1+preinf),C74*(1+inf)))</f>
        <v/>
      </c>
      <c r="D75" s="36">
        <f t="shared" ca="1" si="31"/>
        <v>0</v>
      </c>
      <c r="E75" s="36" t="str">
        <f t="shared" ca="1" si="32"/>
        <v/>
      </c>
      <c r="F75" s="36" t="str">
        <f ca="1">IF(B75="","",IF(A74&lt;y+wy,IF(Retirement!$J$16="none","none",(12*E75+F74)*(1+preretint)),""))</f>
        <v/>
      </c>
      <c r="G75" s="36" t="str">
        <f ca="1">IF(B75="","",IF(A74&lt;y+wy,G74*(1+Retirement!$B$14),""))</f>
        <v/>
      </c>
      <c r="H75" s="36" t="str">
        <f ca="1">IF(B75="","",IF(A75&gt;=Retirement!$B$4,(H74-12*IF(D75="",0,D75))*(1+IF(A75&lt;Retirement!$B$4,preretint,retroi)), IF(A75=Retirement!$B$4-1,corptax,IF(F75="none",0,F75)+G75)))</f>
        <v/>
      </c>
      <c r="I75" s="41" t="str">
        <f ca="1">IF(A75=Retirement!$B$4-1,IF(F75="none",0,F75)+G75-H75,"")</f>
        <v/>
      </c>
      <c r="J75" s="81" t="e">
        <f t="shared" ca="1" si="22"/>
        <v>#N/A</v>
      </c>
      <c r="K75" s="82" t="e">
        <f t="shared" ca="1" si="23"/>
        <v>#N/A</v>
      </c>
      <c r="L75" s="82" t="e">
        <f t="shared" ca="1" si="33"/>
        <v>#N/A</v>
      </c>
      <c r="M75" s="82">
        <f ca="1">IF(A75&gt;rety-1,'Cash flow summary'!H75,NA())/100000</f>
        <v>0</v>
      </c>
      <c r="N75" s="82" t="e">
        <f t="shared" ca="1" si="34"/>
        <v>#N/A</v>
      </c>
      <c r="O75" s="81" t="e">
        <f t="shared" ca="1" si="24"/>
        <v>#N/A</v>
      </c>
      <c r="P75" s="28"/>
      <c r="Q75" s="283" t="str">
        <f t="shared" ca="1" si="25"/>
        <v/>
      </c>
      <c r="R75" s="30" t="str">
        <f ca="1">IF(A75&gt;YEAR('Financial Goals (non-recurring)'!$B$6)-1,"",IF(R74&lt;&gt;"",R74+1,IF(A75=YEAR('Financial Goals (non-recurring)'!$B$7),1,"")))</f>
        <v/>
      </c>
      <c r="S75" s="36" t="str">
        <f ca="1">IF(R75&lt;&gt;"",'Financial Goals (non-recurring)'!$B$18*(1+incg)^(R75-1),"")</f>
        <v/>
      </c>
      <c r="T75" s="30" t="str">
        <f ca="1">IF(A75&gt;YEAR('Financial Goals (non-recurring)'!$D$6)-1,"",IF(T74&lt;&gt;"",T74+1,IF(A75=YEAR('Financial Goals (non-recurring)'!$D$7),1,"")))</f>
        <v/>
      </c>
      <c r="U75" s="36" t="str">
        <f ca="1">IF(T75&lt;&gt;"",'Financial Goals (non-recurring)'!$D$18*(1+'Financial Goals (non-recurring)'!$D$14)^(T75-1),"")</f>
        <v/>
      </c>
      <c r="V75" s="30" t="str">
        <f ca="1">IF(A75&gt;YEAR('Financial Goals (non-recurring)'!$F$6)-1,"",IF(V74&lt;&gt;"",V74+1,IF(A75=YEAR('Financial Goals (non-recurring)'!$F$7),1,"")))</f>
        <v/>
      </c>
      <c r="W75" s="36" t="str">
        <f ca="1">IF(V75&lt;&gt;"",'Financial Goals (non-recurring)'!$F$18*(1+'Financial Goals (non-recurring)'!$F$14)^(V75-1),"")</f>
        <v/>
      </c>
      <c r="X75" s="30" t="str">
        <f ca="1">IF(A75&gt;YEAR('Financial Goals (non-recurring)'!$H$6)-1,"",IF(X74&lt;&gt;"",X74+1,IF(A75=YEAR('Financial Goals (non-recurring)'!$H$7),1,"")))</f>
        <v/>
      </c>
      <c r="Y75" s="36" t="str">
        <f ca="1">IF(X75&lt;&gt;"",'Financial Goals (non-recurring)'!$H$18*(1+'Financial Goals (non-recurring)'!$H$14)^(X75-1),"")</f>
        <v/>
      </c>
      <c r="Z75" s="30" t="str">
        <f ca="1">IF(A75&gt;YEAR('Financial Goals (non-recurring)'!$J$6)-1,"",IF(Z74&lt;&gt;"",Z74+1,IF(A75=YEAR('Financial Goals (non-recurring)'!$J$7),1,"")))</f>
        <v/>
      </c>
      <c r="AA75" s="36" t="str">
        <f ca="1">IF(Z75&lt;&gt;"",'Financial Goals (non-recurring)'!$J$18*(1+'Financial Goals (non-recurring)'!$J$14)^(Z75-1),"")</f>
        <v/>
      </c>
      <c r="AB75" s="28"/>
      <c r="AC75" s="35" t="str">
        <f t="shared" ca="1" si="26"/>
        <v/>
      </c>
      <c r="AD75" s="31" t="str">
        <f ca="1">IF(ISERROR(INDEX('Financial Goals (recurring)'!$D$4:$H$34,MATCH('Detailed Cash Flow Chart'!AC75,'Financial Goals (recurring)'!$D$4:$D$34,0),3)),"",INDEX('Financial Goals (recurring)'!$D$4:$H$34,MATCH('Detailed Cash Flow Chart'!AC75,'Financial Goals (recurring)'!$D$4:$D$34,0),3))</f>
        <v/>
      </c>
      <c r="AE75" s="32" t="str">
        <f ca="1">IF(ISERROR(INDEX('Financial Goals (recurring)'!$E$4:$H$34,MATCH('Detailed Cash Flow Chart'!AC75,'Financial Goals (recurring)'!$E$4:$E$34,0),3)),"",INDEX('Financial Goals (recurring)'!$E$4:$H$34,MATCH('Detailed Cash Flow Chart'!AC75,'Financial Goals (recurring)'!$E$4:$E$34,0),3))</f>
        <v/>
      </c>
      <c r="AF75" s="32" t="str">
        <f ca="1">IF(ISERROR(INDEX('Financial Goals (recurring)'!$D$4:$H$34,MATCH('Detailed Cash Flow Chart'!AC75,'Financial Goals (recurring)'!$D$4:$D$34,0),5)),"",INDEX('Financial Goals (recurring)'!$D$4:$H$34,MATCH('Detailed Cash Flow Chart'!AC75,'Financial Goals (recurring)'!$D$4:$D$34,0),5))</f>
        <v/>
      </c>
      <c r="AG75" s="36" t="str">
        <f t="shared" si="27"/>
        <v/>
      </c>
      <c r="AH75" s="38"/>
      <c r="AI75" s="28"/>
      <c r="AJ75" s="38" t="str">
        <f t="shared" ca="1" si="28"/>
        <v/>
      </c>
      <c r="AK75" s="38" t="str">
        <f ca="1">IF(ISERROR(INDEX('Financial Goals (recurring)'!$M$4:$Q$34,MATCH('Detailed Cash Flow Chart'!AC75,'Financial Goals (recurring)'!$M$4:$M$34,0),3)),"",INDEX('Financial Goals (recurring)'!$M$4:$Q$34,MATCH('Detailed Cash Flow Chart'!AC75,'Financial Goals (recurring)'!$M$4:$M$34,0),3))</f>
        <v/>
      </c>
      <c r="AL75" s="38" t="str">
        <f ca="1">IF(ISERROR(INDEX('Financial Goals (recurring)'!$N$4:$Q$34,MATCH('Detailed Cash Flow Chart'!AC75,'Financial Goals (recurring)'!$N$4:$N$34,0),3)),"",INDEX('Financial Goals (recurring)'!$N$4:$Q$34,MATCH('Detailed Cash Flow Chart'!AC75,'Financial Goals (recurring)'!$N$4:$N$34,0),3))</f>
        <v/>
      </c>
      <c r="AM75" s="38" t="str">
        <f ca="1">IF(ISERROR(INDEX('Financial Goals (recurring)'!$M$4:$Q$34,MATCH('Detailed Cash Flow Chart'!AC75,'Financial Goals (recurring)'!$M$4:$M$34,0),5)),"",INDEX('Financial Goals (recurring)'!$M$4:$Q$34,MATCH('Detailed Cash Flow Chart'!AC75,'Financial Goals (recurring)'!$M$4:$M$34,0),5))</f>
        <v/>
      </c>
      <c r="AN75" s="32" t="str">
        <f t="shared" ca="1" si="29"/>
        <v/>
      </c>
      <c r="AO75" s="34" t="str">
        <f t="shared" ca="1" si="20"/>
        <v/>
      </c>
      <c r="AP75" s="28"/>
      <c r="AQ75" s="36">
        <f t="shared" ca="1" si="30"/>
        <v>0</v>
      </c>
    </row>
    <row r="76" spans="1:43">
      <c r="A76" s="39" t="str">
        <f t="shared" ca="1" si="21"/>
        <v/>
      </c>
      <c r="B76" s="39" t="str">
        <f ca="1">IF(B75&lt;(Retirement!$B$3+wy+k),B75+1,"")</f>
        <v/>
      </c>
      <c r="C76" s="36" t="str">
        <f ca="1">IF(B76="","",IF(B75&lt;(Retirement!$B$3+wy),C75*(1+preinf),C75*(1+inf)))</f>
        <v/>
      </c>
      <c r="D76" s="36">
        <f t="shared" ca="1" si="31"/>
        <v>0</v>
      </c>
      <c r="E76" s="36" t="str">
        <f t="shared" ca="1" si="32"/>
        <v/>
      </c>
      <c r="F76" s="36" t="str">
        <f ca="1">IF(B76="","",IF(A75&lt;y+wy,IF(Retirement!$J$16="none","none",(12*E76+F75)*(1+preretint)),""))</f>
        <v/>
      </c>
      <c r="G76" s="36" t="str">
        <f ca="1">IF(B76="","",IF(A75&lt;y+wy,G75*(1+Retirement!$B$14),""))</f>
        <v/>
      </c>
      <c r="H76" s="36" t="str">
        <f ca="1">IF(B76="","",IF(A76&gt;=Retirement!$B$4,(H75-12*IF(D76="",0,D76))*(1+IF(A76&lt;Retirement!$B$4,preretint,retroi)), IF(A76=Retirement!$B$4-1,corptax,IF(F76="none",0,F76)+G76)))</f>
        <v/>
      </c>
      <c r="I76" s="41" t="str">
        <f ca="1">IF(A76=Retirement!$B$4-1,IF(F76="none",0,F76)+G76-H76,"")</f>
        <v/>
      </c>
      <c r="J76" s="81" t="e">
        <f t="shared" ca="1" si="22"/>
        <v>#N/A</v>
      </c>
      <c r="K76" s="82" t="e">
        <f t="shared" ca="1" si="23"/>
        <v>#N/A</v>
      </c>
      <c r="L76" s="82" t="e">
        <f t="shared" ca="1" si="33"/>
        <v>#N/A</v>
      </c>
      <c r="M76" s="82">
        <f ca="1">IF(A76&gt;rety-1,'Cash flow summary'!H76,NA())/100000</f>
        <v>0</v>
      </c>
      <c r="N76" s="82" t="e">
        <f t="shared" ca="1" si="34"/>
        <v>#N/A</v>
      </c>
      <c r="O76" s="81" t="e">
        <f t="shared" ca="1" si="24"/>
        <v>#N/A</v>
      </c>
      <c r="P76" s="28"/>
      <c r="Q76" s="283" t="str">
        <f t="shared" ca="1" si="25"/>
        <v/>
      </c>
      <c r="R76" s="30" t="str">
        <f ca="1">IF(A76&gt;YEAR('Financial Goals (non-recurring)'!$B$6)-1,"",IF(R75&lt;&gt;"",R75+1,IF(A76=YEAR('Financial Goals (non-recurring)'!$B$7),1,"")))</f>
        <v/>
      </c>
      <c r="S76" s="36" t="str">
        <f ca="1">IF(R76&lt;&gt;"",'Financial Goals (non-recurring)'!$B$18*(1+incg)^(R76-1),"")</f>
        <v/>
      </c>
      <c r="T76" s="30" t="str">
        <f ca="1">IF(A76&gt;YEAR('Financial Goals (non-recurring)'!$D$6)-1,"",IF(T75&lt;&gt;"",T75+1,IF(A76=YEAR('Financial Goals (non-recurring)'!$D$7),1,"")))</f>
        <v/>
      </c>
      <c r="U76" s="36" t="str">
        <f ca="1">IF(T76&lt;&gt;"",'Financial Goals (non-recurring)'!$D$18*(1+'Financial Goals (non-recurring)'!$D$14)^(T76-1),"")</f>
        <v/>
      </c>
      <c r="V76" s="30" t="str">
        <f ca="1">IF(A76&gt;YEAR('Financial Goals (non-recurring)'!$F$6)-1,"",IF(V75&lt;&gt;"",V75+1,IF(A76=YEAR('Financial Goals (non-recurring)'!$F$7),1,"")))</f>
        <v/>
      </c>
      <c r="W76" s="36" t="str">
        <f ca="1">IF(V76&lt;&gt;"",'Financial Goals (non-recurring)'!$F$18*(1+'Financial Goals (non-recurring)'!$F$14)^(V76-1),"")</f>
        <v/>
      </c>
      <c r="X76" s="30" t="str">
        <f ca="1">IF(A76&gt;YEAR('Financial Goals (non-recurring)'!$H$6)-1,"",IF(X75&lt;&gt;"",X75+1,IF(A76=YEAR('Financial Goals (non-recurring)'!$H$7),1,"")))</f>
        <v/>
      </c>
      <c r="Y76" s="36" t="str">
        <f ca="1">IF(X76&lt;&gt;"",'Financial Goals (non-recurring)'!$H$18*(1+'Financial Goals (non-recurring)'!$H$14)^(X76-1),"")</f>
        <v/>
      </c>
      <c r="Z76" s="30" t="str">
        <f ca="1">IF(A76&gt;YEAR('Financial Goals (non-recurring)'!$J$6)-1,"",IF(Z75&lt;&gt;"",Z75+1,IF(A76=YEAR('Financial Goals (non-recurring)'!$J$7),1,"")))</f>
        <v/>
      </c>
      <c r="AA76" s="36" t="str">
        <f ca="1">IF(Z76&lt;&gt;"",'Financial Goals (non-recurring)'!$J$18*(1+'Financial Goals (non-recurring)'!$J$14)^(Z76-1),"")</f>
        <v/>
      </c>
      <c r="AB76" s="28"/>
      <c r="AC76" s="35" t="str">
        <f t="shared" ca="1" si="26"/>
        <v/>
      </c>
      <c r="AD76" s="31" t="str">
        <f ca="1">IF(ISERROR(INDEX('Financial Goals (recurring)'!$D$4:$H$34,MATCH('Detailed Cash Flow Chart'!AC76,'Financial Goals (recurring)'!$D$4:$D$34,0),3)),"",INDEX('Financial Goals (recurring)'!$D$4:$H$34,MATCH('Detailed Cash Flow Chart'!AC76,'Financial Goals (recurring)'!$D$4:$D$34,0),3))</f>
        <v/>
      </c>
      <c r="AE76" s="32" t="str">
        <f ca="1">IF(ISERROR(INDEX('Financial Goals (recurring)'!$E$4:$H$34,MATCH('Detailed Cash Flow Chart'!AC76,'Financial Goals (recurring)'!$E$4:$E$34,0),3)),"",INDEX('Financial Goals (recurring)'!$E$4:$H$34,MATCH('Detailed Cash Flow Chart'!AC76,'Financial Goals (recurring)'!$E$4:$E$34,0),3))</f>
        <v/>
      </c>
      <c r="AF76" s="32" t="str">
        <f ca="1">IF(ISERROR(INDEX('Financial Goals (recurring)'!$D$4:$H$34,MATCH('Detailed Cash Flow Chart'!AC76,'Financial Goals (recurring)'!$D$4:$D$34,0),5)),"",INDEX('Financial Goals (recurring)'!$D$4:$H$34,MATCH('Detailed Cash Flow Chart'!AC76,'Financial Goals (recurring)'!$D$4:$D$34,0),5))</f>
        <v/>
      </c>
      <c r="AG76" s="36" t="str">
        <f t="shared" si="27"/>
        <v/>
      </c>
      <c r="AH76" s="38"/>
      <c r="AI76" s="28"/>
      <c r="AJ76" s="38" t="str">
        <f t="shared" ca="1" si="28"/>
        <v/>
      </c>
      <c r="AK76" s="38" t="str">
        <f ca="1">IF(ISERROR(INDEX('Financial Goals (recurring)'!$M$4:$Q$34,MATCH('Detailed Cash Flow Chart'!AC76,'Financial Goals (recurring)'!$M$4:$M$34,0),3)),"",INDEX('Financial Goals (recurring)'!$M$4:$Q$34,MATCH('Detailed Cash Flow Chart'!AC76,'Financial Goals (recurring)'!$M$4:$M$34,0),3))</f>
        <v/>
      </c>
      <c r="AL76" s="38" t="str">
        <f ca="1">IF(ISERROR(INDEX('Financial Goals (recurring)'!$N$4:$Q$34,MATCH('Detailed Cash Flow Chart'!AC76,'Financial Goals (recurring)'!$N$4:$N$34,0),3)),"",INDEX('Financial Goals (recurring)'!$N$4:$Q$34,MATCH('Detailed Cash Flow Chart'!AC76,'Financial Goals (recurring)'!$N$4:$N$34,0),3))</f>
        <v/>
      </c>
      <c r="AM76" s="38" t="str">
        <f ca="1">IF(ISERROR(INDEX('Financial Goals (recurring)'!$M$4:$Q$34,MATCH('Detailed Cash Flow Chart'!AC76,'Financial Goals (recurring)'!$M$4:$M$34,0),5)),"",INDEX('Financial Goals (recurring)'!$M$4:$Q$34,MATCH('Detailed Cash Flow Chart'!AC76,'Financial Goals (recurring)'!$M$4:$M$34,0),5))</f>
        <v/>
      </c>
      <c r="AN76" s="32" t="str">
        <f t="shared" ca="1" si="29"/>
        <v/>
      </c>
      <c r="AO76" s="34" t="str">
        <f t="shared" ca="1" si="20"/>
        <v/>
      </c>
      <c r="AP76" s="28"/>
      <c r="AQ76" s="36">
        <f t="shared" ca="1" si="30"/>
        <v>0</v>
      </c>
    </row>
    <row r="77" spans="1:43">
      <c r="A77" s="39" t="str">
        <f t="shared" ca="1" si="21"/>
        <v/>
      </c>
      <c r="B77" s="39" t="str">
        <f ca="1">IF(B76&lt;(Retirement!$B$3+wy+k),B76+1,"")</f>
        <v/>
      </c>
      <c r="C77" s="36" t="str">
        <f ca="1">IF(B77="","",IF(B76&lt;(Retirement!$B$3+wy),C76*(1+preinf),C76*(1+inf)))</f>
        <v/>
      </c>
      <c r="D77" s="36">
        <f t="shared" ca="1" si="31"/>
        <v>0</v>
      </c>
      <c r="E77" s="36" t="str">
        <f t="shared" ca="1" si="32"/>
        <v/>
      </c>
      <c r="F77" s="36" t="str">
        <f ca="1">IF(B77="","",IF(A76&lt;y+wy,IF(Retirement!$J$16="none","none",(12*E77+F76)*(1+preretint)),""))</f>
        <v/>
      </c>
      <c r="G77" s="36" t="str">
        <f ca="1">IF(B77="","",IF(A76&lt;y+wy,G76*(1+Retirement!$B$14),""))</f>
        <v/>
      </c>
      <c r="H77" s="36" t="str">
        <f ca="1">IF(B77="","",IF(A77&gt;=Retirement!$B$4,(H76-12*IF(D77="",0,D77))*(1+IF(A77&lt;Retirement!$B$4,preretint,retroi)), IF(A77=Retirement!$B$4-1,corptax,IF(F77="none",0,F77)+G77)))</f>
        <v/>
      </c>
      <c r="I77" s="41" t="str">
        <f ca="1">IF(A77=Retirement!$B$4-1,IF(F77="none",0,F77)+G77-H77,"")</f>
        <v/>
      </c>
      <c r="J77" s="81" t="e">
        <f t="shared" ca="1" si="22"/>
        <v>#N/A</v>
      </c>
      <c r="K77" s="82" t="e">
        <f t="shared" ca="1" si="23"/>
        <v>#N/A</v>
      </c>
      <c r="L77" s="82" t="e">
        <f t="shared" ca="1" si="33"/>
        <v>#N/A</v>
      </c>
      <c r="M77" s="82">
        <f ca="1">IF(A77&gt;rety-1,'Cash flow summary'!H77,NA())/100000</f>
        <v>0</v>
      </c>
      <c r="N77" s="82" t="e">
        <f t="shared" ca="1" si="34"/>
        <v>#N/A</v>
      </c>
      <c r="O77" s="81" t="e">
        <f t="shared" ca="1" si="24"/>
        <v>#N/A</v>
      </c>
      <c r="P77" s="28"/>
      <c r="Q77" s="283" t="str">
        <f t="shared" ca="1" si="25"/>
        <v/>
      </c>
      <c r="R77" s="30" t="str">
        <f ca="1">IF(A77&gt;YEAR('Financial Goals (non-recurring)'!$B$6)-1,"",IF(R76&lt;&gt;"",R76+1,IF(A77=YEAR('Financial Goals (non-recurring)'!$B$7),1,"")))</f>
        <v/>
      </c>
      <c r="S77" s="36" t="str">
        <f ca="1">IF(R77&lt;&gt;"",'Financial Goals (non-recurring)'!$B$18*(1+incg)^(R77-1),"")</f>
        <v/>
      </c>
      <c r="T77" s="30" t="str">
        <f ca="1">IF(A77&gt;YEAR('Financial Goals (non-recurring)'!$D$6)-1,"",IF(T76&lt;&gt;"",T76+1,IF(A77=YEAR('Financial Goals (non-recurring)'!$D$7),1,"")))</f>
        <v/>
      </c>
      <c r="U77" s="36" t="str">
        <f ca="1">IF(T77&lt;&gt;"",'Financial Goals (non-recurring)'!$D$18*(1+'Financial Goals (non-recurring)'!$D$14)^(T77-1),"")</f>
        <v/>
      </c>
      <c r="V77" s="30" t="str">
        <f ca="1">IF(A77&gt;YEAR('Financial Goals (non-recurring)'!$F$6)-1,"",IF(V76&lt;&gt;"",V76+1,IF(A77=YEAR('Financial Goals (non-recurring)'!$F$7),1,"")))</f>
        <v/>
      </c>
      <c r="W77" s="36" t="str">
        <f ca="1">IF(V77&lt;&gt;"",'Financial Goals (non-recurring)'!$F$18*(1+'Financial Goals (non-recurring)'!$F$14)^(V77-1),"")</f>
        <v/>
      </c>
      <c r="X77" s="30" t="str">
        <f ca="1">IF(A77&gt;YEAR('Financial Goals (non-recurring)'!$H$6)-1,"",IF(X76&lt;&gt;"",X76+1,IF(A77=YEAR('Financial Goals (non-recurring)'!$H$7),1,"")))</f>
        <v/>
      </c>
      <c r="Y77" s="36" t="str">
        <f ca="1">IF(X77&lt;&gt;"",'Financial Goals (non-recurring)'!$H$18*(1+'Financial Goals (non-recurring)'!$H$14)^(X77-1),"")</f>
        <v/>
      </c>
      <c r="Z77" s="30" t="str">
        <f ca="1">IF(A77&gt;YEAR('Financial Goals (non-recurring)'!$J$6)-1,"",IF(Z76&lt;&gt;"",Z76+1,IF(A77=YEAR('Financial Goals (non-recurring)'!$J$7),1,"")))</f>
        <v/>
      </c>
      <c r="AA77" s="36" t="str">
        <f ca="1">IF(Z77&lt;&gt;"",'Financial Goals (non-recurring)'!$J$18*(1+'Financial Goals (non-recurring)'!$J$14)^(Z77-1),"")</f>
        <v/>
      </c>
      <c r="AB77" s="28"/>
      <c r="AC77" s="35" t="str">
        <f t="shared" ca="1" si="26"/>
        <v/>
      </c>
      <c r="AD77" s="31" t="str">
        <f ca="1">IF(ISERROR(INDEX('Financial Goals (recurring)'!$D$4:$H$34,MATCH('Detailed Cash Flow Chart'!AC77,'Financial Goals (recurring)'!$D$4:$D$34,0),3)),"",INDEX('Financial Goals (recurring)'!$D$4:$H$34,MATCH('Detailed Cash Flow Chart'!AC77,'Financial Goals (recurring)'!$D$4:$D$34,0),3))</f>
        <v/>
      </c>
      <c r="AE77" s="32" t="str">
        <f ca="1">IF(ISERROR(INDEX('Financial Goals (recurring)'!$E$4:$H$34,MATCH('Detailed Cash Flow Chart'!AC77,'Financial Goals (recurring)'!$E$4:$E$34,0),3)),"",INDEX('Financial Goals (recurring)'!$E$4:$H$34,MATCH('Detailed Cash Flow Chart'!AC77,'Financial Goals (recurring)'!$E$4:$E$34,0),3))</f>
        <v/>
      </c>
      <c r="AF77" s="32" t="str">
        <f ca="1">IF(ISERROR(INDEX('Financial Goals (recurring)'!$D$4:$H$34,MATCH('Detailed Cash Flow Chart'!AC77,'Financial Goals (recurring)'!$D$4:$D$34,0),5)),"",INDEX('Financial Goals (recurring)'!$D$4:$H$34,MATCH('Detailed Cash Flow Chart'!AC77,'Financial Goals (recurring)'!$D$4:$D$34,0),5))</f>
        <v/>
      </c>
      <c r="AG77" s="36" t="str">
        <f t="shared" si="27"/>
        <v/>
      </c>
      <c r="AH77" s="38"/>
      <c r="AI77" s="28"/>
      <c r="AJ77" s="38" t="str">
        <f t="shared" ca="1" si="28"/>
        <v/>
      </c>
      <c r="AK77" s="38" t="str">
        <f ca="1">IF(ISERROR(INDEX('Financial Goals (recurring)'!$M$4:$Q$34,MATCH('Detailed Cash Flow Chart'!AC77,'Financial Goals (recurring)'!$M$4:$M$34,0),3)),"",INDEX('Financial Goals (recurring)'!$M$4:$Q$34,MATCH('Detailed Cash Flow Chart'!AC77,'Financial Goals (recurring)'!$M$4:$M$34,0),3))</f>
        <v/>
      </c>
      <c r="AL77" s="38" t="str">
        <f ca="1">IF(ISERROR(INDEX('Financial Goals (recurring)'!$N$4:$Q$34,MATCH('Detailed Cash Flow Chart'!AC77,'Financial Goals (recurring)'!$N$4:$N$34,0),3)),"",INDEX('Financial Goals (recurring)'!$N$4:$Q$34,MATCH('Detailed Cash Flow Chart'!AC77,'Financial Goals (recurring)'!$N$4:$N$34,0),3))</f>
        <v/>
      </c>
      <c r="AM77" s="38" t="str">
        <f ca="1">IF(ISERROR(INDEX('Financial Goals (recurring)'!$M$4:$Q$34,MATCH('Detailed Cash Flow Chart'!AC77,'Financial Goals (recurring)'!$M$4:$M$34,0),5)),"",INDEX('Financial Goals (recurring)'!$M$4:$Q$34,MATCH('Detailed Cash Flow Chart'!AC77,'Financial Goals (recurring)'!$M$4:$M$34,0),5))</f>
        <v/>
      </c>
      <c r="AN77" s="32" t="str">
        <f t="shared" ca="1" si="29"/>
        <v/>
      </c>
      <c r="AO77" s="34" t="str">
        <f t="shared" ca="1" si="20"/>
        <v/>
      </c>
      <c r="AP77" s="28"/>
      <c r="AQ77" s="36">
        <f t="shared" ca="1" si="30"/>
        <v>0</v>
      </c>
    </row>
    <row r="78" spans="1:43">
      <c r="A78" s="39" t="str">
        <f t="shared" ca="1" si="21"/>
        <v/>
      </c>
      <c r="B78" s="39" t="str">
        <f ca="1">IF(B77&lt;(Retirement!$B$3+wy+k),B77+1,"")</f>
        <v/>
      </c>
      <c r="C78" s="36" t="str">
        <f ca="1">IF(B78="","",IF(B77&lt;(Retirement!$B$3+wy),C77*(1+preinf),C77*(1+inf)))</f>
        <v/>
      </c>
      <c r="D78" s="36">
        <f t="shared" ca="1" si="31"/>
        <v>0</v>
      </c>
      <c r="E78" s="36" t="str">
        <f t="shared" ca="1" si="32"/>
        <v/>
      </c>
      <c r="F78" s="36" t="str">
        <f ca="1">IF(B78="","",IF(A77&lt;y+wy,IF(Retirement!$J$16="none","none",(12*E78+F77)*(1+preretint)),""))</f>
        <v/>
      </c>
      <c r="G78" s="36" t="str">
        <f ca="1">IF(B78="","",IF(A77&lt;y+wy,G77*(1+Retirement!$B$14),""))</f>
        <v/>
      </c>
      <c r="H78" s="36" t="str">
        <f ca="1">IF(B78="","",IF(A78&gt;=Retirement!$B$4,(H77-12*IF(D78="",0,D78))*(1+IF(A78&lt;Retirement!$B$4,preretint,retroi)), IF(A78=Retirement!$B$4-1,corptax,IF(F78="none",0,F78)+G78)))</f>
        <v/>
      </c>
      <c r="I78" s="41" t="str">
        <f ca="1">IF(A78=Retirement!$B$4-1,IF(F78="none",0,F78)+G78-H78,"")</f>
        <v/>
      </c>
      <c r="J78" s="81" t="e">
        <f t="shared" ca="1" si="22"/>
        <v>#N/A</v>
      </c>
      <c r="K78" s="82" t="e">
        <f t="shared" ca="1" si="23"/>
        <v>#N/A</v>
      </c>
      <c r="L78" s="82" t="e">
        <f t="shared" ca="1" si="33"/>
        <v>#N/A</v>
      </c>
      <c r="M78" s="82">
        <f ca="1">IF(A78&gt;rety-1,'Cash flow summary'!H78,NA())/100000</f>
        <v>0</v>
      </c>
      <c r="N78" s="82" t="e">
        <f t="shared" ca="1" si="34"/>
        <v>#N/A</v>
      </c>
      <c r="O78" s="81" t="e">
        <f t="shared" ca="1" si="24"/>
        <v>#N/A</v>
      </c>
      <c r="P78" s="28"/>
      <c r="Q78" s="283" t="str">
        <f t="shared" ca="1" si="25"/>
        <v/>
      </c>
      <c r="R78" s="30" t="str">
        <f ca="1">IF(A78&gt;YEAR('Financial Goals (non-recurring)'!$B$6)-1,"",IF(R77&lt;&gt;"",R77+1,IF(A78=YEAR('Financial Goals (non-recurring)'!$B$7),1,"")))</f>
        <v/>
      </c>
      <c r="S78" s="36" t="str">
        <f ca="1">IF(R78&lt;&gt;"",'Financial Goals (non-recurring)'!$B$18*(1+incg)^(R78-1),"")</f>
        <v/>
      </c>
      <c r="T78" s="30" t="str">
        <f ca="1">IF(A78&gt;YEAR('Financial Goals (non-recurring)'!$D$6)-1,"",IF(T77&lt;&gt;"",T77+1,IF(A78=YEAR('Financial Goals (non-recurring)'!$D$7),1,"")))</f>
        <v/>
      </c>
      <c r="U78" s="36" t="str">
        <f ca="1">IF(T78&lt;&gt;"",'Financial Goals (non-recurring)'!$D$18*(1+'Financial Goals (non-recurring)'!$D$14)^(T78-1),"")</f>
        <v/>
      </c>
      <c r="V78" s="30" t="str">
        <f ca="1">IF(A78&gt;YEAR('Financial Goals (non-recurring)'!$F$6)-1,"",IF(V77&lt;&gt;"",V77+1,IF(A78=YEAR('Financial Goals (non-recurring)'!$F$7),1,"")))</f>
        <v/>
      </c>
      <c r="W78" s="36" t="str">
        <f ca="1">IF(V78&lt;&gt;"",'Financial Goals (non-recurring)'!$F$18*(1+'Financial Goals (non-recurring)'!$F$14)^(V78-1),"")</f>
        <v/>
      </c>
      <c r="X78" s="30" t="str">
        <f ca="1">IF(A78&gt;YEAR('Financial Goals (non-recurring)'!$H$6)-1,"",IF(X77&lt;&gt;"",X77+1,IF(A78=YEAR('Financial Goals (non-recurring)'!$H$7),1,"")))</f>
        <v/>
      </c>
      <c r="Y78" s="36" t="str">
        <f ca="1">IF(X78&lt;&gt;"",'Financial Goals (non-recurring)'!$H$18*(1+'Financial Goals (non-recurring)'!$H$14)^(X78-1),"")</f>
        <v/>
      </c>
      <c r="Z78" s="30" t="str">
        <f ca="1">IF(A78&gt;YEAR('Financial Goals (non-recurring)'!$J$6)-1,"",IF(Z77&lt;&gt;"",Z77+1,IF(A78=YEAR('Financial Goals (non-recurring)'!$J$7),1,"")))</f>
        <v/>
      </c>
      <c r="AA78" s="36" t="str">
        <f ca="1">IF(Z78&lt;&gt;"",'Financial Goals (non-recurring)'!$J$18*(1+'Financial Goals (non-recurring)'!$J$14)^(Z78-1),"")</f>
        <v/>
      </c>
      <c r="AB78" s="28"/>
      <c r="AC78" s="35" t="str">
        <f t="shared" ca="1" si="26"/>
        <v/>
      </c>
      <c r="AD78" s="31" t="str">
        <f ca="1">IF(ISERROR(INDEX('Financial Goals (recurring)'!$D$4:$H$34,MATCH('Detailed Cash Flow Chart'!AC78,'Financial Goals (recurring)'!$D$4:$D$34,0),3)),"",INDEX('Financial Goals (recurring)'!$D$4:$H$34,MATCH('Detailed Cash Flow Chart'!AC78,'Financial Goals (recurring)'!$D$4:$D$34,0),3))</f>
        <v/>
      </c>
      <c r="AE78" s="32" t="str">
        <f ca="1">IF(ISERROR(INDEX('Financial Goals (recurring)'!$E$4:$H$34,MATCH('Detailed Cash Flow Chart'!AC78,'Financial Goals (recurring)'!$E$4:$E$34,0),3)),"",INDEX('Financial Goals (recurring)'!$E$4:$H$34,MATCH('Detailed Cash Flow Chart'!AC78,'Financial Goals (recurring)'!$E$4:$E$34,0),3))</f>
        <v/>
      </c>
      <c r="AF78" s="32" t="str">
        <f ca="1">IF(ISERROR(INDEX('Financial Goals (recurring)'!$D$4:$H$34,MATCH('Detailed Cash Flow Chart'!AC78,'Financial Goals (recurring)'!$D$4:$D$34,0),5)),"",INDEX('Financial Goals (recurring)'!$D$4:$H$34,MATCH('Detailed Cash Flow Chart'!AC78,'Financial Goals (recurring)'!$D$4:$D$34,0),5))</f>
        <v/>
      </c>
      <c r="AG78" s="36" t="str">
        <f t="shared" si="27"/>
        <v/>
      </c>
      <c r="AH78" s="38"/>
      <c r="AI78" s="28"/>
      <c r="AJ78" s="38" t="str">
        <f t="shared" ca="1" si="28"/>
        <v/>
      </c>
      <c r="AK78" s="38" t="str">
        <f ca="1">IF(ISERROR(INDEX('Financial Goals (recurring)'!$M$4:$Q$34,MATCH('Detailed Cash Flow Chart'!AC78,'Financial Goals (recurring)'!$M$4:$M$34,0),3)),"",INDEX('Financial Goals (recurring)'!$M$4:$Q$34,MATCH('Detailed Cash Flow Chart'!AC78,'Financial Goals (recurring)'!$M$4:$M$34,0),3))</f>
        <v/>
      </c>
      <c r="AL78" s="38" t="str">
        <f ca="1">IF(ISERROR(INDEX('Financial Goals (recurring)'!$N$4:$Q$34,MATCH('Detailed Cash Flow Chart'!AC78,'Financial Goals (recurring)'!$N$4:$N$34,0),3)),"",INDEX('Financial Goals (recurring)'!$N$4:$Q$34,MATCH('Detailed Cash Flow Chart'!AC78,'Financial Goals (recurring)'!$N$4:$N$34,0),3))</f>
        <v/>
      </c>
      <c r="AM78" s="38" t="str">
        <f ca="1">IF(ISERROR(INDEX('Financial Goals (recurring)'!$M$4:$Q$34,MATCH('Detailed Cash Flow Chart'!AC78,'Financial Goals (recurring)'!$M$4:$M$34,0),5)),"",INDEX('Financial Goals (recurring)'!$M$4:$Q$34,MATCH('Detailed Cash Flow Chart'!AC78,'Financial Goals (recurring)'!$M$4:$M$34,0),5))</f>
        <v/>
      </c>
      <c r="AN78" s="32" t="str">
        <f t="shared" ca="1" si="29"/>
        <v/>
      </c>
      <c r="AO78" s="34" t="str">
        <f t="shared" ca="1" si="20"/>
        <v/>
      </c>
      <c r="AP78" s="28"/>
      <c r="AQ78" s="36">
        <f t="shared" ca="1" si="30"/>
        <v>0</v>
      </c>
    </row>
    <row r="79" spans="1:43">
      <c r="A79" s="39" t="str">
        <f t="shared" ca="1" si="21"/>
        <v/>
      </c>
      <c r="B79" s="39" t="str">
        <f ca="1">IF(B78&lt;(Retirement!$B$3+wy+k),B78+1,"")</f>
        <v/>
      </c>
      <c r="C79" s="36" t="str">
        <f ca="1">IF(B79="","",IF(B78&lt;(Retirement!$B$3+wy),C78*(1+preinf),C78*(1+inf)))</f>
        <v/>
      </c>
      <c r="D79" s="36">
        <f t="shared" ca="1" si="31"/>
        <v>0</v>
      </c>
      <c r="E79" s="36" t="str">
        <f t="shared" ca="1" si="32"/>
        <v/>
      </c>
      <c r="F79" s="36" t="str">
        <f ca="1">IF(B79="","",IF(A78&lt;y+wy,IF(Retirement!$J$16="none","none",(12*E79+F78)*(1+preretint)),""))</f>
        <v/>
      </c>
      <c r="G79" s="36" t="str">
        <f ca="1">IF(B79="","",IF(A78&lt;y+wy,G78*(1+Retirement!$B$14),""))</f>
        <v/>
      </c>
      <c r="H79" s="36" t="str">
        <f ca="1">IF(B79="","",IF(A79&gt;=Retirement!$B$4,(H78-12*IF(D79="",0,D79))*(1+IF(A79&lt;Retirement!$B$4,preretint,retroi)), IF(A79=Retirement!$B$4-1,corptax,IF(F79="none",0,F79)+G79)))</f>
        <v/>
      </c>
      <c r="I79" s="41" t="str">
        <f ca="1">IF(A79=Retirement!$B$4-1,IF(F79="none",0,F79)+G79-H79,"")</f>
        <v/>
      </c>
      <c r="J79" s="81" t="e">
        <f t="shared" ca="1" si="22"/>
        <v>#N/A</v>
      </c>
      <c r="K79" s="82" t="e">
        <f t="shared" ca="1" si="23"/>
        <v>#N/A</v>
      </c>
      <c r="L79" s="82" t="e">
        <f t="shared" ca="1" si="33"/>
        <v>#N/A</v>
      </c>
      <c r="M79" s="82">
        <f ca="1">IF(A79&gt;rety-1,'Cash flow summary'!H79,NA())/100000</f>
        <v>0</v>
      </c>
      <c r="N79" s="82" t="e">
        <f t="shared" ca="1" si="34"/>
        <v>#N/A</v>
      </c>
      <c r="O79" s="81" t="e">
        <f t="shared" ca="1" si="24"/>
        <v>#N/A</v>
      </c>
      <c r="P79" s="28"/>
      <c r="Q79" s="283" t="str">
        <f t="shared" ca="1" si="25"/>
        <v/>
      </c>
      <c r="R79" s="30" t="str">
        <f ca="1">IF(A79&gt;YEAR('Financial Goals (non-recurring)'!$B$6)-1,"",IF(R78&lt;&gt;"",R78+1,IF(A79=YEAR('Financial Goals (non-recurring)'!$B$7),1,"")))</f>
        <v/>
      </c>
      <c r="S79" s="36" t="str">
        <f ca="1">IF(R79&lt;&gt;"",'Financial Goals (non-recurring)'!$B$18*(1+incg)^(R79-1),"")</f>
        <v/>
      </c>
      <c r="T79" s="30" t="str">
        <f ca="1">IF(A79&gt;YEAR('Financial Goals (non-recurring)'!$D$6)-1,"",IF(T78&lt;&gt;"",T78+1,IF(A79=YEAR('Financial Goals (non-recurring)'!$D$7),1,"")))</f>
        <v/>
      </c>
      <c r="U79" s="36" t="str">
        <f ca="1">IF(T79&lt;&gt;"",'Financial Goals (non-recurring)'!$D$18*(1+'Financial Goals (non-recurring)'!$D$14)^(T79-1),"")</f>
        <v/>
      </c>
      <c r="V79" s="30" t="str">
        <f ca="1">IF(A79&gt;YEAR('Financial Goals (non-recurring)'!$F$6)-1,"",IF(V78&lt;&gt;"",V78+1,IF(A79=YEAR('Financial Goals (non-recurring)'!$F$7),1,"")))</f>
        <v/>
      </c>
      <c r="W79" s="36" t="str">
        <f ca="1">IF(V79&lt;&gt;"",'Financial Goals (non-recurring)'!$F$18*(1+'Financial Goals (non-recurring)'!$F$14)^(V79-1),"")</f>
        <v/>
      </c>
      <c r="X79" s="30" t="str">
        <f ca="1">IF(A79&gt;YEAR('Financial Goals (non-recurring)'!$H$6)-1,"",IF(X78&lt;&gt;"",X78+1,IF(A79=YEAR('Financial Goals (non-recurring)'!$H$7),1,"")))</f>
        <v/>
      </c>
      <c r="Y79" s="36" t="str">
        <f ca="1">IF(X79&lt;&gt;"",'Financial Goals (non-recurring)'!$H$18*(1+'Financial Goals (non-recurring)'!$H$14)^(X79-1),"")</f>
        <v/>
      </c>
      <c r="Z79" s="30" t="str">
        <f ca="1">IF(A79&gt;YEAR('Financial Goals (non-recurring)'!$J$6)-1,"",IF(Z78&lt;&gt;"",Z78+1,IF(A79=YEAR('Financial Goals (non-recurring)'!$J$7),1,"")))</f>
        <v/>
      </c>
      <c r="AA79" s="36" t="str">
        <f ca="1">IF(Z79&lt;&gt;"",'Financial Goals (non-recurring)'!$J$18*(1+'Financial Goals (non-recurring)'!$J$14)^(Z79-1),"")</f>
        <v/>
      </c>
      <c r="AB79" s="28"/>
      <c r="AC79" s="35" t="str">
        <f t="shared" ca="1" si="26"/>
        <v/>
      </c>
      <c r="AD79" s="31" t="str">
        <f ca="1">IF(ISERROR(INDEX('Financial Goals (recurring)'!$D$4:$H$34,MATCH('Detailed Cash Flow Chart'!AC79,'Financial Goals (recurring)'!$D$4:$D$34,0),3)),"",INDEX('Financial Goals (recurring)'!$D$4:$H$34,MATCH('Detailed Cash Flow Chart'!AC79,'Financial Goals (recurring)'!$D$4:$D$34,0),3))</f>
        <v/>
      </c>
      <c r="AE79" s="32" t="str">
        <f ca="1">IF(ISERROR(INDEX('Financial Goals (recurring)'!$E$4:$H$34,MATCH('Detailed Cash Flow Chart'!AC79,'Financial Goals (recurring)'!$E$4:$E$34,0),3)),"",INDEX('Financial Goals (recurring)'!$E$4:$H$34,MATCH('Detailed Cash Flow Chart'!AC79,'Financial Goals (recurring)'!$E$4:$E$34,0),3))</f>
        <v/>
      </c>
      <c r="AF79" s="32" t="str">
        <f ca="1">IF(ISERROR(INDEX('Financial Goals (recurring)'!$D$4:$H$34,MATCH('Detailed Cash Flow Chart'!AC79,'Financial Goals (recurring)'!$D$4:$D$34,0),5)),"",INDEX('Financial Goals (recurring)'!$D$4:$H$34,MATCH('Detailed Cash Flow Chart'!AC79,'Financial Goals (recurring)'!$D$4:$D$34,0),5))</f>
        <v/>
      </c>
      <c r="AG79" s="36" t="str">
        <f t="shared" si="27"/>
        <v/>
      </c>
      <c r="AH79" s="38"/>
      <c r="AI79" s="28"/>
      <c r="AJ79" s="38" t="str">
        <f t="shared" ca="1" si="28"/>
        <v/>
      </c>
      <c r="AK79" s="38" t="str">
        <f ca="1">IF(ISERROR(INDEX('Financial Goals (recurring)'!$M$4:$Q$34,MATCH('Detailed Cash Flow Chart'!AC79,'Financial Goals (recurring)'!$M$4:$M$34,0),3)),"",INDEX('Financial Goals (recurring)'!$M$4:$Q$34,MATCH('Detailed Cash Flow Chart'!AC79,'Financial Goals (recurring)'!$M$4:$M$34,0),3))</f>
        <v/>
      </c>
      <c r="AL79" s="38" t="str">
        <f ca="1">IF(ISERROR(INDEX('Financial Goals (recurring)'!$N$4:$Q$34,MATCH('Detailed Cash Flow Chart'!AC79,'Financial Goals (recurring)'!$N$4:$N$34,0),3)),"",INDEX('Financial Goals (recurring)'!$N$4:$Q$34,MATCH('Detailed Cash Flow Chart'!AC79,'Financial Goals (recurring)'!$N$4:$N$34,0),3))</f>
        <v/>
      </c>
      <c r="AM79" s="38" t="str">
        <f ca="1">IF(ISERROR(INDEX('Financial Goals (recurring)'!$M$4:$Q$34,MATCH('Detailed Cash Flow Chart'!AC79,'Financial Goals (recurring)'!$M$4:$M$34,0),5)),"",INDEX('Financial Goals (recurring)'!$M$4:$Q$34,MATCH('Detailed Cash Flow Chart'!AC79,'Financial Goals (recurring)'!$M$4:$M$34,0),5))</f>
        <v/>
      </c>
      <c r="AN79" s="32" t="str">
        <f t="shared" ca="1" si="29"/>
        <v/>
      </c>
      <c r="AO79" s="34" t="str">
        <f t="shared" ca="1" si="20"/>
        <v/>
      </c>
      <c r="AP79" s="28"/>
      <c r="AQ79" s="36">
        <f t="shared" ca="1" si="30"/>
        <v>0</v>
      </c>
    </row>
    <row r="80" spans="1:43">
      <c r="A80" s="39" t="str">
        <f t="shared" ca="1" si="21"/>
        <v/>
      </c>
      <c r="B80" s="39" t="str">
        <f ca="1">IF(B79&lt;(Retirement!$B$3+wy+k),B79+1,"")</f>
        <v/>
      </c>
      <c r="C80" s="36" t="str">
        <f ca="1">IF(B80="","",IF(B79&lt;(Retirement!$B$3+wy),C79*(1+preinf),C79*(1+inf)))</f>
        <v/>
      </c>
      <c r="D80" s="36">
        <f t="shared" ca="1" si="31"/>
        <v>0</v>
      </c>
      <c r="E80" s="36" t="str">
        <f t="shared" ca="1" si="32"/>
        <v/>
      </c>
      <c r="F80" s="36" t="str">
        <f ca="1">IF(B80="","",IF(A79&lt;y+wy,IF(Retirement!$J$16="none","none",(12*E80+F79)*(1+preretint)),""))</f>
        <v/>
      </c>
      <c r="G80" s="36" t="str">
        <f ca="1">IF(B80="","",IF(A79&lt;y+wy,G79*(1+Retirement!$B$14),""))</f>
        <v/>
      </c>
      <c r="H80" s="36" t="str">
        <f ca="1">IF(B80="","",IF(A80&gt;=Retirement!$B$4,(H79-12*IF(D80="",0,D80))*(1+IF(A80&lt;Retirement!$B$4,preretint,retroi)), IF(A80=Retirement!$B$4-1,corptax,IF(F80="none",0,F80)+G80)))</f>
        <v/>
      </c>
      <c r="I80" s="41" t="str">
        <f ca="1">IF(A80=Retirement!$B$4-1,IF(F80="none",0,F80)+G80-H80,"")</f>
        <v/>
      </c>
      <c r="J80" s="81" t="e">
        <f t="shared" ca="1" si="22"/>
        <v>#N/A</v>
      </c>
      <c r="K80" s="82" t="e">
        <f t="shared" ca="1" si="23"/>
        <v>#N/A</v>
      </c>
      <c r="L80" s="82" t="e">
        <f t="shared" ca="1" si="33"/>
        <v>#N/A</v>
      </c>
      <c r="M80" s="82">
        <f ca="1">IF(A80&gt;rety-1,'Cash flow summary'!H80,NA())/100000</f>
        <v>0</v>
      </c>
      <c r="N80" s="82" t="e">
        <f t="shared" ca="1" si="34"/>
        <v>#N/A</v>
      </c>
      <c r="O80" s="81" t="e">
        <f t="shared" ca="1" si="24"/>
        <v>#N/A</v>
      </c>
      <c r="P80" s="28"/>
      <c r="Q80" s="283" t="str">
        <f t="shared" ca="1" si="25"/>
        <v/>
      </c>
      <c r="R80" s="30" t="str">
        <f ca="1">IF(A80&gt;YEAR('Financial Goals (non-recurring)'!$B$6)-1,"",IF(R79&lt;&gt;"",R79+1,IF(A80=YEAR('Financial Goals (non-recurring)'!$B$7),1,"")))</f>
        <v/>
      </c>
      <c r="S80" s="36" t="str">
        <f ca="1">IF(R80&lt;&gt;"",'Financial Goals (non-recurring)'!$B$18*(1+incg)^(R80-1),"")</f>
        <v/>
      </c>
      <c r="T80" s="30" t="str">
        <f ca="1">IF(A80&gt;YEAR('Financial Goals (non-recurring)'!$D$6)-1,"",IF(T79&lt;&gt;"",T79+1,IF(A80=YEAR('Financial Goals (non-recurring)'!$D$7),1,"")))</f>
        <v/>
      </c>
      <c r="U80" s="36" t="str">
        <f ca="1">IF(T80&lt;&gt;"",'Financial Goals (non-recurring)'!$D$18*(1+'Financial Goals (non-recurring)'!$D$14)^(T80-1),"")</f>
        <v/>
      </c>
      <c r="V80" s="30" t="str">
        <f ca="1">IF(A80&gt;YEAR('Financial Goals (non-recurring)'!$F$6)-1,"",IF(V79&lt;&gt;"",V79+1,IF(A80=YEAR('Financial Goals (non-recurring)'!$F$7),1,"")))</f>
        <v/>
      </c>
      <c r="W80" s="36" t="str">
        <f ca="1">IF(V80&lt;&gt;"",'Financial Goals (non-recurring)'!$F$18*(1+'Financial Goals (non-recurring)'!$F$14)^(V80-1),"")</f>
        <v/>
      </c>
      <c r="X80" s="30" t="str">
        <f ca="1">IF(A80&gt;YEAR('Financial Goals (non-recurring)'!$H$6)-1,"",IF(X79&lt;&gt;"",X79+1,IF(A80=YEAR('Financial Goals (non-recurring)'!$H$7),1,"")))</f>
        <v/>
      </c>
      <c r="Y80" s="36" t="str">
        <f ca="1">IF(X80&lt;&gt;"",'Financial Goals (non-recurring)'!$H$18*(1+'Financial Goals (non-recurring)'!$H$14)^(X80-1),"")</f>
        <v/>
      </c>
      <c r="Z80" s="30" t="str">
        <f ca="1">IF(A80&gt;YEAR('Financial Goals (non-recurring)'!$J$6)-1,"",IF(Z79&lt;&gt;"",Z79+1,IF(A80=YEAR('Financial Goals (non-recurring)'!$J$7),1,"")))</f>
        <v/>
      </c>
      <c r="AA80" s="36" t="str">
        <f ca="1">IF(Z80&lt;&gt;"",'Financial Goals (non-recurring)'!$J$18*(1+'Financial Goals (non-recurring)'!$J$14)^(Z80-1),"")</f>
        <v/>
      </c>
      <c r="AB80" s="28"/>
      <c r="AC80" s="35" t="str">
        <f t="shared" ca="1" si="26"/>
        <v/>
      </c>
      <c r="AD80" s="31" t="str">
        <f ca="1">IF(ISERROR(INDEX('Financial Goals (recurring)'!$D$4:$H$34,MATCH('Detailed Cash Flow Chart'!AC80,'Financial Goals (recurring)'!$D$4:$D$34,0),3)),"",INDEX('Financial Goals (recurring)'!$D$4:$H$34,MATCH('Detailed Cash Flow Chart'!AC80,'Financial Goals (recurring)'!$D$4:$D$34,0),3))</f>
        <v/>
      </c>
      <c r="AE80" s="32" t="str">
        <f ca="1">IF(ISERROR(INDEX('Financial Goals (recurring)'!$E$4:$H$34,MATCH('Detailed Cash Flow Chart'!AC80,'Financial Goals (recurring)'!$E$4:$E$34,0),3)),"",INDEX('Financial Goals (recurring)'!$E$4:$H$34,MATCH('Detailed Cash Flow Chart'!AC80,'Financial Goals (recurring)'!$E$4:$E$34,0),3))</f>
        <v/>
      </c>
      <c r="AF80" s="32" t="str">
        <f ca="1">IF(ISERROR(INDEX('Financial Goals (recurring)'!$D$4:$H$34,MATCH('Detailed Cash Flow Chart'!AC80,'Financial Goals (recurring)'!$D$4:$D$34,0),5)),"",INDEX('Financial Goals (recurring)'!$D$4:$H$34,MATCH('Detailed Cash Flow Chart'!AC80,'Financial Goals (recurring)'!$D$4:$D$34,0),5))</f>
        <v/>
      </c>
      <c r="AG80" s="36" t="str">
        <f t="shared" si="27"/>
        <v/>
      </c>
      <c r="AH80" s="38"/>
      <c r="AI80" s="28"/>
      <c r="AJ80" s="38" t="str">
        <f t="shared" ca="1" si="28"/>
        <v/>
      </c>
      <c r="AK80" s="38" t="str">
        <f ca="1">IF(ISERROR(INDEX('Financial Goals (recurring)'!$M$4:$Q$34,MATCH('Detailed Cash Flow Chart'!AC80,'Financial Goals (recurring)'!$M$4:$M$34,0),3)),"",INDEX('Financial Goals (recurring)'!$M$4:$Q$34,MATCH('Detailed Cash Flow Chart'!AC80,'Financial Goals (recurring)'!$M$4:$M$34,0),3))</f>
        <v/>
      </c>
      <c r="AL80" s="38" t="str">
        <f ca="1">IF(ISERROR(INDEX('Financial Goals (recurring)'!$N$4:$Q$34,MATCH('Detailed Cash Flow Chart'!AC80,'Financial Goals (recurring)'!$N$4:$N$34,0),3)),"",INDEX('Financial Goals (recurring)'!$N$4:$Q$34,MATCH('Detailed Cash Flow Chart'!AC80,'Financial Goals (recurring)'!$N$4:$N$34,0),3))</f>
        <v/>
      </c>
      <c r="AM80" s="38" t="str">
        <f ca="1">IF(ISERROR(INDEX('Financial Goals (recurring)'!$M$4:$Q$34,MATCH('Detailed Cash Flow Chart'!AC80,'Financial Goals (recurring)'!$M$4:$M$34,0),5)),"",INDEX('Financial Goals (recurring)'!$M$4:$Q$34,MATCH('Detailed Cash Flow Chart'!AC80,'Financial Goals (recurring)'!$M$4:$M$34,0),5))</f>
        <v/>
      </c>
      <c r="AN80" s="32" t="str">
        <f t="shared" ca="1" si="29"/>
        <v/>
      </c>
      <c r="AO80" s="34" t="str">
        <f t="shared" ca="1" si="20"/>
        <v/>
      </c>
      <c r="AP80" s="28"/>
      <c r="AQ80" s="36">
        <f t="shared" ca="1" si="30"/>
        <v>0</v>
      </c>
    </row>
    <row r="81" spans="1:43">
      <c r="A81" s="39" t="str">
        <f t="shared" ca="1" si="21"/>
        <v/>
      </c>
      <c r="B81" s="39" t="str">
        <f ca="1">IF(B80&lt;(Retirement!$B$3+wy+k),B80+1,"")</f>
        <v/>
      </c>
      <c r="C81" s="36" t="str">
        <f ca="1">IF(B81="","",IF(B80&lt;(Retirement!$B$3+wy),C80*(1+preinf),C80*(1+inf)))</f>
        <v/>
      </c>
      <c r="D81" s="36">
        <f t="shared" ca="1" si="31"/>
        <v>0</v>
      </c>
      <c r="E81" s="36" t="str">
        <f t="shared" ca="1" si="32"/>
        <v/>
      </c>
      <c r="F81" s="36" t="str">
        <f ca="1">IF(B81="","",IF(A80&lt;y+wy,IF(Retirement!$J$16="none","none",(12*E81+F80)*(1+preretint)),""))</f>
        <v/>
      </c>
      <c r="G81" s="36" t="str">
        <f ca="1">IF(B81="","",IF(A80&lt;y+wy,G80*(1+Retirement!$B$14),""))</f>
        <v/>
      </c>
      <c r="H81" s="36" t="str">
        <f ca="1">IF(B81="","",IF(A81&gt;=Retirement!$B$4,(H80-12*IF(D81="",0,D81))*(1+IF(A81&lt;Retirement!$B$4,preretint,retroi)), IF(A81=Retirement!$B$4-1,corptax,IF(F81="none",0,F81)+G81)))</f>
        <v/>
      </c>
      <c r="I81" s="41" t="str">
        <f ca="1">IF(A81=Retirement!$B$4-1,IF(F81="none",0,F81)+G81-H81,"")</f>
        <v/>
      </c>
      <c r="J81" s="81" t="e">
        <f t="shared" ca="1" si="22"/>
        <v>#N/A</v>
      </c>
      <c r="K81" s="82" t="e">
        <f t="shared" ca="1" si="23"/>
        <v>#N/A</v>
      </c>
      <c r="L81" s="82" t="e">
        <f t="shared" ca="1" si="33"/>
        <v>#N/A</v>
      </c>
      <c r="M81" s="82">
        <f ca="1">IF(A81&gt;rety-1,'Cash flow summary'!H81,NA())/100000</f>
        <v>0</v>
      </c>
      <c r="N81" s="82" t="e">
        <f t="shared" ca="1" si="34"/>
        <v>#N/A</v>
      </c>
      <c r="O81" s="81" t="e">
        <f t="shared" ca="1" si="24"/>
        <v>#N/A</v>
      </c>
      <c r="P81" s="28"/>
      <c r="Q81" s="283" t="str">
        <f t="shared" ca="1" si="25"/>
        <v/>
      </c>
      <c r="R81" s="30" t="str">
        <f ca="1">IF(A81&gt;YEAR('Financial Goals (non-recurring)'!$B$6)-1,"",IF(R80&lt;&gt;"",R80+1,IF(A81=YEAR('Financial Goals (non-recurring)'!$B$7),1,"")))</f>
        <v/>
      </c>
      <c r="S81" s="36" t="str">
        <f ca="1">IF(R81&lt;&gt;"",'Financial Goals (non-recurring)'!$B$18*(1+incg)^(R81-1),"")</f>
        <v/>
      </c>
      <c r="T81" s="30" t="str">
        <f ca="1">IF(A81&gt;YEAR('Financial Goals (non-recurring)'!$D$6)-1,"",IF(T80&lt;&gt;"",T80+1,IF(A81=YEAR('Financial Goals (non-recurring)'!$D$7),1,"")))</f>
        <v/>
      </c>
      <c r="U81" s="36" t="str">
        <f ca="1">IF(T81&lt;&gt;"",'Financial Goals (non-recurring)'!$D$18*(1+'Financial Goals (non-recurring)'!$D$14)^(T81-1),"")</f>
        <v/>
      </c>
      <c r="V81" s="30" t="str">
        <f ca="1">IF(A81&gt;YEAR('Financial Goals (non-recurring)'!$F$6)-1,"",IF(V80&lt;&gt;"",V80+1,IF(A81=YEAR('Financial Goals (non-recurring)'!$F$7),1,"")))</f>
        <v/>
      </c>
      <c r="W81" s="36" t="str">
        <f ca="1">IF(V81&lt;&gt;"",'Financial Goals (non-recurring)'!$F$18*(1+'Financial Goals (non-recurring)'!$F$14)^(V81-1),"")</f>
        <v/>
      </c>
      <c r="X81" s="30" t="str">
        <f ca="1">IF(A81&gt;YEAR('Financial Goals (non-recurring)'!$H$6)-1,"",IF(X80&lt;&gt;"",X80+1,IF(A81=YEAR('Financial Goals (non-recurring)'!$H$7),1,"")))</f>
        <v/>
      </c>
      <c r="Y81" s="36" t="str">
        <f ca="1">IF(X81&lt;&gt;"",'Financial Goals (non-recurring)'!$H$18*(1+'Financial Goals (non-recurring)'!$H$14)^(X81-1),"")</f>
        <v/>
      </c>
      <c r="Z81" s="30" t="str">
        <f ca="1">IF(A81&gt;YEAR('Financial Goals (non-recurring)'!$J$6)-1,"",IF(Z80&lt;&gt;"",Z80+1,IF(A81=YEAR('Financial Goals (non-recurring)'!$J$7),1,"")))</f>
        <v/>
      </c>
      <c r="AA81" s="36" t="str">
        <f ca="1">IF(Z81&lt;&gt;"",'Financial Goals (non-recurring)'!$J$18*(1+'Financial Goals (non-recurring)'!$J$14)^(Z81-1),"")</f>
        <v/>
      </c>
      <c r="AB81" s="28"/>
      <c r="AC81" s="35" t="str">
        <f t="shared" ca="1" si="26"/>
        <v/>
      </c>
      <c r="AD81" s="31" t="str">
        <f ca="1">IF(ISERROR(INDEX('Financial Goals (recurring)'!$D$4:$H$34,MATCH('Detailed Cash Flow Chart'!AC81,'Financial Goals (recurring)'!$D$4:$D$34,0),3)),"",INDEX('Financial Goals (recurring)'!$D$4:$H$34,MATCH('Detailed Cash Flow Chart'!AC81,'Financial Goals (recurring)'!$D$4:$D$34,0),3))</f>
        <v/>
      </c>
      <c r="AE81" s="32" t="str">
        <f ca="1">IF(ISERROR(INDEX('Financial Goals (recurring)'!$E$4:$H$34,MATCH('Detailed Cash Flow Chart'!AC81,'Financial Goals (recurring)'!$E$4:$E$34,0),3)),"",INDEX('Financial Goals (recurring)'!$E$4:$H$34,MATCH('Detailed Cash Flow Chart'!AC81,'Financial Goals (recurring)'!$E$4:$E$34,0),3))</f>
        <v/>
      </c>
      <c r="AF81" s="32" t="str">
        <f ca="1">IF(ISERROR(INDEX('Financial Goals (recurring)'!$D$4:$H$34,MATCH('Detailed Cash Flow Chart'!AC81,'Financial Goals (recurring)'!$D$4:$D$34,0),5)),"",INDEX('Financial Goals (recurring)'!$D$4:$H$34,MATCH('Detailed Cash Flow Chart'!AC81,'Financial Goals (recurring)'!$D$4:$D$34,0),5))</f>
        <v/>
      </c>
      <c r="AG81" s="36" t="str">
        <f t="shared" si="27"/>
        <v/>
      </c>
      <c r="AH81" s="38"/>
      <c r="AI81" s="28"/>
      <c r="AJ81" s="38" t="str">
        <f t="shared" ca="1" si="28"/>
        <v/>
      </c>
      <c r="AK81" s="38" t="str">
        <f ca="1">IF(ISERROR(INDEX('Financial Goals (recurring)'!$M$4:$Q$34,MATCH('Detailed Cash Flow Chart'!AC81,'Financial Goals (recurring)'!$M$4:$M$34,0),3)),"",INDEX('Financial Goals (recurring)'!$M$4:$Q$34,MATCH('Detailed Cash Flow Chart'!AC81,'Financial Goals (recurring)'!$M$4:$M$34,0),3))</f>
        <v/>
      </c>
      <c r="AL81" s="38" t="str">
        <f ca="1">IF(ISERROR(INDEX('Financial Goals (recurring)'!$N$4:$Q$34,MATCH('Detailed Cash Flow Chart'!AC81,'Financial Goals (recurring)'!$N$4:$N$34,0),3)),"",INDEX('Financial Goals (recurring)'!$N$4:$Q$34,MATCH('Detailed Cash Flow Chart'!AC81,'Financial Goals (recurring)'!$N$4:$N$34,0),3))</f>
        <v/>
      </c>
      <c r="AM81" s="38" t="str">
        <f ca="1">IF(ISERROR(INDEX('Financial Goals (recurring)'!$M$4:$Q$34,MATCH('Detailed Cash Flow Chart'!AC81,'Financial Goals (recurring)'!$M$4:$M$34,0),5)),"",INDEX('Financial Goals (recurring)'!$M$4:$Q$34,MATCH('Detailed Cash Flow Chart'!AC81,'Financial Goals (recurring)'!$M$4:$M$34,0),5))</f>
        <v/>
      </c>
      <c r="AN81" s="32" t="str">
        <f t="shared" ca="1" si="29"/>
        <v/>
      </c>
      <c r="AO81" s="34" t="str">
        <f t="shared" ca="1" si="20"/>
        <v/>
      </c>
      <c r="AP81" s="28"/>
      <c r="AQ81" s="36">
        <f t="shared" ca="1" si="30"/>
        <v>0</v>
      </c>
    </row>
    <row r="82" spans="1:43">
      <c r="A82" s="39" t="str">
        <f t="shared" ca="1" si="21"/>
        <v/>
      </c>
      <c r="B82" s="39" t="str">
        <f ca="1">IF(B81&lt;(Retirement!$B$3+wy+k),B81+1,"")</f>
        <v/>
      </c>
      <c r="C82" s="36" t="str">
        <f ca="1">IF(B82="","",IF(B81&lt;(Retirement!$B$3+wy),C81*(1+preinf),C81*(1+inf)))</f>
        <v/>
      </c>
      <c r="D82" s="36">
        <f t="shared" ca="1" si="31"/>
        <v>0</v>
      </c>
      <c r="E82" s="36" t="str">
        <f t="shared" ca="1" si="32"/>
        <v/>
      </c>
      <c r="F82" s="36" t="str">
        <f ca="1">IF(B82="","",IF(A81&lt;y+wy,IF(Retirement!$J$16="none","none",(12*E82+F81)*(1+preretint)),""))</f>
        <v/>
      </c>
      <c r="G82" s="36" t="str">
        <f ca="1">IF(B82="","",IF(A81&lt;y+wy,G81*(1+Retirement!$B$14),""))</f>
        <v/>
      </c>
      <c r="H82" s="36" t="str">
        <f ca="1">IF(B82="","",IF(A82&gt;=Retirement!$B$4,(H81-12*IF(D82="",0,D82))*(1+IF(A82&lt;Retirement!$B$4,preretint,retroi)), IF(A82=Retirement!$B$4-1,corptax,IF(F82="none",0,F82)+G82)))</f>
        <v/>
      </c>
      <c r="I82" s="41" t="str">
        <f ca="1">IF(A82=Retirement!$B$4-1,IF(F82="none",0,F82)+G82-H82,"")</f>
        <v/>
      </c>
      <c r="J82" s="81" t="e">
        <f t="shared" ca="1" si="22"/>
        <v>#N/A</v>
      </c>
      <c r="K82" s="82" t="e">
        <f t="shared" ca="1" si="23"/>
        <v>#N/A</v>
      </c>
      <c r="L82" s="82" t="e">
        <f t="shared" ca="1" si="33"/>
        <v>#N/A</v>
      </c>
      <c r="M82" s="82">
        <f ca="1">IF(A82&gt;rety-1,'Cash flow summary'!H82,NA())/100000</f>
        <v>0</v>
      </c>
      <c r="N82" s="82" t="e">
        <f t="shared" ca="1" si="34"/>
        <v>#N/A</v>
      </c>
      <c r="O82" s="81" t="e">
        <f t="shared" ca="1" si="24"/>
        <v>#N/A</v>
      </c>
      <c r="P82" s="28"/>
      <c r="Q82" s="283" t="str">
        <f t="shared" ca="1" si="25"/>
        <v/>
      </c>
      <c r="R82" s="30" t="str">
        <f ca="1">IF(A82&gt;YEAR('Financial Goals (non-recurring)'!$B$6)-1,"",IF(R81&lt;&gt;"",R81+1,IF(A82=YEAR('Financial Goals (non-recurring)'!$B$7),1,"")))</f>
        <v/>
      </c>
      <c r="S82" s="36" t="str">
        <f ca="1">IF(R82&lt;&gt;"",'Financial Goals (non-recurring)'!$B$18*(1+incg)^(R82-1),"")</f>
        <v/>
      </c>
      <c r="T82" s="30" t="str">
        <f ca="1">IF(A82&gt;YEAR('Financial Goals (non-recurring)'!$D$6)-1,"",IF(T81&lt;&gt;"",T81+1,IF(A82=YEAR('Financial Goals (non-recurring)'!$D$7),1,"")))</f>
        <v/>
      </c>
      <c r="U82" s="36" t="str">
        <f ca="1">IF(T82&lt;&gt;"",'Financial Goals (non-recurring)'!$D$18*(1+'Financial Goals (non-recurring)'!$D$14)^(T82-1),"")</f>
        <v/>
      </c>
      <c r="V82" s="30" t="str">
        <f ca="1">IF(A82&gt;YEAR('Financial Goals (non-recurring)'!$F$6)-1,"",IF(V81&lt;&gt;"",V81+1,IF(A82=YEAR('Financial Goals (non-recurring)'!$F$7),1,"")))</f>
        <v/>
      </c>
      <c r="W82" s="36" t="str">
        <f ca="1">IF(V82&lt;&gt;"",'Financial Goals (non-recurring)'!$F$18*(1+'Financial Goals (non-recurring)'!$F$14)^(V82-1),"")</f>
        <v/>
      </c>
      <c r="X82" s="30" t="str">
        <f ca="1">IF(A82&gt;YEAR('Financial Goals (non-recurring)'!$H$6)-1,"",IF(X81&lt;&gt;"",X81+1,IF(A82=YEAR('Financial Goals (non-recurring)'!$H$7),1,"")))</f>
        <v/>
      </c>
      <c r="Y82" s="36" t="str">
        <f ca="1">IF(X82&lt;&gt;"",'Financial Goals (non-recurring)'!$H$18*(1+'Financial Goals (non-recurring)'!$H$14)^(X82-1),"")</f>
        <v/>
      </c>
      <c r="Z82" s="30" t="str">
        <f ca="1">IF(A82&gt;YEAR('Financial Goals (non-recurring)'!$J$6)-1,"",IF(Z81&lt;&gt;"",Z81+1,IF(A82=YEAR('Financial Goals (non-recurring)'!$J$7),1,"")))</f>
        <v/>
      </c>
      <c r="AA82" s="36" t="str">
        <f ca="1">IF(Z82&lt;&gt;"",'Financial Goals (non-recurring)'!$J$18*(1+'Financial Goals (non-recurring)'!$J$14)^(Z82-1),"")</f>
        <v/>
      </c>
      <c r="AB82" s="28"/>
      <c r="AC82" s="35" t="str">
        <f t="shared" ca="1" si="26"/>
        <v/>
      </c>
      <c r="AD82" s="31" t="str">
        <f ca="1">IF(ISERROR(INDEX('Financial Goals (recurring)'!$D$4:$H$34,MATCH('Detailed Cash Flow Chart'!AC82,'Financial Goals (recurring)'!$D$4:$D$34,0),3)),"",INDEX('Financial Goals (recurring)'!$D$4:$H$34,MATCH('Detailed Cash Flow Chart'!AC82,'Financial Goals (recurring)'!$D$4:$D$34,0),3))</f>
        <v/>
      </c>
      <c r="AE82" s="32" t="str">
        <f ca="1">IF(ISERROR(INDEX('Financial Goals (recurring)'!$E$4:$H$34,MATCH('Detailed Cash Flow Chart'!AC82,'Financial Goals (recurring)'!$E$4:$E$34,0),3)),"",INDEX('Financial Goals (recurring)'!$E$4:$H$34,MATCH('Detailed Cash Flow Chart'!AC82,'Financial Goals (recurring)'!$E$4:$E$34,0),3))</f>
        <v/>
      </c>
      <c r="AF82" s="32" t="str">
        <f ca="1">IF(ISERROR(INDEX('Financial Goals (recurring)'!$D$4:$H$34,MATCH('Detailed Cash Flow Chart'!AC82,'Financial Goals (recurring)'!$D$4:$D$34,0),5)),"",INDEX('Financial Goals (recurring)'!$D$4:$H$34,MATCH('Detailed Cash Flow Chart'!AC82,'Financial Goals (recurring)'!$D$4:$D$34,0),5))</f>
        <v/>
      </c>
      <c r="AG82" s="36" t="str">
        <f t="shared" si="27"/>
        <v/>
      </c>
      <c r="AH82" s="38"/>
      <c r="AI82" s="28"/>
      <c r="AJ82" s="38" t="str">
        <f t="shared" ca="1" si="28"/>
        <v/>
      </c>
      <c r="AK82" s="38" t="str">
        <f ca="1">IF(ISERROR(INDEX('Financial Goals (recurring)'!$M$4:$Q$34,MATCH('Detailed Cash Flow Chart'!AC82,'Financial Goals (recurring)'!$M$4:$M$34,0),3)),"",INDEX('Financial Goals (recurring)'!$M$4:$Q$34,MATCH('Detailed Cash Flow Chart'!AC82,'Financial Goals (recurring)'!$M$4:$M$34,0),3))</f>
        <v/>
      </c>
      <c r="AL82" s="38" t="str">
        <f ca="1">IF(ISERROR(INDEX('Financial Goals (recurring)'!$N$4:$Q$34,MATCH('Detailed Cash Flow Chart'!AC82,'Financial Goals (recurring)'!$N$4:$N$34,0),3)),"",INDEX('Financial Goals (recurring)'!$N$4:$Q$34,MATCH('Detailed Cash Flow Chart'!AC82,'Financial Goals (recurring)'!$N$4:$N$34,0),3))</f>
        <v/>
      </c>
      <c r="AM82" s="38" t="str">
        <f ca="1">IF(ISERROR(INDEX('Financial Goals (recurring)'!$M$4:$Q$34,MATCH('Detailed Cash Flow Chart'!AC82,'Financial Goals (recurring)'!$M$4:$M$34,0),5)),"",INDEX('Financial Goals (recurring)'!$M$4:$Q$34,MATCH('Detailed Cash Flow Chart'!AC82,'Financial Goals (recurring)'!$M$4:$M$34,0),5))</f>
        <v/>
      </c>
      <c r="AN82" s="32" t="str">
        <f t="shared" ca="1" si="29"/>
        <v/>
      </c>
      <c r="AO82" s="34" t="str">
        <f t="shared" ca="1" si="20"/>
        <v/>
      </c>
      <c r="AP82" s="28"/>
      <c r="AQ82" s="36">
        <f t="shared" ca="1" si="30"/>
        <v>0</v>
      </c>
    </row>
    <row r="83" spans="1:43">
      <c r="A83" s="39" t="str">
        <f t="shared" ca="1" si="21"/>
        <v/>
      </c>
      <c r="B83" s="39" t="str">
        <f ca="1">IF(B82&lt;(Retirement!$B$3+wy+k),B82+1,"")</f>
        <v/>
      </c>
      <c r="C83" s="36" t="str">
        <f ca="1">IF(B83="","",IF(B82&lt;(Retirement!$B$3+wy),C82*(1+preinf),C82*(1+inf)))</f>
        <v/>
      </c>
      <c r="D83" s="36">
        <f t="shared" ca="1" si="31"/>
        <v>0</v>
      </c>
      <c r="E83" s="36" t="str">
        <f t="shared" ca="1" si="32"/>
        <v/>
      </c>
      <c r="F83" s="36" t="str">
        <f ca="1">IF(B83="","",IF(A82&lt;y+wy,IF(Retirement!$J$16="none","none",(12*E83+F82)*(1+preretint)),""))</f>
        <v/>
      </c>
      <c r="G83" s="36" t="str">
        <f ca="1">IF(B83="","",IF(A82&lt;y+wy,G82*(1+Retirement!$B$14),""))</f>
        <v/>
      </c>
      <c r="H83" s="36" t="str">
        <f ca="1">IF(B83="","",IF(A83&gt;=Retirement!$B$4,(H82-12*IF(D83="",0,D83))*(1+IF(A83&lt;Retirement!$B$4,preretint,retroi)), IF(A83=Retirement!$B$4-1,corptax,IF(F83="none",0,F83)+G83)))</f>
        <v/>
      </c>
      <c r="I83" s="41" t="str">
        <f ca="1">IF(A83=Retirement!$B$4-1,IF(F83="none",0,F83)+G83-H83,"")</f>
        <v/>
      </c>
      <c r="J83" s="81" t="e">
        <f t="shared" ca="1" si="22"/>
        <v>#N/A</v>
      </c>
      <c r="K83" s="82" t="e">
        <f t="shared" ca="1" si="23"/>
        <v>#N/A</v>
      </c>
      <c r="L83" s="82" t="e">
        <f t="shared" ca="1" si="33"/>
        <v>#N/A</v>
      </c>
      <c r="M83" s="82">
        <f ca="1">IF(A83&gt;rety-1,'Cash flow summary'!H83,NA())/100000</f>
        <v>0</v>
      </c>
      <c r="N83" s="82" t="e">
        <f t="shared" ca="1" si="34"/>
        <v>#N/A</v>
      </c>
      <c r="O83" s="81" t="e">
        <f t="shared" ca="1" si="24"/>
        <v>#N/A</v>
      </c>
      <c r="P83" s="28"/>
      <c r="Q83" s="283" t="str">
        <f t="shared" ca="1" si="25"/>
        <v/>
      </c>
      <c r="R83" s="30" t="str">
        <f ca="1">IF(A83&gt;YEAR('Financial Goals (non-recurring)'!$B$6)-1,"",IF(R82&lt;&gt;"",R82+1,IF(A83=YEAR('Financial Goals (non-recurring)'!$B$7),1,"")))</f>
        <v/>
      </c>
      <c r="S83" s="36" t="str">
        <f ca="1">IF(R83&lt;&gt;"",'Financial Goals (non-recurring)'!$B$18*(1+incg)^(R83-1),"")</f>
        <v/>
      </c>
      <c r="T83" s="30" t="str">
        <f ca="1">IF(A83&gt;YEAR('Financial Goals (non-recurring)'!$D$6)-1,"",IF(T82&lt;&gt;"",T82+1,IF(A83=YEAR('Financial Goals (non-recurring)'!$D$7),1,"")))</f>
        <v/>
      </c>
      <c r="U83" s="36" t="str">
        <f ca="1">IF(T83&lt;&gt;"",'Financial Goals (non-recurring)'!$D$18*(1+'Financial Goals (non-recurring)'!$D$14)^(T83-1),"")</f>
        <v/>
      </c>
      <c r="V83" s="30" t="str">
        <f ca="1">IF(A83&gt;YEAR('Financial Goals (non-recurring)'!$F$6)-1,"",IF(V82&lt;&gt;"",V82+1,IF(A83=YEAR('Financial Goals (non-recurring)'!$F$7),1,"")))</f>
        <v/>
      </c>
      <c r="W83" s="36" t="str">
        <f ca="1">IF(V83&lt;&gt;"",'Financial Goals (non-recurring)'!$F$18*(1+'Financial Goals (non-recurring)'!$F$14)^(V83-1),"")</f>
        <v/>
      </c>
      <c r="X83" s="30" t="str">
        <f ca="1">IF(A83&gt;YEAR('Financial Goals (non-recurring)'!$H$6)-1,"",IF(X82&lt;&gt;"",X82+1,IF(A83=YEAR('Financial Goals (non-recurring)'!$H$7),1,"")))</f>
        <v/>
      </c>
      <c r="Y83" s="36" t="str">
        <f ca="1">IF(X83&lt;&gt;"",'Financial Goals (non-recurring)'!$H$18*(1+'Financial Goals (non-recurring)'!$H$14)^(X83-1),"")</f>
        <v/>
      </c>
      <c r="Z83" s="30" t="str">
        <f ca="1">IF(A83&gt;YEAR('Financial Goals (non-recurring)'!$J$6)-1,"",IF(Z82&lt;&gt;"",Z82+1,IF(A83=YEAR('Financial Goals (non-recurring)'!$J$7),1,"")))</f>
        <v/>
      </c>
      <c r="AA83" s="36" t="str">
        <f ca="1">IF(Z83&lt;&gt;"",'Financial Goals (non-recurring)'!$J$18*(1+'Financial Goals (non-recurring)'!$J$14)^(Z83-1),"")</f>
        <v/>
      </c>
      <c r="AB83" s="28"/>
      <c r="AC83" s="35" t="str">
        <f t="shared" ca="1" si="26"/>
        <v/>
      </c>
      <c r="AD83" s="31" t="str">
        <f ca="1">IF(ISERROR(INDEX('Financial Goals (recurring)'!$D$4:$H$34,MATCH('Detailed Cash Flow Chart'!AC83,'Financial Goals (recurring)'!$D$4:$D$34,0),3)),"",INDEX('Financial Goals (recurring)'!$D$4:$H$34,MATCH('Detailed Cash Flow Chart'!AC83,'Financial Goals (recurring)'!$D$4:$D$34,0),3))</f>
        <v/>
      </c>
      <c r="AE83" s="32" t="str">
        <f ca="1">IF(ISERROR(INDEX('Financial Goals (recurring)'!$E$4:$H$34,MATCH('Detailed Cash Flow Chart'!AC83,'Financial Goals (recurring)'!$E$4:$E$34,0),3)),"",INDEX('Financial Goals (recurring)'!$E$4:$H$34,MATCH('Detailed Cash Flow Chart'!AC83,'Financial Goals (recurring)'!$E$4:$E$34,0),3))</f>
        <v/>
      </c>
      <c r="AF83" s="32" t="str">
        <f ca="1">IF(ISERROR(INDEX('Financial Goals (recurring)'!$D$4:$H$34,MATCH('Detailed Cash Flow Chart'!AC83,'Financial Goals (recurring)'!$D$4:$D$34,0),5)),"",INDEX('Financial Goals (recurring)'!$D$4:$H$34,MATCH('Detailed Cash Flow Chart'!AC83,'Financial Goals (recurring)'!$D$4:$D$34,0),5))</f>
        <v/>
      </c>
      <c r="AG83" s="36" t="str">
        <f t="shared" si="27"/>
        <v/>
      </c>
      <c r="AH83" s="38"/>
      <c r="AI83" s="28"/>
      <c r="AJ83" s="38" t="str">
        <f t="shared" ca="1" si="28"/>
        <v/>
      </c>
      <c r="AK83" s="38" t="str">
        <f ca="1">IF(ISERROR(INDEX('Financial Goals (recurring)'!$M$4:$Q$34,MATCH('Detailed Cash Flow Chart'!AC83,'Financial Goals (recurring)'!$M$4:$M$34,0),3)),"",INDEX('Financial Goals (recurring)'!$M$4:$Q$34,MATCH('Detailed Cash Flow Chart'!AC83,'Financial Goals (recurring)'!$M$4:$M$34,0),3))</f>
        <v/>
      </c>
      <c r="AL83" s="38" t="str">
        <f ca="1">IF(ISERROR(INDEX('Financial Goals (recurring)'!$N$4:$Q$34,MATCH('Detailed Cash Flow Chart'!AC83,'Financial Goals (recurring)'!$N$4:$N$34,0),3)),"",INDEX('Financial Goals (recurring)'!$N$4:$Q$34,MATCH('Detailed Cash Flow Chart'!AC83,'Financial Goals (recurring)'!$N$4:$N$34,0),3))</f>
        <v/>
      </c>
      <c r="AM83" s="38" t="str">
        <f ca="1">IF(ISERROR(INDEX('Financial Goals (recurring)'!$M$4:$Q$34,MATCH('Detailed Cash Flow Chart'!AC83,'Financial Goals (recurring)'!$M$4:$M$34,0),5)),"",INDEX('Financial Goals (recurring)'!$M$4:$Q$34,MATCH('Detailed Cash Flow Chart'!AC83,'Financial Goals (recurring)'!$M$4:$M$34,0),5))</f>
        <v/>
      </c>
      <c r="AN83" s="32" t="str">
        <f t="shared" ca="1" si="29"/>
        <v/>
      </c>
      <c r="AO83" s="34" t="str">
        <f t="shared" ca="1" si="20"/>
        <v/>
      </c>
      <c r="AP83" s="28"/>
      <c r="AQ83" s="36">
        <f t="shared" ca="1" si="30"/>
        <v>0</v>
      </c>
    </row>
    <row r="84" spans="1:43">
      <c r="A84" s="39" t="str">
        <f t="shared" ca="1" si="21"/>
        <v/>
      </c>
      <c r="B84" s="39" t="str">
        <f ca="1">IF(B83&lt;(Retirement!$B$3+wy+k),B83+1,"")</f>
        <v/>
      </c>
      <c r="C84" s="36" t="str">
        <f ca="1">IF(B84="","",IF(B83&lt;(Retirement!$B$3+wy),C83*(1+preinf),C83*(1+inf)))</f>
        <v/>
      </c>
      <c r="D84" s="36">
        <f t="shared" ca="1" si="31"/>
        <v>0</v>
      </c>
      <c r="E84" s="36" t="str">
        <f t="shared" ca="1" si="32"/>
        <v/>
      </c>
      <c r="F84" s="36" t="str">
        <f ca="1">IF(B84="","",IF(A83&lt;y+wy,IF(Retirement!$J$16="none","none",(12*E84+F83)*(1+preretint)),""))</f>
        <v/>
      </c>
      <c r="G84" s="36" t="str">
        <f ca="1">IF(B84="","",IF(A83&lt;y+wy,G83*(1+Retirement!$B$14),""))</f>
        <v/>
      </c>
      <c r="H84" s="36" t="str">
        <f ca="1">IF(B84="","",IF(A84&gt;=Retirement!$B$4,(H83-12*IF(D84="",0,D84))*(1+IF(A84&lt;Retirement!$B$4,preretint,retroi)), IF(A84=Retirement!$B$4-1,corptax,IF(F84="none",0,F84)+G84)))</f>
        <v/>
      </c>
      <c r="I84" s="41" t="str">
        <f ca="1">IF(A84=Retirement!$B$4-1,IF(F84="none",0,F84)+G84-H84,"")</f>
        <v/>
      </c>
      <c r="J84" s="81" t="e">
        <f t="shared" ca="1" si="22"/>
        <v>#N/A</v>
      </c>
      <c r="K84" s="82" t="e">
        <f t="shared" ca="1" si="23"/>
        <v>#N/A</v>
      </c>
      <c r="L84" s="82" t="e">
        <f t="shared" ca="1" si="33"/>
        <v>#N/A</v>
      </c>
      <c r="M84" s="82">
        <f ca="1">IF(A84&gt;rety-1,'Cash flow summary'!H84,NA())/100000</f>
        <v>0</v>
      </c>
      <c r="N84" s="82" t="e">
        <f t="shared" ca="1" si="34"/>
        <v>#N/A</v>
      </c>
      <c r="O84" s="81" t="e">
        <f t="shared" ca="1" si="24"/>
        <v>#N/A</v>
      </c>
      <c r="P84" s="28"/>
      <c r="Q84" s="283" t="str">
        <f t="shared" ca="1" si="25"/>
        <v/>
      </c>
      <c r="R84" s="30" t="str">
        <f ca="1">IF(A84&gt;YEAR('Financial Goals (non-recurring)'!$B$6)-1,"",IF(R83&lt;&gt;"",R83+1,IF(A84=YEAR('Financial Goals (non-recurring)'!$B$7),1,"")))</f>
        <v/>
      </c>
      <c r="S84" s="36" t="str">
        <f ca="1">IF(R84&lt;&gt;"",'Financial Goals (non-recurring)'!$B$18*(1+incg)^(R84-1),"")</f>
        <v/>
      </c>
      <c r="T84" s="30" t="str">
        <f ca="1">IF(A84&gt;YEAR('Financial Goals (non-recurring)'!$D$6)-1,"",IF(T83&lt;&gt;"",T83+1,IF(A84=YEAR('Financial Goals (non-recurring)'!$D$7),1,"")))</f>
        <v/>
      </c>
      <c r="U84" s="36" t="str">
        <f ca="1">IF(T84&lt;&gt;"",'Financial Goals (non-recurring)'!$D$18*(1+'Financial Goals (non-recurring)'!$D$14)^(T84-1),"")</f>
        <v/>
      </c>
      <c r="V84" s="30" t="str">
        <f ca="1">IF(A84&gt;YEAR('Financial Goals (non-recurring)'!$F$6)-1,"",IF(V83&lt;&gt;"",V83+1,IF(A84=YEAR('Financial Goals (non-recurring)'!$F$7),1,"")))</f>
        <v/>
      </c>
      <c r="W84" s="36" t="str">
        <f ca="1">IF(V84&lt;&gt;"",'Financial Goals (non-recurring)'!$F$18*(1+'Financial Goals (non-recurring)'!$F$14)^(V84-1),"")</f>
        <v/>
      </c>
      <c r="X84" s="30" t="str">
        <f ca="1">IF(A84&gt;YEAR('Financial Goals (non-recurring)'!$H$6)-1,"",IF(X83&lt;&gt;"",X83+1,IF(A84=YEAR('Financial Goals (non-recurring)'!$H$7),1,"")))</f>
        <v/>
      </c>
      <c r="Y84" s="36" t="str">
        <f ca="1">IF(X84&lt;&gt;"",'Financial Goals (non-recurring)'!$H$18*(1+'Financial Goals (non-recurring)'!$H$14)^(X84-1),"")</f>
        <v/>
      </c>
      <c r="Z84" s="30" t="str">
        <f ca="1">IF(A84&gt;YEAR('Financial Goals (non-recurring)'!$J$6)-1,"",IF(Z83&lt;&gt;"",Z83+1,IF(A84=YEAR('Financial Goals (non-recurring)'!$J$7),1,"")))</f>
        <v/>
      </c>
      <c r="AA84" s="36" t="str">
        <f ca="1">IF(Z84&lt;&gt;"",'Financial Goals (non-recurring)'!$J$18*(1+'Financial Goals (non-recurring)'!$J$14)^(Z84-1),"")</f>
        <v/>
      </c>
      <c r="AB84" s="28"/>
      <c r="AC84" s="35" t="str">
        <f t="shared" ca="1" si="26"/>
        <v/>
      </c>
      <c r="AD84" s="31" t="str">
        <f ca="1">IF(ISERROR(INDEX('Financial Goals (recurring)'!$D$4:$H$34,MATCH('Detailed Cash Flow Chart'!AC84,'Financial Goals (recurring)'!$D$4:$D$34,0),3)),"",INDEX('Financial Goals (recurring)'!$D$4:$H$34,MATCH('Detailed Cash Flow Chart'!AC84,'Financial Goals (recurring)'!$D$4:$D$34,0),3))</f>
        <v/>
      </c>
      <c r="AE84" s="32" t="str">
        <f ca="1">IF(ISERROR(INDEX('Financial Goals (recurring)'!$E$4:$H$34,MATCH('Detailed Cash Flow Chart'!AC84,'Financial Goals (recurring)'!$E$4:$E$34,0),3)),"",INDEX('Financial Goals (recurring)'!$E$4:$H$34,MATCH('Detailed Cash Flow Chart'!AC84,'Financial Goals (recurring)'!$E$4:$E$34,0),3))</f>
        <v/>
      </c>
      <c r="AF84" s="32" t="str">
        <f ca="1">IF(ISERROR(INDEX('Financial Goals (recurring)'!$D$4:$H$34,MATCH('Detailed Cash Flow Chart'!AC84,'Financial Goals (recurring)'!$D$4:$D$34,0),5)),"",INDEX('Financial Goals (recurring)'!$D$4:$H$34,MATCH('Detailed Cash Flow Chart'!AC84,'Financial Goals (recurring)'!$D$4:$D$34,0),5))</f>
        <v/>
      </c>
      <c r="AG84" s="36" t="str">
        <f t="shared" si="27"/>
        <v/>
      </c>
      <c r="AH84" s="38"/>
      <c r="AI84" s="28"/>
      <c r="AJ84" s="38" t="str">
        <f t="shared" ca="1" si="28"/>
        <v/>
      </c>
      <c r="AK84" s="38" t="str">
        <f ca="1">IF(ISERROR(INDEX('Financial Goals (recurring)'!$M$4:$Q$34,MATCH('Detailed Cash Flow Chart'!AC84,'Financial Goals (recurring)'!$M$4:$M$34,0),3)),"",INDEX('Financial Goals (recurring)'!$M$4:$Q$34,MATCH('Detailed Cash Flow Chart'!AC84,'Financial Goals (recurring)'!$M$4:$M$34,0),3))</f>
        <v/>
      </c>
      <c r="AL84" s="38" t="str">
        <f ca="1">IF(ISERROR(INDEX('Financial Goals (recurring)'!$N$4:$Q$34,MATCH('Detailed Cash Flow Chart'!AC84,'Financial Goals (recurring)'!$N$4:$N$34,0),3)),"",INDEX('Financial Goals (recurring)'!$N$4:$Q$34,MATCH('Detailed Cash Flow Chart'!AC84,'Financial Goals (recurring)'!$N$4:$N$34,0),3))</f>
        <v/>
      </c>
      <c r="AM84" s="38" t="str">
        <f ca="1">IF(ISERROR(INDEX('Financial Goals (recurring)'!$M$4:$Q$34,MATCH('Detailed Cash Flow Chart'!AC84,'Financial Goals (recurring)'!$M$4:$M$34,0),5)),"",INDEX('Financial Goals (recurring)'!$M$4:$Q$34,MATCH('Detailed Cash Flow Chart'!AC84,'Financial Goals (recurring)'!$M$4:$M$34,0),5))</f>
        <v/>
      </c>
      <c r="AN84" s="32" t="str">
        <f t="shared" ca="1" si="29"/>
        <v/>
      </c>
      <c r="AO84" s="34" t="str">
        <f t="shared" ca="1" si="20"/>
        <v/>
      </c>
      <c r="AP84" s="28"/>
      <c r="AQ84" s="36">
        <f t="shared" ca="1" si="30"/>
        <v>0</v>
      </c>
    </row>
    <row r="85" spans="1:43">
      <c r="A85" s="39" t="str">
        <f t="shared" ca="1" si="21"/>
        <v/>
      </c>
      <c r="B85" s="39" t="str">
        <f ca="1">IF(B84&lt;(Retirement!$B$3+wy+k),B84+1,"")</f>
        <v/>
      </c>
      <c r="C85" s="36" t="str">
        <f ca="1">IF(B85="","",IF(B84&lt;(Retirement!$B$3+wy),C84*(1+preinf),C84*(1+inf)))</f>
        <v/>
      </c>
      <c r="D85" s="36">
        <f t="shared" ca="1" si="31"/>
        <v>0</v>
      </c>
      <c r="E85" s="36" t="str">
        <f t="shared" ca="1" si="32"/>
        <v/>
      </c>
      <c r="F85" s="36" t="str">
        <f ca="1">IF(B85="","",IF(A84&lt;y+wy,IF(Retirement!$J$16="none","none",(12*E85+F84)*(1+preretint)),""))</f>
        <v/>
      </c>
      <c r="G85" s="36" t="str">
        <f ca="1">IF(B85="","",IF(A84&lt;y+wy,G84*(1+Retirement!$B$14),""))</f>
        <v/>
      </c>
      <c r="H85" s="36" t="str">
        <f ca="1">IF(B85="","",IF(A85&gt;=Retirement!$B$4,(H84-12*IF(D85="",0,D85))*(1+IF(A85&lt;Retirement!$B$4,preretint,retroi)), IF(A85=Retirement!$B$4-1,corptax,IF(F85="none",0,F85)+G85)))</f>
        <v/>
      </c>
      <c r="I85" s="41" t="str">
        <f ca="1">IF(A85=Retirement!$B$4-1,IF(F85="none",0,F85)+G85-H85,"")</f>
        <v/>
      </c>
      <c r="J85" s="81" t="e">
        <f t="shared" ca="1" si="22"/>
        <v>#N/A</v>
      </c>
      <c r="K85" s="82" t="e">
        <f t="shared" ca="1" si="23"/>
        <v>#N/A</v>
      </c>
      <c r="L85" s="82" t="e">
        <f t="shared" ca="1" si="33"/>
        <v>#N/A</v>
      </c>
      <c r="M85" s="82">
        <f ca="1">IF(A85&gt;rety-1,'Cash flow summary'!H85,NA())/100000</f>
        <v>0</v>
      </c>
      <c r="N85" s="82" t="e">
        <f t="shared" ca="1" si="34"/>
        <v>#N/A</v>
      </c>
      <c r="O85" s="81" t="e">
        <f t="shared" ca="1" si="24"/>
        <v>#N/A</v>
      </c>
      <c r="P85" s="28"/>
      <c r="Q85" s="283" t="str">
        <f t="shared" ca="1" si="25"/>
        <v/>
      </c>
      <c r="R85" s="30" t="str">
        <f ca="1">IF(A85&gt;YEAR('Financial Goals (non-recurring)'!$B$6)-1,"",IF(R84&lt;&gt;"",R84+1,IF(A85=YEAR('Financial Goals (non-recurring)'!$B$7),1,"")))</f>
        <v/>
      </c>
      <c r="S85" s="36" t="str">
        <f ca="1">IF(R85&lt;&gt;"",'Financial Goals (non-recurring)'!$B$18*(1+incg)^(R85-1),"")</f>
        <v/>
      </c>
      <c r="T85" s="30" t="str">
        <f ca="1">IF(A85&gt;YEAR('Financial Goals (non-recurring)'!$D$6)-1,"",IF(T84&lt;&gt;"",T84+1,IF(A85=YEAR('Financial Goals (non-recurring)'!$D$7),1,"")))</f>
        <v/>
      </c>
      <c r="U85" s="36" t="str">
        <f ca="1">IF(T85&lt;&gt;"",'Financial Goals (non-recurring)'!$D$18*(1+'Financial Goals (non-recurring)'!$D$14)^(T85-1),"")</f>
        <v/>
      </c>
      <c r="V85" s="30" t="str">
        <f ca="1">IF(A85&gt;YEAR('Financial Goals (non-recurring)'!$F$6)-1,"",IF(V84&lt;&gt;"",V84+1,IF(A85=YEAR('Financial Goals (non-recurring)'!$F$7),1,"")))</f>
        <v/>
      </c>
      <c r="W85" s="36" t="str">
        <f ca="1">IF(V85&lt;&gt;"",'Financial Goals (non-recurring)'!$F$18*(1+'Financial Goals (non-recurring)'!$F$14)^(V85-1),"")</f>
        <v/>
      </c>
      <c r="X85" s="30" t="str">
        <f ca="1">IF(A85&gt;YEAR('Financial Goals (non-recurring)'!$H$6)-1,"",IF(X84&lt;&gt;"",X84+1,IF(A85=YEAR('Financial Goals (non-recurring)'!$H$7),1,"")))</f>
        <v/>
      </c>
      <c r="Y85" s="36" t="str">
        <f ca="1">IF(X85&lt;&gt;"",'Financial Goals (non-recurring)'!$H$18*(1+'Financial Goals (non-recurring)'!$H$14)^(X85-1),"")</f>
        <v/>
      </c>
      <c r="Z85" s="30" t="str">
        <f ca="1">IF(A85&gt;YEAR('Financial Goals (non-recurring)'!$J$6)-1,"",IF(Z84&lt;&gt;"",Z84+1,IF(A85=YEAR('Financial Goals (non-recurring)'!$J$7),1,"")))</f>
        <v/>
      </c>
      <c r="AA85" s="36" t="str">
        <f ca="1">IF(Z85&lt;&gt;"",'Financial Goals (non-recurring)'!$J$18*(1+'Financial Goals (non-recurring)'!$J$14)^(Z85-1),"")</f>
        <v/>
      </c>
      <c r="AB85" s="28"/>
      <c r="AC85" s="35" t="str">
        <f t="shared" ca="1" si="26"/>
        <v/>
      </c>
      <c r="AD85" s="31" t="str">
        <f ca="1">IF(ISERROR(INDEX('Financial Goals (recurring)'!$D$4:$H$34,MATCH('Detailed Cash Flow Chart'!AC85,'Financial Goals (recurring)'!$D$4:$D$34,0),3)),"",INDEX('Financial Goals (recurring)'!$D$4:$H$34,MATCH('Detailed Cash Flow Chart'!AC85,'Financial Goals (recurring)'!$D$4:$D$34,0),3))</f>
        <v/>
      </c>
      <c r="AE85" s="32" t="str">
        <f ca="1">IF(ISERROR(INDEX('Financial Goals (recurring)'!$E$4:$H$34,MATCH('Detailed Cash Flow Chart'!AC85,'Financial Goals (recurring)'!$E$4:$E$34,0),3)),"",INDEX('Financial Goals (recurring)'!$E$4:$H$34,MATCH('Detailed Cash Flow Chart'!AC85,'Financial Goals (recurring)'!$E$4:$E$34,0),3))</f>
        <v/>
      </c>
      <c r="AF85" s="32" t="str">
        <f ca="1">IF(ISERROR(INDEX('Financial Goals (recurring)'!$D$4:$H$34,MATCH('Detailed Cash Flow Chart'!AC85,'Financial Goals (recurring)'!$D$4:$D$34,0),5)),"",INDEX('Financial Goals (recurring)'!$D$4:$H$34,MATCH('Detailed Cash Flow Chart'!AC85,'Financial Goals (recurring)'!$D$4:$D$34,0),5))</f>
        <v/>
      </c>
      <c r="AG85" s="36" t="str">
        <f t="shared" si="27"/>
        <v/>
      </c>
      <c r="AH85" s="38"/>
      <c r="AI85" s="28"/>
      <c r="AJ85" s="38" t="str">
        <f t="shared" ca="1" si="28"/>
        <v/>
      </c>
      <c r="AK85" s="38" t="str">
        <f ca="1">IF(ISERROR(INDEX('Financial Goals (recurring)'!$M$4:$Q$34,MATCH('Detailed Cash Flow Chart'!AC85,'Financial Goals (recurring)'!$M$4:$M$34,0),3)),"",INDEX('Financial Goals (recurring)'!$M$4:$Q$34,MATCH('Detailed Cash Flow Chart'!AC85,'Financial Goals (recurring)'!$M$4:$M$34,0),3))</f>
        <v/>
      </c>
      <c r="AL85" s="38" t="str">
        <f ca="1">IF(ISERROR(INDEX('Financial Goals (recurring)'!$N$4:$Q$34,MATCH('Detailed Cash Flow Chart'!AC85,'Financial Goals (recurring)'!$N$4:$N$34,0),3)),"",INDEX('Financial Goals (recurring)'!$N$4:$Q$34,MATCH('Detailed Cash Flow Chart'!AC85,'Financial Goals (recurring)'!$N$4:$N$34,0),3))</f>
        <v/>
      </c>
      <c r="AM85" s="38" t="str">
        <f ca="1">IF(ISERROR(INDEX('Financial Goals (recurring)'!$M$4:$Q$34,MATCH('Detailed Cash Flow Chart'!AC85,'Financial Goals (recurring)'!$M$4:$M$34,0),5)),"",INDEX('Financial Goals (recurring)'!$M$4:$Q$34,MATCH('Detailed Cash Flow Chart'!AC85,'Financial Goals (recurring)'!$M$4:$M$34,0),5))</f>
        <v/>
      </c>
      <c r="AN85" s="32" t="str">
        <f t="shared" ca="1" si="29"/>
        <v/>
      </c>
      <c r="AO85" s="34" t="str">
        <f t="shared" ca="1" si="20"/>
        <v/>
      </c>
      <c r="AP85" s="28"/>
      <c r="AQ85" s="36">
        <f t="shared" ca="1" si="30"/>
        <v>0</v>
      </c>
    </row>
    <row r="86" spans="1:43">
      <c r="A86" s="39" t="str">
        <f t="shared" ca="1" si="21"/>
        <v/>
      </c>
      <c r="B86" s="39" t="str">
        <f ca="1">IF(B85&lt;(Retirement!$B$3+wy+k),B85+1,"")</f>
        <v/>
      </c>
      <c r="C86" s="36" t="str">
        <f ca="1">IF(B86="","",IF(B85&lt;(Retirement!$B$3+wy),C85*(1+preinf),C85*(1+inf)))</f>
        <v/>
      </c>
      <c r="D86" s="36">
        <f t="shared" ca="1" si="31"/>
        <v>0</v>
      </c>
      <c r="E86" s="36" t="str">
        <f t="shared" ca="1" si="32"/>
        <v/>
      </c>
      <c r="F86" s="36" t="str">
        <f ca="1">IF(B86="","",IF(A85&lt;y+wy,IF(Retirement!$J$16="none","none",(12*E86+F85)*(1+preretint)),""))</f>
        <v/>
      </c>
      <c r="G86" s="36" t="str">
        <f ca="1">IF(B86="","",IF(A85&lt;y+wy,G85*(1+Retirement!$B$14),""))</f>
        <v/>
      </c>
      <c r="H86" s="36" t="str">
        <f ca="1">IF(B86="","",IF(A86&gt;=Retirement!$B$4,(H85-12*IF(D86="",0,D86))*(1+IF(A86&lt;Retirement!$B$4,preretint,retroi)), IF(A86=Retirement!$B$4-1,corptax,IF(F86="none",0,F86)+G86)))</f>
        <v/>
      </c>
      <c r="I86" s="41" t="str">
        <f ca="1">IF(A86=Retirement!$B$4-1,IF(F86="none",0,F86)+G86-H86,"")</f>
        <v/>
      </c>
      <c r="J86" s="81" t="e">
        <f t="shared" ca="1" si="22"/>
        <v>#N/A</v>
      </c>
      <c r="K86" s="82" t="e">
        <f t="shared" ca="1" si="23"/>
        <v>#N/A</v>
      </c>
      <c r="L86" s="82" t="e">
        <f t="shared" ca="1" si="33"/>
        <v>#N/A</v>
      </c>
      <c r="M86" s="82">
        <f ca="1">IF(A86&gt;rety-1,'Cash flow summary'!H86,NA())/100000</f>
        <v>0</v>
      </c>
      <c r="N86" s="82" t="e">
        <f t="shared" ca="1" si="34"/>
        <v>#N/A</v>
      </c>
      <c r="O86" s="81" t="e">
        <f t="shared" ca="1" si="24"/>
        <v>#N/A</v>
      </c>
      <c r="P86" s="28"/>
      <c r="Q86" s="283" t="str">
        <f t="shared" ca="1" si="25"/>
        <v/>
      </c>
      <c r="R86" s="30" t="str">
        <f ca="1">IF(A86&gt;YEAR('Financial Goals (non-recurring)'!$B$6)-1,"",IF(R85&lt;&gt;"",R85+1,IF(A86=YEAR('Financial Goals (non-recurring)'!$B$7),1,"")))</f>
        <v/>
      </c>
      <c r="S86" s="36" t="str">
        <f ca="1">IF(R86&lt;&gt;"",'Financial Goals (non-recurring)'!$B$18*(1+incg)^(R86-1),"")</f>
        <v/>
      </c>
      <c r="T86" s="30" t="str">
        <f ca="1">IF(A86&gt;YEAR('Financial Goals (non-recurring)'!$D$6)-1,"",IF(T85&lt;&gt;"",T85+1,IF(A86=YEAR('Financial Goals (non-recurring)'!$D$7),1,"")))</f>
        <v/>
      </c>
      <c r="U86" s="36" t="str">
        <f ca="1">IF(T86&lt;&gt;"",'Financial Goals (non-recurring)'!$D$18*(1+'Financial Goals (non-recurring)'!$D$14)^(T86-1),"")</f>
        <v/>
      </c>
      <c r="V86" s="30" t="str">
        <f ca="1">IF(A86&gt;YEAR('Financial Goals (non-recurring)'!$F$6)-1,"",IF(V85&lt;&gt;"",V85+1,IF(A86=YEAR('Financial Goals (non-recurring)'!$F$7),1,"")))</f>
        <v/>
      </c>
      <c r="W86" s="36" t="str">
        <f ca="1">IF(V86&lt;&gt;"",'Financial Goals (non-recurring)'!$F$18*(1+'Financial Goals (non-recurring)'!$F$14)^(V86-1),"")</f>
        <v/>
      </c>
      <c r="X86" s="30" t="str">
        <f ca="1">IF(A86&gt;YEAR('Financial Goals (non-recurring)'!$H$6)-1,"",IF(X85&lt;&gt;"",X85+1,IF(A86=YEAR('Financial Goals (non-recurring)'!$H$7),1,"")))</f>
        <v/>
      </c>
      <c r="Y86" s="36" t="str">
        <f ca="1">IF(X86&lt;&gt;"",'Financial Goals (non-recurring)'!$H$18*(1+'Financial Goals (non-recurring)'!$H$14)^(X86-1),"")</f>
        <v/>
      </c>
      <c r="Z86" s="30" t="str">
        <f ca="1">IF(A86&gt;YEAR('Financial Goals (non-recurring)'!$J$6)-1,"",IF(Z85&lt;&gt;"",Z85+1,IF(A86=YEAR('Financial Goals (non-recurring)'!$J$7),1,"")))</f>
        <v/>
      </c>
      <c r="AA86" s="36" t="str">
        <f ca="1">IF(Z86&lt;&gt;"",'Financial Goals (non-recurring)'!$J$18*(1+'Financial Goals (non-recurring)'!$J$14)^(Z86-1),"")</f>
        <v/>
      </c>
      <c r="AB86" s="28"/>
      <c r="AC86" s="35" t="str">
        <f t="shared" ca="1" si="26"/>
        <v/>
      </c>
      <c r="AD86" s="31" t="str">
        <f ca="1">IF(ISERROR(INDEX('Financial Goals (recurring)'!$D$4:$H$34,MATCH('Detailed Cash Flow Chart'!AC86,'Financial Goals (recurring)'!$D$4:$D$34,0),3)),"",INDEX('Financial Goals (recurring)'!$D$4:$H$34,MATCH('Detailed Cash Flow Chart'!AC86,'Financial Goals (recurring)'!$D$4:$D$34,0),3))</f>
        <v/>
      </c>
      <c r="AE86" s="32" t="str">
        <f ca="1">IF(ISERROR(INDEX('Financial Goals (recurring)'!$E$4:$H$34,MATCH('Detailed Cash Flow Chart'!AC86,'Financial Goals (recurring)'!$E$4:$E$34,0),3)),"",INDEX('Financial Goals (recurring)'!$E$4:$H$34,MATCH('Detailed Cash Flow Chart'!AC86,'Financial Goals (recurring)'!$E$4:$E$34,0),3))</f>
        <v/>
      </c>
      <c r="AF86" s="32" t="str">
        <f ca="1">IF(ISERROR(INDEX('Financial Goals (recurring)'!$D$4:$H$34,MATCH('Detailed Cash Flow Chart'!AC86,'Financial Goals (recurring)'!$D$4:$D$34,0),5)),"",INDEX('Financial Goals (recurring)'!$D$4:$H$34,MATCH('Detailed Cash Flow Chart'!AC86,'Financial Goals (recurring)'!$D$4:$D$34,0),5))</f>
        <v/>
      </c>
      <c r="AG86" s="36" t="str">
        <f t="shared" si="27"/>
        <v/>
      </c>
      <c r="AH86" s="38"/>
      <c r="AI86" s="28"/>
      <c r="AJ86" s="38" t="str">
        <f t="shared" ca="1" si="28"/>
        <v/>
      </c>
      <c r="AK86" s="38" t="str">
        <f ca="1">IF(ISERROR(INDEX('Financial Goals (recurring)'!$M$4:$Q$34,MATCH('Detailed Cash Flow Chart'!AC86,'Financial Goals (recurring)'!$M$4:$M$34,0),3)),"",INDEX('Financial Goals (recurring)'!$M$4:$Q$34,MATCH('Detailed Cash Flow Chart'!AC86,'Financial Goals (recurring)'!$M$4:$M$34,0),3))</f>
        <v/>
      </c>
      <c r="AL86" s="38" t="str">
        <f ca="1">IF(ISERROR(INDEX('Financial Goals (recurring)'!$N$4:$Q$34,MATCH('Detailed Cash Flow Chart'!AC86,'Financial Goals (recurring)'!$N$4:$N$34,0),3)),"",INDEX('Financial Goals (recurring)'!$N$4:$Q$34,MATCH('Detailed Cash Flow Chart'!AC86,'Financial Goals (recurring)'!$N$4:$N$34,0),3))</f>
        <v/>
      </c>
      <c r="AM86" s="38" t="str">
        <f ca="1">IF(ISERROR(INDEX('Financial Goals (recurring)'!$M$4:$Q$34,MATCH('Detailed Cash Flow Chart'!AC86,'Financial Goals (recurring)'!$M$4:$M$34,0),5)),"",INDEX('Financial Goals (recurring)'!$M$4:$Q$34,MATCH('Detailed Cash Flow Chart'!AC86,'Financial Goals (recurring)'!$M$4:$M$34,0),5))</f>
        <v/>
      </c>
      <c r="AN86" s="32" t="str">
        <f t="shared" ca="1" si="29"/>
        <v/>
      </c>
      <c r="AO86" s="34" t="str">
        <f t="shared" ca="1" si="20"/>
        <v/>
      </c>
      <c r="AP86" s="28"/>
      <c r="AQ86" s="36">
        <f t="shared" ca="1" si="30"/>
        <v>0</v>
      </c>
    </row>
    <row r="87" spans="1:43">
      <c r="A87" s="39" t="str">
        <f t="shared" ca="1" si="21"/>
        <v/>
      </c>
      <c r="B87" s="39" t="str">
        <f ca="1">IF(B86&lt;(Retirement!$B$3+wy+k),B86+1,"")</f>
        <v/>
      </c>
      <c r="C87" s="36" t="str">
        <f ca="1">IF(B87="","",IF(B86&lt;(Retirement!$B$3+wy),C86*(1+preinf),C86*(1+inf)))</f>
        <v/>
      </c>
      <c r="D87" s="36">
        <f t="shared" ca="1" si="31"/>
        <v>0</v>
      </c>
      <c r="E87" s="36" t="str">
        <f t="shared" ca="1" si="32"/>
        <v/>
      </c>
      <c r="F87" s="36" t="str">
        <f ca="1">IF(B87="","",IF(A86&lt;y+wy,IF(Retirement!$J$16="none","none",(12*E87+F86)*(1+preretint)),""))</f>
        <v/>
      </c>
      <c r="G87" s="36" t="str">
        <f ca="1">IF(B87="","",IF(A86&lt;y+wy,G86*(1+Retirement!$B$14),""))</f>
        <v/>
      </c>
      <c r="H87" s="36" t="str">
        <f ca="1">IF(B87="","",IF(A87&gt;=Retirement!$B$4,(H86-12*IF(D87="",0,D87))*(1+IF(A87&lt;Retirement!$B$4,preretint,retroi)), IF(A87=Retirement!$B$4-1,corptax,IF(F87="none",0,F87)+G87)))</f>
        <v/>
      </c>
      <c r="I87" s="41" t="str">
        <f ca="1">IF(A87=Retirement!$B$4-1,IF(F87="none",0,F87)+G87-H87,"")</f>
        <v/>
      </c>
      <c r="J87" s="81" t="e">
        <f t="shared" ca="1" si="22"/>
        <v>#N/A</v>
      </c>
      <c r="K87" s="82" t="e">
        <f t="shared" ca="1" si="23"/>
        <v>#N/A</v>
      </c>
      <c r="L87" s="82" t="e">
        <f t="shared" ca="1" si="33"/>
        <v>#N/A</v>
      </c>
      <c r="M87" s="82">
        <f ca="1">IF(A87&gt;rety-1,'Cash flow summary'!H87,NA())/100000</f>
        <v>0</v>
      </c>
      <c r="N87" s="82" t="e">
        <f t="shared" ca="1" si="34"/>
        <v>#N/A</v>
      </c>
      <c r="O87" s="81" t="e">
        <f t="shared" ca="1" si="24"/>
        <v>#N/A</v>
      </c>
      <c r="P87" s="28"/>
      <c r="Q87" s="283" t="str">
        <f t="shared" ca="1" si="25"/>
        <v/>
      </c>
      <c r="R87" s="30" t="str">
        <f ca="1">IF(A87&gt;YEAR('Financial Goals (non-recurring)'!$B$6)-1,"",IF(R86&lt;&gt;"",R86+1,IF(A87=YEAR('Financial Goals (non-recurring)'!$B$7),1,"")))</f>
        <v/>
      </c>
      <c r="S87" s="36" t="str">
        <f ca="1">IF(R87&lt;&gt;"",'Financial Goals (non-recurring)'!$B$18*(1+incg)^(R87-1),"")</f>
        <v/>
      </c>
      <c r="T87" s="30" t="str">
        <f ca="1">IF(A87&gt;YEAR('Financial Goals (non-recurring)'!$D$6)-1,"",IF(T86&lt;&gt;"",T86+1,IF(A87=YEAR('Financial Goals (non-recurring)'!$D$7),1,"")))</f>
        <v/>
      </c>
      <c r="U87" s="36" t="str">
        <f ca="1">IF(T87&lt;&gt;"",'Financial Goals (non-recurring)'!$D$18*(1+'Financial Goals (non-recurring)'!$D$14)^(T87-1),"")</f>
        <v/>
      </c>
      <c r="V87" s="30" t="str">
        <f ca="1">IF(A87&gt;YEAR('Financial Goals (non-recurring)'!$F$6)-1,"",IF(V86&lt;&gt;"",V86+1,IF(A87=YEAR('Financial Goals (non-recurring)'!$F$7),1,"")))</f>
        <v/>
      </c>
      <c r="W87" s="36" t="str">
        <f ca="1">IF(V87&lt;&gt;"",'Financial Goals (non-recurring)'!$F$18*(1+'Financial Goals (non-recurring)'!$F$14)^(V87-1),"")</f>
        <v/>
      </c>
      <c r="X87" s="30" t="str">
        <f ca="1">IF(A87&gt;YEAR('Financial Goals (non-recurring)'!$H$6)-1,"",IF(X86&lt;&gt;"",X86+1,IF(A87=YEAR('Financial Goals (non-recurring)'!$H$7),1,"")))</f>
        <v/>
      </c>
      <c r="Y87" s="36" t="str">
        <f ca="1">IF(X87&lt;&gt;"",'Financial Goals (non-recurring)'!$H$18*(1+'Financial Goals (non-recurring)'!$H$14)^(X87-1),"")</f>
        <v/>
      </c>
      <c r="Z87" s="30" t="str">
        <f ca="1">IF(A87&gt;YEAR('Financial Goals (non-recurring)'!$J$6)-1,"",IF(Z86&lt;&gt;"",Z86+1,IF(A87=YEAR('Financial Goals (non-recurring)'!$J$7),1,"")))</f>
        <v/>
      </c>
      <c r="AA87" s="36" t="str">
        <f ca="1">IF(Z87&lt;&gt;"",'Financial Goals (non-recurring)'!$J$18*(1+'Financial Goals (non-recurring)'!$J$14)^(Z87-1),"")</f>
        <v/>
      </c>
      <c r="AB87" s="28"/>
      <c r="AC87" s="35" t="str">
        <f t="shared" ca="1" si="26"/>
        <v/>
      </c>
      <c r="AD87" s="31" t="str">
        <f ca="1">IF(ISERROR(INDEX('Financial Goals (recurring)'!$D$4:$H$34,MATCH('Detailed Cash Flow Chart'!AC87,'Financial Goals (recurring)'!$D$4:$D$34,0),3)),"",INDEX('Financial Goals (recurring)'!$D$4:$H$34,MATCH('Detailed Cash Flow Chart'!AC87,'Financial Goals (recurring)'!$D$4:$D$34,0),3))</f>
        <v/>
      </c>
      <c r="AE87" s="32" t="str">
        <f ca="1">IF(ISERROR(INDEX('Financial Goals (recurring)'!$E$4:$H$34,MATCH('Detailed Cash Flow Chart'!AC87,'Financial Goals (recurring)'!$E$4:$E$34,0),3)),"",INDEX('Financial Goals (recurring)'!$E$4:$H$34,MATCH('Detailed Cash Flow Chart'!AC87,'Financial Goals (recurring)'!$E$4:$E$34,0),3))</f>
        <v/>
      </c>
      <c r="AF87" s="32" t="str">
        <f ca="1">IF(ISERROR(INDEX('Financial Goals (recurring)'!$D$4:$H$34,MATCH('Detailed Cash Flow Chart'!AC87,'Financial Goals (recurring)'!$D$4:$D$34,0),5)),"",INDEX('Financial Goals (recurring)'!$D$4:$H$34,MATCH('Detailed Cash Flow Chart'!AC87,'Financial Goals (recurring)'!$D$4:$D$34,0),5))</f>
        <v/>
      </c>
      <c r="AG87" s="36" t="str">
        <f t="shared" si="27"/>
        <v/>
      </c>
      <c r="AH87" s="38"/>
      <c r="AI87" s="28"/>
      <c r="AJ87" s="38" t="str">
        <f t="shared" ca="1" si="28"/>
        <v/>
      </c>
      <c r="AK87" s="38" t="str">
        <f ca="1">IF(ISERROR(INDEX('Financial Goals (recurring)'!$M$4:$Q$34,MATCH('Detailed Cash Flow Chart'!AC87,'Financial Goals (recurring)'!$M$4:$M$34,0),3)),"",INDEX('Financial Goals (recurring)'!$M$4:$Q$34,MATCH('Detailed Cash Flow Chart'!AC87,'Financial Goals (recurring)'!$M$4:$M$34,0),3))</f>
        <v/>
      </c>
      <c r="AL87" s="38" t="str">
        <f ca="1">IF(ISERROR(INDEX('Financial Goals (recurring)'!$N$4:$Q$34,MATCH('Detailed Cash Flow Chart'!AC87,'Financial Goals (recurring)'!$N$4:$N$34,0),3)),"",INDEX('Financial Goals (recurring)'!$N$4:$Q$34,MATCH('Detailed Cash Flow Chart'!AC87,'Financial Goals (recurring)'!$N$4:$N$34,0),3))</f>
        <v/>
      </c>
      <c r="AM87" s="38" t="str">
        <f ca="1">IF(ISERROR(INDEX('Financial Goals (recurring)'!$M$4:$Q$34,MATCH('Detailed Cash Flow Chart'!AC87,'Financial Goals (recurring)'!$M$4:$M$34,0),5)),"",INDEX('Financial Goals (recurring)'!$M$4:$Q$34,MATCH('Detailed Cash Flow Chart'!AC87,'Financial Goals (recurring)'!$M$4:$M$34,0),5))</f>
        <v/>
      </c>
      <c r="AN87" s="32" t="str">
        <f t="shared" ca="1" si="29"/>
        <v/>
      </c>
      <c r="AO87" s="34" t="str">
        <f t="shared" ca="1" si="20"/>
        <v/>
      </c>
      <c r="AP87" s="28"/>
      <c r="AQ87" s="36">
        <f t="shared" ca="1" si="30"/>
        <v>0</v>
      </c>
    </row>
    <row r="88" spans="1:43">
      <c r="A88" s="39" t="str">
        <f t="shared" ca="1" si="21"/>
        <v/>
      </c>
      <c r="B88" s="39" t="str">
        <f ca="1">IF(B87&lt;(Retirement!$B$3+wy+k),B87+1,"")</f>
        <v/>
      </c>
      <c r="C88" s="36" t="str">
        <f ca="1">IF(B88="","",IF(B87&lt;(Retirement!$B$3+wy),C87*(1+preinf),C87*(1+inf)))</f>
        <v/>
      </c>
      <c r="D88" s="36">
        <f t="shared" ca="1" si="31"/>
        <v>0</v>
      </c>
      <c r="E88" s="36" t="str">
        <f t="shared" ca="1" si="32"/>
        <v/>
      </c>
      <c r="F88" s="36" t="str">
        <f ca="1">IF(B88="","",IF(A87&lt;y+wy,IF(Retirement!$J$16="none","none",(12*E88+F87)*(1+preretint)),""))</f>
        <v/>
      </c>
      <c r="G88" s="36" t="str">
        <f ca="1">IF(B88="","",IF(A87&lt;y+wy,G87*(1+Retirement!$B$14),""))</f>
        <v/>
      </c>
      <c r="H88" s="36" t="str">
        <f ca="1">IF(B88="","",IF(A88&gt;=Retirement!$B$4,(H87-12*IF(D88="",0,D88))*(1+IF(A88&lt;Retirement!$B$4,preretint,retroi)), IF(A88=Retirement!$B$4-1,corptax,IF(F88="none",0,F88)+G88)))</f>
        <v/>
      </c>
      <c r="I88" s="41" t="str">
        <f ca="1">IF(A88=Retirement!$B$4-1,IF(F88="none",0,F88)+G88-H88,"")</f>
        <v/>
      </c>
      <c r="J88" s="81" t="e">
        <f t="shared" ca="1" si="22"/>
        <v>#N/A</v>
      </c>
      <c r="K88" s="82" t="e">
        <f t="shared" ca="1" si="23"/>
        <v>#N/A</v>
      </c>
      <c r="L88" s="82" t="e">
        <f t="shared" ca="1" si="33"/>
        <v>#N/A</v>
      </c>
      <c r="M88" s="82">
        <f ca="1">IF(A88&gt;rety-1,'Cash flow summary'!H88,NA())/100000</f>
        <v>0</v>
      </c>
      <c r="N88" s="82" t="e">
        <f t="shared" ca="1" si="34"/>
        <v>#N/A</v>
      </c>
      <c r="O88" s="81" t="e">
        <f t="shared" ca="1" si="24"/>
        <v>#N/A</v>
      </c>
      <c r="P88" s="28"/>
      <c r="Q88" s="283" t="str">
        <f t="shared" ca="1" si="25"/>
        <v/>
      </c>
      <c r="R88" s="30" t="str">
        <f ca="1">IF(A88&gt;YEAR('Financial Goals (non-recurring)'!$B$6)-1,"",IF(R87&lt;&gt;"",R87+1,IF(A88=YEAR('Financial Goals (non-recurring)'!$B$7),1,"")))</f>
        <v/>
      </c>
      <c r="S88" s="36" t="str">
        <f ca="1">IF(R88&lt;&gt;"",'Financial Goals (non-recurring)'!$B$18*(1+incg)^(R88-1),"")</f>
        <v/>
      </c>
      <c r="T88" s="30" t="str">
        <f ca="1">IF(A88&gt;YEAR('Financial Goals (non-recurring)'!$D$6)-1,"",IF(T87&lt;&gt;"",T87+1,IF(A88=YEAR('Financial Goals (non-recurring)'!$D$7),1,"")))</f>
        <v/>
      </c>
      <c r="U88" s="36" t="str">
        <f ca="1">IF(T88&lt;&gt;"",'Financial Goals (non-recurring)'!$D$18*(1+'Financial Goals (non-recurring)'!$D$14)^(T88-1),"")</f>
        <v/>
      </c>
      <c r="V88" s="30" t="str">
        <f ca="1">IF(A88&gt;YEAR('Financial Goals (non-recurring)'!$F$6)-1,"",IF(V87&lt;&gt;"",V87+1,IF(A88=YEAR('Financial Goals (non-recurring)'!$F$7),1,"")))</f>
        <v/>
      </c>
      <c r="W88" s="36" t="str">
        <f ca="1">IF(V88&lt;&gt;"",'Financial Goals (non-recurring)'!$F$18*(1+'Financial Goals (non-recurring)'!$F$14)^(V88-1),"")</f>
        <v/>
      </c>
      <c r="X88" s="30" t="str">
        <f ca="1">IF(A88&gt;YEAR('Financial Goals (non-recurring)'!$H$6)-1,"",IF(X87&lt;&gt;"",X87+1,IF(A88=YEAR('Financial Goals (non-recurring)'!$H$7),1,"")))</f>
        <v/>
      </c>
      <c r="Y88" s="36" t="str">
        <f ca="1">IF(X88&lt;&gt;"",'Financial Goals (non-recurring)'!$H$18*(1+'Financial Goals (non-recurring)'!$H$14)^(X88-1),"")</f>
        <v/>
      </c>
      <c r="Z88" s="30" t="str">
        <f ca="1">IF(A88&gt;YEAR('Financial Goals (non-recurring)'!$J$6)-1,"",IF(Z87&lt;&gt;"",Z87+1,IF(A88=YEAR('Financial Goals (non-recurring)'!$J$7),1,"")))</f>
        <v/>
      </c>
      <c r="AA88" s="36" t="str">
        <f ca="1">IF(Z88&lt;&gt;"",'Financial Goals (non-recurring)'!$J$18*(1+'Financial Goals (non-recurring)'!$J$14)^(Z88-1),"")</f>
        <v/>
      </c>
      <c r="AB88" s="28"/>
      <c r="AC88" s="35" t="str">
        <f t="shared" ca="1" si="26"/>
        <v/>
      </c>
      <c r="AD88" s="31" t="str">
        <f ca="1">IF(ISERROR(INDEX('Financial Goals (recurring)'!$D$4:$H$34,MATCH('Detailed Cash Flow Chart'!AC88,'Financial Goals (recurring)'!$D$4:$D$34,0),3)),"",INDEX('Financial Goals (recurring)'!$D$4:$H$34,MATCH('Detailed Cash Flow Chart'!AC88,'Financial Goals (recurring)'!$D$4:$D$34,0),3))</f>
        <v/>
      </c>
      <c r="AE88" s="32" t="str">
        <f ca="1">IF(ISERROR(INDEX('Financial Goals (recurring)'!$E$4:$H$34,MATCH('Detailed Cash Flow Chart'!AC88,'Financial Goals (recurring)'!$E$4:$E$34,0),3)),"",INDEX('Financial Goals (recurring)'!$E$4:$H$34,MATCH('Detailed Cash Flow Chart'!AC88,'Financial Goals (recurring)'!$E$4:$E$34,0),3))</f>
        <v/>
      </c>
      <c r="AF88" s="32" t="str">
        <f ca="1">IF(ISERROR(INDEX('Financial Goals (recurring)'!$D$4:$H$34,MATCH('Detailed Cash Flow Chart'!AC88,'Financial Goals (recurring)'!$D$4:$D$34,0),5)),"",INDEX('Financial Goals (recurring)'!$D$4:$H$34,MATCH('Detailed Cash Flow Chart'!AC88,'Financial Goals (recurring)'!$D$4:$D$34,0),5))</f>
        <v/>
      </c>
      <c r="AG88" s="36" t="str">
        <f t="shared" si="27"/>
        <v/>
      </c>
      <c r="AH88" s="38"/>
      <c r="AI88" s="28"/>
      <c r="AJ88" s="38" t="str">
        <f t="shared" ca="1" si="28"/>
        <v/>
      </c>
      <c r="AK88" s="38" t="str">
        <f ca="1">IF(ISERROR(INDEX('Financial Goals (recurring)'!$M$4:$Q$34,MATCH('Detailed Cash Flow Chart'!AC88,'Financial Goals (recurring)'!$M$4:$M$34,0),3)),"",INDEX('Financial Goals (recurring)'!$M$4:$Q$34,MATCH('Detailed Cash Flow Chart'!AC88,'Financial Goals (recurring)'!$M$4:$M$34,0),3))</f>
        <v/>
      </c>
      <c r="AL88" s="38" t="str">
        <f ca="1">IF(ISERROR(INDEX('Financial Goals (recurring)'!$N$4:$Q$34,MATCH('Detailed Cash Flow Chart'!AC88,'Financial Goals (recurring)'!$N$4:$N$34,0),3)),"",INDEX('Financial Goals (recurring)'!$N$4:$Q$34,MATCH('Detailed Cash Flow Chart'!AC88,'Financial Goals (recurring)'!$N$4:$N$34,0),3))</f>
        <v/>
      </c>
      <c r="AM88" s="38" t="str">
        <f ca="1">IF(ISERROR(INDEX('Financial Goals (recurring)'!$M$4:$Q$34,MATCH('Detailed Cash Flow Chart'!AC88,'Financial Goals (recurring)'!$M$4:$M$34,0),5)),"",INDEX('Financial Goals (recurring)'!$M$4:$Q$34,MATCH('Detailed Cash Flow Chart'!AC88,'Financial Goals (recurring)'!$M$4:$M$34,0),5))</f>
        <v/>
      </c>
      <c r="AN88" s="32" t="str">
        <f t="shared" ca="1" si="29"/>
        <v/>
      </c>
      <c r="AO88" s="34" t="str">
        <f t="shared" ca="1" si="20"/>
        <v/>
      </c>
      <c r="AP88" s="28"/>
      <c r="AQ88" s="36">
        <f t="shared" ca="1" si="30"/>
        <v>0</v>
      </c>
    </row>
    <row r="89" spans="1:43">
      <c r="A89" s="39" t="str">
        <f t="shared" ca="1" si="21"/>
        <v/>
      </c>
      <c r="B89" s="39" t="str">
        <f ca="1">IF(B88&lt;(Retirement!$B$3+wy+k),B88+1,"")</f>
        <v/>
      </c>
      <c r="C89" s="36" t="str">
        <f ca="1">IF(B89="","",IF(B88&lt;(Retirement!$B$3+wy),C88*(1+preinf),C88*(1+inf)))</f>
        <v/>
      </c>
      <c r="D89" s="36">
        <f t="shared" ca="1" si="31"/>
        <v>0</v>
      </c>
      <c r="E89" s="36" t="str">
        <f t="shared" ca="1" si="32"/>
        <v/>
      </c>
      <c r="F89" s="36" t="str">
        <f ca="1">IF(B89="","",IF(A88&lt;y+wy,IF(Retirement!$J$16="none","none",(12*E89+F88)*(1+preretint)),""))</f>
        <v/>
      </c>
      <c r="G89" s="36" t="str">
        <f ca="1">IF(B89="","",IF(A88&lt;y+wy,G88*(1+Retirement!$B$14),""))</f>
        <v/>
      </c>
      <c r="H89" s="36" t="str">
        <f ca="1">IF(B89="","",IF(A89&gt;=Retirement!$B$4,(H88-12*IF(D89="",0,D89))*(1+IF(A89&lt;Retirement!$B$4,preretint,retroi)), IF(A89=Retirement!$B$4-1,corptax,IF(F89="none",0,F89)+G89)))</f>
        <v/>
      </c>
      <c r="I89" s="41" t="str">
        <f ca="1">IF(A89=Retirement!$B$4-1,IF(F89="none",0,F89)+G89-H89,"")</f>
        <v/>
      </c>
      <c r="J89" s="81" t="e">
        <f t="shared" ca="1" si="22"/>
        <v>#N/A</v>
      </c>
      <c r="K89" s="82" t="e">
        <f t="shared" ca="1" si="23"/>
        <v>#N/A</v>
      </c>
      <c r="L89" s="82" t="e">
        <f t="shared" ca="1" si="33"/>
        <v>#N/A</v>
      </c>
      <c r="M89" s="82">
        <f ca="1">IF(A89&gt;rety-1,'Cash flow summary'!H89,NA())/100000</f>
        <v>0</v>
      </c>
      <c r="N89" s="82" t="e">
        <f t="shared" ca="1" si="34"/>
        <v>#N/A</v>
      </c>
      <c r="O89" s="81" t="e">
        <f t="shared" ca="1" si="24"/>
        <v>#N/A</v>
      </c>
      <c r="P89" s="28"/>
      <c r="Q89" s="283" t="str">
        <f t="shared" ca="1" si="25"/>
        <v/>
      </c>
      <c r="R89" s="30" t="str">
        <f ca="1">IF(A89&gt;YEAR('Financial Goals (non-recurring)'!$B$6)-1,"",IF(R88&lt;&gt;"",R88+1,IF(A89=YEAR('Financial Goals (non-recurring)'!$B$7),1,"")))</f>
        <v/>
      </c>
      <c r="S89" s="36" t="str">
        <f ca="1">IF(R89&lt;&gt;"",'Financial Goals (non-recurring)'!$B$18*(1+incg)^(R89-1),"")</f>
        <v/>
      </c>
      <c r="T89" s="30" t="str">
        <f ca="1">IF(A89&gt;YEAR('Financial Goals (non-recurring)'!$D$6)-1,"",IF(T88&lt;&gt;"",T88+1,IF(A89=YEAR('Financial Goals (non-recurring)'!$D$7),1,"")))</f>
        <v/>
      </c>
      <c r="U89" s="36" t="str">
        <f ca="1">IF(T89&lt;&gt;"",'Financial Goals (non-recurring)'!$D$18*(1+'Financial Goals (non-recurring)'!$D$14)^(T89-1),"")</f>
        <v/>
      </c>
      <c r="V89" s="30" t="str">
        <f ca="1">IF(A89&gt;YEAR('Financial Goals (non-recurring)'!$F$6)-1,"",IF(V88&lt;&gt;"",V88+1,IF(A89=YEAR('Financial Goals (non-recurring)'!$F$7),1,"")))</f>
        <v/>
      </c>
      <c r="W89" s="36" t="str">
        <f ca="1">IF(V89&lt;&gt;"",'Financial Goals (non-recurring)'!$F$18*(1+'Financial Goals (non-recurring)'!$F$14)^(V89-1),"")</f>
        <v/>
      </c>
      <c r="X89" s="30" t="str">
        <f ca="1">IF(A89&gt;YEAR('Financial Goals (non-recurring)'!$H$6)-1,"",IF(X88&lt;&gt;"",X88+1,IF(A89=YEAR('Financial Goals (non-recurring)'!$H$7),1,"")))</f>
        <v/>
      </c>
      <c r="Y89" s="36" t="str">
        <f ca="1">IF(X89&lt;&gt;"",'Financial Goals (non-recurring)'!$H$18*(1+'Financial Goals (non-recurring)'!$H$14)^(X89-1),"")</f>
        <v/>
      </c>
      <c r="Z89" s="30" t="str">
        <f ca="1">IF(A89&gt;YEAR('Financial Goals (non-recurring)'!$J$6)-1,"",IF(Z88&lt;&gt;"",Z88+1,IF(A89=YEAR('Financial Goals (non-recurring)'!$J$7),1,"")))</f>
        <v/>
      </c>
      <c r="AA89" s="36" t="str">
        <f ca="1">IF(Z89&lt;&gt;"",'Financial Goals (non-recurring)'!$J$18*(1+'Financial Goals (non-recurring)'!$J$14)^(Z89-1),"")</f>
        <v/>
      </c>
      <c r="AB89" s="28"/>
      <c r="AC89" s="35" t="str">
        <f t="shared" ca="1" si="26"/>
        <v/>
      </c>
      <c r="AD89" s="31" t="str">
        <f ca="1">IF(ISERROR(INDEX('Financial Goals (recurring)'!$D$4:$H$34,MATCH('Detailed Cash Flow Chart'!AC89,'Financial Goals (recurring)'!$D$4:$D$34,0),3)),"",INDEX('Financial Goals (recurring)'!$D$4:$H$34,MATCH('Detailed Cash Flow Chart'!AC89,'Financial Goals (recurring)'!$D$4:$D$34,0),3))</f>
        <v/>
      </c>
      <c r="AE89" s="32" t="str">
        <f ca="1">IF(ISERROR(INDEX('Financial Goals (recurring)'!$E$4:$H$34,MATCH('Detailed Cash Flow Chart'!AC89,'Financial Goals (recurring)'!$E$4:$E$34,0),3)),"",INDEX('Financial Goals (recurring)'!$E$4:$H$34,MATCH('Detailed Cash Flow Chart'!AC89,'Financial Goals (recurring)'!$E$4:$E$34,0),3))</f>
        <v/>
      </c>
      <c r="AF89" s="32" t="str">
        <f ca="1">IF(ISERROR(INDEX('Financial Goals (recurring)'!$D$4:$H$34,MATCH('Detailed Cash Flow Chart'!AC89,'Financial Goals (recurring)'!$D$4:$D$34,0),5)),"",INDEX('Financial Goals (recurring)'!$D$4:$H$34,MATCH('Detailed Cash Flow Chart'!AC89,'Financial Goals (recurring)'!$D$4:$D$34,0),5))</f>
        <v/>
      </c>
      <c r="AG89" s="36" t="str">
        <f t="shared" si="27"/>
        <v/>
      </c>
      <c r="AH89" s="38"/>
      <c r="AI89" s="28"/>
      <c r="AJ89" s="38" t="str">
        <f t="shared" ca="1" si="28"/>
        <v/>
      </c>
      <c r="AK89" s="38" t="str">
        <f ca="1">IF(ISERROR(INDEX('Financial Goals (recurring)'!$M$4:$Q$34,MATCH('Detailed Cash Flow Chart'!AC89,'Financial Goals (recurring)'!$M$4:$M$34,0),3)),"",INDEX('Financial Goals (recurring)'!$M$4:$Q$34,MATCH('Detailed Cash Flow Chart'!AC89,'Financial Goals (recurring)'!$M$4:$M$34,0),3))</f>
        <v/>
      </c>
      <c r="AL89" s="38" t="str">
        <f ca="1">IF(ISERROR(INDEX('Financial Goals (recurring)'!$N$4:$Q$34,MATCH('Detailed Cash Flow Chart'!AC89,'Financial Goals (recurring)'!$N$4:$N$34,0),3)),"",INDEX('Financial Goals (recurring)'!$N$4:$Q$34,MATCH('Detailed Cash Flow Chart'!AC89,'Financial Goals (recurring)'!$N$4:$N$34,0),3))</f>
        <v/>
      </c>
      <c r="AM89" s="38" t="str">
        <f ca="1">IF(ISERROR(INDEX('Financial Goals (recurring)'!$M$4:$Q$34,MATCH('Detailed Cash Flow Chart'!AC89,'Financial Goals (recurring)'!$M$4:$M$34,0),5)),"",INDEX('Financial Goals (recurring)'!$M$4:$Q$34,MATCH('Detailed Cash Flow Chart'!AC89,'Financial Goals (recurring)'!$M$4:$M$34,0),5))</f>
        <v/>
      </c>
      <c r="AN89" s="32" t="str">
        <f t="shared" ca="1" si="29"/>
        <v/>
      </c>
      <c r="AO89" s="34" t="str">
        <f t="shared" ca="1" si="20"/>
        <v/>
      </c>
      <c r="AP89" s="28"/>
      <c r="AQ89" s="36">
        <f t="shared" ca="1" si="30"/>
        <v>0</v>
      </c>
    </row>
    <row r="90" spans="1:43">
      <c r="A90" s="39" t="str">
        <f t="shared" ca="1" si="21"/>
        <v/>
      </c>
      <c r="B90" s="39" t="str">
        <f ca="1">IF(B89&lt;(Retirement!$B$3+wy+k),B89+1,"")</f>
        <v/>
      </c>
      <c r="C90" s="36" t="str">
        <f ca="1">IF(B90="","",IF(B89&lt;(Retirement!$B$3+wy),C89*(1+preinf),C89*(1+inf)))</f>
        <v/>
      </c>
      <c r="D90" s="36">
        <f t="shared" ca="1" si="31"/>
        <v>0</v>
      </c>
      <c r="E90" s="36" t="str">
        <f t="shared" ca="1" si="32"/>
        <v/>
      </c>
      <c r="F90" s="36" t="str">
        <f ca="1">IF(B90="","",IF(A89&lt;y+wy,IF(Retirement!$J$16="none","none",(12*E90+F89)*(1+preretint)),""))</f>
        <v/>
      </c>
      <c r="G90" s="36" t="str">
        <f ca="1">IF(B90="","",IF(A89&lt;y+wy,G89*(1+Retirement!$B$14),""))</f>
        <v/>
      </c>
      <c r="H90" s="36" t="str">
        <f ca="1">IF(B90="","",IF(A90&gt;=Retirement!$B$4,(H89-12*IF(D90="",0,D90))*(1+IF(A90&lt;Retirement!$B$4,preretint,retroi)), IF(A90=Retirement!$B$4-1,corptax,IF(F90="none",0,F90)+G90)))</f>
        <v/>
      </c>
      <c r="I90" s="41" t="str">
        <f ca="1">IF(A90=Retirement!$B$4-1,IF(F90="none",0,F90)+G90-H90,"")</f>
        <v/>
      </c>
      <c r="J90" s="81" t="e">
        <f t="shared" ca="1" si="22"/>
        <v>#N/A</v>
      </c>
      <c r="K90" s="82" t="e">
        <f t="shared" ca="1" si="23"/>
        <v>#N/A</v>
      </c>
      <c r="L90" s="82" t="e">
        <f t="shared" ca="1" si="33"/>
        <v>#N/A</v>
      </c>
      <c r="M90" s="82">
        <f ca="1">IF(A90&gt;rety-1,'Cash flow summary'!H90,NA())/100000</f>
        <v>0</v>
      </c>
      <c r="N90" s="82" t="e">
        <f t="shared" ca="1" si="34"/>
        <v>#N/A</v>
      </c>
      <c r="O90" s="81" t="e">
        <f t="shared" ca="1" si="24"/>
        <v>#N/A</v>
      </c>
      <c r="P90" s="28"/>
      <c r="Q90" s="283" t="str">
        <f t="shared" ca="1" si="25"/>
        <v/>
      </c>
      <c r="R90" s="30" t="str">
        <f ca="1">IF(A90&gt;YEAR('Financial Goals (non-recurring)'!$B$6)-1,"",IF(R89&lt;&gt;"",R89+1,IF(A90=YEAR('Financial Goals (non-recurring)'!$B$7),1,"")))</f>
        <v/>
      </c>
      <c r="S90" s="36" t="str">
        <f ca="1">IF(R90&lt;&gt;"",'Financial Goals (non-recurring)'!$B$18*(1+incg)^(R90-1),"")</f>
        <v/>
      </c>
      <c r="T90" s="30" t="str">
        <f ca="1">IF(A90&gt;YEAR('Financial Goals (non-recurring)'!$D$6)-1,"",IF(T89&lt;&gt;"",T89+1,IF(A90=YEAR('Financial Goals (non-recurring)'!$D$7),1,"")))</f>
        <v/>
      </c>
      <c r="U90" s="36" t="str">
        <f ca="1">IF(T90&lt;&gt;"",'Financial Goals (non-recurring)'!$D$18*(1+'Financial Goals (non-recurring)'!$D$14)^(T90-1),"")</f>
        <v/>
      </c>
      <c r="V90" s="30" t="str">
        <f ca="1">IF(A90&gt;YEAR('Financial Goals (non-recurring)'!$F$6)-1,"",IF(V89&lt;&gt;"",V89+1,IF(A90=YEAR('Financial Goals (non-recurring)'!$F$7),1,"")))</f>
        <v/>
      </c>
      <c r="W90" s="36" t="str">
        <f ca="1">IF(V90&lt;&gt;"",'Financial Goals (non-recurring)'!$F$18*(1+'Financial Goals (non-recurring)'!$F$14)^(V90-1),"")</f>
        <v/>
      </c>
      <c r="X90" s="30" t="str">
        <f ca="1">IF(A90&gt;YEAR('Financial Goals (non-recurring)'!$H$6)-1,"",IF(X89&lt;&gt;"",X89+1,IF(A90=YEAR('Financial Goals (non-recurring)'!$H$7),1,"")))</f>
        <v/>
      </c>
      <c r="Y90" s="36" t="str">
        <f ca="1">IF(X90&lt;&gt;"",'Financial Goals (non-recurring)'!$H$18*(1+'Financial Goals (non-recurring)'!$H$14)^(X90-1),"")</f>
        <v/>
      </c>
      <c r="Z90" s="30" t="str">
        <f ca="1">IF(A90&gt;YEAR('Financial Goals (non-recurring)'!$J$6)-1,"",IF(Z89&lt;&gt;"",Z89+1,IF(A90=YEAR('Financial Goals (non-recurring)'!$J$7),1,"")))</f>
        <v/>
      </c>
      <c r="AA90" s="36" t="str">
        <f ca="1">IF(Z90&lt;&gt;"",'Financial Goals (non-recurring)'!$J$18*(1+'Financial Goals (non-recurring)'!$J$14)^(Z90-1),"")</f>
        <v/>
      </c>
      <c r="AB90" s="28"/>
      <c r="AC90" s="35" t="str">
        <f t="shared" ca="1" si="26"/>
        <v/>
      </c>
      <c r="AD90" s="31" t="str">
        <f ca="1">IF(ISERROR(INDEX('Financial Goals (recurring)'!$D$4:$H$34,MATCH('Detailed Cash Flow Chart'!AC90,'Financial Goals (recurring)'!$D$4:$D$34,0),3)),"",INDEX('Financial Goals (recurring)'!$D$4:$H$34,MATCH('Detailed Cash Flow Chart'!AC90,'Financial Goals (recurring)'!$D$4:$D$34,0),3))</f>
        <v/>
      </c>
      <c r="AE90" s="32" t="str">
        <f ca="1">IF(ISERROR(INDEX('Financial Goals (recurring)'!$E$4:$H$34,MATCH('Detailed Cash Flow Chart'!AC90,'Financial Goals (recurring)'!$E$4:$E$34,0),3)),"",INDEX('Financial Goals (recurring)'!$E$4:$H$34,MATCH('Detailed Cash Flow Chart'!AC90,'Financial Goals (recurring)'!$E$4:$E$34,0),3))</f>
        <v/>
      </c>
      <c r="AF90" s="32" t="str">
        <f ca="1">IF(ISERROR(INDEX('Financial Goals (recurring)'!$D$4:$H$34,MATCH('Detailed Cash Flow Chart'!AC90,'Financial Goals (recurring)'!$D$4:$D$34,0),5)),"",INDEX('Financial Goals (recurring)'!$D$4:$H$34,MATCH('Detailed Cash Flow Chart'!AC90,'Financial Goals (recurring)'!$D$4:$D$34,0),5))</f>
        <v/>
      </c>
      <c r="AG90" s="36" t="str">
        <f t="shared" si="27"/>
        <v/>
      </c>
      <c r="AH90" s="38"/>
      <c r="AI90" s="28"/>
      <c r="AJ90" s="38" t="str">
        <f t="shared" ca="1" si="28"/>
        <v/>
      </c>
      <c r="AK90" s="38" t="str">
        <f ca="1">IF(ISERROR(INDEX('Financial Goals (recurring)'!$M$4:$Q$34,MATCH('Detailed Cash Flow Chart'!AC90,'Financial Goals (recurring)'!$M$4:$M$34,0),3)),"",INDEX('Financial Goals (recurring)'!$M$4:$Q$34,MATCH('Detailed Cash Flow Chart'!AC90,'Financial Goals (recurring)'!$M$4:$M$34,0),3))</f>
        <v/>
      </c>
      <c r="AL90" s="38" t="str">
        <f ca="1">IF(ISERROR(INDEX('Financial Goals (recurring)'!$N$4:$Q$34,MATCH('Detailed Cash Flow Chart'!AC90,'Financial Goals (recurring)'!$N$4:$N$34,0),3)),"",INDEX('Financial Goals (recurring)'!$N$4:$Q$34,MATCH('Detailed Cash Flow Chart'!AC90,'Financial Goals (recurring)'!$N$4:$N$34,0),3))</f>
        <v/>
      </c>
      <c r="AM90" s="38" t="str">
        <f ca="1">IF(ISERROR(INDEX('Financial Goals (recurring)'!$M$4:$Q$34,MATCH('Detailed Cash Flow Chart'!AC90,'Financial Goals (recurring)'!$M$4:$M$34,0),5)),"",INDEX('Financial Goals (recurring)'!$M$4:$Q$34,MATCH('Detailed Cash Flow Chart'!AC90,'Financial Goals (recurring)'!$M$4:$M$34,0),5))</f>
        <v/>
      </c>
      <c r="AN90" s="32" t="str">
        <f t="shared" ca="1" si="29"/>
        <v/>
      </c>
      <c r="AO90" s="34" t="str">
        <f t="shared" ca="1" si="20"/>
        <v/>
      </c>
      <c r="AP90" s="28"/>
      <c r="AQ90" s="36">
        <f t="shared" ca="1" si="30"/>
        <v>0</v>
      </c>
    </row>
    <row r="91" spans="1:43">
      <c r="A91" s="39" t="str">
        <f t="shared" ca="1" si="21"/>
        <v/>
      </c>
      <c r="B91" s="39" t="str">
        <f ca="1">IF(B90&lt;(Retirement!$B$3+wy+k),B90+1,"")</f>
        <v/>
      </c>
      <c r="C91" s="36" t="str">
        <f ca="1">IF(B91="","",IF(B90&lt;(Retirement!$B$3+wy),C90*(1+preinf),C90*(1+inf)))</f>
        <v/>
      </c>
      <c r="D91" s="36">
        <f t="shared" ca="1" si="31"/>
        <v>0</v>
      </c>
      <c r="E91" s="36" t="str">
        <f t="shared" ca="1" si="32"/>
        <v/>
      </c>
      <c r="F91" s="36" t="str">
        <f ca="1">IF(B91="","",IF(A90&lt;y+wy,IF(Retirement!$J$16="none","none",(12*E91+F90)*(1+preretint)),""))</f>
        <v/>
      </c>
      <c r="G91" s="36" t="str">
        <f ca="1">IF(B91="","",IF(A90&lt;y+wy,G90*(1+Retirement!$B$14),""))</f>
        <v/>
      </c>
      <c r="H91" s="36" t="str">
        <f ca="1">IF(B91="","",IF(A91&gt;=Retirement!$B$4,(H90-12*IF(D91="",0,D91))*(1+IF(A91&lt;Retirement!$B$4,preretint,retroi)), IF(A91=Retirement!$B$4-1,corptax,IF(F91="none",0,F91)+G91)))</f>
        <v/>
      </c>
      <c r="I91" s="41" t="str">
        <f ca="1">IF(A91=Retirement!$B$4-1,IF(F91="none",0,F91)+G91-H91,"")</f>
        <v/>
      </c>
      <c r="J91" s="81" t="e">
        <f t="shared" ca="1" si="22"/>
        <v>#N/A</v>
      </c>
      <c r="K91" s="82" t="e">
        <f t="shared" ca="1" si="23"/>
        <v>#N/A</v>
      </c>
      <c r="L91" s="82" t="e">
        <f t="shared" ca="1" si="33"/>
        <v>#N/A</v>
      </c>
      <c r="M91" s="82">
        <f ca="1">IF(A91&gt;rety-1,'Cash flow summary'!H91,NA())/100000</f>
        <v>0</v>
      </c>
      <c r="N91" s="82" t="e">
        <f t="shared" ca="1" si="34"/>
        <v>#N/A</v>
      </c>
      <c r="O91" s="81" t="e">
        <f t="shared" ca="1" si="24"/>
        <v>#N/A</v>
      </c>
      <c r="P91" s="28"/>
      <c r="Q91" s="283" t="str">
        <f t="shared" ca="1" si="25"/>
        <v/>
      </c>
      <c r="R91" s="30" t="str">
        <f ca="1">IF(A91&gt;YEAR('Financial Goals (non-recurring)'!$B$6)-1,"",IF(R90&lt;&gt;"",R90+1,IF(A91=YEAR('Financial Goals (non-recurring)'!$B$7),1,"")))</f>
        <v/>
      </c>
      <c r="S91" s="36" t="str">
        <f ca="1">IF(R91&lt;&gt;"",'Financial Goals (non-recurring)'!$B$18*(1+incg)^(R91-1),"")</f>
        <v/>
      </c>
      <c r="T91" s="30" t="str">
        <f ca="1">IF(A91&gt;YEAR('Financial Goals (non-recurring)'!$D$6)-1,"",IF(T90&lt;&gt;"",T90+1,IF(A91=YEAR('Financial Goals (non-recurring)'!$D$7),1,"")))</f>
        <v/>
      </c>
      <c r="U91" s="36" t="str">
        <f ca="1">IF(T91&lt;&gt;"",'Financial Goals (non-recurring)'!$D$18*(1+'Financial Goals (non-recurring)'!$D$14)^(T91-1),"")</f>
        <v/>
      </c>
      <c r="V91" s="30" t="str">
        <f ca="1">IF(A91&gt;YEAR('Financial Goals (non-recurring)'!$F$6)-1,"",IF(V90&lt;&gt;"",V90+1,IF(A91=YEAR('Financial Goals (non-recurring)'!$F$7),1,"")))</f>
        <v/>
      </c>
      <c r="W91" s="36" t="str">
        <f ca="1">IF(V91&lt;&gt;"",'Financial Goals (non-recurring)'!$F$18*(1+'Financial Goals (non-recurring)'!$F$14)^(V91-1),"")</f>
        <v/>
      </c>
      <c r="X91" s="30" t="str">
        <f ca="1">IF(A91&gt;YEAR('Financial Goals (non-recurring)'!$H$6)-1,"",IF(X90&lt;&gt;"",X90+1,IF(A91=YEAR('Financial Goals (non-recurring)'!$H$7),1,"")))</f>
        <v/>
      </c>
      <c r="Y91" s="36" t="str">
        <f ca="1">IF(X91&lt;&gt;"",'Financial Goals (non-recurring)'!$H$18*(1+'Financial Goals (non-recurring)'!$H$14)^(X91-1),"")</f>
        <v/>
      </c>
      <c r="Z91" s="30" t="str">
        <f ca="1">IF(A91&gt;YEAR('Financial Goals (non-recurring)'!$J$6)-1,"",IF(Z90&lt;&gt;"",Z90+1,IF(A91=YEAR('Financial Goals (non-recurring)'!$J$7),1,"")))</f>
        <v/>
      </c>
      <c r="AA91" s="36" t="str">
        <f ca="1">IF(Z91&lt;&gt;"",'Financial Goals (non-recurring)'!$J$18*(1+'Financial Goals (non-recurring)'!$J$14)^(Z91-1),"")</f>
        <v/>
      </c>
      <c r="AB91" s="28"/>
      <c r="AC91" s="35" t="str">
        <f t="shared" ca="1" si="26"/>
        <v/>
      </c>
      <c r="AD91" s="31" t="str">
        <f ca="1">IF(ISERROR(INDEX('Financial Goals (recurring)'!$D$4:$H$34,MATCH('Detailed Cash Flow Chart'!AC91,'Financial Goals (recurring)'!$D$4:$D$34,0),3)),"",INDEX('Financial Goals (recurring)'!$D$4:$H$34,MATCH('Detailed Cash Flow Chart'!AC91,'Financial Goals (recurring)'!$D$4:$D$34,0),3))</f>
        <v/>
      </c>
      <c r="AE91" s="32" t="str">
        <f ca="1">IF(ISERROR(INDEX('Financial Goals (recurring)'!$E$4:$H$34,MATCH('Detailed Cash Flow Chart'!AC91,'Financial Goals (recurring)'!$E$4:$E$34,0),3)),"",INDEX('Financial Goals (recurring)'!$E$4:$H$34,MATCH('Detailed Cash Flow Chart'!AC91,'Financial Goals (recurring)'!$E$4:$E$34,0),3))</f>
        <v/>
      </c>
      <c r="AF91" s="32" t="str">
        <f ca="1">IF(ISERROR(INDEX('Financial Goals (recurring)'!$D$4:$H$34,MATCH('Detailed Cash Flow Chart'!AC91,'Financial Goals (recurring)'!$D$4:$D$34,0),5)),"",INDEX('Financial Goals (recurring)'!$D$4:$H$34,MATCH('Detailed Cash Flow Chart'!AC91,'Financial Goals (recurring)'!$D$4:$D$34,0),5))</f>
        <v/>
      </c>
      <c r="AG91" s="36" t="str">
        <f t="shared" si="27"/>
        <v/>
      </c>
      <c r="AH91" s="38"/>
      <c r="AI91" s="28"/>
      <c r="AJ91" s="38" t="str">
        <f t="shared" ca="1" si="28"/>
        <v/>
      </c>
      <c r="AK91" s="38" t="str">
        <f ca="1">IF(ISERROR(INDEX('Financial Goals (recurring)'!$M$4:$Q$34,MATCH('Detailed Cash Flow Chart'!AC91,'Financial Goals (recurring)'!$M$4:$M$34,0),3)),"",INDEX('Financial Goals (recurring)'!$M$4:$Q$34,MATCH('Detailed Cash Flow Chart'!AC91,'Financial Goals (recurring)'!$M$4:$M$34,0),3))</f>
        <v/>
      </c>
      <c r="AL91" s="38" t="str">
        <f ca="1">IF(ISERROR(INDEX('Financial Goals (recurring)'!$N$4:$Q$34,MATCH('Detailed Cash Flow Chart'!AC91,'Financial Goals (recurring)'!$N$4:$N$34,0),3)),"",INDEX('Financial Goals (recurring)'!$N$4:$Q$34,MATCH('Detailed Cash Flow Chart'!AC91,'Financial Goals (recurring)'!$N$4:$N$34,0),3))</f>
        <v/>
      </c>
      <c r="AM91" s="38" t="str">
        <f ca="1">IF(ISERROR(INDEX('Financial Goals (recurring)'!$M$4:$Q$34,MATCH('Detailed Cash Flow Chart'!AC91,'Financial Goals (recurring)'!$M$4:$M$34,0),5)),"",INDEX('Financial Goals (recurring)'!$M$4:$Q$34,MATCH('Detailed Cash Flow Chart'!AC91,'Financial Goals (recurring)'!$M$4:$M$34,0),5))</f>
        <v/>
      </c>
      <c r="AN91" s="32" t="str">
        <f t="shared" ca="1" si="29"/>
        <v/>
      </c>
      <c r="AO91" s="34" t="str">
        <f t="shared" ca="1" si="20"/>
        <v/>
      </c>
      <c r="AP91" s="28"/>
      <c r="AQ91" s="36">
        <f t="shared" ca="1" si="30"/>
        <v>0</v>
      </c>
    </row>
    <row r="92" spans="1:43">
      <c r="A92" s="39" t="str">
        <f t="shared" ca="1" si="21"/>
        <v/>
      </c>
      <c r="B92" s="39" t="str">
        <f ca="1">IF(B91&lt;(Retirement!$B$3+wy+k),B91+1,"")</f>
        <v/>
      </c>
      <c r="C92" s="36" t="str">
        <f ca="1">IF(B92="","",IF(B91&lt;(Retirement!$B$3+wy),C91*(1+preinf),C91*(1+inf)))</f>
        <v/>
      </c>
      <c r="D92" s="36">
        <f t="shared" ca="1" si="31"/>
        <v>0</v>
      </c>
      <c r="E92" s="36" t="str">
        <f t="shared" ca="1" si="32"/>
        <v/>
      </c>
      <c r="F92" s="36" t="str">
        <f ca="1">IF(B92="","",IF(A91&lt;y+wy,IF(Retirement!$J$16="none","none",(12*E92+F91)*(1+preretint)),""))</f>
        <v/>
      </c>
      <c r="G92" s="36" t="str">
        <f ca="1">IF(B92="","",IF(A91&lt;y+wy,G91*(1+Retirement!$B$14),""))</f>
        <v/>
      </c>
      <c r="H92" s="36" t="str">
        <f ca="1">IF(B92="","",IF(A92&gt;=Retirement!$B$4,(H91-12*IF(D92="",0,D92))*(1+IF(A92&lt;Retirement!$B$4,preretint,retroi)), IF(A92=Retirement!$B$4-1,corptax,IF(F92="none",0,F92)+G92)))</f>
        <v/>
      </c>
      <c r="I92" s="41" t="str">
        <f ca="1">IF(A92=Retirement!$B$4-1,IF(F92="none",0,F92)+G92-H92,"")</f>
        <v/>
      </c>
      <c r="J92" s="81" t="e">
        <f t="shared" ca="1" si="22"/>
        <v>#N/A</v>
      </c>
      <c r="K92" s="82" t="e">
        <f t="shared" ca="1" si="23"/>
        <v>#N/A</v>
      </c>
      <c r="L92" s="82" t="e">
        <f t="shared" ca="1" si="33"/>
        <v>#N/A</v>
      </c>
      <c r="M92" s="82">
        <f ca="1">IF(A92&gt;rety-1,'Cash flow summary'!H92,NA())/100000</f>
        <v>0</v>
      </c>
      <c r="N92" s="82" t="e">
        <f t="shared" ca="1" si="34"/>
        <v>#N/A</v>
      </c>
      <c r="O92" s="81" t="e">
        <f t="shared" ca="1" si="24"/>
        <v>#N/A</v>
      </c>
      <c r="P92" s="28"/>
      <c r="Q92" s="283" t="str">
        <f t="shared" ca="1" si="25"/>
        <v/>
      </c>
      <c r="R92" s="30" t="str">
        <f ca="1">IF(A92&gt;YEAR('Financial Goals (non-recurring)'!$B$6)-1,"",IF(R91&lt;&gt;"",R91+1,IF(A92=YEAR('Financial Goals (non-recurring)'!$B$7),1,"")))</f>
        <v/>
      </c>
      <c r="S92" s="36" t="str">
        <f ca="1">IF(R92&lt;&gt;"",'Financial Goals (non-recurring)'!$B$18*(1+incg)^(R92-1),"")</f>
        <v/>
      </c>
      <c r="T92" s="30" t="str">
        <f ca="1">IF(A92&gt;YEAR('Financial Goals (non-recurring)'!$D$6)-1,"",IF(T91&lt;&gt;"",T91+1,IF(A92=YEAR('Financial Goals (non-recurring)'!$D$7),1,"")))</f>
        <v/>
      </c>
      <c r="U92" s="36" t="str">
        <f ca="1">IF(T92&lt;&gt;"",'Financial Goals (non-recurring)'!$D$18*(1+'Financial Goals (non-recurring)'!$D$14)^(T92-1),"")</f>
        <v/>
      </c>
      <c r="V92" s="30" t="str">
        <f ca="1">IF(A92&gt;YEAR('Financial Goals (non-recurring)'!$F$6)-1,"",IF(V91&lt;&gt;"",V91+1,IF(A92=YEAR('Financial Goals (non-recurring)'!$F$7),1,"")))</f>
        <v/>
      </c>
      <c r="W92" s="36" t="str">
        <f ca="1">IF(V92&lt;&gt;"",'Financial Goals (non-recurring)'!$F$18*(1+'Financial Goals (non-recurring)'!$F$14)^(V92-1),"")</f>
        <v/>
      </c>
      <c r="X92" s="30" t="str">
        <f ca="1">IF(A92&gt;YEAR('Financial Goals (non-recurring)'!$H$6)-1,"",IF(X91&lt;&gt;"",X91+1,IF(A92=YEAR('Financial Goals (non-recurring)'!$H$7),1,"")))</f>
        <v/>
      </c>
      <c r="Y92" s="36" t="str">
        <f ca="1">IF(X92&lt;&gt;"",'Financial Goals (non-recurring)'!$H$18*(1+'Financial Goals (non-recurring)'!$H$14)^(X92-1),"")</f>
        <v/>
      </c>
      <c r="Z92" s="30" t="str">
        <f ca="1">IF(A92&gt;YEAR('Financial Goals (non-recurring)'!$J$6)-1,"",IF(Z91&lt;&gt;"",Z91+1,IF(A92=YEAR('Financial Goals (non-recurring)'!$J$7),1,"")))</f>
        <v/>
      </c>
      <c r="AA92" s="36" t="str">
        <f ca="1">IF(Z92&lt;&gt;"",'Financial Goals (non-recurring)'!$J$18*(1+'Financial Goals (non-recurring)'!$J$14)^(Z92-1),"")</f>
        <v/>
      </c>
      <c r="AB92" s="28"/>
      <c r="AC92" s="35" t="str">
        <f t="shared" ca="1" si="26"/>
        <v/>
      </c>
      <c r="AD92" s="31" t="str">
        <f ca="1">IF(ISERROR(INDEX('Financial Goals (recurring)'!$D$4:$H$34,MATCH('Detailed Cash Flow Chart'!AC92,'Financial Goals (recurring)'!$D$4:$D$34,0),3)),"",INDEX('Financial Goals (recurring)'!$D$4:$H$34,MATCH('Detailed Cash Flow Chart'!AC92,'Financial Goals (recurring)'!$D$4:$D$34,0),3))</f>
        <v/>
      </c>
      <c r="AE92" s="32" t="str">
        <f ca="1">IF(ISERROR(INDEX('Financial Goals (recurring)'!$E$4:$H$34,MATCH('Detailed Cash Flow Chart'!AC92,'Financial Goals (recurring)'!$E$4:$E$34,0),3)),"",INDEX('Financial Goals (recurring)'!$E$4:$H$34,MATCH('Detailed Cash Flow Chart'!AC92,'Financial Goals (recurring)'!$E$4:$E$34,0),3))</f>
        <v/>
      </c>
      <c r="AF92" s="32" t="str">
        <f ca="1">IF(ISERROR(INDEX('Financial Goals (recurring)'!$D$4:$H$34,MATCH('Detailed Cash Flow Chart'!AC92,'Financial Goals (recurring)'!$D$4:$D$34,0),5)),"",INDEX('Financial Goals (recurring)'!$D$4:$H$34,MATCH('Detailed Cash Flow Chart'!AC92,'Financial Goals (recurring)'!$D$4:$D$34,0),5))</f>
        <v/>
      </c>
      <c r="AG92" s="36" t="str">
        <f t="shared" si="27"/>
        <v/>
      </c>
      <c r="AH92" s="38"/>
      <c r="AI92" s="28"/>
      <c r="AJ92" s="38" t="str">
        <f t="shared" ca="1" si="28"/>
        <v/>
      </c>
      <c r="AK92" s="38" t="str">
        <f ca="1">IF(ISERROR(INDEX('Financial Goals (recurring)'!$M$4:$Q$34,MATCH('Detailed Cash Flow Chart'!AC92,'Financial Goals (recurring)'!$M$4:$M$34,0),3)),"",INDEX('Financial Goals (recurring)'!$M$4:$Q$34,MATCH('Detailed Cash Flow Chart'!AC92,'Financial Goals (recurring)'!$M$4:$M$34,0),3))</f>
        <v/>
      </c>
      <c r="AL92" s="38" t="str">
        <f ca="1">IF(ISERROR(INDEX('Financial Goals (recurring)'!$N$4:$Q$34,MATCH('Detailed Cash Flow Chart'!AC92,'Financial Goals (recurring)'!$N$4:$N$34,0),3)),"",INDEX('Financial Goals (recurring)'!$N$4:$Q$34,MATCH('Detailed Cash Flow Chart'!AC92,'Financial Goals (recurring)'!$N$4:$N$34,0),3))</f>
        <v/>
      </c>
      <c r="AM92" s="38" t="str">
        <f ca="1">IF(ISERROR(INDEX('Financial Goals (recurring)'!$M$4:$Q$34,MATCH('Detailed Cash Flow Chart'!AC92,'Financial Goals (recurring)'!$M$4:$M$34,0),5)),"",INDEX('Financial Goals (recurring)'!$M$4:$Q$34,MATCH('Detailed Cash Flow Chart'!AC92,'Financial Goals (recurring)'!$M$4:$M$34,0),5))</f>
        <v/>
      </c>
      <c r="AN92" s="32" t="str">
        <f t="shared" ca="1" si="29"/>
        <v/>
      </c>
      <c r="AO92" s="34" t="str">
        <f t="shared" ca="1" si="20"/>
        <v/>
      </c>
      <c r="AP92" s="28"/>
      <c r="AQ92" s="36">
        <f t="shared" ca="1" si="30"/>
        <v>0</v>
      </c>
    </row>
    <row r="93" spans="1:43">
      <c r="A93" s="39" t="str">
        <f t="shared" ca="1" si="21"/>
        <v/>
      </c>
      <c r="B93" s="39" t="str">
        <f ca="1">IF(B92&lt;(Retirement!$B$3+wy+k),B92+1,"")</f>
        <v/>
      </c>
      <c r="C93" s="36" t="str">
        <f ca="1">IF(B93="","",IF(B92&lt;(Retirement!$B$3+wy),C92*(1+preinf),C92*(1+inf)))</f>
        <v/>
      </c>
      <c r="D93" s="36">
        <f t="shared" ca="1" si="31"/>
        <v>0</v>
      </c>
      <c r="E93" s="36" t="str">
        <f t="shared" ca="1" si="32"/>
        <v/>
      </c>
      <c r="F93" s="36" t="str">
        <f ca="1">IF(B93="","",IF(A92&lt;y+wy,IF(Retirement!$J$16="none","none",(12*E93+F92)*(1+preretint)),""))</f>
        <v/>
      </c>
      <c r="G93" s="36" t="str">
        <f ca="1">IF(B93="","",IF(A92&lt;y+wy,G92*(1+Retirement!$B$14),""))</f>
        <v/>
      </c>
      <c r="H93" s="36" t="str">
        <f ca="1">IF(B93="","",IF(A93&gt;=Retirement!$B$4,(H92-12*IF(D93="",0,D93))*(1+IF(A93&lt;Retirement!$B$4,preretint,retroi)), IF(A93=Retirement!$B$4-1,corptax,IF(F93="none",0,F93)+G93)))</f>
        <v/>
      </c>
      <c r="I93" s="41" t="str">
        <f ca="1">IF(A93=Retirement!$B$4-1,IF(F93="none",0,F93)+G93-H93,"")</f>
        <v/>
      </c>
      <c r="J93" s="81" t="e">
        <f t="shared" ca="1" si="22"/>
        <v>#N/A</v>
      </c>
      <c r="K93" s="82" t="e">
        <f t="shared" ca="1" si="23"/>
        <v>#N/A</v>
      </c>
      <c r="L93" s="82" t="e">
        <f t="shared" ca="1" si="33"/>
        <v>#N/A</v>
      </c>
      <c r="M93" s="82">
        <f ca="1">IF(A93&gt;rety-1,'Cash flow summary'!H93,NA())/100000</f>
        <v>0</v>
      </c>
      <c r="N93" s="82" t="e">
        <f t="shared" ca="1" si="34"/>
        <v>#N/A</v>
      </c>
      <c r="O93" s="81" t="e">
        <f t="shared" ca="1" si="24"/>
        <v>#N/A</v>
      </c>
      <c r="P93" s="28"/>
      <c r="Q93" s="283" t="str">
        <f t="shared" ca="1" si="25"/>
        <v/>
      </c>
      <c r="R93" s="30" t="str">
        <f ca="1">IF(A93&gt;YEAR('Financial Goals (non-recurring)'!$B$6)-1,"",IF(R92&lt;&gt;"",R92+1,IF(A93=YEAR('Financial Goals (non-recurring)'!$B$7),1,"")))</f>
        <v/>
      </c>
      <c r="S93" s="36" t="str">
        <f ca="1">IF(R93&lt;&gt;"",'Financial Goals (non-recurring)'!$B$18*(1+incg)^(R93-1),"")</f>
        <v/>
      </c>
      <c r="T93" s="30" t="str">
        <f ca="1">IF(A93&gt;YEAR('Financial Goals (non-recurring)'!$D$6)-1,"",IF(T92&lt;&gt;"",T92+1,IF(A93=YEAR('Financial Goals (non-recurring)'!$D$7),1,"")))</f>
        <v/>
      </c>
      <c r="U93" s="36" t="str">
        <f ca="1">IF(T93&lt;&gt;"",'Financial Goals (non-recurring)'!$D$18*(1+'Financial Goals (non-recurring)'!$D$14)^(T93-1),"")</f>
        <v/>
      </c>
      <c r="V93" s="30" t="str">
        <f ca="1">IF(A93&gt;YEAR('Financial Goals (non-recurring)'!$F$6)-1,"",IF(V92&lt;&gt;"",V92+1,IF(A93=YEAR('Financial Goals (non-recurring)'!$F$7),1,"")))</f>
        <v/>
      </c>
      <c r="W93" s="36" t="str">
        <f ca="1">IF(V93&lt;&gt;"",'Financial Goals (non-recurring)'!$F$18*(1+'Financial Goals (non-recurring)'!$F$14)^(V93-1),"")</f>
        <v/>
      </c>
      <c r="X93" s="30" t="str">
        <f ca="1">IF(A93&gt;YEAR('Financial Goals (non-recurring)'!$H$6)-1,"",IF(X92&lt;&gt;"",X92+1,IF(A93=YEAR('Financial Goals (non-recurring)'!$H$7),1,"")))</f>
        <v/>
      </c>
      <c r="Y93" s="36" t="str">
        <f ca="1">IF(X93&lt;&gt;"",'Financial Goals (non-recurring)'!$H$18*(1+'Financial Goals (non-recurring)'!$H$14)^(X93-1),"")</f>
        <v/>
      </c>
      <c r="Z93" s="30" t="str">
        <f ca="1">IF(A93&gt;YEAR('Financial Goals (non-recurring)'!$J$6)-1,"",IF(Z92&lt;&gt;"",Z92+1,IF(A93=YEAR('Financial Goals (non-recurring)'!$J$7),1,"")))</f>
        <v/>
      </c>
      <c r="AA93" s="36" t="str">
        <f ca="1">IF(Z93&lt;&gt;"",'Financial Goals (non-recurring)'!$J$18*(1+'Financial Goals (non-recurring)'!$J$14)^(Z93-1),"")</f>
        <v/>
      </c>
      <c r="AB93" s="28"/>
      <c r="AC93" s="35" t="str">
        <f t="shared" ca="1" si="26"/>
        <v/>
      </c>
      <c r="AD93" s="31" t="str">
        <f ca="1">IF(ISERROR(INDEX('Financial Goals (recurring)'!$D$4:$H$34,MATCH('Detailed Cash Flow Chart'!AC93,'Financial Goals (recurring)'!$D$4:$D$34,0),3)),"",INDEX('Financial Goals (recurring)'!$D$4:$H$34,MATCH('Detailed Cash Flow Chart'!AC93,'Financial Goals (recurring)'!$D$4:$D$34,0),3))</f>
        <v/>
      </c>
      <c r="AE93" s="32" t="str">
        <f ca="1">IF(ISERROR(INDEX('Financial Goals (recurring)'!$E$4:$H$34,MATCH('Detailed Cash Flow Chart'!AC93,'Financial Goals (recurring)'!$E$4:$E$34,0),3)),"",INDEX('Financial Goals (recurring)'!$E$4:$H$34,MATCH('Detailed Cash Flow Chart'!AC93,'Financial Goals (recurring)'!$E$4:$E$34,0),3))</f>
        <v/>
      </c>
      <c r="AF93" s="32" t="str">
        <f ca="1">IF(ISERROR(INDEX('Financial Goals (recurring)'!$D$4:$H$34,MATCH('Detailed Cash Flow Chart'!AC93,'Financial Goals (recurring)'!$D$4:$D$34,0),5)),"",INDEX('Financial Goals (recurring)'!$D$4:$H$34,MATCH('Detailed Cash Flow Chart'!AC93,'Financial Goals (recurring)'!$D$4:$D$34,0),5))</f>
        <v/>
      </c>
      <c r="AG93" s="36" t="str">
        <f t="shared" si="27"/>
        <v/>
      </c>
      <c r="AH93" s="38"/>
      <c r="AI93" s="28"/>
      <c r="AJ93" s="38" t="str">
        <f t="shared" ca="1" si="28"/>
        <v/>
      </c>
      <c r="AK93" s="38" t="str">
        <f ca="1">IF(ISERROR(INDEX('Financial Goals (recurring)'!$M$4:$Q$34,MATCH('Detailed Cash Flow Chart'!AC93,'Financial Goals (recurring)'!$M$4:$M$34,0),3)),"",INDEX('Financial Goals (recurring)'!$M$4:$Q$34,MATCH('Detailed Cash Flow Chart'!AC93,'Financial Goals (recurring)'!$M$4:$M$34,0),3))</f>
        <v/>
      </c>
      <c r="AL93" s="38" t="str">
        <f ca="1">IF(ISERROR(INDEX('Financial Goals (recurring)'!$N$4:$Q$34,MATCH('Detailed Cash Flow Chart'!AC93,'Financial Goals (recurring)'!$N$4:$N$34,0),3)),"",INDEX('Financial Goals (recurring)'!$N$4:$Q$34,MATCH('Detailed Cash Flow Chart'!AC93,'Financial Goals (recurring)'!$N$4:$N$34,0),3))</f>
        <v/>
      </c>
      <c r="AM93" s="38" t="str">
        <f ca="1">IF(ISERROR(INDEX('Financial Goals (recurring)'!$M$4:$Q$34,MATCH('Detailed Cash Flow Chart'!AC93,'Financial Goals (recurring)'!$M$4:$M$34,0),5)),"",INDEX('Financial Goals (recurring)'!$M$4:$Q$34,MATCH('Detailed Cash Flow Chart'!AC93,'Financial Goals (recurring)'!$M$4:$M$34,0),5))</f>
        <v/>
      </c>
      <c r="AN93" s="32" t="str">
        <f t="shared" ca="1" si="29"/>
        <v/>
      </c>
      <c r="AO93" s="34" t="str">
        <f t="shared" ref="AO93:AO124" ca="1" si="35">IF(AC93&lt;rg2start,"",IF(AC93&gt;rg2cs2,"",1))</f>
        <v/>
      </c>
      <c r="AP93" s="28"/>
      <c r="AQ93" s="36">
        <f t="shared" ca="1" si="30"/>
        <v>0</v>
      </c>
    </row>
    <row r="94" spans="1:43">
      <c r="A94" s="39" t="str">
        <f t="shared" ca="1" si="21"/>
        <v/>
      </c>
      <c r="B94" s="39" t="str">
        <f ca="1">IF(B93&lt;(Retirement!$B$3+wy+k),B93+1,"")</f>
        <v/>
      </c>
      <c r="C94" s="36" t="str">
        <f ca="1">IF(B94="","",IF(B93&lt;(Retirement!$B$3+wy),C93*(1+preinf),C93*(1+inf)))</f>
        <v/>
      </c>
      <c r="D94" s="36">
        <f t="shared" ca="1" si="31"/>
        <v>0</v>
      </c>
      <c r="E94" s="36" t="str">
        <f t="shared" ca="1" si="32"/>
        <v/>
      </c>
      <c r="F94" s="36" t="str">
        <f ca="1">IF(B94="","",IF(A93&lt;y+wy,IF(Retirement!$J$16="none","none",(12*E94+F93)*(1+preretint)),""))</f>
        <v/>
      </c>
      <c r="G94" s="36" t="str">
        <f ca="1">IF(B94="","",IF(A93&lt;y+wy,G93*(1+Retirement!$B$14),""))</f>
        <v/>
      </c>
      <c r="H94" s="36" t="str">
        <f ca="1">IF(B94="","",IF(A94&gt;=Retirement!$B$4,(H93-12*IF(D94="",0,D94))*(1+IF(A94&lt;Retirement!$B$4,preretint,retroi)), IF(A94=Retirement!$B$4-1,corptax,IF(F94="none",0,F94)+G94)))</f>
        <v/>
      </c>
      <c r="I94" s="41" t="str">
        <f ca="1">IF(A94=Retirement!$B$4-1,IF(F94="none",0,F94)+G94-H94,"")</f>
        <v/>
      </c>
      <c r="J94" s="81" t="e">
        <f t="shared" ca="1" si="22"/>
        <v>#N/A</v>
      </c>
      <c r="K94" s="82" t="e">
        <f t="shared" ca="1" si="23"/>
        <v>#N/A</v>
      </c>
      <c r="L94" s="82" t="e">
        <f t="shared" ca="1" si="33"/>
        <v>#N/A</v>
      </c>
      <c r="M94" s="82">
        <f ca="1">IF(A94&gt;rety-1,'Cash flow summary'!H94,NA())/100000</f>
        <v>0</v>
      </c>
      <c r="N94" s="82" t="e">
        <f t="shared" ca="1" si="34"/>
        <v>#N/A</v>
      </c>
      <c r="O94" s="81" t="e">
        <f t="shared" ca="1" si="24"/>
        <v>#N/A</v>
      </c>
      <c r="P94" s="28"/>
      <c r="Q94" s="283" t="str">
        <f t="shared" ca="1" si="25"/>
        <v/>
      </c>
      <c r="R94" s="30" t="str">
        <f ca="1">IF(A94&gt;YEAR('Financial Goals (non-recurring)'!$B$6)-1,"",IF(R93&lt;&gt;"",R93+1,IF(A94=YEAR('Financial Goals (non-recurring)'!$B$7),1,"")))</f>
        <v/>
      </c>
      <c r="S94" s="36" t="str">
        <f ca="1">IF(R94&lt;&gt;"",'Financial Goals (non-recurring)'!$B$18*(1+incg)^(R94-1),"")</f>
        <v/>
      </c>
      <c r="T94" s="30" t="str">
        <f ca="1">IF(A94&gt;YEAR('Financial Goals (non-recurring)'!$D$6)-1,"",IF(T93&lt;&gt;"",T93+1,IF(A94=YEAR('Financial Goals (non-recurring)'!$D$7),1,"")))</f>
        <v/>
      </c>
      <c r="U94" s="36" t="str">
        <f ca="1">IF(T94&lt;&gt;"",'Financial Goals (non-recurring)'!$D$18*(1+'Financial Goals (non-recurring)'!$D$14)^(T94-1),"")</f>
        <v/>
      </c>
      <c r="V94" s="30" t="str">
        <f ca="1">IF(A94&gt;YEAR('Financial Goals (non-recurring)'!$F$6)-1,"",IF(V93&lt;&gt;"",V93+1,IF(A94=YEAR('Financial Goals (non-recurring)'!$F$7),1,"")))</f>
        <v/>
      </c>
      <c r="W94" s="36" t="str">
        <f ca="1">IF(V94&lt;&gt;"",'Financial Goals (non-recurring)'!$F$18*(1+'Financial Goals (non-recurring)'!$F$14)^(V94-1),"")</f>
        <v/>
      </c>
      <c r="X94" s="30" t="str">
        <f ca="1">IF(A94&gt;YEAR('Financial Goals (non-recurring)'!$H$6)-1,"",IF(X93&lt;&gt;"",X93+1,IF(A94=YEAR('Financial Goals (non-recurring)'!$H$7),1,"")))</f>
        <v/>
      </c>
      <c r="Y94" s="36" t="str">
        <f ca="1">IF(X94&lt;&gt;"",'Financial Goals (non-recurring)'!$H$18*(1+'Financial Goals (non-recurring)'!$H$14)^(X94-1),"")</f>
        <v/>
      </c>
      <c r="Z94" s="30" t="str">
        <f ca="1">IF(A94&gt;YEAR('Financial Goals (non-recurring)'!$J$6)-1,"",IF(Z93&lt;&gt;"",Z93+1,IF(A94=YEAR('Financial Goals (non-recurring)'!$J$7),1,"")))</f>
        <v/>
      </c>
      <c r="AA94" s="36" t="str">
        <f ca="1">IF(Z94&lt;&gt;"",'Financial Goals (non-recurring)'!$J$18*(1+'Financial Goals (non-recurring)'!$J$14)^(Z94-1),"")</f>
        <v/>
      </c>
      <c r="AB94" s="28"/>
      <c r="AC94" s="35" t="str">
        <f t="shared" ca="1" si="26"/>
        <v/>
      </c>
      <c r="AD94" s="31" t="str">
        <f ca="1">IF(ISERROR(INDEX('Financial Goals (recurring)'!$D$4:$H$34,MATCH('Detailed Cash Flow Chart'!AC94,'Financial Goals (recurring)'!$D$4:$D$34,0),3)),"",INDEX('Financial Goals (recurring)'!$D$4:$H$34,MATCH('Detailed Cash Flow Chart'!AC94,'Financial Goals (recurring)'!$D$4:$D$34,0),3))</f>
        <v/>
      </c>
      <c r="AE94" s="32" t="str">
        <f ca="1">IF(ISERROR(INDEX('Financial Goals (recurring)'!$E$4:$H$34,MATCH('Detailed Cash Flow Chart'!AC94,'Financial Goals (recurring)'!$E$4:$E$34,0),3)),"",INDEX('Financial Goals (recurring)'!$E$4:$H$34,MATCH('Detailed Cash Flow Chart'!AC94,'Financial Goals (recurring)'!$E$4:$E$34,0),3))</f>
        <v/>
      </c>
      <c r="AF94" s="32" t="str">
        <f ca="1">IF(ISERROR(INDEX('Financial Goals (recurring)'!$D$4:$H$34,MATCH('Detailed Cash Flow Chart'!AC94,'Financial Goals (recurring)'!$D$4:$D$34,0),5)),"",INDEX('Financial Goals (recurring)'!$D$4:$H$34,MATCH('Detailed Cash Flow Chart'!AC94,'Financial Goals (recurring)'!$D$4:$D$34,0),5))</f>
        <v/>
      </c>
      <c r="AG94" s="36" t="str">
        <f t="shared" si="27"/>
        <v/>
      </c>
      <c r="AH94" s="38"/>
      <c r="AI94" s="28"/>
      <c r="AJ94" s="38" t="str">
        <f t="shared" ca="1" si="28"/>
        <v/>
      </c>
      <c r="AK94" s="38" t="str">
        <f ca="1">IF(ISERROR(INDEX('Financial Goals (recurring)'!$M$4:$Q$34,MATCH('Detailed Cash Flow Chart'!AC94,'Financial Goals (recurring)'!$M$4:$M$34,0),3)),"",INDEX('Financial Goals (recurring)'!$M$4:$Q$34,MATCH('Detailed Cash Flow Chart'!AC94,'Financial Goals (recurring)'!$M$4:$M$34,0),3))</f>
        <v/>
      </c>
      <c r="AL94" s="38" t="str">
        <f ca="1">IF(ISERROR(INDEX('Financial Goals (recurring)'!$N$4:$Q$34,MATCH('Detailed Cash Flow Chart'!AC94,'Financial Goals (recurring)'!$N$4:$N$34,0),3)),"",INDEX('Financial Goals (recurring)'!$N$4:$Q$34,MATCH('Detailed Cash Flow Chart'!AC94,'Financial Goals (recurring)'!$N$4:$N$34,0),3))</f>
        <v/>
      </c>
      <c r="AM94" s="38" t="str">
        <f ca="1">IF(ISERROR(INDEX('Financial Goals (recurring)'!$M$4:$Q$34,MATCH('Detailed Cash Flow Chart'!AC94,'Financial Goals (recurring)'!$M$4:$M$34,0),5)),"",INDEX('Financial Goals (recurring)'!$M$4:$Q$34,MATCH('Detailed Cash Flow Chart'!AC94,'Financial Goals (recurring)'!$M$4:$M$34,0),5))</f>
        <v/>
      </c>
      <c r="AN94" s="32" t="str">
        <f t="shared" ca="1" si="29"/>
        <v/>
      </c>
      <c r="AO94" s="34" t="str">
        <f t="shared" ca="1" si="35"/>
        <v/>
      </c>
      <c r="AP94" s="28"/>
      <c r="AQ94" s="36">
        <f t="shared" ca="1" si="30"/>
        <v>0</v>
      </c>
    </row>
    <row r="95" spans="1:43">
      <c r="A95" s="39" t="str">
        <f t="shared" ca="1" si="21"/>
        <v/>
      </c>
      <c r="B95" s="39" t="str">
        <f ca="1">IF(B94&lt;(Retirement!$B$3+wy+k),B94+1,"")</f>
        <v/>
      </c>
      <c r="C95" s="36" t="str">
        <f ca="1">IF(B95="","",IF(B94&lt;(Retirement!$B$3+wy),C94*(1+preinf),C94*(1+inf)))</f>
        <v/>
      </c>
      <c r="D95" s="36">
        <f t="shared" ca="1" si="31"/>
        <v>0</v>
      </c>
      <c r="E95" s="36" t="str">
        <f t="shared" ca="1" si="32"/>
        <v/>
      </c>
      <c r="F95" s="36" t="str">
        <f ca="1">IF(B95="","",IF(A94&lt;y+wy,IF(Retirement!$J$16="none","none",(12*E95+F94)*(1+preretint)),""))</f>
        <v/>
      </c>
      <c r="G95" s="36" t="str">
        <f ca="1">IF(B95="","",IF(A94&lt;y+wy,G94*(1+Retirement!$B$14),""))</f>
        <v/>
      </c>
      <c r="H95" s="36" t="str">
        <f ca="1">IF(B95="","",IF(A95&gt;=Retirement!$B$4,(H94-12*IF(D95="",0,D95))*(1+IF(A95&lt;Retirement!$B$4,preretint,retroi)), IF(A95=Retirement!$B$4-1,corptax,IF(F95="none",0,F95)+G95)))</f>
        <v/>
      </c>
      <c r="I95" s="41" t="str">
        <f ca="1">IF(A95=Retirement!$B$4-1,IF(F95="none",0,F95)+G95-H95,"")</f>
        <v/>
      </c>
      <c r="J95" s="81" t="e">
        <f t="shared" ca="1" si="22"/>
        <v>#N/A</v>
      </c>
      <c r="K95" s="82" t="e">
        <f t="shared" ca="1" si="23"/>
        <v>#N/A</v>
      </c>
      <c r="L95" s="82" t="e">
        <f t="shared" ca="1" si="33"/>
        <v>#N/A</v>
      </c>
      <c r="M95" s="82">
        <f ca="1">IF(A95&gt;rety-1,'Cash flow summary'!H95,NA())/100000</f>
        <v>0</v>
      </c>
      <c r="N95" s="82" t="e">
        <f t="shared" ca="1" si="34"/>
        <v>#N/A</v>
      </c>
      <c r="O95" s="81" t="e">
        <f t="shared" ca="1" si="24"/>
        <v>#N/A</v>
      </c>
      <c r="P95" s="28"/>
      <c r="Q95" s="283" t="str">
        <f t="shared" ca="1" si="25"/>
        <v/>
      </c>
      <c r="R95" s="30" t="str">
        <f ca="1">IF(A95&gt;YEAR('Financial Goals (non-recurring)'!$B$6)-1,"",IF(R94&lt;&gt;"",R94+1,IF(A95=YEAR('Financial Goals (non-recurring)'!$B$7),1,"")))</f>
        <v/>
      </c>
      <c r="S95" s="36" t="str">
        <f ca="1">IF(R95&lt;&gt;"",'Financial Goals (non-recurring)'!$B$18*(1+incg)^(R95-1),"")</f>
        <v/>
      </c>
      <c r="T95" s="30" t="str">
        <f ca="1">IF(A95&gt;YEAR('Financial Goals (non-recurring)'!$D$6)-1,"",IF(T94&lt;&gt;"",T94+1,IF(A95=YEAR('Financial Goals (non-recurring)'!$D$7),1,"")))</f>
        <v/>
      </c>
      <c r="U95" s="36" t="str">
        <f ca="1">IF(T95&lt;&gt;"",'Financial Goals (non-recurring)'!$D$18*(1+'Financial Goals (non-recurring)'!$D$14)^(T95-1),"")</f>
        <v/>
      </c>
      <c r="V95" s="30" t="str">
        <f ca="1">IF(A95&gt;YEAR('Financial Goals (non-recurring)'!$F$6)-1,"",IF(V94&lt;&gt;"",V94+1,IF(A95=YEAR('Financial Goals (non-recurring)'!$F$7),1,"")))</f>
        <v/>
      </c>
      <c r="W95" s="36" t="str">
        <f ca="1">IF(V95&lt;&gt;"",'Financial Goals (non-recurring)'!$F$18*(1+'Financial Goals (non-recurring)'!$F$14)^(V95-1),"")</f>
        <v/>
      </c>
      <c r="X95" s="30" t="str">
        <f ca="1">IF(A95&gt;YEAR('Financial Goals (non-recurring)'!$H$6)-1,"",IF(X94&lt;&gt;"",X94+1,IF(A95=YEAR('Financial Goals (non-recurring)'!$H$7),1,"")))</f>
        <v/>
      </c>
      <c r="Y95" s="36" t="str">
        <f ca="1">IF(X95&lt;&gt;"",'Financial Goals (non-recurring)'!$H$18*(1+'Financial Goals (non-recurring)'!$H$14)^(X95-1),"")</f>
        <v/>
      </c>
      <c r="Z95" s="30" t="str">
        <f ca="1">IF(A95&gt;YEAR('Financial Goals (non-recurring)'!$J$6)-1,"",IF(Z94&lt;&gt;"",Z94+1,IF(A95=YEAR('Financial Goals (non-recurring)'!$J$7),1,"")))</f>
        <v/>
      </c>
      <c r="AA95" s="36" t="str">
        <f ca="1">IF(Z95&lt;&gt;"",'Financial Goals (non-recurring)'!$J$18*(1+'Financial Goals (non-recurring)'!$J$14)^(Z95-1),"")</f>
        <v/>
      </c>
      <c r="AB95" s="28"/>
      <c r="AC95" s="35" t="str">
        <f t="shared" ca="1" si="26"/>
        <v/>
      </c>
      <c r="AD95" s="31" t="str">
        <f ca="1">IF(ISERROR(INDEX('Financial Goals (recurring)'!$D$4:$H$34,MATCH('Detailed Cash Flow Chart'!AC95,'Financial Goals (recurring)'!$D$4:$D$34,0),3)),"",INDEX('Financial Goals (recurring)'!$D$4:$H$34,MATCH('Detailed Cash Flow Chart'!AC95,'Financial Goals (recurring)'!$D$4:$D$34,0),3))</f>
        <v/>
      </c>
      <c r="AE95" s="32" t="str">
        <f ca="1">IF(ISERROR(INDEX('Financial Goals (recurring)'!$E$4:$H$34,MATCH('Detailed Cash Flow Chart'!AC95,'Financial Goals (recurring)'!$E$4:$E$34,0),3)),"",INDEX('Financial Goals (recurring)'!$E$4:$H$34,MATCH('Detailed Cash Flow Chart'!AC95,'Financial Goals (recurring)'!$E$4:$E$34,0),3))</f>
        <v/>
      </c>
      <c r="AF95" s="32" t="str">
        <f ca="1">IF(ISERROR(INDEX('Financial Goals (recurring)'!$D$4:$H$34,MATCH('Detailed Cash Flow Chart'!AC95,'Financial Goals (recurring)'!$D$4:$D$34,0),5)),"",INDEX('Financial Goals (recurring)'!$D$4:$H$34,MATCH('Detailed Cash Flow Chart'!AC95,'Financial Goals (recurring)'!$D$4:$D$34,0),5))</f>
        <v/>
      </c>
      <c r="AG95" s="36" t="str">
        <f t="shared" si="27"/>
        <v/>
      </c>
      <c r="AH95" s="38"/>
      <c r="AI95" s="28"/>
      <c r="AJ95" s="38" t="str">
        <f t="shared" ca="1" si="28"/>
        <v/>
      </c>
      <c r="AK95" s="38" t="str">
        <f ca="1">IF(ISERROR(INDEX('Financial Goals (recurring)'!$M$4:$Q$34,MATCH('Detailed Cash Flow Chart'!AC95,'Financial Goals (recurring)'!$M$4:$M$34,0),3)),"",INDEX('Financial Goals (recurring)'!$M$4:$Q$34,MATCH('Detailed Cash Flow Chart'!AC95,'Financial Goals (recurring)'!$M$4:$M$34,0),3))</f>
        <v/>
      </c>
      <c r="AL95" s="38" t="str">
        <f ca="1">IF(ISERROR(INDEX('Financial Goals (recurring)'!$N$4:$Q$34,MATCH('Detailed Cash Flow Chart'!AC95,'Financial Goals (recurring)'!$N$4:$N$34,0),3)),"",INDEX('Financial Goals (recurring)'!$N$4:$Q$34,MATCH('Detailed Cash Flow Chart'!AC95,'Financial Goals (recurring)'!$N$4:$N$34,0),3))</f>
        <v/>
      </c>
      <c r="AM95" s="38" t="str">
        <f ca="1">IF(ISERROR(INDEX('Financial Goals (recurring)'!$M$4:$Q$34,MATCH('Detailed Cash Flow Chart'!AC95,'Financial Goals (recurring)'!$M$4:$M$34,0),5)),"",INDEX('Financial Goals (recurring)'!$M$4:$Q$34,MATCH('Detailed Cash Flow Chart'!AC95,'Financial Goals (recurring)'!$M$4:$M$34,0),5))</f>
        <v/>
      </c>
      <c r="AN95" s="32" t="str">
        <f t="shared" ca="1" si="29"/>
        <v/>
      </c>
      <c r="AO95" s="34" t="str">
        <f t="shared" ca="1" si="35"/>
        <v/>
      </c>
      <c r="AP95" s="28"/>
      <c r="AQ95" s="36">
        <f t="shared" ca="1" si="30"/>
        <v>0</v>
      </c>
    </row>
    <row r="96" spans="1:43">
      <c r="A96" s="39" t="str">
        <f t="shared" ca="1" si="21"/>
        <v/>
      </c>
      <c r="B96" s="39" t="str">
        <f ca="1">IF(B95&lt;(Retirement!$B$3+wy+k),B95+1,"")</f>
        <v/>
      </c>
      <c r="C96" s="36" t="str">
        <f ca="1">IF(B96="","",IF(B95&lt;(Retirement!$B$3+wy),C95*(1+preinf),C95*(1+inf)))</f>
        <v/>
      </c>
      <c r="D96" s="36">
        <f t="shared" ca="1" si="31"/>
        <v>0</v>
      </c>
      <c r="E96" s="36" t="str">
        <f t="shared" ca="1" si="32"/>
        <v/>
      </c>
      <c r="F96" s="36" t="str">
        <f ca="1">IF(B96="","",IF(A95&lt;y+wy,IF(Retirement!$J$16="none","none",(12*E96+F95)*(1+preretint)),""))</f>
        <v/>
      </c>
      <c r="G96" s="36" t="str">
        <f ca="1">IF(B96="","",IF(A95&lt;y+wy,G95*(1+Retirement!$B$14),""))</f>
        <v/>
      </c>
      <c r="H96" s="36" t="str">
        <f ca="1">IF(B96="","",IF(A96&gt;=Retirement!$B$4,(H95-12*IF(D96="",0,D96))*(1+IF(A96&lt;Retirement!$B$4,preretint,retroi)), IF(A96=Retirement!$B$4-1,corptax,IF(F96="none",0,F96)+G96)))</f>
        <v/>
      </c>
      <c r="I96" s="41" t="str">
        <f ca="1">IF(A96=Retirement!$B$4-1,IF(F96="none",0,F96)+G96-H96,"")</f>
        <v/>
      </c>
      <c r="J96" s="81" t="e">
        <f t="shared" ca="1" si="22"/>
        <v>#N/A</v>
      </c>
      <c r="K96" s="82" t="e">
        <f t="shared" ca="1" si="23"/>
        <v>#N/A</v>
      </c>
      <c r="L96" s="82" t="e">
        <f t="shared" ca="1" si="33"/>
        <v>#N/A</v>
      </c>
      <c r="M96" s="82">
        <f ca="1">IF(A96&gt;rety-1,'Cash flow summary'!H96,NA())/100000</f>
        <v>0</v>
      </c>
      <c r="N96" s="82" t="e">
        <f t="shared" ca="1" si="34"/>
        <v>#N/A</v>
      </c>
      <c r="O96" s="81" t="e">
        <f t="shared" ca="1" si="24"/>
        <v>#N/A</v>
      </c>
      <c r="P96" s="28"/>
      <c r="Q96" s="283" t="str">
        <f t="shared" ca="1" si="25"/>
        <v/>
      </c>
      <c r="R96" s="30" t="str">
        <f ca="1">IF(A96&gt;YEAR('Financial Goals (non-recurring)'!$B$6)-1,"",IF(R95&lt;&gt;"",R95+1,IF(A96=YEAR('Financial Goals (non-recurring)'!$B$7),1,"")))</f>
        <v/>
      </c>
      <c r="S96" s="36" t="str">
        <f ca="1">IF(R96&lt;&gt;"",'Financial Goals (non-recurring)'!$B$18*(1+incg)^(R96-1),"")</f>
        <v/>
      </c>
      <c r="T96" s="30" t="str">
        <f ca="1">IF(A96&gt;YEAR('Financial Goals (non-recurring)'!$D$6)-1,"",IF(T95&lt;&gt;"",T95+1,IF(A96=YEAR('Financial Goals (non-recurring)'!$D$7),1,"")))</f>
        <v/>
      </c>
      <c r="U96" s="36" t="str">
        <f ca="1">IF(T96&lt;&gt;"",'Financial Goals (non-recurring)'!$D$18*(1+'Financial Goals (non-recurring)'!$D$14)^(T96-1),"")</f>
        <v/>
      </c>
      <c r="V96" s="30" t="str">
        <f ca="1">IF(A96&gt;YEAR('Financial Goals (non-recurring)'!$F$6)-1,"",IF(V95&lt;&gt;"",V95+1,IF(A96=YEAR('Financial Goals (non-recurring)'!$F$7),1,"")))</f>
        <v/>
      </c>
      <c r="W96" s="36" t="str">
        <f ca="1">IF(V96&lt;&gt;"",'Financial Goals (non-recurring)'!$F$18*(1+'Financial Goals (non-recurring)'!$F$14)^(V96-1),"")</f>
        <v/>
      </c>
      <c r="X96" s="30" t="str">
        <f ca="1">IF(A96&gt;YEAR('Financial Goals (non-recurring)'!$H$6)-1,"",IF(X95&lt;&gt;"",X95+1,IF(A96=YEAR('Financial Goals (non-recurring)'!$H$7),1,"")))</f>
        <v/>
      </c>
      <c r="Y96" s="36" t="str">
        <f ca="1">IF(X96&lt;&gt;"",'Financial Goals (non-recurring)'!$H$18*(1+'Financial Goals (non-recurring)'!$H$14)^(X96-1),"")</f>
        <v/>
      </c>
      <c r="Z96" s="30" t="str">
        <f ca="1">IF(A96&gt;YEAR('Financial Goals (non-recurring)'!$J$6)-1,"",IF(Z95&lt;&gt;"",Z95+1,IF(A96=YEAR('Financial Goals (non-recurring)'!$J$7),1,"")))</f>
        <v/>
      </c>
      <c r="AA96" s="36" t="str">
        <f ca="1">IF(Z96&lt;&gt;"",'Financial Goals (non-recurring)'!$J$18*(1+'Financial Goals (non-recurring)'!$J$14)^(Z96-1),"")</f>
        <v/>
      </c>
      <c r="AB96" s="28"/>
      <c r="AC96" s="35" t="str">
        <f t="shared" ca="1" si="26"/>
        <v/>
      </c>
      <c r="AD96" s="31" t="str">
        <f ca="1">IF(ISERROR(INDEX('Financial Goals (recurring)'!$D$4:$H$34,MATCH('Detailed Cash Flow Chart'!AC96,'Financial Goals (recurring)'!$D$4:$D$34,0),3)),"",INDEX('Financial Goals (recurring)'!$D$4:$H$34,MATCH('Detailed Cash Flow Chart'!AC96,'Financial Goals (recurring)'!$D$4:$D$34,0),3))</f>
        <v/>
      </c>
      <c r="AE96" s="32" t="str">
        <f ca="1">IF(ISERROR(INDEX('Financial Goals (recurring)'!$E$4:$H$34,MATCH('Detailed Cash Flow Chart'!AC96,'Financial Goals (recurring)'!$E$4:$E$34,0),3)),"",INDEX('Financial Goals (recurring)'!$E$4:$H$34,MATCH('Detailed Cash Flow Chart'!AC96,'Financial Goals (recurring)'!$E$4:$E$34,0),3))</f>
        <v/>
      </c>
      <c r="AF96" s="32" t="str">
        <f ca="1">IF(ISERROR(INDEX('Financial Goals (recurring)'!$D$4:$H$34,MATCH('Detailed Cash Flow Chart'!AC96,'Financial Goals (recurring)'!$D$4:$D$34,0),5)),"",INDEX('Financial Goals (recurring)'!$D$4:$H$34,MATCH('Detailed Cash Flow Chart'!AC96,'Financial Goals (recurring)'!$D$4:$D$34,0),5))</f>
        <v/>
      </c>
      <c r="AG96" s="36" t="str">
        <f t="shared" si="27"/>
        <v/>
      </c>
      <c r="AH96" s="38"/>
      <c r="AI96" s="28"/>
      <c r="AJ96" s="38" t="str">
        <f t="shared" ca="1" si="28"/>
        <v/>
      </c>
      <c r="AK96" s="38" t="str">
        <f ca="1">IF(ISERROR(INDEX('Financial Goals (recurring)'!$M$4:$Q$34,MATCH('Detailed Cash Flow Chart'!AC96,'Financial Goals (recurring)'!$M$4:$M$34,0),3)),"",INDEX('Financial Goals (recurring)'!$M$4:$Q$34,MATCH('Detailed Cash Flow Chart'!AC96,'Financial Goals (recurring)'!$M$4:$M$34,0),3))</f>
        <v/>
      </c>
      <c r="AL96" s="38" t="str">
        <f ca="1">IF(ISERROR(INDEX('Financial Goals (recurring)'!$N$4:$Q$34,MATCH('Detailed Cash Flow Chart'!AC96,'Financial Goals (recurring)'!$N$4:$N$34,0),3)),"",INDEX('Financial Goals (recurring)'!$N$4:$Q$34,MATCH('Detailed Cash Flow Chart'!AC96,'Financial Goals (recurring)'!$N$4:$N$34,0),3))</f>
        <v/>
      </c>
      <c r="AM96" s="38" t="str">
        <f ca="1">IF(ISERROR(INDEX('Financial Goals (recurring)'!$M$4:$Q$34,MATCH('Detailed Cash Flow Chart'!AC96,'Financial Goals (recurring)'!$M$4:$M$34,0),5)),"",INDEX('Financial Goals (recurring)'!$M$4:$Q$34,MATCH('Detailed Cash Flow Chart'!AC96,'Financial Goals (recurring)'!$M$4:$M$34,0),5))</f>
        <v/>
      </c>
      <c r="AN96" s="32" t="str">
        <f t="shared" ca="1" si="29"/>
        <v/>
      </c>
      <c r="AO96" s="34" t="str">
        <f t="shared" ca="1" si="35"/>
        <v/>
      </c>
      <c r="AP96" s="28"/>
      <c r="AQ96" s="36">
        <f t="shared" ca="1" si="30"/>
        <v>0</v>
      </c>
    </row>
    <row r="97" spans="1:43">
      <c r="A97" s="39" t="str">
        <f t="shared" ca="1" si="21"/>
        <v/>
      </c>
      <c r="B97" s="39" t="str">
        <f ca="1">IF(B96&lt;(Retirement!$B$3+wy+k),B96+1,"")</f>
        <v/>
      </c>
      <c r="C97" s="36" t="str">
        <f ca="1">IF(B97="","",IF(B96&lt;(Retirement!$B$3+wy),C96*(1+preinf),C96*(1+inf)))</f>
        <v/>
      </c>
      <c r="D97" s="36">
        <f t="shared" ca="1" si="31"/>
        <v>0</v>
      </c>
      <c r="E97" s="36" t="str">
        <f t="shared" ca="1" si="32"/>
        <v/>
      </c>
      <c r="F97" s="36" t="str">
        <f ca="1">IF(B97="","",IF(A96&lt;y+wy,IF(Retirement!$J$16="none","none",(12*E97+F96)*(1+preretint)),""))</f>
        <v/>
      </c>
      <c r="G97" s="36" t="str">
        <f ca="1">IF(B97="","",IF(A96&lt;y+wy,G96*(1+Retirement!$B$14),""))</f>
        <v/>
      </c>
      <c r="H97" s="36" t="str">
        <f ca="1">IF(B97="","",IF(A97&gt;=Retirement!$B$4,(H96-12*IF(D97="",0,D97))*(1+IF(A97&lt;Retirement!$B$4,preretint,retroi)), IF(A97=Retirement!$B$4-1,corptax,IF(F97="none",0,F97)+G97)))</f>
        <v/>
      </c>
      <c r="I97" s="41" t="str">
        <f ca="1">IF(A97=Retirement!$B$4-1,IF(F97="none",0,F97)+G97-H97,"")</f>
        <v/>
      </c>
      <c r="J97" s="81" t="e">
        <f t="shared" ca="1" si="22"/>
        <v>#N/A</v>
      </c>
      <c r="K97" s="82" t="e">
        <f t="shared" ca="1" si="23"/>
        <v>#N/A</v>
      </c>
      <c r="L97" s="82" t="e">
        <f t="shared" ca="1" si="33"/>
        <v>#N/A</v>
      </c>
      <c r="M97" s="82">
        <f ca="1">IF(A97&gt;rety-1,'Cash flow summary'!H97,NA())/100000</f>
        <v>0</v>
      </c>
      <c r="N97" s="82" t="e">
        <f t="shared" ca="1" si="34"/>
        <v>#N/A</v>
      </c>
      <c r="O97" s="81" t="e">
        <f t="shared" ca="1" si="24"/>
        <v>#N/A</v>
      </c>
      <c r="P97" s="28"/>
      <c r="Q97" s="283" t="str">
        <f t="shared" ca="1" si="25"/>
        <v/>
      </c>
      <c r="R97" s="30" t="str">
        <f ca="1">IF(A97&gt;YEAR('Financial Goals (non-recurring)'!$B$6)-1,"",IF(R96&lt;&gt;"",R96+1,IF(A97=YEAR('Financial Goals (non-recurring)'!$B$7),1,"")))</f>
        <v/>
      </c>
      <c r="S97" s="36" t="str">
        <f ca="1">IF(R97&lt;&gt;"",'Financial Goals (non-recurring)'!$B$18*(1+incg)^(R97-1),"")</f>
        <v/>
      </c>
      <c r="T97" s="30" t="str">
        <f ca="1">IF(A97&gt;YEAR('Financial Goals (non-recurring)'!$D$6)-1,"",IF(T96&lt;&gt;"",T96+1,IF(A97=YEAR('Financial Goals (non-recurring)'!$D$7),1,"")))</f>
        <v/>
      </c>
      <c r="U97" s="36" t="str">
        <f ca="1">IF(T97&lt;&gt;"",'Financial Goals (non-recurring)'!$D$18*(1+'Financial Goals (non-recurring)'!$D$14)^(T97-1),"")</f>
        <v/>
      </c>
      <c r="V97" s="30" t="str">
        <f ca="1">IF(A97&gt;YEAR('Financial Goals (non-recurring)'!$F$6)-1,"",IF(V96&lt;&gt;"",V96+1,IF(A97=YEAR('Financial Goals (non-recurring)'!$F$7),1,"")))</f>
        <v/>
      </c>
      <c r="W97" s="36" t="str">
        <f ca="1">IF(V97&lt;&gt;"",'Financial Goals (non-recurring)'!$F$18*(1+'Financial Goals (non-recurring)'!$F$14)^(V97-1),"")</f>
        <v/>
      </c>
      <c r="X97" s="30" t="str">
        <f ca="1">IF(A97&gt;YEAR('Financial Goals (non-recurring)'!$H$6)-1,"",IF(X96&lt;&gt;"",X96+1,IF(A97=YEAR('Financial Goals (non-recurring)'!$H$7),1,"")))</f>
        <v/>
      </c>
      <c r="Y97" s="36" t="str">
        <f ca="1">IF(X97&lt;&gt;"",'Financial Goals (non-recurring)'!$H$18*(1+'Financial Goals (non-recurring)'!$H$14)^(X97-1),"")</f>
        <v/>
      </c>
      <c r="Z97" s="30" t="str">
        <f ca="1">IF(A97&gt;YEAR('Financial Goals (non-recurring)'!$J$6)-1,"",IF(Z96&lt;&gt;"",Z96+1,IF(A97=YEAR('Financial Goals (non-recurring)'!$J$7),1,"")))</f>
        <v/>
      </c>
      <c r="AA97" s="36" t="str">
        <f ca="1">IF(Z97&lt;&gt;"",'Financial Goals (non-recurring)'!$J$18*(1+'Financial Goals (non-recurring)'!$J$14)^(Z97-1),"")</f>
        <v/>
      </c>
      <c r="AB97" s="28"/>
      <c r="AC97" s="35" t="str">
        <f t="shared" ca="1" si="26"/>
        <v/>
      </c>
      <c r="AD97" s="31" t="str">
        <f ca="1">IF(ISERROR(INDEX('Financial Goals (recurring)'!$D$4:$H$34,MATCH('Detailed Cash Flow Chart'!AC97,'Financial Goals (recurring)'!$D$4:$D$34,0),3)),"",INDEX('Financial Goals (recurring)'!$D$4:$H$34,MATCH('Detailed Cash Flow Chart'!AC97,'Financial Goals (recurring)'!$D$4:$D$34,0),3))</f>
        <v/>
      </c>
      <c r="AE97" s="32" t="str">
        <f ca="1">IF(ISERROR(INDEX('Financial Goals (recurring)'!$E$4:$H$34,MATCH('Detailed Cash Flow Chart'!AC97,'Financial Goals (recurring)'!$E$4:$E$34,0),3)),"",INDEX('Financial Goals (recurring)'!$E$4:$H$34,MATCH('Detailed Cash Flow Chart'!AC97,'Financial Goals (recurring)'!$E$4:$E$34,0),3))</f>
        <v/>
      </c>
      <c r="AF97" s="32" t="str">
        <f ca="1">IF(ISERROR(INDEX('Financial Goals (recurring)'!$D$4:$H$34,MATCH('Detailed Cash Flow Chart'!AC97,'Financial Goals (recurring)'!$D$4:$D$34,0),5)),"",INDEX('Financial Goals (recurring)'!$D$4:$H$34,MATCH('Detailed Cash Flow Chart'!AC97,'Financial Goals (recurring)'!$D$4:$D$34,0),5))</f>
        <v/>
      </c>
      <c r="AG97" s="36" t="str">
        <f t="shared" si="27"/>
        <v/>
      </c>
      <c r="AH97" s="38"/>
      <c r="AI97" s="28"/>
      <c r="AJ97" s="38" t="str">
        <f t="shared" ca="1" si="28"/>
        <v/>
      </c>
      <c r="AK97" s="38" t="str">
        <f ca="1">IF(ISERROR(INDEX('Financial Goals (recurring)'!$M$4:$Q$34,MATCH('Detailed Cash Flow Chart'!AC97,'Financial Goals (recurring)'!$M$4:$M$34,0),3)),"",INDEX('Financial Goals (recurring)'!$M$4:$Q$34,MATCH('Detailed Cash Flow Chart'!AC97,'Financial Goals (recurring)'!$M$4:$M$34,0),3))</f>
        <v/>
      </c>
      <c r="AL97" s="38" t="str">
        <f ca="1">IF(ISERROR(INDEX('Financial Goals (recurring)'!$N$4:$Q$34,MATCH('Detailed Cash Flow Chart'!AC97,'Financial Goals (recurring)'!$N$4:$N$34,0),3)),"",INDEX('Financial Goals (recurring)'!$N$4:$Q$34,MATCH('Detailed Cash Flow Chart'!AC97,'Financial Goals (recurring)'!$N$4:$N$34,0),3))</f>
        <v/>
      </c>
      <c r="AM97" s="38" t="str">
        <f ca="1">IF(ISERROR(INDEX('Financial Goals (recurring)'!$M$4:$Q$34,MATCH('Detailed Cash Flow Chart'!AC97,'Financial Goals (recurring)'!$M$4:$M$34,0),5)),"",INDEX('Financial Goals (recurring)'!$M$4:$Q$34,MATCH('Detailed Cash Flow Chart'!AC97,'Financial Goals (recurring)'!$M$4:$M$34,0),5))</f>
        <v/>
      </c>
      <c r="AN97" s="32" t="str">
        <f t="shared" ca="1" si="29"/>
        <v/>
      </c>
      <c r="AO97" s="34" t="str">
        <f t="shared" ca="1" si="35"/>
        <v/>
      </c>
      <c r="AP97" s="28"/>
      <c r="AQ97" s="36">
        <f t="shared" ca="1" si="30"/>
        <v>0</v>
      </c>
    </row>
    <row r="98" spans="1:43">
      <c r="A98" s="39" t="str">
        <f t="shared" ca="1" si="21"/>
        <v/>
      </c>
      <c r="B98" s="39" t="str">
        <f ca="1">IF(B97&lt;(Retirement!$B$3+wy+k),B97+1,"")</f>
        <v/>
      </c>
      <c r="C98" s="36" t="str">
        <f ca="1">IF(B98="","",IF(B97&lt;(Retirement!$B$3+wy),C97*(1+preinf),C97*(1+inf)))</f>
        <v/>
      </c>
      <c r="D98" s="36">
        <f t="shared" ca="1" si="31"/>
        <v>0</v>
      </c>
      <c r="E98" s="36" t="str">
        <f t="shared" ca="1" si="32"/>
        <v/>
      </c>
      <c r="F98" s="36" t="str">
        <f ca="1">IF(B98="","",IF(A97&lt;y+wy,IF(Retirement!$J$16="none","none",(12*E98+F97)*(1+preretint)),""))</f>
        <v/>
      </c>
      <c r="G98" s="36" t="str">
        <f ca="1">IF(B98="","",IF(A97&lt;y+wy,G97*(1+Retirement!$B$14),""))</f>
        <v/>
      </c>
      <c r="H98" s="36" t="str">
        <f ca="1">IF(B98="","",IF(A98&gt;=Retirement!$B$4,(H97-12*IF(D98="",0,D98))*(1+IF(A98&lt;Retirement!$B$4,preretint,retroi)), IF(A98=Retirement!$B$4-1,corptax,IF(F98="none",0,F98)+G98)))</f>
        <v/>
      </c>
      <c r="I98" s="41" t="str">
        <f ca="1">IF(A98=Retirement!$B$4-1,IF(F98="none",0,F98)+G98-H98,"")</f>
        <v/>
      </c>
      <c r="J98" s="81" t="e">
        <f t="shared" ca="1" si="22"/>
        <v>#N/A</v>
      </c>
      <c r="K98" s="82" t="e">
        <f t="shared" ca="1" si="23"/>
        <v>#N/A</v>
      </c>
      <c r="L98" s="82" t="e">
        <f t="shared" ca="1" si="33"/>
        <v>#N/A</v>
      </c>
      <c r="M98" s="82">
        <f ca="1">IF(A98&gt;rety-1,'Cash flow summary'!H98,NA())/100000</f>
        <v>0</v>
      </c>
      <c r="N98" s="82" t="e">
        <f t="shared" ca="1" si="34"/>
        <v>#N/A</v>
      </c>
      <c r="O98" s="81" t="e">
        <f t="shared" ca="1" si="24"/>
        <v>#N/A</v>
      </c>
      <c r="P98" s="28"/>
      <c r="Q98" s="283" t="str">
        <f t="shared" ca="1" si="25"/>
        <v/>
      </c>
      <c r="R98" s="30" t="str">
        <f ca="1">IF(A98&gt;YEAR('Financial Goals (non-recurring)'!$B$6)-1,"",IF(R97&lt;&gt;"",R97+1,IF(A98=YEAR('Financial Goals (non-recurring)'!$B$7),1,"")))</f>
        <v/>
      </c>
      <c r="S98" s="36" t="str">
        <f ca="1">IF(R98&lt;&gt;"",'Financial Goals (non-recurring)'!$B$18*(1+incg)^(R98-1),"")</f>
        <v/>
      </c>
      <c r="T98" s="30" t="str">
        <f ca="1">IF(A98&gt;YEAR('Financial Goals (non-recurring)'!$D$6)-1,"",IF(T97&lt;&gt;"",T97+1,IF(A98=YEAR('Financial Goals (non-recurring)'!$D$7),1,"")))</f>
        <v/>
      </c>
      <c r="U98" s="36" t="str">
        <f ca="1">IF(T98&lt;&gt;"",'Financial Goals (non-recurring)'!$D$18*(1+'Financial Goals (non-recurring)'!$D$14)^(T98-1),"")</f>
        <v/>
      </c>
      <c r="V98" s="30" t="str">
        <f ca="1">IF(A98&gt;YEAR('Financial Goals (non-recurring)'!$F$6)-1,"",IF(V97&lt;&gt;"",V97+1,IF(A98=YEAR('Financial Goals (non-recurring)'!$F$7),1,"")))</f>
        <v/>
      </c>
      <c r="W98" s="36" t="str">
        <f ca="1">IF(V98&lt;&gt;"",'Financial Goals (non-recurring)'!$F$18*(1+'Financial Goals (non-recurring)'!$F$14)^(V98-1),"")</f>
        <v/>
      </c>
      <c r="X98" s="30" t="str">
        <f ca="1">IF(A98&gt;YEAR('Financial Goals (non-recurring)'!$H$6)-1,"",IF(X97&lt;&gt;"",X97+1,IF(A98=YEAR('Financial Goals (non-recurring)'!$H$7),1,"")))</f>
        <v/>
      </c>
      <c r="Y98" s="36" t="str">
        <f ca="1">IF(X98&lt;&gt;"",'Financial Goals (non-recurring)'!$H$18*(1+'Financial Goals (non-recurring)'!$H$14)^(X98-1),"")</f>
        <v/>
      </c>
      <c r="Z98" s="30" t="str">
        <f ca="1">IF(A98&gt;YEAR('Financial Goals (non-recurring)'!$J$6)-1,"",IF(Z97&lt;&gt;"",Z97+1,IF(A98=YEAR('Financial Goals (non-recurring)'!$J$7),1,"")))</f>
        <v/>
      </c>
      <c r="AA98" s="36" t="str">
        <f ca="1">IF(Z98&lt;&gt;"",'Financial Goals (non-recurring)'!$J$18*(1+'Financial Goals (non-recurring)'!$J$14)^(Z98-1),"")</f>
        <v/>
      </c>
      <c r="AB98" s="28"/>
      <c r="AC98" s="35" t="str">
        <f t="shared" ca="1" si="26"/>
        <v/>
      </c>
      <c r="AD98" s="31" t="str">
        <f ca="1">IF(ISERROR(INDEX('Financial Goals (recurring)'!$D$4:$H$34,MATCH('Detailed Cash Flow Chart'!AC98,'Financial Goals (recurring)'!$D$4:$D$34,0),3)),"",INDEX('Financial Goals (recurring)'!$D$4:$H$34,MATCH('Detailed Cash Flow Chart'!AC98,'Financial Goals (recurring)'!$D$4:$D$34,0),3))</f>
        <v/>
      </c>
      <c r="AE98" s="32" t="str">
        <f ca="1">IF(ISERROR(INDEX('Financial Goals (recurring)'!$E$4:$H$34,MATCH('Detailed Cash Flow Chart'!AC98,'Financial Goals (recurring)'!$E$4:$E$34,0),3)),"",INDEX('Financial Goals (recurring)'!$E$4:$H$34,MATCH('Detailed Cash Flow Chart'!AC98,'Financial Goals (recurring)'!$E$4:$E$34,0),3))</f>
        <v/>
      </c>
      <c r="AF98" s="32" t="str">
        <f ca="1">IF(ISERROR(INDEX('Financial Goals (recurring)'!$D$4:$H$34,MATCH('Detailed Cash Flow Chart'!AC98,'Financial Goals (recurring)'!$D$4:$D$34,0),5)),"",INDEX('Financial Goals (recurring)'!$D$4:$H$34,MATCH('Detailed Cash Flow Chart'!AC98,'Financial Goals (recurring)'!$D$4:$D$34,0),5))</f>
        <v/>
      </c>
      <c r="AG98" s="36" t="str">
        <f t="shared" si="27"/>
        <v/>
      </c>
      <c r="AH98" s="38"/>
      <c r="AI98" s="28"/>
      <c r="AJ98" s="38" t="str">
        <f t="shared" ca="1" si="28"/>
        <v/>
      </c>
      <c r="AK98" s="38" t="str">
        <f ca="1">IF(ISERROR(INDEX('Financial Goals (recurring)'!$M$4:$Q$34,MATCH('Detailed Cash Flow Chart'!AC98,'Financial Goals (recurring)'!$M$4:$M$34,0),3)),"",INDEX('Financial Goals (recurring)'!$M$4:$Q$34,MATCH('Detailed Cash Flow Chart'!AC98,'Financial Goals (recurring)'!$M$4:$M$34,0),3))</f>
        <v/>
      </c>
      <c r="AL98" s="38" t="str">
        <f ca="1">IF(ISERROR(INDEX('Financial Goals (recurring)'!$N$4:$Q$34,MATCH('Detailed Cash Flow Chart'!AC98,'Financial Goals (recurring)'!$N$4:$N$34,0),3)),"",INDEX('Financial Goals (recurring)'!$N$4:$Q$34,MATCH('Detailed Cash Flow Chart'!AC98,'Financial Goals (recurring)'!$N$4:$N$34,0),3))</f>
        <v/>
      </c>
      <c r="AM98" s="38" t="str">
        <f ca="1">IF(ISERROR(INDEX('Financial Goals (recurring)'!$M$4:$Q$34,MATCH('Detailed Cash Flow Chart'!AC98,'Financial Goals (recurring)'!$M$4:$M$34,0),5)),"",INDEX('Financial Goals (recurring)'!$M$4:$Q$34,MATCH('Detailed Cash Flow Chart'!AC98,'Financial Goals (recurring)'!$M$4:$M$34,0),5))</f>
        <v/>
      </c>
      <c r="AN98" s="32" t="str">
        <f t="shared" ca="1" si="29"/>
        <v/>
      </c>
      <c r="AO98" s="34" t="str">
        <f t="shared" ca="1" si="35"/>
        <v/>
      </c>
      <c r="AP98" s="28"/>
      <c r="AQ98" s="36">
        <f t="shared" ca="1" si="30"/>
        <v>0</v>
      </c>
    </row>
    <row r="99" spans="1:43">
      <c r="A99" s="39" t="str">
        <f t="shared" ca="1" si="21"/>
        <v/>
      </c>
      <c r="B99" s="39" t="str">
        <f ca="1">IF(B98&lt;(Retirement!$B$3+wy+k),B98+1,"")</f>
        <v/>
      </c>
      <c r="C99" s="36" t="str">
        <f ca="1">IF(B99="","",IF(B98&lt;(Retirement!$B$3+wy),C98*(1+preinf),C98*(1+inf)))</f>
        <v/>
      </c>
      <c r="D99" s="36">
        <f t="shared" ca="1" si="31"/>
        <v>0</v>
      </c>
      <c r="E99" s="36" t="str">
        <f t="shared" ca="1" si="32"/>
        <v/>
      </c>
      <c r="F99" s="36" t="str">
        <f ca="1">IF(B99="","",IF(A98&lt;y+wy,IF(Retirement!$J$16="none","none",(12*E99+F98)*(1+preretint)),""))</f>
        <v/>
      </c>
      <c r="G99" s="36" t="str">
        <f ca="1">IF(B99="","",IF(A98&lt;y+wy,G98*(1+Retirement!$B$14),""))</f>
        <v/>
      </c>
      <c r="H99" s="36" t="str">
        <f ca="1">IF(B99="","",IF(A99&gt;=Retirement!$B$4,(H98-12*IF(D99="",0,D99))*(1+IF(A99&lt;Retirement!$B$4,preretint,retroi)), IF(A99=Retirement!$B$4-1,corptax,IF(F99="none",0,F99)+G99)))</f>
        <v/>
      </c>
      <c r="I99" s="41" t="str">
        <f ca="1">IF(A99=Retirement!$B$4-1,IF(F99="none",0,F99)+G99-H99,"")</f>
        <v/>
      </c>
      <c r="J99" s="81" t="e">
        <f t="shared" ca="1" si="22"/>
        <v>#N/A</v>
      </c>
      <c r="K99" s="82" t="e">
        <f t="shared" ca="1" si="23"/>
        <v>#N/A</v>
      </c>
      <c r="L99" s="82" t="e">
        <f t="shared" ca="1" si="33"/>
        <v>#N/A</v>
      </c>
      <c r="M99" s="82">
        <f ca="1">IF(A99&gt;rety-1,'Cash flow summary'!H99,NA())/100000</f>
        <v>0</v>
      </c>
      <c r="N99" s="82" t="e">
        <f t="shared" ca="1" si="34"/>
        <v>#N/A</v>
      </c>
      <c r="O99" s="81" t="e">
        <f t="shared" ca="1" si="24"/>
        <v>#N/A</v>
      </c>
      <c r="P99" s="28"/>
      <c r="Q99" s="283" t="str">
        <f t="shared" ca="1" si="25"/>
        <v/>
      </c>
      <c r="R99" s="30" t="str">
        <f ca="1">IF(A99&gt;YEAR('Financial Goals (non-recurring)'!$B$6)-1,"",IF(R98&lt;&gt;"",R98+1,IF(A99=YEAR('Financial Goals (non-recurring)'!$B$7),1,"")))</f>
        <v/>
      </c>
      <c r="S99" s="36" t="str">
        <f ca="1">IF(R99&lt;&gt;"",'Financial Goals (non-recurring)'!$B$18*(1+incg)^(R99-1),"")</f>
        <v/>
      </c>
      <c r="T99" s="30" t="str">
        <f ca="1">IF(A99&gt;YEAR('Financial Goals (non-recurring)'!$D$6)-1,"",IF(T98&lt;&gt;"",T98+1,IF(A99=YEAR('Financial Goals (non-recurring)'!$D$7),1,"")))</f>
        <v/>
      </c>
      <c r="U99" s="36" t="str">
        <f ca="1">IF(T99&lt;&gt;"",'Financial Goals (non-recurring)'!$D$18*(1+'Financial Goals (non-recurring)'!$D$14)^(T99-1),"")</f>
        <v/>
      </c>
      <c r="V99" s="30" t="str">
        <f ca="1">IF(A99&gt;YEAR('Financial Goals (non-recurring)'!$F$6)-1,"",IF(V98&lt;&gt;"",V98+1,IF(A99=YEAR('Financial Goals (non-recurring)'!$F$7),1,"")))</f>
        <v/>
      </c>
      <c r="W99" s="36" t="str">
        <f ca="1">IF(V99&lt;&gt;"",'Financial Goals (non-recurring)'!$F$18*(1+'Financial Goals (non-recurring)'!$F$14)^(V99-1),"")</f>
        <v/>
      </c>
      <c r="X99" s="30" t="str">
        <f ca="1">IF(A99&gt;YEAR('Financial Goals (non-recurring)'!$H$6)-1,"",IF(X98&lt;&gt;"",X98+1,IF(A99=YEAR('Financial Goals (non-recurring)'!$H$7),1,"")))</f>
        <v/>
      </c>
      <c r="Y99" s="36" t="str">
        <f ca="1">IF(X99&lt;&gt;"",'Financial Goals (non-recurring)'!$H$18*(1+'Financial Goals (non-recurring)'!$H$14)^(X99-1),"")</f>
        <v/>
      </c>
      <c r="Z99" s="30" t="str">
        <f ca="1">IF(A99&gt;YEAR('Financial Goals (non-recurring)'!$J$6)-1,"",IF(Z98&lt;&gt;"",Z98+1,IF(A99=YEAR('Financial Goals (non-recurring)'!$J$7),1,"")))</f>
        <v/>
      </c>
      <c r="AA99" s="36" t="str">
        <f ca="1">IF(Z99&lt;&gt;"",'Financial Goals (non-recurring)'!$J$18*(1+'Financial Goals (non-recurring)'!$J$14)^(Z99-1),"")</f>
        <v/>
      </c>
      <c r="AB99" s="28"/>
      <c r="AC99" s="35" t="str">
        <f t="shared" ca="1" si="26"/>
        <v/>
      </c>
      <c r="AD99" s="31" t="str">
        <f ca="1">IF(ISERROR(INDEX('Financial Goals (recurring)'!$D$4:$H$34,MATCH('Detailed Cash Flow Chart'!AC99,'Financial Goals (recurring)'!$D$4:$D$34,0),3)),"",INDEX('Financial Goals (recurring)'!$D$4:$H$34,MATCH('Detailed Cash Flow Chart'!AC99,'Financial Goals (recurring)'!$D$4:$D$34,0),3))</f>
        <v/>
      </c>
      <c r="AE99" s="32" t="str">
        <f ca="1">IF(ISERROR(INDEX('Financial Goals (recurring)'!$E$4:$H$34,MATCH('Detailed Cash Flow Chart'!AC99,'Financial Goals (recurring)'!$E$4:$E$34,0),3)),"",INDEX('Financial Goals (recurring)'!$E$4:$H$34,MATCH('Detailed Cash Flow Chart'!AC99,'Financial Goals (recurring)'!$E$4:$E$34,0),3))</f>
        <v/>
      </c>
      <c r="AF99" s="32" t="str">
        <f ca="1">IF(ISERROR(INDEX('Financial Goals (recurring)'!$D$4:$H$34,MATCH('Detailed Cash Flow Chart'!AC99,'Financial Goals (recurring)'!$D$4:$D$34,0),5)),"",INDEX('Financial Goals (recurring)'!$D$4:$H$34,MATCH('Detailed Cash Flow Chart'!AC99,'Financial Goals (recurring)'!$D$4:$D$34,0),5))</f>
        <v/>
      </c>
      <c r="AG99" s="36" t="str">
        <f t="shared" si="27"/>
        <v/>
      </c>
      <c r="AH99" s="38"/>
      <c r="AI99" s="28"/>
      <c r="AJ99" s="38" t="str">
        <f t="shared" ca="1" si="28"/>
        <v/>
      </c>
      <c r="AK99" s="38" t="str">
        <f ca="1">IF(ISERROR(INDEX('Financial Goals (recurring)'!$M$4:$Q$34,MATCH('Detailed Cash Flow Chart'!AC99,'Financial Goals (recurring)'!$M$4:$M$34,0),3)),"",INDEX('Financial Goals (recurring)'!$M$4:$Q$34,MATCH('Detailed Cash Flow Chart'!AC99,'Financial Goals (recurring)'!$M$4:$M$34,0),3))</f>
        <v/>
      </c>
      <c r="AL99" s="38" t="str">
        <f ca="1">IF(ISERROR(INDEX('Financial Goals (recurring)'!$N$4:$Q$34,MATCH('Detailed Cash Flow Chart'!AC99,'Financial Goals (recurring)'!$N$4:$N$34,0),3)),"",INDEX('Financial Goals (recurring)'!$N$4:$Q$34,MATCH('Detailed Cash Flow Chart'!AC99,'Financial Goals (recurring)'!$N$4:$N$34,0),3))</f>
        <v/>
      </c>
      <c r="AM99" s="38" t="str">
        <f ca="1">IF(ISERROR(INDEX('Financial Goals (recurring)'!$M$4:$Q$34,MATCH('Detailed Cash Flow Chart'!AC99,'Financial Goals (recurring)'!$M$4:$M$34,0),5)),"",INDEX('Financial Goals (recurring)'!$M$4:$Q$34,MATCH('Detailed Cash Flow Chart'!AC99,'Financial Goals (recurring)'!$M$4:$M$34,0),5))</f>
        <v/>
      </c>
      <c r="AN99" s="32" t="str">
        <f t="shared" ca="1" si="29"/>
        <v/>
      </c>
      <c r="AO99" s="34" t="str">
        <f t="shared" ca="1" si="35"/>
        <v/>
      </c>
      <c r="AP99" s="28"/>
      <c r="AQ99" s="36">
        <f t="shared" ca="1" si="30"/>
        <v>0</v>
      </c>
    </row>
    <row r="100" spans="1:43">
      <c r="A100" s="39" t="str">
        <f t="shared" ca="1" si="21"/>
        <v/>
      </c>
      <c r="B100" s="39" t="str">
        <f ca="1">IF(B99&lt;(Retirement!$B$3+wy+k),B99+1,"")</f>
        <v/>
      </c>
      <c r="C100" s="36" t="str">
        <f ca="1">IF(B100="","",IF(B99&lt;(Retirement!$B$3+wy),C99*(1+preinf),C99*(1+inf)))</f>
        <v/>
      </c>
      <c r="D100" s="36">
        <f t="shared" ca="1" si="31"/>
        <v>0</v>
      </c>
      <c r="E100" s="36" t="str">
        <f t="shared" ca="1" si="32"/>
        <v/>
      </c>
      <c r="F100" s="36" t="str">
        <f ca="1">IF(B100="","",IF(A99&lt;y+wy,IF(Retirement!$J$16="none","none",(12*E100+F99)*(1+preretint)),""))</f>
        <v/>
      </c>
      <c r="G100" s="36" t="str">
        <f ca="1">IF(B100="","",IF(A99&lt;y+wy,G99*(1+Retirement!$B$14),""))</f>
        <v/>
      </c>
      <c r="H100" s="36" t="str">
        <f ca="1">IF(B100="","",IF(A100&gt;=Retirement!$B$4,(H99-12*IF(D100="",0,D100))*(1+IF(A100&lt;Retirement!$B$4,preretint,retroi)), IF(A100=Retirement!$B$4-1,corptax,IF(F100="none",0,F100)+G100)))</f>
        <v/>
      </c>
      <c r="I100" s="41" t="str">
        <f ca="1">IF(A100=Retirement!$B$4-1,IF(F100="none",0,F100)+G100-H100,"")</f>
        <v/>
      </c>
      <c r="J100" s="81" t="e">
        <f t="shared" ca="1" si="22"/>
        <v>#N/A</v>
      </c>
      <c r="K100" s="82" t="e">
        <f t="shared" ca="1" si="23"/>
        <v>#N/A</v>
      </c>
      <c r="L100" s="82" t="e">
        <f t="shared" ca="1" si="33"/>
        <v>#N/A</v>
      </c>
      <c r="M100" s="82">
        <f ca="1">IF(A100&gt;rety-1,'Cash flow summary'!H100,NA())/100000</f>
        <v>0</v>
      </c>
      <c r="N100" s="82" t="e">
        <f t="shared" ca="1" si="34"/>
        <v>#N/A</v>
      </c>
      <c r="O100" s="81" t="e">
        <f t="shared" ca="1" si="24"/>
        <v>#N/A</v>
      </c>
      <c r="P100" s="28"/>
      <c r="Q100" s="283" t="str">
        <f t="shared" ca="1" si="25"/>
        <v/>
      </c>
      <c r="R100" s="30" t="str">
        <f ca="1">IF(A100&gt;YEAR('Financial Goals (non-recurring)'!$B$6)-1,"",IF(R99&lt;&gt;"",R99+1,IF(A100=YEAR('Financial Goals (non-recurring)'!$B$7),1,"")))</f>
        <v/>
      </c>
      <c r="S100" s="36" t="str">
        <f ca="1">IF(R100&lt;&gt;"",'Financial Goals (non-recurring)'!$B$18*(1+incg)^(R100-1),"")</f>
        <v/>
      </c>
      <c r="T100" s="30" t="str">
        <f ca="1">IF(A100&gt;YEAR('Financial Goals (non-recurring)'!$D$6)-1,"",IF(T99&lt;&gt;"",T99+1,IF(A100=YEAR('Financial Goals (non-recurring)'!$D$7),1,"")))</f>
        <v/>
      </c>
      <c r="U100" s="36" t="str">
        <f ca="1">IF(T100&lt;&gt;"",'Financial Goals (non-recurring)'!$D$18*(1+'Financial Goals (non-recurring)'!$D$14)^(T100-1),"")</f>
        <v/>
      </c>
      <c r="V100" s="30" t="str">
        <f ca="1">IF(A100&gt;YEAR('Financial Goals (non-recurring)'!$F$6)-1,"",IF(V99&lt;&gt;"",V99+1,IF(A100=YEAR('Financial Goals (non-recurring)'!$F$7),1,"")))</f>
        <v/>
      </c>
      <c r="W100" s="36" t="str">
        <f ca="1">IF(V100&lt;&gt;"",'Financial Goals (non-recurring)'!$F$18*(1+'Financial Goals (non-recurring)'!$F$14)^(V100-1),"")</f>
        <v/>
      </c>
      <c r="X100" s="30" t="str">
        <f ca="1">IF(A100&gt;YEAR('Financial Goals (non-recurring)'!$H$6)-1,"",IF(X99&lt;&gt;"",X99+1,IF(A100=YEAR('Financial Goals (non-recurring)'!$H$7),1,"")))</f>
        <v/>
      </c>
      <c r="Y100" s="36" t="str">
        <f ca="1">IF(X100&lt;&gt;"",'Financial Goals (non-recurring)'!$H$18*(1+'Financial Goals (non-recurring)'!$H$14)^(X100-1),"")</f>
        <v/>
      </c>
      <c r="Z100" s="30" t="str">
        <f ca="1">IF(A100&gt;YEAR('Financial Goals (non-recurring)'!$J$6)-1,"",IF(Z99&lt;&gt;"",Z99+1,IF(A100=YEAR('Financial Goals (non-recurring)'!$J$7),1,"")))</f>
        <v/>
      </c>
      <c r="AA100" s="36" t="str">
        <f ca="1">IF(Z100&lt;&gt;"",'Financial Goals (non-recurring)'!$J$18*(1+'Financial Goals (non-recurring)'!$J$14)^(Z100-1),"")</f>
        <v/>
      </c>
      <c r="AB100" s="28"/>
      <c r="AC100" s="35" t="str">
        <f t="shared" ca="1" si="26"/>
        <v/>
      </c>
      <c r="AD100" s="31" t="str">
        <f ca="1">IF(ISERROR(INDEX('Financial Goals (recurring)'!$D$4:$H$34,MATCH('Detailed Cash Flow Chart'!AC100,'Financial Goals (recurring)'!$D$4:$D$34,0),3)),"",INDEX('Financial Goals (recurring)'!$D$4:$H$34,MATCH('Detailed Cash Flow Chart'!AC100,'Financial Goals (recurring)'!$D$4:$D$34,0),3))</f>
        <v/>
      </c>
      <c r="AE100" s="32" t="str">
        <f ca="1">IF(ISERROR(INDEX('Financial Goals (recurring)'!$E$4:$H$34,MATCH('Detailed Cash Flow Chart'!AC100,'Financial Goals (recurring)'!$E$4:$E$34,0),3)),"",INDEX('Financial Goals (recurring)'!$E$4:$H$34,MATCH('Detailed Cash Flow Chart'!AC100,'Financial Goals (recurring)'!$E$4:$E$34,0),3))</f>
        <v/>
      </c>
      <c r="AF100" s="32" t="str">
        <f ca="1">IF(ISERROR(INDEX('Financial Goals (recurring)'!$D$4:$H$34,MATCH('Detailed Cash Flow Chart'!AC100,'Financial Goals (recurring)'!$D$4:$D$34,0),5)),"",INDEX('Financial Goals (recurring)'!$D$4:$H$34,MATCH('Detailed Cash Flow Chart'!AC100,'Financial Goals (recurring)'!$D$4:$D$34,0),5))</f>
        <v/>
      </c>
      <c r="AG100" s="36" t="str">
        <f t="shared" si="27"/>
        <v/>
      </c>
      <c r="AH100" s="38"/>
      <c r="AI100" s="28"/>
      <c r="AJ100" s="38" t="str">
        <f t="shared" ca="1" si="28"/>
        <v/>
      </c>
      <c r="AK100" s="38" t="str">
        <f ca="1">IF(ISERROR(INDEX('Financial Goals (recurring)'!$M$4:$Q$34,MATCH('Detailed Cash Flow Chart'!AC100,'Financial Goals (recurring)'!$M$4:$M$34,0),3)),"",INDEX('Financial Goals (recurring)'!$M$4:$Q$34,MATCH('Detailed Cash Flow Chart'!AC100,'Financial Goals (recurring)'!$M$4:$M$34,0),3))</f>
        <v/>
      </c>
      <c r="AL100" s="38" t="str">
        <f ca="1">IF(ISERROR(INDEX('Financial Goals (recurring)'!$N$4:$Q$34,MATCH('Detailed Cash Flow Chart'!AC100,'Financial Goals (recurring)'!$N$4:$N$34,0),3)),"",INDEX('Financial Goals (recurring)'!$N$4:$Q$34,MATCH('Detailed Cash Flow Chart'!AC100,'Financial Goals (recurring)'!$N$4:$N$34,0),3))</f>
        <v/>
      </c>
      <c r="AM100" s="38" t="str">
        <f ca="1">IF(ISERROR(INDEX('Financial Goals (recurring)'!$M$4:$Q$34,MATCH('Detailed Cash Flow Chart'!AC100,'Financial Goals (recurring)'!$M$4:$M$34,0),5)),"",INDEX('Financial Goals (recurring)'!$M$4:$Q$34,MATCH('Detailed Cash Flow Chart'!AC100,'Financial Goals (recurring)'!$M$4:$M$34,0),5))</f>
        <v/>
      </c>
      <c r="AN100" s="32" t="str">
        <f t="shared" ca="1" si="29"/>
        <v/>
      </c>
      <c r="AO100" s="34" t="str">
        <f t="shared" ca="1" si="35"/>
        <v/>
      </c>
      <c r="AP100" s="28"/>
      <c r="AQ100" s="36">
        <f t="shared" ca="1" si="30"/>
        <v>0</v>
      </c>
    </row>
    <row r="101" spans="1:43">
      <c r="A101" s="39" t="str">
        <f t="shared" ca="1" si="21"/>
        <v/>
      </c>
      <c r="B101" s="39" t="str">
        <f ca="1">IF(B100&lt;(Retirement!$B$3+wy+k),B100+1,"")</f>
        <v/>
      </c>
      <c r="C101" s="36" t="str">
        <f ca="1">IF(B101="","",IF(B100&lt;(Retirement!$B$3+wy),C100*(1+preinf),C100*(1+inf)))</f>
        <v/>
      </c>
      <c r="D101" s="36">
        <f t="shared" ref="D101:D132" ca="1" si="36">IF(B101="",0,IF(A101&gt;=(y+wy+1),(((1+inf)^(A101-y-wy-1)*PMT(((1+retroi)/(1+inf)-1),(k),-corptax,,1))/12),0))</f>
        <v>0</v>
      </c>
      <c r="E101" s="36" t="str">
        <f t="shared" ca="1" si="32"/>
        <v/>
      </c>
      <c r="F101" s="36" t="str">
        <f ca="1">IF(B101="","",IF(A100&lt;y+wy,IF(Retirement!$J$16="none","none",(12*E101+F100)*(1+preretint)),""))</f>
        <v/>
      </c>
      <c r="G101" s="36" t="str">
        <f ca="1">IF(B101="","",IF(A100&lt;y+wy,G100*(1+Retirement!$B$14),""))</f>
        <v/>
      </c>
      <c r="H101" s="36" t="str">
        <f ca="1">IF(B101="","",IF(A101&gt;=Retirement!$B$4,(H100-12*IF(D101="",0,D101))*(1+IF(A101&lt;Retirement!$B$4,preretint,retroi)), IF(A101=Retirement!$B$4-1,corptax,IF(F101="none",0,F101)+G101)))</f>
        <v/>
      </c>
      <c r="I101" s="41" t="str">
        <f ca="1">IF(A101=Retirement!$B$4-1,IF(F101="none",0,F101)+G101-H101,"")</f>
        <v/>
      </c>
      <c r="J101" s="81" t="e">
        <f t="shared" ca="1" si="22"/>
        <v>#N/A</v>
      </c>
      <c r="K101" s="82" t="e">
        <f t="shared" ca="1" si="23"/>
        <v>#N/A</v>
      </c>
      <c r="L101" s="82" t="e">
        <f t="shared" ca="1" si="33"/>
        <v>#N/A</v>
      </c>
      <c r="M101" s="82">
        <f ca="1">IF(A101&gt;rety-1,'Cash flow summary'!H101,NA())/100000</f>
        <v>0</v>
      </c>
      <c r="N101" s="82" t="e">
        <f t="shared" ca="1" si="34"/>
        <v>#N/A</v>
      </c>
      <c r="O101" s="81" t="e">
        <f t="shared" ca="1" si="24"/>
        <v>#N/A</v>
      </c>
      <c r="P101" s="28"/>
      <c r="Q101" s="283" t="str">
        <f t="shared" ca="1" si="25"/>
        <v/>
      </c>
      <c r="R101" s="30" t="str">
        <f ca="1">IF(A101&gt;YEAR('Financial Goals (non-recurring)'!$B$6)-1,"",IF(R100&lt;&gt;"",R100+1,IF(A101=YEAR('Financial Goals (non-recurring)'!$B$7),1,"")))</f>
        <v/>
      </c>
      <c r="S101" s="36" t="str">
        <f ca="1">IF(R101&lt;&gt;"",'Financial Goals (non-recurring)'!$B$18*(1+incg)^(R101-1),"")</f>
        <v/>
      </c>
      <c r="T101" s="30" t="str">
        <f ca="1">IF(A101&gt;YEAR('Financial Goals (non-recurring)'!$D$6)-1,"",IF(T100&lt;&gt;"",T100+1,IF(A101=YEAR('Financial Goals (non-recurring)'!$D$7),1,"")))</f>
        <v/>
      </c>
      <c r="U101" s="36" t="str">
        <f ca="1">IF(T101&lt;&gt;"",'Financial Goals (non-recurring)'!$D$18*(1+'Financial Goals (non-recurring)'!$D$14)^(T101-1),"")</f>
        <v/>
      </c>
      <c r="V101" s="30" t="str">
        <f ca="1">IF(A101&gt;YEAR('Financial Goals (non-recurring)'!$F$6)-1,"",IF(V100&lt;&gt;"",V100+1,IF(A101=YEAR('Financial Goals (non-recurring)'!$F$7),1,"")))</f>
        <v/>
      </c>
      <c r="W101" s="36" t="str">
        <f ca="1">IF(V101&lt;&gt;"",'Financial Goals (non-recurring)'!$F$18*(1+'Financial Goals (non-recurring)'!$F$14)^(V101-1),"")</f>
        <v/>
      </c>
      <c r="X101" s="30" t="str">
        <f ca="1">IF(A101&gt;YEAR('Financial Goals (non-recurring)'!$H$6)-1,"",IF(X100&lt;&gt;"",X100+1,IF(A101=YEAR('Financial Goals (non-recurring)'!$H$7),1,"")))</f>
        <v/>
      </c>
      <c r="Y101" s="36" t="str">
        <f ca="1">IF(X101&lt;&gt;"",'Financial Goals (non-recurring)'!$H$18*(1+'Financial Goals (non-recurring)'!$H$14)^(X101-1),"")</f>
        <v/>
      </c>
      <c r="Z101" s="30" t="str">
        <f ca="1">IF(A101&gt;YEAR('Financial Goals (non-recurring)'!$J$6)-1,"",IF(Z100&lt;&gt;"",Z100+1,IF(A101=YEAR('Financial Goals (non-recurring)'!$J$7),1,"")))</f>
        <v/>
      </c>
      <c r="AA101" s="36" t="str">
        <f ca="1">IF(Z101&lt;&gt;"",'Financial Goals (non-recurring)'!$J$18*(1+'Financial Goals (non-recurring)'!$J$14)^(Z101-1),"")</f>
        <v/>
      </c>
      <c r="AB101" s="28"/>
      <c r="AC101" s="35" t="str">
        <f t="shared" ca="1" si="26"/>
        <v/>
      </c>
      <c r="AD101" s="31" t="str">
        <f ca="1">IF(ISERROR(INDEX('Financial Goals (recurring)'!$D$4:$H$34,MATCH('Detailed Cash Flow Chart'!AC101,'Financial Goals (recurring)'!$D$4:$D$34,0),3)),"",INDEX('Financial Goals (recurring)'!$D$4:$H$34,MATCH('Detailed Cash Flow Chart'!AC101,'Financial Goals (recurring)'!$D$4:$D$34,0),3))</f>
        <v/>
      </c>
      <c r="AE101" s="32" t="str">
        <f ca="1">IF(ISERROR(INDEX('Financial Goals (recurring)'!$E$4:$H$34,MATCH('Detailed Cash Flow Chart'!AC101,'Financial Goals (recurring)'!$E$4:$E$34,0),3)),"",INDEX('Financial Goals (recurring)'!$E$4:$H$34,MATCH('Detailed Cash Flow Chart'!AC101,'Financial Goals (recurring)'!$E$4:$E$34,0),3))</f>
        <v/>
      </c>
      <c r="AF101" s="32" t="str">
        <f ca="1">IF(ISERROR(INDEX('Financial Goals (recurring)'!$D$4:$H$34,MATCH('Detailed Cash Flow Chart'!AC101,'Financial Goals (recurring)'!$D$4:$D$34,0),5)),"",INDEX('Financial Goals (recurring)'!$D$4:$H$34,MATCH('Detailed Cash Flow Chart'!AC101,'Financial Goals (recurring)'!$D$4:$D$34,0),5))</f>
        <v/>
      </c>
      <c r="AG101" s="36" t="str">
        <f t="shared" si="27"/>
        <v/>
      </c>
      <c r="AH101" s="38"/>
      <c r="AI101" s="28"/>
      <c r="AJ101" s="38" t="str">
        <f t="shared" ca="1" si="28"/>
        <v/>
      </c>
      <c r="AK101" s="38" t="str">
        <f ca="1">IF(ISERROR(INDEX('Financial Goals (recurring)'!$M$4:$Q$34,MATCH('Detailed Cash Flow Chart'!AC101,'Financial Goals (recurring)'!$M$4:$M$34,0),3)),"",INDEX('Financial Goals (recurring)'!$M$4:$Q$34,MATCH('Detailed Cash Flow Chart'!AC101,'Financial Goals (recurring)'!$M$4:$M$34,0),3))</f>
        <v/>
      </c>
      <c r="AL101" s="38" t="str">
        <f ca="1">IF(ISERROR(INDEX('Financial Goals (recurring)'!$N$4:$Q$34,MATCH('Detailed Cash Flow Chart'!AC101,'Financial Goals (recurring)'!$N$4:$N$34,0),3)),"",INDEX('Financial Goals (recurring)'!$N$4:$Q$34,MATCH('Detailed Cash Flow Chart'!AC101,'Financial Goals (recurring)'!$N$4:$N$34,0),3))</f>
        <v/>
      </c>
      <c r="AM101" s="38" t="str">
        <f ca="1">IF(ISERROR(INDEX('Financial Goals (recurring)'!$M$4:$Q$34,MATCH('Detailed Cash Flow Chart'!AC101,'Financial Goals (recurring)'!$M$4:$M$34,0),5)),"",INDEX('Financial Goals (recurring)'!$M$4:$Q$34,MATCH('Detailed Cash Flow Chart'!AC101,'Financial Goals (recurring)'!$M$4:$M$34,0),5))</f>
        <v/>
      </c>
      <c r="AN101" s="32" t="str">
        <f t="shared" ca="1" si="29"/>
        <v/>
      </c>
      <c r="AO101" s="34" t="str">
        <f t="shared" ca="1" si="35"/>
        <v/>
      </c>
      <c r="AP101" s="28"/>
      <c r="AQ101" s="36">
        <f t="shared" ca="1" si="30"/>
        <v>0</v>
      </c>
    </row>
    <row r="102" spans="1:43">
      <c r="A102" s="39" t="str">
        <f t="shared" ca="1" si="21"/>
        <v/>
      </c>
      <c r="B102" s="39" t="str">
        <f ca="1">IF(B101&lt;(Retirement!$B$3+wy+k),B101+1,"")</f>
        <v/>
      </c>
      <c r="C102" s="36" t="str">
        <f ca="1">IF(B102="","",IF(B101&lt;(Retirement!$B$3+wy),C101*(1+preinf),C101*(1+inf)))</f>
        <v/>
      </c>
      <c r="D102" s="36">
        <f t="shared" ca="1" si="36"/>
        <v>0</v>
      </c>
      <c r="E102" s="36" t="str">
        <f t="shared" ref="E102:E133" ca="1" si="37">IF(B102="","",IF(A102-(y+wy)&gt;0,0,IF(E101="none",0,E101)+IF(E101="none",0,E101)*gd))</f>
        <v/>
      </c>
      <c r="F102" s="36" t="str">
        <f ca="1">IF(B102="","",IF(A101&lt;y+wy,IF(Retirement!$J$16="none","none",(12*E102+F101)*(1+preretint)),""))</f>
        <v/>
      </c>
      <c r="G102" s="36" t="str">
        <f ca="1">IF(B102="","",IF(A101&lt;y+wy,G101*(1+Retirement!$B$14),""))</f>
        <v/>
      </c>
      <c r="H102" s="36" t="str">
        <f ca="1">IF(B102="","",IF(A102&gt;=Retirement!$B$4,(H101-12*IF(D102="",0,D102))*(1+IF(A102&lt;Retirement!$B$4,preretint,retroi)), IF(A102=Retirement!$B$4-1,corptax,IF(F102="none",0,F102)+G102)))</f>
        <v/>
      </c>
      <c r="I102" s="41" t="str">
        <f ca="1">IF(A102=Retirement!$B$4-1,IF(F102="none",0,F102)+G102-H102,"")</f>
        <v/>
      </c>
      <c r="J102" s="81" t="e">
        <f t="shared" ca="1" si="22"/>
        <v>#N/A</v>
      </c>
      <c r="K102" s="82" t="e">
        <f t="shared" ca="1" si="23"/>
        <v>#N/A</v>
      </c>
      <c r="L102" s="82" t="e">
        <f t="shared" ca="1" si="33"/>
        <v>#N/A</v>
      </c>
      <c r="M102" s="82">
        <f ca="1">IF(A102&gt;rety-1,'Cash flow summary'!H102,NA())/100000</f>
        <v>0</v>
      </c>
      <c r="N102" s="82" t="e">
        <f t="shared" ca="1" si="34"/>
        <v>#N/A</v>
      </c>
      <c r="O102" s="81" t="e">
        <f t="shared" ca="1" si="24"/>
        <v>#N/A</v>
      </c>
      <c r="P102" s="28"/>
      <c r="Q102" s="283" t="str">
        <f t="shared" ca="1" si="25"/>
        <v/>
      </c>
      <c r="R102" s="30" t="str">
        <f ca="1">IF(A102&gt;YEAR('Financial Goals (non-recurring)'!$B$6)-1,"",IF(R101&lt;&gt;"",R101+1,IF(A102=YEAR('Financial Goals (non-recurring)'!$B$7),1,"")))</f>
        <v/>
      </c>
      <c r="S102" s="36" t="str">
        <f ca="1">IF(R102&lt;&gt;"",'Financial Goals (non-recurring)'!$B$18*(1+incg)^(R102-1),"")</f>
        <v/>
      </c>
      <c r="T102" s="30" t="str">
        <f ca="1">IF(A102&gt;YEAR('Financial Goals (non-recurring)'!$D$6)-1,"",IF(T101&lt;&gt;"",T101+1,IF(A102=YEAR('Financial Goals (non-recurring)'!$D$7),1,"")))</f>
        <v/>
      </c>
      <c r="U102" s="36" t="str">
        <f ca="1">IF(T102&lt;&gt;"",'Financial Goals (non-recurring)'!$D$18*(1+'Financial Goals (non-recurring)'!$D$14)^(T102-1),"")</f>
        <v/>
      </c>
      <c r="V102" s="30" t="str">
        <f ca="1">IF(A102&gt;YEAR('Financial Goals (non-recurring)'!$F$6)-1,"",IF(V101&lt;&gt;"",V101+1,IF(A102=YEAR('Financial Goals (non-recurring)'!$F$7),1,"")))</f>
        <v/>
      </c>
      <c r="W102" s="36" t="str">
        <f ca="1">IF(V102&lt;&gt;"",'Financial Goals (non-recurring)'!$F$18*(1+'Financial Goals (non-recurring)'!$F$14)^(V102-1),"")</f>
        <v/>
      </c>
      <c r="X102" s="30" t="str">
        <f ca="1">IF(A102&gt;YEAR('Financial Goals (non-recurring)'!$H$6)-1,"",IF(X101&lt;&gt;"",X101+1,IF(A102=YEAR('Financial Goals (non-recurring)'!$H$7),1,"")))</f>
        <v/>
      </c>
      <c r="Y102" s="36" t="str">
        <f ca="1">IF(X102&lt;&gt;"",'Financial Goals (non-recurring)'!$H$18*(1+'Financial Goals (non-recurring)'!$H$14)^(X102-1),"")</f>
        <v/>
      </c>
      <c r="Z102" s="30" t="str">
        <f ca="1">IF(A102&gt;YEAR('Financial Goals (non-recurring)'!$J$6)-1,"",IF(Z101&lt;&gt;"",Z101+1,IF(A102=YEAR('Financial Goals (non-recurring)'!$J$7),1,"")))</f>
        <v/>
      </c>
      <c r="AA102" s="36" t="str">
        <f ca="1">IF(Z102&lt;&gt;"",'Financial Goals (non-recurring)'!$J$18*(1+'Financial Goals (non-recurring)'!$J$14)^(Z102-1),"")</f>
        <v/>
      </c>
      <c r="AB102" s="28"/>
      <c r="AC102" s="35" t="str">
        <f t="shared" ca="1" si="26"/>
        <v/>
      </c>
      <c r="AD102" s="31" t="str">
        <f ca="1">IF(ISERROR(INDEX('Financial Goals (recurring)'!$D$4:$H$34,MATCH('Detailed Cash Flow Chart'!AC102,'Financial Goals (recurring)'!$D$4:$D$34,0),3)),"",INDEX('Financial Goals (recurring)'!$D$4:$H$34,MATCH('Detailed Cash Flow Chart'!AC102,'Financial Goals (recurring)'!$D$4:$D$34,0),3))</f>
        <v/>
      </c>
      <c r="AE102" s="32" t="str">
        <f ca="1">IF(ISERROR(INDEX('Financial Goals (recurring)'!$E$4:$H$34,MATCH('Detailed Cash Flow Chart'!AC102,'Financial Goals (recurring)'!$E$4:$E$34,0),3)),"",INDEX('Financial Goals (recurring)'!$E$4:$H$34,MATCH('Detailed Cash Flow Chart'!AC102,'Financial Goals (recurring)'!$E$4:$E$34,0),3))</f>
        <v/>
      </c>
      <c r="AF102" s="32" t="str">
        <f ca="1">IF(ISERROR(INDEX('Financial Goals (recurring)'!$D$4:$H$34,MATCH('Detailed Cash Flow Chart'!AC102,'Financial Goals (recurring)'!$D$4:$D$34,0),5)),"",INDEX('Financial Goals (recurring)'!$D$4:$H$34,MATCH('Detailed Cash Flow Chart'!AC102,'Financial Goals (recurring)'!$D$4:$D$34,0),5))</f>
        <v/>
      </c>
      <c r="AG102" s="36" t="str">
        <f t="shared" si="27"/>
        <v/>
      </c>
      <c r="AH102" s="38"/>
      <c r="AI102" s="28"/>
      <c r="AJ102" s="38" t="str">
        <f t="shared" ca="1" si="28"/>
        <v/>
      </c>
      <c r="AK102" s="38" t="str">
        <f ca="1">IF(ISERROR(INDEX('Financial Goals (recurring)'!$M$4:$Q$34,MATCH('Detailed Cash Flow Chart'!AC102,'Financial Goals (recurring)'!$M$4:$M$34,0),3)),"",INDEX('Financial Goals (recurring)'!$M$4:$Q$34,MATCH('Detailed Cash Flow Chart'!AC102,'Financial Goals (recurring)'!$M$4:$M$34,0),3))</f>
        <v/>
      </c>
      <c r="AL102" s="38" t="str">
        <f ca="1">IF(ISERROR(INDEX('Financial Goals (recurring)'!$N$4:$Q$34,MATCH('Detailed Cash Flow Chart'!AC102,'Financial Goals (recurring)'!$N$4:$N$34,0),3)),"",INDEX('Financial Goals (recurring)'!$N$4:$Q$34,MATCH('Detailed Cash Flow Chart'!AC102,'Financial Goals (recurring)'!$N$4:$N$34,0),3))</f>
        <v/>
      </c>
      <c r="AM102" s="38" t="str">
        <f ca="1">IF(ISERROR(INDEX('Financial Goals (recurring)'!$M$4:$Q$34,MATCH('Detailed Cash Flow Chart'!AC102,'Financial Goals (recurring)'!$M$4:$M$34,0),5)),"",INDEX('Financial Goals (recurring)'!$M$4:$Q$34,MATCH('Detailed Cash Flow Chart'!AC102,'Financial Goals (recurring)'!$M$4:$M$34,0),5))</f>
        <v/>
      </c>
      <c r="AN102" s="32" t="str">
        <f t="shared" ca="1" si="29"/>
        <v/>
      </c>
      <c r="AO102" s="34" t="str">
        <f t="shared" ca="1" si="35"/>
        <v/>
      </c>
      <c r="AP102" s="28"/>
      <c r="AQ102" s="36">
        <f t="shared" ca="1" si="30"/>
        <v>0</v>
      </c>
    </row>
    <row r="103" spans="1:43">
      <c r="A103" s="39" t="str">
        <f t="shared" ca="1" si="21"/>
        <v/>
      </c>
      <c r="B103" s="39" t="str">
        <f ca="1">IF(B102&lt;(Retirement!$B$3+wy+k),B102+1,"")</f>
        <v/>
      </c>
      <c r="C103" s="36" t="str">
        <f ca="1">IF(B103="","",IF(B102&lt;(Retirement!$B$3+wy),C102*(1+preinf),C102*(1+inf)))</f>
        <v/>
      </c>
      <c r="D103" s="36">
        <f t="shared" ca="1" si="36"/>
        <v>0</v>
      </c>
      <c r="E103" s="36" t="str">
        <f t="shared" ca="1" si="37"/>
        <v/>
      </c>
      <c r="F103" s="36" t="str">
        <f ca="1">IF(B103="","",IF(A102&lt;y+wy,IF(Retirement!$J$16="none","none",(12*E103+F102)*(1+preretint)),""))</f>
        <v/>
      </c>
      <c r="G103" s="36" t="str">
        <f ca="1">IF(B103="","",IF(A102&lt;y+wy,G102*(1+Retirement!$B$14),""))</f>
        <v/>
      </c>
      <c r="H103" s="36" t="str">
        <f ca="1">IF(B103="","",IF(A103&gt;=Retirement!$B$4,(H102-12*IF(D103="",0,D103))*(1+IF(A103&lt;Retirement!$B$4,preretint,retroi)), IF(A103=Retirement!$B$4-1,corptax,IF(F103="none",0,F103)+G103)))</f>
        <v/>
      </c>
      <c r="I103" s="41" t="str">
        <f ca="1">IF(A103=Retirement!$B$4-1,IF(F103="none",0,F103)+G103-H103,"")</f>
        <v/>
      </c>
      <c r="J103" s="81" t="e">
        <f t="shared" ca="1" si="22"/>
        <v>#N/A</v>
      </c>
      <c r="K103" s="82" t="e">
        <f t="shared" ca="1" si="23"/>
        <v>#N/A</v>
      </c>
      <c r="L103" s="82" t="e">
        <f t="shared" ca="1" si="33"/>
        <v>#N/A</v>
      </c>
      <c r="M103" s="82">
        <f ca="1">IF(A103&gt;rety-1,'Cash flow summary'!H103,NA())/100000</f>
        <v>0</v>
      </c>
      <c r="N103" s="82" t="e">
        <f t="shared" ca="1" si="34"/>
        <v>#N/A</v>
      </c>
      <c r="O103" s="81" t="e">
        <f t="shared" ca="1" si="24"/>
        <v>#N/A</v>
      </c>
      <c r="P103" s="28"/>
      <c r="Q103" s="283" t="str">
        <f t="shared" ca="1" si="25"/>
        <v/>
      </c>
      <c r="R103" s="30" t="str">
        <f ca="1">IF(A103&gt;YEAR('Financial Goals (non-recurring)'!$B$6)-1,"",IF(R102&lt;&gt;"",R102+1,IF(A103=YEAR('Financial Goals (non-recurring)'!$B$7),1,"")))</f>
        <v/>
      </c>
      <c r="S103" s="36" t="str">
        <f ca="1">IF(R103&lt;&gt;"",'Financial Goals (non-recurring)'!$B$18*(1+incg)^(R103-1),"")</f>
        <v/>
      </c>
      <c r="T103" s="30" t="str">
        <f ca="1">IF(A103&gt;YEAR('Financial Goals (non-recurring)'!$D$6)-1,"",IF(T102&lt;&gt;"",T102+1,IF(A103=YEAR('Financial Goals (non-recurring)'!$D$7),1,"")))</f>
        <v/>
      </c>
      <c r="U103" s="36" t="str">
        <f ca="1">IF(T103&lt;&gt;"",'Financial Goals (non-recurring)'!$D$18*(1+'Financial Goals (non-recurring)'!$D$14)^(T103-1),"")</f>
        <v/>
      </c>
      <c r="V103" s="30" t="str">
        <f ca="1">IF(A103&gt;YEAR('Financial Goals (non-recurring)'!$F$6)-1,"",IF(V102&lt;&gt;"",V102+1,IF(A103=YEAR('Financial Goals (non-recurring)'!$F$7),1,"")))</f>
        <v/>
      </c>
      <c r="W103" s="36" t="str">
        <f ca="1">IF(V103&lt;&gt;"",'Financial Goals (non-recurring)'!$F$18*(1+'Financial Goals (non-recurring)'!$F$14)^(V103-1),"")</f>
        <v/>
      </c>
      <c r="X103" s="30" t="str">
        <f ca="1">IF(A103&gt;YEAR('Financial Goals (non-recurring)'!$H$6)-1,"",IF(X102&lt;&gt;"",X102+1,IF(A103=YEAR('Financial Goals (non-recurring)'!$H$7),1,"")))</f>
        <v/>
      </c>
      <c r="Y103" s="36" t="str">
        <f ca="1">IF(X103&lt;&gt;"",'Financial Goals (non-recurring)'!$H$18*(1+'Financial Goals (non-recurring)'!$H$14)^(X103-1),"")</f>
        <v/>
      </c>
      <c r="Z103" s="30" t="str">
        <f ca="1">IF(A103&gt;YEAR('Financial Goals (non-recurring)'!$J$6)-1,"",IF(Z102&lt;&gt;"",Z102+1,IF(A103=YEAR('Financial Goals (non-recurring)'!$J$7),1,"")))</f>
        <v/>
      </c>
      <c r="AA103" s="36" t="str">
        <f ca="1">IF(Z103&lt;&gt;"",'Financial Goals (non-recurring)'!$J$18*(1+'Financial Goals (non-recurring)'!$J$14)^(Z103-1),"")</f>
        <v/>
      </c>
      <c r="AB103" s="28"/>
      <c r="AC103" s="35" t="str">
        <f t="shared" ca="1" si="26"/>
        <v/>
      </c>
      <c r="AD103" s="31" t="str">
        <f ca="1">IF(ISERROR(INDEX('Financial Goals (recurring)'!$D$4:$H$34,MATCH('Detailed Cash Flow Chart'!AC103,'Financial Goals (recurring)'!$D$4:$D$34,0),3)),"",INDEX('Financial Goals (recurring)'!$D$4:$H$34,MATCH('Detailed Cash Flow Chart'!AC103,'Financial Goals (recurring)'!$D$4:$D$34,0),3))</f>
        <v/>
      </c>
      <c r="AE103" s="32" t="str">
        <f ca="1">IF(ISERROR(INDEX('Financial Goals (recurring)'!$E$4:$H$34,MATCH('Detailed Cash Flow Chart'!AC103,'Financial Goals (recurring)'!$E$4:$E$34,0),3)),"",INDEX('Financial Goals (recurring)'!$E$4:$H$34,MATCH('Detailed Cash Flow Chart'!AC103,'Financial Goals (recurring)'!$E$4:$E$34,0),3))</f>
        <v/>
      </c>
      <c r="AF103" s="32" t="str">
        <f ca="1">IF(ISERROR(INDEX('Financial Goals (recurring)'!$D$4:$H$34,MATCH('Detailed Cash Flow Chart'!AC103,'Financial Goals (recurring)'!$D$4:$D$34,0),5)),"",INDEX('Financial Goals (recurring)'!$D$4:$H$34,MATCH('Detailed Cash Flow Chart'!AC103,'Financial Goals (recurring)'!$D$4:$D$34,0),5))</f>
        <v/>
      </c>
      <c r="AG103" s="36" t="str">
        <f t="shared" si="27"/>
        <v/>
      </c>
      <c r="AH103" s="38"/>
      <c r="AI103" s="28"/>
      <c r="AJ103" s="38" t="str">
        <f t="shared" ca="1" si="28"/>
        <v/>
      </c>
      <c r="AK103" s="38" t="str">
        <f ca="1">IF(ISERROR(INDEX('Financial Goals (recurring)'!$M$4:$Q$34,MATCH('Detailed Cash Flow Chart'!AC103,'Financial Goals (recurring)'!$M$4:$M$34,0),3)),"",INDEX('Financial Goals (recurring)'!$M$4:$Q$34,MATCH('Detailed Cash Flow Chart'!AC103,'Financial Goals (recurring)'!$M$4:$M$34,0),3))</f>
        <v/>
      </c>
      <c r="AL103" s="38" t="str">
        <f ca="1">IF(ISERROR(INDEX('Financial Goals (recurring)'!$N$4:$Q$34,MATCH('Detailed Cash Flow Chart'!AC103,'Financial Goals (recurring)'!$N$4:$N$34,0),3)),"",INDEX('Financial Goals (recurring)'!$N$4:$Q$34,MATCH('Detailed Cash Flow Chart'!AC103,'Financial Goals (recurring)'!$N$4:$N$34,0),3))</f>
        <v/>
      </c>
      <c r="AM103" s="38" t="str">
        <f ca="1">IF(ISERROR(INDEX('Financial Goals (recurring)'!$M$4:$Q$34,MATCH('Detailed Cash Flow Chart'!AC103,'Financial Goals (recurring)'!$M$4:$M$34,0),5)),"",INDEX('Financial Goals (recurring)'!$M$4:$Q$34,MATCH('Detailed Cash Flow Chart'!AC103,'Financial Goals (recurring)'!$M$4:$M$34,0),5))</f>
        <v/>
      </c>
      <c r="AN103" s="32" t="str">
        <f t="shared" ca="1" si="29"/>
        <v/>
      </c>
      <c r="AO103" s="34" t="str">
        <f t="shared" ca="1" si="35"/>
        <v/>
      </c>
      <c r="AP103" s="28"/>
      <c r="AQ103" s="36">
        <f t="shared" ca="1" si="30"/>
        <v>0</v>
      </c>
    </row>
    <row r="104" spans="1:43">
      <c r="A104" s="39" t="str">
        <f t="shared" ca="1" si="21"/>
        <v/>
      </c>
      <c r="B104" s="39" t="str">
        <f ca="1">IF(B103&lt;(Retirement!$B$3+wy+k),B103+1,"")</f>
        <v/>
      </c>
      <c r="C104" s="36" t="str">
        <f ca="1">IF(B104="","",IF(B103&lt;(Retirement!$B$3+wy),C103*(1+preinf),C103*(1+inf)))</f>
        <v/>
      </c>
      <c r="D104" s="36">
        <f t="shared" ca="1" si="36"/>
        <v>0</v>
      </c>
      <c r="E104" s="36" t="str">
        <f t="shared" ca="1" si="37"/>
        <v/>
      </c>
      <c r="F104" s="36" t="str">
        <f ca="1">IF(B104="","",IF(A103&lt;y+wy,IF(Retirement!$J$16="none","none",(12*E104+F103)*(1+preretint)),""))</f>
        <v/>
      </c>
      <c r="G104" s="36" t="str">
        <f ca="1">IF(B104="","",IF(A103&lt;y+wy,G103*(1+Retirement!$B$14),""))</f>
        <v/>
      </c>
      <c r="H104" s="36" t="str">
        <f ca="1">IF(B104="","",IF(A104&gt;=Retirement!$B$4,(H103-12*IF(D104="",0,D104))*(1+IF(A104&lt;Retirement!$B$4,preretint,retroi)), IF(A104=Retirement!$B$4-1,corptax,IF(F104="none",0,F104)+G104)))</f>
        <v/>
      </c>
      <c r="I104" s="41" t="str">
        <f ca="1">IF(A104=Retirement!$B$4-1,IF(F104="none",0,F104)+G104-H104,"")</f>
        <v/>
      </c>
      <c r="J104" s="81" t="e">
        <f t="shared" ca="1" si="22"/>
        <v>#N/A</v>
      </c>
      <c r="K104" s="82" t="e">
        <f t="shared" ca="1" si="23"/>
        <v>#N/A</v>
      </c>
      <c r="L104" s="82" t="e">
        <f t="shared" ca="1" si="33"/>
        <v>#N/A</v>
      </c>
      <c r="M104" s="82">
        <f ca="1">IF(A104&gt;rety-1,'Cash flow summary'!H104,NA())/100000</f>
        <v>0</v>
      </c>
      <c r="N104" s="82" t="e">
        <f t="shared" ca="1" si="34"/>
        <v>#N/A</v>
      </c>
      <c r="O104" s="81" t="e">
        <f t="shared" ca="1" si="24"/>
        <v>#N/A</v>
      </c>
      <c r="P104" s="28"/>
      <c r="Q104" s="283" t="str">
        <f t="shared" ca="1" si="25"/>
        <v/>
      </c>
      <c r="R104" s="30" t="str">
        <f ca="1">IF(A104&gt;YEAR('Financial Goals (non-recurring)'!$B$6)-1,"",IF(R103&lt;&gt;"",R103+1,IF(A104=YEAR('Financial Goals (non-recurring)'!$B$7),1,"")))</f>
        <v/>
      </c>
      <c r="S104" s="36" t="str">
        <f ca="1">IF(R104&lt;&gt;"",'Financial Goals (non-recurring)'!$B$18*(1+incg)^(R104-1),"")</f>
        <v/>
      </c>
      <c r="T104" s="30" t="str">
        <f ca="1">IF(A104&gt;YEAR('Financial Goals (non-recurring)'!$D$6)-1,"",IF(T103&lt;&gt;"",T103+1,IF(A104=YEAR('Financial Goals (non-recurring)'!$D$7),1,"")))</f>
        <v/>
      </c>
      <c r="U104" s="36" t="str">
        <f ca="1">IF(T104&lt;&gt;"",'Financial Goals (non-recurring)'!$D$18*(1+'Financial Goals (non-recurring)'!$D$14)^(T104-1),"")</f>
        <v/>
      </c>
      <c r="V104" s="30" t="str">
        <f ca="1">IF(A104&gt;YEAR('Financial Goals (non-recurring)'!$F$6)-1,"",IF(V103&lt;&gt;"",V103+1,IF(A104=YEAR('Financial Goals (non-recurring)'!$F$7),1,"")))</f>
        <v/>
      </c>
      <c r="W104" s="36" t="str">
        <f ca="1">IF(V104&lt;&gt;"",'Financial Goals (non-recurring)'!$F$18*(1+'Financial Goals (non-recurring)'!$F$14)^(V104-1),"")</f>
        <v/>
      </c>
      <c r="X104" s="30" t="str">
        <f ca="1">IF(A104&gt;YEAR('Financial Goals (non-recurring)'!$H$6)-1,"",IF(X103&lt;&gt;"",X103+1,IF(A104=YEAR('Financial Goals (non-recurring)'!$H$7),1,"")))</f>
        <v/>
      </c>
      <c r="Y104" s="36" t="str">
        <f ca="1">IF(X104&lt;&gt;"",'Financial Goals (non-recurring)'!$H$18*(1+'Financial Goals (non-recurring)'!$H$14)^(X104-1),"")</f>
        <v/>
      </c>
      <c r="Z104" s="30" t="str">
        <f ca="1">IF(A104&gt;YEAR('Financial Goals (non-recurring)'!$J$6)-1,"",IF(Z103&lt;&gt;"",Z103+1,IF(A104=YEAR('Financial Goals (non-recurring)'!$J$7),1,"")))</f>
        <v/>
      </c>
      <c r="AA104" s="36" t="str">
        <f ca="1">IF(Z104&lt;&gt;"",'Financial Goals (non-recurring)'!$J$18*(1+'Financial Goals (non-recurring)'!$J$14)^(Z104-1),"")</f>
        <v/>
      </c>
      <c r="AB104" s="28"/>
      <c r="AC104" s="35" t="str">
        <f t="shared" ca="1" si="26"/>
        <v/>
      </c>
      <c r="AD104" s="31" t="str">
        <f ca="1">IF(ISERROR(INDEX('Financial Goals (recurring)'!$D$4:$H$34,MATCH('Detailed Cash Flow Chart'!AC104,'Financial Goals (recurring)'!$D$4:$D$34,0),3)),"",INDEX('Financial Goals (recurring)'!$D$4:$H$34,MATCH('Detailed Cash Flow Chart'!AC104,'Financial Goals (recurring)'!$D$4:$D$34,0),3))</f>
        <v/>
      </c>
      <c r="AE104" s="32" t="str">
        <f ca="1">IF(ISERROR(INDEX('Financial Goals (recurring)'!$E$4:$H$34,MATCH('Detailed Cash Flow Chart'!AC104,'Financial Goals (recurring)'!$E$4:$E$34,0),3)),"",INDEX('Financial Goals (recurring)'!$E$4:$H$34,MATCH('Detailed Cash Flow Chart'!AC104,'Financial Goals (recurring)'!$E$4:$E$34,0),3))</f>
        <v/>
      </c>
      <c r="AF104" s="32" t="str">
        <f ca="1">IF(ISERROR(INDEX('Financial Goals (recurring)'!$D$4:$H$34,MATCH('Detailed Cash Flow Chart'!AC104,'Financial Goals (recurring)'!$D$4:$D$34,0),5)),"",INDEX('Financial Goals (recurring)'!$D$4:$H$34,MATCH('Detailed Cash Flow Chart'!AC104,'Financial Goals (recurring)'!$D$4:$D$34,0),5))</f>
        <v/>
      </c>
      <c r="AG104" s="36" t="str">
        <f t="shared" si="27"/>
        <v/>
      </c>
      <c r="AH104" s="38"/>
      <c r="AI104" s="28"/>
      <c r="AJ104" s="38" t="str">
        <f t="shared" ca="1" si="28"/>
        <v/>
      </c>
      <c r="AK104" s="38" t="str">
        <f ca="1">IF(ISERROR(INDEX('Financial Goals (recurring)'!$M$4:$Q$34,MATCH('Detailed Cash Flow Chart'!AC104,'Financial Goals (recurring)'!$M$4:$M$34,0),3)),"",INDEX('Financial Goals (recurring)'!$M$4:$Q$34,MATCH('Detailed Cash Flow Chart'!AC104,'Financial Goals (recurring)'!$M$4:$M$34,0),3))</f>
        <v/>
      </c>
      <c r="AL104" s="38" t="str">
        <f ca="1">IF(ISERROR(INDEX('Financial Goals (recurring)'!$N$4:$Q$34,MATCH('Detailed Cash Flow Chart'!AC104,'Financial Goals (recurring)'!$N$4:$N$34,0),3)),"",INDEX('Financial Goals (recurring)'!$N$4:$Q$34,MATCH('Detailed Cash Flow Chart'!AC104,'Financial Goals (recurring)'!$N$4:$N$34,0),3))</f>
        <v/>
      </c>
      <c r="AM104" s="38" t="str">
        <f ca="1">IF(ISERROR(INDEX('Financial Goals (recurring)'!$M$4:$Q$34,MATCH('Detailed Cash Flow Chart'!AC104,'Financial Goals (recurring)'!$M$4:$M$34,0),5)),"",INDEX('Financial Goals (recurring)'!$M$4:$Q$34,MATCH('Detailed Cash Flow Chart'!AC104,'Financial Goals (recurring)'!$M$4:$M$34,0),5))</f>
        <v/>
      </c>
      <c r="AN104" s="32" t="str">
        <f t="shared" ca="1" si="29"/>
        <v/>
      </c>
      <c r="AO104" s="34" t="str">
        <f t="shared" ca="1" si="35"/>
        <v/>
      </c>
      <c r="AP104" s="28"/>
      <c r="AQ104" s="36">
        <f t="shared" ca="1" si="30"/>
        <v>0</v>
      </c>
    </row>
    <row r="105" spans="1:43">
      <c r="A105" s="39" t="str">
        <f t="shared" ca="1" si="21"/>
        <v/>
      </c>
      <c r="B105" s="39" t="str">
        <f ca="1">IF(B104&lt;(Retirement!$B$3+wy+k),B104+1,"")</f>
        <v/>
      </c>
      <c r="C105" s="36" t="str">
        <f ca="1">IF(B105="","",IF(B104&lt;(Retirement!$B$3+wy),C104*(1+preinf),C104*(1+inf)))</f>
        <v/>
      </c>
      <c r="D105" s="36">
        <f t="shared" ca="1" si="36"/>
        <v>0</v>
      </c>
      <c r="E105" s="36" t="str">
        <f t="shared" ca="1" si="37"/>
        <v/>
      </c>
      <c r="F105" s="36" t="str">
        <f ca="1">IF(B105="","",IF(A104&lt;y+wy,IF(Retirement!$J$16="none","none",(12*E105+F104)*(1+preretint)),""))</f>
        <v/>
      </c>
      <c r="G105" s="36" t="str">
        <f ca="1">IF(B105="","",IF(A104&lt;y+wy,G104*(1+Retirement!$B$14),""))</f>
        <v/>
      </c>
      <c r="H105" s="36" t="str">
        <f ca="1">IF(B105="","",IF(A105&gt;=Retirement!$B$4,(H104-12*IF(D105="",0,D105))*(1+IF(A105&lt;Retirement!$B$4,preretint,retroi)), IF(A105=Retirement!$B$4-1,corptax,IF(F105="none",0,F105)+G105)))</f>
        <v/>
      </c>
      <c r="I105" s="41" t="str">
        <f ca="1">IF(A105=Retirement!$B$4-1,IF(F105="none",0,F105)+G105-H105,"")</f>
        <v/>
      </c>
      <c r="J105" s="81" t="e">
        <f t="shared" ca="1" si="22"/>
        <v>#N/A</v>
      </c>
      <c r="K105" s="82" t="e">
        <f t="shared" ca="1" si="23"/>
        <v>#N/A</v>
      </c>
      <c r="L105" s="82" t="e">
        <f t="shared" ca="1" si="33"/>
        <v>#N/A</v>
      </c>
      <c r="M105" s="82">
        <f ca="1">IF(A105&gt;rety-1,'Cash flow summary'!H105,NA())/100000</f>
        <v>0</v>
      </c>
      <c r="N105" s="82" t="e">
        <f t="shared" ca="1" si="34"/>
        <v>#N/A</v>
      </c>
      <c r="O105" s="81" t="e">
        <f t="shared" ca="1" si="24"/>
        <v>#N/A</v>
      </c>
      <c r="P105" s="28"/>
      <c r="Q105" s="283" t="str">
        <f t="shared" ca="1" si="25"/>
        <v/>
      </c>
      <c r="R105" s="30" t="str">
        <f ca="1">IF(A105&gt;YEAR('Financial Goals (non-recurring)'!$B$6)-1,"",IF(R104&lt;&gt;"",R104+1,IF(A105=YEAR('Financial Goals (non-recurring)'!$B$7),1,"")))</f>
        <v/>
      </c>
      <c r="S105" s="36" t="str">
        <f ca="1">IF(R105&lt;&gt;"",'Financial Goals (non-recurring)'!$B$18*(1+incg)^(R105-1),"")</f>
        <v/>
      </c>
      <c r="T105" s="30" t="str">
        <f ca="1">IF(A105&gt;YEAR('Financial Goals (non-recurring)'!$D$6)-1,"",IF(T104&lt;&gt;"",T104+1,IF(A105=YEAR('Financial Goals (non-recurring)'!$D$7),1,"")))</f>
        <v/>
      </c>
      <c r="U105" s="36" t="str">
        <f ca="1">IF(T105&lt;&gt;"",'Financial Goals (non-recurring)'!$D$18*(1+'Financial Goals (non-recurring)'!$D$14)^(T105-1),"")</f>
        <v/>
      </c>
      <c r="V105" s="30" t="str">
        <f ca="1">IF(A105&gt;YEAR('Financial Goals (non-recurring)'!$F$6)-1,"",IF(V104&lt;&gt;"",V104+1,IF(A105=YEAR('Financial Goals (non-recurring)'!$F$7),1,"")))</f>
        <v/>
      </c>
      <c r="W105" s="36" t="str">
        <f ca="1">IF(V105&lt;&gt;"",'Financial Goals (non-recurring)'!$F$18*(1+'Financial Goals (non-recurring)'!$F$14)^(V105-1),"")</f>
        <v/>
      </c>
      <c r="X105" s="30" t="str">
        <f ca="1">IF(A105&gt;YEAR('Financial Goals (non-recurring)'!$H$6)-1,"",IF(X104&lt;&gt;"",X104+1,IF(A105=YEAR('Financial Goals (non-recurring)'!$H$7),1,"")))</f>
        <v/>
      </c>
      <c r="Y105" s="36" t="str">
        <f ca="1">IF(X105&lt;&gt;"",'Financial Goals (non-recurring)'!$H$18*(1+'Financial Goals (non-recurring)'!$H$14)^(X105-1),"")</f>
        <v/>
      </c>
      <c r="Z105" s="30" t="str">
        <f ca="1">IF(A105&gt;YEAR('Financial Goals (non-recurring)'!$J$6)-1,"",IF(Z104&lt;&gt;"",Z104+1,IF(A105=YEAR('Financial Goals (non-recurring)'!$J$7),1,"")))</f>
        <v/>
      </c>
      <c r="AA105" s="36" t="str">
        <f ca="1">IF(Z105&lt;&gt;"",'Financial Goals (non-recurring)'!$J$18*(1+'Financial Goals (non-recurring)'!$J$14)^(Z105-1),"")</f>
        <v/>
      </c>
      <c r="AB105" s="28"/>
      <c r="AC105" s="35" t="str">
        <f t="shared" ca="1" si="26"/>
        <v/>
      </c>
      <c r="AD105" s="31" t="str">
        <f ca="1">IF(ISERROR(INDEX('Financial Goals (recurring)'!$D$4:$H$34,MATCH('Detailed Cash Flow Chart'!AC105,'Financial Goals (recurring)'!$D$4:$D$34,0),3)),"",INDEX('Financial Goals (recurring)'!$D$4:$H$34,MATCH('Detailed Cash Flow Chart'!AC105,'Financial Goals (recurring)'!$D$4:$D$34,0),3))</f>
        <v/>
      </c>
      <c r="AE105" s="32" t="str">
        <f ca="1">IF(ISERROR(INDEX('Financial Goals (recurring)'!$E$4:$H$34,MATCH('Detailed Cash Flow Chart'!AC105,'Financial Goals (recurring)'!$E$4:$E$34,0),3)),"",INDEX('Financial Goals (recurring)'!$E$4:$H$34,MATCH('Detailed Cash Flow Chart'!AC105,'Financial Goals (recurring)'!$E$4:$E$34,0),3))</f>
        <v/>
      </c>
      <c r="AF105" s="32" t="str">
        <f ca="1">IF(ISERROR(INDEX('Financial Goals (recurring)'!$D$4:$H$34,MATCH('Detailed Cash Flow Chart'!AC105,'Financial Goals (recurring)'!$D$4:$D$34,0),5)),"",INDEX('Financial Goals (recurring)'!$D$4:$H$34,MATCH('Detailed Cash Flow Chart'!AC105,'Financial Goals (recurring)'!$D$4:$D$34,0),5))</f>
        <v/>
      </c>
      <c r="AG105" s="36" t="str">
        <f t="shared" si="27"/>
        <v/>
      </c>
      <c r="AH105" s="38"/>
      <c r="AI105" s="28"/>
      <c r="AJ105" s="38" t="str">
        <f t="shared" ca="1" si="28"/>
        <v/>
      </c>
      <c r="AK105" s="38" t="str">
        <f ca="1">IF(ISERROR(INDEX('Financial Goals (recurring)'!$M$4:$Q$34,MATCH('Detailed Cash Flow Chart'!AC105,'Financial Goals (recurring)'!$M$4:$M$34,0),3)),"",INDEX('Financial Goals (recurring)'!$M$4:$Q$34,MATCH('Detailed Cash Flow Chart'!AC105,'Financial Goals (recurring)'!$M$4:$M$34,0),3))</f>
        <v/>
      </c>
      <c r="AL105" s="38" t="str">
        <f ca="1">IF(ISERROR(INDEX('Financial Goals (recurring)'!$N$4:$Q$34,MATCH('Detailed Cash Flow Chart'!AC105,'Financial Goals (recurring)'!$N$4:$N$34,0),3)),"",INDEX('Financial Goals (recurring)'!$N$4:$Q$34,MATCH('Detailed Cash Flow Chart'!AC105,'Financial Goals (recurring)'!$N$4:$N$34,0),3))</f>
        <v/>
      </c>
      <c r="AM105" s="38" t="str">
        <f ca="1">IF(ISERROR(INDEX('Financial Goals (recurring)'!$M$4:$Q$34,MATCH('Detailed Cash Flow Chart'!AC105,'Financial Goals (recurring)'!$M$4:$M$34,0),5)),"",INDEX('Financial Goals (recurring)'!$M$4:$Q$34,MATCH('Detailed Cash Flow Chart'!AC105,'Financial Goals (recurring)'!$M$4:$M$34,0),5))</f>
        <v/>
      </c>
      <c r="AN105" s="32" t="str">
        <f t="shared" ca="1" si="29"/>
        <v/>
      </c>
      <c r="AO105" s="34" t="str">
        <f t="shared" ca="1" si="35"/>
        <v/>
      </c>
      <c r="AP105" s="28"/>
      <c r="AQ105" s="36">
        <f t="shared" ca="1" si="30"/>
        <v>0</v>
      </c>
    </row>
    <row r="106" spans="1:43">
      <c r="A106" s="39" t="str">
        <f t="shared" ca="1" si="21"/>
        <v/>
      </c>
      <c r="B106" s="39" t="str">
        <f ca="1">IF(B105&lt;(Retirement!$B$3+wy+k),B105+1,"")</f>
        <v/>
      </c>
      <c r="C106" s="36" t="str">
        <f ca="1">IF(B106="","",IF(B105&lt;(Retirement!$B$3+wy),C105*(1+preinf),C105*(1+inf)))</f>
        <v/>
      </c>
      <c r="D106" s="36">
        <f t="shared" ca="1" si="36"/>
        <v>0</v>
      </c>
      <c r="E106" s="36" t="str">
        <f t="shared" ca="1" si="37"/>
        <v/>
      </c>
      <c r="F106" s="36" t="str">
        <f ca="1">IF(B106="","",IF(A105&lt;y+wy,IF(Retirement!$J$16="none","none",(12*E106+F105)*(1+preretint)),""))</f>
        <v/>
      </c>
      <c r="G106" s="36" t="str">
        <f ca="1">IF(B106="","",IF(A105&lt;y+wy,G105*(1+Retirement!$B$14),""))</f>
        <v/>
      </c>
      <c r="H106" s="36" t="str">
        <f ca="1">IF(B106="","",IF(A106&gt;=Retirement!$B$4,(H105-12*IF(D106="",0,D106))*(1+IF(A106&lt;Retirement!$B$4,preretint,retroi)), IF(A106=Retirement!$B$4-1,corptax,IF(F106="none",0,F106)+G106)))</f>
        <v/>
      </c>
      <c r="I106" s="41" t="str">
        <f ca="1">IF(A106=Retirement!$B$4-1,IF(F106="none",0,F106)+G106-H106,"")</f>
        <v/>
      </c>
      <c r="J106" s="81" t="e">
        <f t="shared" ca="1" si="22"/>
        <v>#N/A</v>
      </c>
      <c r="K106" s="82" t="e">
        <f t="shared" ca="1" si="23"/>
        <v>#N/A</v>
      </c>
      <c r="L106" s="82" t="e">
        <f t="shared" ca="1" si="33"/>
        <v>#N/A</v>
      </c>
      <c r="M106" s="82">
        <f ca="1">IF(A106&gt;rety-1,'Cash flow summary'!H106,NA())/100000</f>
        <v>0</v>
      </c>
      <c r="N106" s="82" t="e">
        <f t="shared" ca="1" si="34"/>
        <v>#N/A</v>
      </c>
      <c r="O106" s="81" t="e">
        <f t="shared" ca="1" si="24"/>
        <v>#N/A</v>
      </c>
      <c r="P106" s="28"/>
      <c r="Q106" s="283" t="str">
        <f t="shared" ca="1" si="25"/>
        <v/>
      </c>
      <c r="R106" s="30" t="str">
        <f ca="1">IF(A106&gt;YEAR('Financial Goals (non-recurring)'!$B$6)-1,"",IF(R105&lt;&gt;"",R105+1,IF(A106=YEAR('Financial Goals (non-recurring)'!$B$7),1,"")))</f>
        <v/>
      </c>
      <c r="S106" s="36" t="str">
        <f ca="1">IF(R106&lt;&gt;"",'Financial Goals (non-recurring)'!$B$18*(1+incg)^(R106-1),"")</f>
        <v/>
      </c>
      <c r="T106" s="30" t="str">
        <f ca="1">IF(A106&gt;YEAR('Financial Goals (non-recurring)'!$D$6)-1,"",IF(T105&lt;&gt;"",T105+1,IF(A106=YEAR('Financial Goals (non-recurring)'!$D$7),1,"")))</f>
        <v/>
      </c>
      <c r="U106" s="36" t="str">
        <f ca="1">IF(T106&lt;&gt;"",'Financial Goals (non-recurring)'!$D$18*(1+'Financial Goals (non-recurring)'!$D$14)^(T106-1),"")</f>
        <v/>
      </c>
      <c r="V106" s="30" t="str">
        <f ca="1">IF(A106&gt;YEAR('Financial Goals (non-recurring)'!$F$6)-1,"",IF(V105&lt;&gt;"",V105+1,IF(A106=YEAR('Financial Goals (non-recurring)'!$F$7),1,"")))</f>
        <v/>
      </c>
      <c r="W106" s="36" t="str">
        <f ca="1">IF(V106&lt;&gt;"",'Financial Goals (non-recurring)'!$F$18*(1+'Financial Goals (non-recurring)'!$F$14)^(V106-1),"")</f>
        <v/>
      </c>
      <c r="X106" s="30" t="str">
        <f ca="1">IF(A106&gt;YEAR('Financial Goals (non-recurring)'!$H$6)-1,"",IF(X105&lt;&gt;"",X105+1,IF(A106=YEAR('Financial Goals (non-recurring)'!$H$7),1,"")))</f>
        <v/>
      </c>
      <c r="Y106" s="36" t="str">
        <f ca="1">IF(X106&lt;&gt;"",'Financial Goals (non-recurring)'!$H$18*(1+'Financial Goals (non-recurring)'!$H$14)^(X106-1),"")</f>
        <v/>
      </c>
      <c r="Z106" s="30" t="str">
        <f ca="1">IF(A106&gt;YEAR('Financial Goals (non-recurring)'!$J$6)-1,"",IF(Z105&lt;&gt;"",Z105+1,IF(A106=YEAR('Financial Goals (non-recurring)'!$J$7),1,"")))</f>
        <v/>
      </c>
      <c r="AA106" s="36" t="str">
        <f ca="1">IF(Z106&lt;&gt;"",'Financial Goals (non-recurring)'!$J$18*(1+'Financial Goals (non-recurring)'!$J$14)^(Z106-1),"")</f>
        <v/>
      </c>
      <c r="AB106" s="28"/>
      <c r="AC106" s="35" t="str">
        <f t="shared" ca="1" si="26"/>
        <v/>
      </c>
      <c r="AD106" s="31" t="str">
        <f ca="1">IF(ISERROR(INDEX('Financial Goals (recurring)'!$D$4:$H$34,MATCH('Detailed Cash Flow Chart'!AC106,'Financial Goals (recurring)'!$D$4:$D$34,0),3)),"",INDEX('Financial Goals (recurring)'!$D$4:$H$34,MATCH('Detailed Cash Flow Chart'!AC106,'Financial Goals (recurring)'!$D$4:$D$34,0),3))</f>
        <v/>
      </c>
      <c r="AE106" s="32" t="str">
        <f ca="1">IF(ISERROR(INDEX('Financial Goals (recurring)'!$E$4:$H$34,MATCH('Detailed Cash Flow Chart'!AC106,'Financial Goals (recurring)'!$E$4:$E$34,0),3)),"",INDEX('Financial Goals (recurring)'!$E$4:$H$34,MATCH('Detailed Cash Flow Chart'!AC106,'Financial Goals (recurring)'!$E$4:$E$34,0),3))</f>
        <v/>
      </c>
      <c r="AF106" s="32" t="str">
        <f ca="1">IF(ISERROR(INDEX('Financial Goals (recurring)'!$D$4:$H$34,MATCH('Detailed Cash Flow Chart'!AC106,'Financial Goals (recurring)'!$D$4:$D$34,0),5)),"",INDEX('Financial Goals (recurring)'!$D$4:$H$34,MATCH('Detailed Cash Flow Chart'!AC106,'Financial Goals (recurring)'!$D$4:$D$34,0),5))</f>
        <v/>
      </c>
      <c r="AG106" s="36" t="str">
        <f t="shared" si="27"/>
        <v/>
      </c>
      <c r="AH106" s="38"/>
      <c r="AI106" s="28"/>
      <c r="AJ106" s="38" t="str">
        <f t="shared" ca="1" si="28"/>
        <v/>
      </c>
      <c r="AK106" s="38" t="str">
        <f ca="1">IF(ISERROR(INDEX('Financial Goals (recurring)'!$M$4:$Q$34,MATCH('Detailed Cash Flow Chart'!AC106,'Financial Goals (recurring)'!$M$4:$M$34,0),3)),"",INDEX('Financial Goals (recurring)'!$M$4:$Q$34,MATCH('Detailed Cash Flow Chart'!AC106,'Financial Goals (recurring)'!$M$4:$M$34,0),3))</f>
        <v/>
      </c>
      <c r="AL106" s="38" t="str">
        <f ca="1">IF(ISERROR(INDEX('Financial Goals (recurring)'!$N$4:$Q$34,MATCH('Detailed Cash Flow Chart'!AC106,'Financial Goals (recurring)'!$N$4:$N$34,0),3)),"",INDEX('Financial Goals (recurring)'!$N$4:$Q$34,MATCH('Detailed Cash Flow Chart'!AC106,'Financial Goals (recurring)'!$N$4:$N$34,0),3))</f>
        <v/>
      </c>
      <c r="AM106" s="38" t="str">
        <f ca="1">IF(ISERROR(INDEX('Financial Goals (recurring)'!$M$4:$Q$34,MATCH('Detailed Cash Flow Chart'!AC106,'Financial Goals (recurring)'!$M$4:$M$34,0),5)),"",INDEX('Financial Goals (recurring)'!$M$4:$Q$34,MATCH('Detailed Cash Flow Chart'!AC106,'Financial Goals (recurring)'!$M$4:$M$34,0),5))</f>
        <v/>
      </c>
      <c r="AN106" s="32" t="str">
        <f t="shared" ca="1" si="29"/>
        <v/>
      </c>
      <c r="AO106" s="34" t="str">
        <f t="shared" ca="1" si="35"/>
        <v/>
      </c>
      <c r="AP106" s="28"/>
      <c r="AQ106" s="36">
        <f t="shared" ca="1" si="30"/>
        <v>0</v>
      </c>
    </row>
    <row r="107" spans="1:43">
      <c r="A107" s="39" t="str">
        <f t="shared" ca="1" si="21"/>
        <v/>
      </c>
      <c r="B107" s="39" t="str">
        <f ca="1">IF(B106&lt;(Retirement!$B$3+wy+k),B106+1,"")</f>
        <v/>
      </c>
      <c r="C107" s="36" t="str">
        <f ca="1">IF(B107="","",IF(B106&lt;(Retirement!$B$3+wy),C106*(1+preinf),C106*(1+inf)))</f>
        <v/>
      </c>
      <c r="D107" s="36">
        <f t="shared" ca="1" si="36"/>
        <v>0</v>
      </c>
      <c r="E107" s="36" t="str">
        <f t="shared" ca="1" si="37"/>
        <v/>
      </c>
      <c r="F107" s="36" t="str">
        <f ca="1">IF(B107="","",IF(A106&lt;y+wy,IF(Retirement!$J$16="none","none",(12*E107+F106)*(1+preretint)),""))</f>
        <v/>
      </c>
      <c r="G107" s="36" t="str">
        <f ca="1">IF(B107="","",IF(A106&lt;y+wy,G106*(1+Retirement!$B$14),""))</f>
        <v/>
      </c>
      <c r="H107" s="36" t="str">
        <f ca="1">IF(B107="","",IF(A107&gt;=Retirement!$B$4,(H106-12*IF(D107="",0,D107))*(1+IF(A107&lt;Retirement!$B$4,preretint,retroi)), IF(A107=Retirement!$B$4-1,corptax,IF(F107="none",0,F107)+G107)))</f>
        <v/>
      </c>
      <c r="I107" s="41" t="str">
        <f ca="1">IF(A107=Retirement!$B$4-1,IF(F107="none",0,F107)+G107-H107,"")</f>
        <v/>
      </c>
      <c r="J107" s="81" t="e">
        <f t="shared" ca="1" si="22"/>
        <v>#N/A</v>
      </c>
      <c r="K107" s="82" t="e">
        <f t="shared" ca="1" si="23"/>
        <v>#N/A</v>
      </c>
      <c r="L107" s="82" t="e">
        <f t="shared" ca="1" si="33"/>
        <v>#N/A</v>
      </c>
      <c r="M107" s="82">
        <f ca="1">IF(A107&gt;rety-1,'Cash flow summary'!H107,NA())/100000</f>
        <v>0</v>
      </c>
      <c r="N107" s="82" t="e">
        <f t="shared" ca="1" si="34"/>
        <v>#N/A</v>
      </c>
      <c r="O107" s="81" t="e">
        <f t="shared" ca="1" si="24"/>
        <v>#N/A</v>
      </c>
      <c r="P107" s="28"/>
      <c r="Q107" s="283" t="str">
        <f t="shared" ca="1" si="25"/>
        <v/>
      </c>
      <c r="R107" s="30" t="str">
        <f ca="1">IF(A107&gt;YEAR('Financial Goals (non-recurring)'!$B$6)-1,"",IF(R106&lt;&gt;"",R106+1,IF(A107=YEAR('Financial Goals (non-recurring)'!$B$7),1,"")))</f>
        <v/>
      </c>
      <c r="S107" s="36" t="str">
        <f ca="1">IF(R107&lt;&gt;"",'Financial Goals (non-recurring)'!$B$18*(1+incg)^(R107-1),"")</f>
        <v/>
      </c>
      <c r="T107" s="30" t="str">
        <f ca="1">IF(A107&gt;YEAR('Financial Goals (non-recurring)'!$D$6)-1,"",IF(T106&lt;&gt;"",T106+1,IF(A107=YEAR('Financial Goals (non-recurring)'!$D$7),1,"")))</f>
        <v/>
      </c>
      <c r="U107" s="36" t="str">
        <f ca="1">IF(T107&lt;&gt;"",'Financial Goals (non-recurring)'!$D$18*(1+'Financial Goals (non-recurring)'!$D$14)^(T107-1),"")</f>
        <v/>
      </c>
      <c r="V107" s="30" t="str">
        <f ca="1">IF(A107&gt;YEAR('Financial Goals (non-recurring)'!$F$6)-1,"",IF(V106&lt;&gt;"",V106+1,IF(A107=YEAR('Financial Goals (non-recurring)'!$F$7),1,"")))</f>
        <v/>
      </c>
      <c r="W107" s="36" t="str">
        <f ca="1">IF(V107&lt;&gt;"",'Financial Goals (non-recurring)'!$F$18*(1+'Financial Goals (non-recurring)'!$F$14)^(V107-1),"")</f>
        <v/>
      </c>
      <c r="X107" s="30" t="str">
        <f ca="1">IF(A107&gt;YEAR('Financial Goals (non-recurring)'!$H$6)-1,"",IF(X106&lt;&gt;"",X106+1,IF(A107=YEAR('Financial Goals (non-recurring)'!$H$7),1,"")))</f>
        <v/>
      </c>
      <c r="Y107" s="36" t="str">
        <f ca="1">IF(X107&lt;&gt;"",'Financial Goals (non-recurring)'!$H$18*(1+'Financial Goals (non-recurring)'!$H$14)^(X107-1),"")</f>
        <v/>
      </c>
      <c r="Z107" s="30" t="str">
        <f ca="1">IF(A107&gt;YEAR('Financial Goals (non-recurring)'!$J$6)-1,"",IF(Z106&lt;&gt;"",Z106+1,IF(A107=YEAR('Financial Goals (non-recurring)'!$J$7),1,"")))</f>
        <v/>
      </c>
      <c r="AA107" s="36" t="str">
        <f ca="1">IF(Z107&lt;&gt;"",'Financial Goals (non-recurring)'!$J$18*(1+'Financial Goals (non-recurring)'!$J$14)^(Z107-1),"")</f>
        <v/>
      </c>
      <c r="AB107" s="28"/>
      <c r="AC107" s="35" t="str">
        <f t="shared" ca="1" si="26"/>
        <v/>
      </c>
      <c r="AD107" s="31" t="str">
        <f ca="1">IF(ISERROR(INDEX('Financial Goals (recurring)'!$D$4:$H$34,MATCH('Detailed Cash Flow Chart'!AC107,'Financial Goals (recurring)'!$D$4:$D$34,0),3)),"",INDEX('Financial Goals (recurring)'!$D$4:$H$34,MATCH('Detailed Cash Flow Chart'!AC107,'Financial Goals (recurring)'!$D$4:$D$34,0),3))</f>
        <v/>
      </c>
      <c r="AE107" s="32" t="str">
        <f ca="1">IF(ISERROR(INDEX('Financial Goals (recurring)'!$E$4:$H$34,MATCH('Detailed Cash Flow Chart'!AC107,'Financial Goals (recurring)'!$E$4:$E$34,0),3)),"",INDEX('Financial Goals (recurring)'!$E$4:$H$34,MATCH('Detailed Cash Flow Chart'!AC107,'Financial Goals (recurring)'!$E$4:$E$34,0),3))</f>
        <v/>
      </c>
      <c r="AF107" s="32" t="str">
        <f ca="1">IF(ISERROR(INDEX('Financial Goals (recurring)'!$D$4:$H$34,MATCH('Detailed Cash Flow Chart'!AC107,'Financial Goals (recurring)'!$D$4:$D$34,0),5)),"",INDEX('Financial Goals (recurring)'!$D$4:$H$34,MATCH('Detailed Cash Flow Chart'!AC107,'Financial Goals (recurring)'!$D$4:$D$34,0),5))</f>
        <v/>
      </c>
      <c r="AG107" s="36" t="str">
        <f t="shared" si="27"/>
        <v/>
      </c>
      <c r="AH107" s="38"/>
      <c r="AI107" s="28"/>
      <c r="AJ107" s="38" t="str">
        <f t="shared" ca="1" si="28"/>
        <v/>
      </c>
      <c r="AK107" s="38" t="str">
        <f ca="1">IF(ISERROR(INDEX('Financial Goals (recurring)'!$M$4:$Q$34,MATCH('Detailed Cash Flow Chart'!AC107,'Financial Goals (recurring)'!$M$4:$M$34,0),3)),"",INDEX('Financial Goals (recurring)'!$M$4:$Q$34,MATCH('Detailed Cash Flow Chart'!AC107,'Financial Goals (recurring)'!$M$4:$M$34,0),3))</f>
        <v/>
      </c>
      <c r="AL107" s="38" t="str">
        <f ca="1">IF(ISERROR(INDEX('Financial Goals (recurring)'!$N$4:$Q$34,MATCH('Detailed Cash Flow Chart'!AC107,'Financial Goals (recurring)'!$N$4:$N$34,0),3)),"",INDEX('Financial Goals (recurring)'!$N$4:$Q$34,MATCH('Detailed Cash Flow Chart'!AC107,'Financial Goals (recurring)'!$N$4:$N$34,0),3))</f>
        <v/>
      </c>
      <c r="AM107" s="38" t="str">
        <f ca="1">IF(ISERROR(INDEX('Financial Goals (recurring)'!$M$4:$Q$34,MATCH('Detailed Cash Flow Chart'!AC107,'Financial Goals (recurring)'!$M$4:$M$34,0),5)),"",INDEX('Financial Goals (recurring)'!$M$4:$Q$34,MATCH('Detailed Cash Flow Chart'!AC107,'Financial Goals (recurring)'!$M$4:$M$34,0),5))</f>
        <v/>
      </c>
      <c r="AN107" s="32" t="str">
        <f t="shared" ca="1" si="29"/>
        <v/>
      </c>
      <c r="AO107" s="34" t="str">
        <f t="shared" ca="1" si="35"/>
        <v/>
      </c>
      <c r="AP107" s="28"/>
      <c r="AQ107" s="36">
        <f t="shared" ca="1" si="30"/>
        <v>0</v>
      </c>
    </row>
    <row r="108" spans="1:43">
      <c r="A108" s="39" t="str">
        <f t="shared" ca="1" si="21"/>
        <v/>
      </c>
      <c r="B108" s="39" t="str">
        <f ca="1">IF(B107&lt;(Retirement!$B$3+wy+k),B107+1,"")</f>
        <v/>
      </c>
      <c r="C108" s="36" t="str">
        <f ca="1">IF(B108="","",IF(B107&lt;(Retirement!$B$3+wy),C107*(1+preinf),C107*(1+inf)))</f>
        <v/>
      </c>
      <c r="D108" s="36">
        <f t="shared" ca="1" si="36"/>
        <v>0</v>
      </c>
      <c r="E108" s="36" t="str">
        <f t="shared" ca="1" si="37"/>
        <v/>
      </c>
      <c r="F108" s="36" t="str">
        <f ca="1">IF(B108="","",IF(A107&lt;y+wy,IF(Retirement!$J$16="none","none",(12*E108+F107)*(1+preretint)),""))</f>
        <v/>
      </c>
      <c r="G108" s="36" t="str">
        <f ca="1">IF(B108="","",IF(A107&lt;y+wy,G107*(1+Retirement!$B$14),""))</f>
        <v/>
      </c>
      <c r="H108" s="36" t="str">
        <f ca="1">IF(B108="","",IF(A108&gt;=Retirement!$B$4,(H107-12*IF(D108="",0,D108))*(1+IF(A108&lt;Retirement!$B$4,preretint,retroi)), IF(A108=Retirement!$B$4-1,corptax,IF(F108="none",0,F108)+G108)))</f>
        <v/>
      </c>
      <c r="I108" s="41" t="str">
        <f ca="1">IF(A108=Retirement!$B$4-1,IF(F108="none",0,F108)+G108-H108,"")</f>
        <v/>
      </c>
      <c r="J108" s="81" t="e">
        <f t="shared" ca="1" si="22"/>
        <v>#N/A</v>
      </c>
      <c r="K108" s="82" t="e">
        <f t="shared" ca="1" si="23"/>
        <v>#N/A</v>
      </c>
      <c r="L108" s="82" t="e">
        <f t="shared" ca="1" si="33"/>
        <v>#N/A</v>
      </c>
      <c r="M108" s="82">
        <f ca="1">IF(A108&gt;rety-1,'Cash flow summary'!H108,NA())/100000</f>
        <v>0</v>
      </c>
      <c r="N108" s="82" t="e">
        <f t="shared" ca="1" si="34"/>
        <v>#N/A</v>
      </c>
      <c r="O108" s="81" t="e">
        <f t="shared" ca="1" si="24"/>
        <v>#N/A</v>
      </c>
      <c r="P108" s="28"/>
      <c r="Q108" s="283" t="str">
        <f t="shared" ca="1" si="25"/>
        <v/>
      </c>
      <c r="R108" s="30" t="str">
        <f ca="1">IF(A108&gt;YEAR('Financial Goals (non-recurring)'!$B$6)-1,"",IF(R107&lt;&gt;"",R107+1,IF(A108=YEAR('Financial Goals (non-recurring)'!$B$7),1,"")))</f>
        <v/>
      </c>
      <c r="S108" s="36" t="str">
        <f ca="1">IF(R108&lt;&gt;"",'Financial Goals (non-recurring)'!$B$18*(1+incg)^(R108-1),"")</f>
        <v/>
      </c>
      <c r="T108" s="30" t="str">
        <f ca="1">IF(A108&gt;YEAR('Financial Goals (non-recurring)'!$D$6)-1,"",IF(T107&lt;&gt;"",T107+1,IF(A108=YEAR('Financial Goals (non-recurring)'!$D$7),1,"")))</f>
        <v/>
      </c>
      <c r="U108" s="36" t="str">
        <f ca="1">IF(T108&lt;&gt;"",'Financial Goals (non-recurring)'!$D$18*(1+'Financial Goals (non-recurring)'!$D$14)^(T108-1),"")</f>
        <v/>
      </c>
      <c r="V108" s="30" t="str">
        <f ca="1">IF(A108&gt;YEAR('Financial Goals (non-recurring)'!$F$6)-1,"",IF(V107&lt;&gt;"",V107+1,IF(A108=YEAR('Financial Goals (non-recurring)'!$F$7),1,"")))</f>
        <v/>
      </c>
      <c r="W108" s="36" t="str">
        <f ca="1">IF(V108&lt;&gt;"",'Financial Goals (non-recurring)'!$F$18*(1+'Financial Goals (non-recurring)'!$F$14)^(V108-1),"")</f>
        <v/>
      </c>
      <c r="X108" s="30" t="str">
        <f ca="1">IF(A108&gt;YEAR('Financial Goals (non-recurring)'!$H$6)-1,"",IF(X107&lt;&gt;"",X107+1,IF(A108=YEAR('Financial Goals (non-recurring)'!$H$7),1,"")))</f>
        <v/>
      </c>
      <c r="Y108" s="36" t="str">
        <f ca="1">IF(X108&lt;&gt;"",'Financial Goals (non-recurring)'!$H$18*(1+'Financial Goals (non-recurring)'!$H$14)^(X108-1),"")</f>
        <v/>
      </c>
      <c r="Z108" s="30" t="str">
        <f ca="1">IF(A108&gt;YEAR('Financial Goals (non-recurring)'!$J$6)-1,"",IF(Z107&lt;&gt;"",Z107+1,IF(A108=YEAR('Financial Goals (non-recurring)'!$J$7),1,"")))</f>
        <v/>
      </c>
      <c r="AA108" s="36" t="str">
        <f ca="1">IF(Z108&lt;&gt;"",'Financial Goals (non-recurring)'!$J$18*(1+'Financial Goals (non-recurring)'!$J$14)^(Z108-1),"")</f>
        <v/>
      </c>
      <c r="AB108" s="28"/>
      <c r="AC108" s="35" t="str">
        <f t="shared" ca="1" si="26"/>
        <v/>
      </c>
      <c r="AD108" s="31" t="str">
        <f ca="1">IF(ISERROR(INDEX('Financial Goals (recurring)'!$D$4:$H$34,MATCH('Detailed Cash Flow Chart'!AC108,'Financial Goals (recurring)'!$D$4:$D$34,0),3)),"",INDEX('Financial Goals (recurring)'!$D$4:$H$34,MATCH('Detailed Cash Flow Chart'!AC108,'Financial Goals (recurring)'!$D$4:$D$34,0),3))</f>
        <v/>
      </c>
      <c r="AE108" s="32" t="str">
        <f ca="1">IF(ISERROR(INDEX('Financial Goals (recurring)'!$E$4:$H$34,MATCH('Detailed Cash Flow Chart'!AC108,'Financial Goals (recurring)'!$E$4:$E$34,0),3)),"",INDEX('Financial Goals (recurring)'!$E$4:$H$34,MATCH('Detailed Cash Flow Chart'!AC108,'Financial Goals (recurring)'!$E$4:$E$34,0),3))</f>
        <v/>
      </c>
      <c r="AF108" s="32" t="str">
        <f ca="1">IF(ISERROR(INDEX('Financial Goals (recurring)'!$D$4:$H$34,MATCH('Detailed Cash Flow Chart'!AC108,'Financial Goals (recurring)'!$D$4:$D$34,0),5)),"",INDEX('Financial Goals (recurring)'!$D$4:$H$34,MATCH('Detailed Cash Flow Chart'!AC108,'Financial Goals (recurring)'!$D$4:$D$34,0),5))</f>
        <v/>
      </c>
      <c r="AG108" s="36" t="str">
        <f t="shared" si="27"/>
        <v/>
      </c>
      <c r="AH108" s="38"/>
      <c r="AI108" s="28"/>
      <c r="AJ108" s="38" t="str">
        <f t="shared" ca="1" si="28"/>
        <v/>
      </c>
      <c r="AK108" s="38" t="str">
        <f ca="1">IF(ISERROR(INDEX('Financial Goals (recurring)'!$M$4:$Q$34,MATCH('Detailed Cash Flow Chart'!AC108,'Financial Goals (recurring)'!$M$4:$M$34,0),3)),"",INDEX('Financial Goals (recurring)'!$M$4:$Q$34,MATCH('Detailed Cash Flow Chart'!AC108,'Financial Goals (recurring)'!$M$4:$M$34,0),3))</f>
        <v/>
      </c>
      <c r="AL108" s="38" t="str">
        <f ca="1">IF(ISERROR(INDEX('Financial Goals (recurring)'!$N$4:$Q$34,MATCH('Detailed Cash Flow Chart'!AC108,'Financial Goals (recurring)'!$N$4:$N$34,0),3)),"",INDEX('Financial Goals (recurring)'!$N$4:$Q$34,MATCH('Detailed Cash Flow Chart'!AC108,'Financial Goals (recurring)'!$N$4:$N$34,0),3))</f>
        <v/>
      </c>
      <c r="AM108" s="38" t="str">
        <f ca="1">IF(ISERROR(INDEX('Financial Goals (recurring)'!$M$4:$Q$34,MATCH('Detailed Cash Flow Chart'!AC108,'Financial Goals (recurring)'!$M$4:$M$34,0),5)),"",INDEX('Financial Goals (recurring)'!$M$4:$Q$34,MATCH('Detailed Cash Flow Chart'!AC108,'Financial Goals (recurring)'!$M$4:$M$34,0),5))</f>
        <v/>
      </c>
      <c r="AN108" s="32" t="str">
        <f t="shared" ca="1" si="29"/>
        <v/>
      </c>
      <c r="AO108" s="34" t="str">
        <f t="shared" ca="1" si="35"/>
        <v/>
      </c>
      <c r="AP108" s="28"/>
      <c r="AQ108" s="36">
        <f t="shared" ca="1" si="30"/>
        <v>0</v>
      </c>
    </row>
    <row r="109" spans="1:43">
      <c r="A109" s="39" t="str">
        <f t="shared" ca="1" si="21"/>
        <v/>
      </c>
      <c r="B109" s="39" t="str">
        <f ca="1">IF(B108&lt;(Retirement!$B$3+wy+k),B108+1,"")</f>
        <v/>
      </c>
      <c r="C109" s="36" t="str">
        <f ca="1">IF(B109="","",IF(B108&lt;(Retirement!$B$3+wy),C108*(1+preinf),C108*(1+inf)))</f>
        <v/>
      </c>
      <c r="D109" s="36">
        <f t="shared" ca="1" si="36"/>
        <v>0</v>
      </c>
      <c r="E109" s="36" t="str">
        <f t="shared" ca="1" si="37"/>
        <v/>
      </c>
      <c r="F109" s="36" t="str">
        <f ca="1">IF(B109="","",IF(A108&lt;y+wy,IF(Retirement!$J$16="none","none",(12*E109+F108)*(1+preretint)),""))</f>
        <v/>
      </c>
      <c r="G109" s="36" t="str">
        <f ca="1">IF(B109="","",IF(A108&lt;y+wy,G108*(1+Retirement!$B$14),""))</f>
        <v/>
      </c>
      <c r="H109" s="36" t="str">
        <f ca="1">IF(B109="","",IF(A109&gt;=Retirement!$B$4,(H108-12*IF(D109="",0,D109))*(1+IF(A109&lt;Retirement!$B$4,preretint,retroi)), IF(A109=Retirement!$B$4-1,corptax,IF(F109="none",0,F109)+G109)))</f>
        <v/>
      </c>
      <c r="I109" s="41" t="str">
        <f ca="1">IF(A109=Retirement!$B$4-1,IF(F109="none",0,F109)+G109-H109,"")</f>
        <v/>
      </c>
      <c r="J109" s="81" t="e">
        <f t="shared" ca="1" si="22"/>
        <v>#N/A</v>
      </c>
      <c r="K109" s="82" t="e">
        <f t="shared" ca="1" si="23"/>
        <v>#N/A</v>
      </c>
      <c r="L109" s="82" t="e">
        <f t="shared" ca="1" si="33"/>
        <v>#N/A</v>
      </c>
      <c r="M109" s="82">
        <f ca="1">IF(A109&gt;rety-1,'Cash flow summary'!H109,NA())/100000</f>
        <v>0</v>
      </c>
      <c r="N109" s="82" t="e">
        <f t="shared" ca="1" si="34"/>
        <v>#N/A</v>
      </c>
      <c r="O109" s="81" t="e">
        <f t="shared" ca="1" si="24"/>
        <v>#N/A</v>
      </c>
      <c r="P109" s="28"/>
      <c r="Q109" s="283" t="str">
        <f t="shared" ca="1" si="25"/>
        <v/>
      </c>
      <c r="R109" s="30" t="str">
        <f ca="1">IF(A109&gt;YEAR('Financial Goals (non-recurring)'!$B$6)-1,"",IF(R108&lt;&gt;"",R108+1,IF(A109=YEAR('Financial Goals (non-recurring)'!$B$7),1,"")))</f>
        <v/>
      </c>
      <c r="S109" s="36" t="str">
        <f ca="1">IF(R109&lt;&gt;"",'Financial Goals (non-recurring)'!$B$18*(1+incg)^(R109-1),"")</f>
        <v/>
      </c>
      <c r="T109" s="30" t="str">
        <f ca="1">IF(A109&gt;YEAR('Financial Goals (non-recurring)'!$D$6)-1,"",IF(T108&lt;&gt;"",T108+1,IF(A109=YEAR('Financial Goals (non-recurring)'!$D$7),1,"")))</f>
        <v/>
      </c>
      <c r="U109" s="36" t="str">
        <f ca="1">IF(T109&lt;&gt;"",'Financial Goals (non-recurring)'!$D$18*(1+'Financial Goals (non-recurring)'!$D$14)^(T109-1),"")</f>
        <v/>
      </c>
      <c r="V109" s="30" t="str">
        <f ca="1">IF(A109&gt;YEAR('Financial Goals (non-recurring)'!$F$6)-1,"",IF(V108&lt;&gt;"",V108+1,IF(A109=YEAR('Financial Goals (non-recurring)'!$F$7),1,"")))</f>
        <v/>
      </c>
      <c r="W109" s="36" t="str">
        <f ca="1">IF(V109&lt;&gt;"",'Financial Goals (non-recurring)'!$F$18*(1+'Financial Goals (non-recurring)'!$F$14)^(V109-1),"")</f>
        <v/>
      </c>
      <c r="X109" s="30" t="str">
        <f ca="1">IF(A109&gt;YEAR('Financial Goals (non-recurring)'!$H$6)-1,"",IF(X108&lt;&gt;"",X108+1,IF(A109=YEAR('Financial Goals (non-recurring)'!$H$7),1,"")))</f>
        <v/>
      </c>
      <c r="Y109" s="36" t="str">
        <f ca="1">IF(X109&lt;&gt;"",'Financial Goals (non-recurring)'!$H$18*(1+'Financial Goals (non-recurring)'!$H$14)^(X109-1),"")</f>
        <v/>
      </c>
      <c r="Z109" s="30" t="str">
        <f ca="1">IF(A109&gt;YEAR('Financial Goals (non-recurring)'!$J$6)-1,"",IF(Z108&lt;&gt;"",Z108+1,IF(A109=YEAR('Financial Goals (non-recurring)'!$J$7),1,"")))</f>
        <v/>
      </c>
      <c r="AA109" s="36" t="str">
        <f ca="1">IF(Z109&lt;&gt;"",'Financial Goals (non-recurring)'!$J$18*(1+'Financial Goals (non-recurring)'!$J$14)^(Z109-1),"")</f>
        <v/>
      </c>
      <c r="AB109" s="28"/>
      <c r="AC109" s="35" t="str">
        <f t="shared" ca="1" si="26"/>
        <v/>
      </c>
      <c r="AD109" s="31" t="str">
        <f ca="1">IF(ISERROR(INDEX('Financial Goals (recurring)'!$D$4:$H$34,MATCH('Detailed Cash Flow Chart'!AC109,'Financial Goals (recurring)'!$D$4:$D$34,0),3)),"",INDEX('Financial Goals (recurring)'!$D$4:$H$34,MATCH('Detailed Cash Flow Chart'!AC109,'Financial Goals (recurring)'!$D$4:$D$34,0),3))</f>
        <v/>
      </c>
      <c r="AE109" s="32" t="str">
        <f ca="1">IF(ISERROR(INDEX('Financial Goals (recurring)'!$E$4:$H$34,MATCH('Detailed Cash Flow Chart'!AC109,'Financial Goals (recurring)'!$E$4:$E$34,0),3)),"",INDEX('Financial Goals (recurring)'!$E$4:$H$34,MATCH('Detailed Cash Flow Chart'!AC109,'Financial Goals (recurring)'!$E$4:$E$34,0),3))</f>
        <v/>
      </c>
      <c r="AF109" s="32" t="str">
        <f ca="1">IF(ISERROR(INDEX('Financial Goals (recurring)'!$D$4:$H$34,MATCH('Detailed Cash Flow Chart'!AC109,'Financial Goals (recurring)'!$D$4:$D$34,0),5)),"",INDEX('Financial Goals (recurring)'!$D$4:$H$34,MATCH('Detailed Cash Flow Chart'!AC109,'Financial Goals (recurring)'!$D$4:$D$34,0),5))</f>
        <v/>
      </c>
      <c r="AG109" s="36" t="str">
        <f t="shared" si="27"/>
        <v/>
      </c>
      <c r="AH109" s="38"/>
      <c r="AI109" s="28"/>
      <c r="AJ109" s="38" t="str">
        <f t="shared" ca="1" si="28"/>
        <v/>
      </c>
      <c r="AK109" s="38" t="str">
        <f ca="1">IF(ISERROR(INDEX('Financial Goals (recurring)'!$M$4:$Q$34,MATCH('Detailed Cash Flow Chart'!AC109,'Financial Goals (recurring)'!$M$4:$M$34,0),3)),"",INDEX('Financial Goals (recurring)'!$M$4:$Q$34,MATCH('Detailed Cash Flow Chart'!AC109,'Financial Goals (recurring)'!$M$4:$M$34,0),3))</f>
        <v/>
      </c>
      <c r="AL109" s="38" t="str">
        <f ca="1">IF(ISERROR(INDEX('Financial Goals (recurring)'!$N$4:$Q$34,MATCH('Detailed Cash Flow Chart'!AC109,'Financial Goals (recurring)'!$N$4:$N$34,0),3)),"",INDEX('Financial Goals (recurring)'!$N$4:$Q$34,MATCH('Detailed Cash Flow Chart'!AC109,'Financial Goals (recurring)'!$N$4:$N$34,0),3))</f>
        <v/>
      </c>
      <c r="AM109" s="38" t="str">
        <f ca="1">IF(ISERROR(INDEX('Financial Goals (recurring)'!$M$4:$Q$34,MATCH('Detailed Cash Flow Chart'!AC109,'Financial Goals (recurring)'!$M$4:$M$34,0),5)),"",INDEX('Financial Goals (recurring)'!$M$4:$Q$34,MATCH('Detailed Cash Flow Chart'!AC109,'Financial Goals (recurring)'!$M$4:$M$34,0),5))</f>
        <v/>
      </c>
      <c r="AN109" s="32" t="str">
        <f t="shared" ca="1" si="29"/>
        <v/>
      </c>
      <c r="AO109" s="34" t="str">
        <f t="shared" ca="1" si="35"/>
        <v/>
      </c>
      <c r="AP109" s="28"/>
      <c r="AQ109" s="36">
        <f t="shared" ca="1" si="30"/>
        <v>0</v>
      </c>
    </row>
    <row r="110" spans="1:43">
      <c r="A110" s="39" t="str">
        <f t="shared" ca="1" si="21"/>
        <v/>
      </c>
      <c r="B110" s="39" t="str">
        <f ca="1">IF(B109&lt;(Retirement!$B$3+wy+k),B109+1,"")</f>
        <v/>
      </c>
      <c r="C110" s="36" t="str">
        <f ca="1">IF(B110="","",IF(B109&lt;(Retirement!$B$3+wy),C109*(1+preinf),C109*(1+inf)))</f>
        <v/>
      </c>
      <c r="D110" s="36">
        <f t="shared" ca="1" si="36"/>
        <v>0</v>
      </c>
      <c r="E110" s="36" t="str">
        <f t="shared" ca="1" si="37"/>
        <v/>
      </c>
      <c r="F110" s="36" t="str">
        <f ca="1">IF(B110="","",IF(A109&lt;y+wy,IF(Retirement!$J$16="none","none",(12*E110+F109)*(1+preretint)),""))</f>
        <v/>
      </c>
      <c r="G110" s="36" t="str">
        <f ca="1">IF(B110="","",IF(A109&lt;y+wy,G109*(1+Retirement!$B$14),""))</f>
        <v/>
      </c>
      <c r="H110" s="36" t="str">
        <f ca="1">IF(B110="","",IF(A110&gt;=Retirement!$B$4,(H109-12*IF(D110="",0,D110))*(1+IF(A110&lt;Retirement!$B$4,preretint,retroi)), IF(A110=Retirement!$B$4-1,corptax,IF(F110="none",0,F110)+G110)))</f>
        <v/>
      </c>
      <c r="I110" s="41" t="str">
        <f ca="1">IF(A110=Retirement!$B$4-1,IF(F110="none",0,F110)+G110-H110,"")</f>
        <v/>
      </c>
      <c r="J110" s="81" t="e">
        <f t="shared" ca="1" si="22"/>
        <v>#N/A</v>
      </c>
      <c r="K110" s="82" t="e">
        <f t="shared" ca="1" si="23"/>
        <v>#N/A</v>
      </c>
      <c r="L110" s="82" t="e">
        <f t="shared" ca="1" si="33"/>
        <v>#N/A</v>
      </c>
      <c r="M110" s="82">
        <f ca="1">IF(A110&gt;rety-1,'Cash flow summary'!H110,NA())/100000</f>
        <v>0</v>
      </c>
      <c r="N110" s="82" t="e">
        <f t="shared" ca="1" si="34"/>
        <v>#N/A</v>
      </c>
      <c r="O110" s="81" t="e">
        <f t="shared" ca="1" si="24"/>
        <v>#N/A</v>
      </c>
      <c r="P110" s="28"/>
      <c r="Q110" s="283" t="str">
        <f t="shared" ca="1" si="25"/>
        <v/>
      </c>
      <c r="R110" s="30" t="str">
        <f ca="1">IF(A110&gt;YEAR('Financial Goals (non-recurring)'!$B$6)-1,"",IF(R109&lt;&gt;"",R109+1,IF(A110=YEAR('Financial Goals (non-recurring)'!$B$7),1,"")))</f>
        <v/>
      </c>
      <c r="S110" s="36" t="str">
        <f ca="1">IF(R110&lt;&gt;"",'Financial Goals (non-recurring)'!$B$18*(1+incg)^(R110-1),"")</f>
        <v/>
      </c>
      <c r="T110" s="30" t="str">
        <f ca="1">IF(A110&gt;YEAR('Financial Goals (non-recurring)'!$D$6)-1,"",IF(T109&lt;&gt;"",T109+1,IF(A110=YEAR('Financial Goals (non-recurring)'!$D$7),1,"")))</f>
        <v/>
      </c>
      <c r="U110" s="36" t="str">
        <f ca="1">IF(T110&lt;&gt;"",'Financial Goals (non-recurring)'!$D$18*(1+'Financial Goals (non-recurring)'!$D$14)^(T110-1),"")</f>
        <v/>
      </c>
      <c r="V110" s="30" t="str">
        <f ca="1">IF(A110&gt;YEAR('Financial Goals (non-recurring)'!$F$6)-1,"",IF(V109&lt;&gt;"",V109+1,IF(A110=YEAR('Financial Goals (non-recurring)'!$F$7),1,"")))</f>
        <v/>
      </c>
      <c r="W110" s="36" t="str">
        <f ca="1">IF(V110&lt;&gt;"",'Financial Goals (non-recurring)'!$F$18*(1+'Financial Goals (non-recurring)'!$F$14)^(V110-1),"")</f>
        <v/>
      </c>
      <c r="X110" s="30" t="str">
        <f ca="1">IF(A110&gt;YEAR('Financial Goals (non-recurring)'!$H$6)-1,"",IF(X109&lt;&gt;"",X109+1,IF(A110=YEAR('Financial Goals (non-recurring)'!$H$7),1,"")))</f>
        <v/>
      </c>
      <c r="Y110" s="36" t="str">
        <f ca="1">IF(X110&lt;&gt;"",'Financial Goals (non-recurring)'!$H$18*(1+'Financial Goals (non-recurring)'!$H$14)^(X110-1),"")</f>
        <v/>
      </c>
      <c r="Z110" s="30" t="str">
        <f ca="1">IF(A110&gt;YEAR('Financial Goals (non-recurring)'!$J$6)-1,"",IF(Z109&lt;&gt;"",Z109+1,IF(A110=YEAR('Financial Goals (non-recurring)'!$J$7),1,"")))</f>
        <v/>
      </c>
      <c r="AA110" s="36" t="str">
        <f ca="1">IF(Z110&lt;&gt;"",'Financial Goals (non-recurring)'!$J$18*(1+'Financial Goals (non-recurring)'!$J$14)^(Z110-1),"")</f>
        <v/>
      </c>
      <c r="AB110" s="28"/>
      <c r="AC110" s="35" t="str">
        <f t="shared" ca="1" si="26"/>
        <v/>
      </c>
      <c r="AD110" s="31" t="str">
        <f ca="1">IF(ISERROR(INDEX('Financial Goals (recurring)'!$D$4:$H$34,MATCH('Detailed Cash Flow Chart'!AC110,'Financial Goals (recurring)'!$D$4:$D$34,0),3)),"",INDEX('Financial Goals (recurring)'!$D$4:$H$34,MATCH('Detailed Cash Flow Chart'!AC110,'Financial Goals (recurring)'!$D$4:$D$34,0),3))</f>
        <v/>
      </c>
      <c r="AE110" s="32" t="str">
        <f ca="1">IF(ISERROR(INDEX('Financial Goals (recurring)'!$E$4:$H$34,MATCH('Detailed Cash Flow Chart'!AC110,'Financial Goals (recurring)'!$E$4:$E$34,0),3)),"",INDEX('Financial Goals (recurring)'!$E$4:$H$34,MATCH('Detailed Cash Flow Chart'!AC110,'Financial Goals (recurring)'!$E$4:$E$34,0),3))</f>
        <v/>
      </c>
      <c r="AF110" s="32" t="str">
        <f ca="1">IF(ISERROR(INDEX('Financial Goals (recurring)'!$D$4:$H$34,MATCH('Detailed Cash Flow Chart'!AC110,'Financial Goals (recurring)'!$D$4:$D$34,0),5)),"",INDEX('Financial Goals (recurring)'!$D$4:$H$34,MATCH('Detailed Cash Flow Chart'!AC110,'Financial Goals (recurring)'!$D$4:$D$34,0),5))</f>
        <v/>
      </c>
      <c r="AG110" s="36" t="str">
        <f t="shared" si="27"/>
        <v/>
      </c>
      <c r="AH110" s="38"/>
      <c r="AI110" s="28"/>
      <c r="AJ110" s="38" t="str">
        <f t="shared" ca="1" si="28"/>
        <v/>
      </c>
      <c r="AK110" s="38" t="str">
        <f ca="1">IF(ISERROR(INDEX('Financial Goals (recurring)'!$M$4:$Q$34,MATCH('Detailed Cash Flow Chart'!AC110,'Financial Goals (recurring)'!$M$4:$M$34,0),3)),"",INDEX('Financial Goals (recurring)'!$M$4:$Q$34,MATCH('Detailed Cash Flow Chart'!AC110,'Financial Goals (recurring)'!$M$4:$M$34,0),3))</f>
        <v/>
      </c>
      <c r="AL110" s="38" t="str">
        <f ca="1">IF(ISERROR(INDEX('Financial Goals (recurring)'!$N$4:$Q$34,MATCH('Detailed Cash Flow Chart'!AC110,'Financial Goals (recurring)'!$N$4:$N$34,0),3)),"",INDEX('Financial Goals (recurring)'!$N$4:$Q$34,MATCH('Detailed Cash Flow Chart'!AC110,'Financial Goals (recurring)'!$N$4:$N$34,0),3))</f>
        <v/>
      </c>
      <c r="AM110" s="38" t="str">
        <f ca="1">IF(ISERROR(INDEX('Financial Goals (recurring)'!$M$4:$Q$34,MATCH('Detailed Cash Flow Chart'!AC110,'Financial Goals (recurring)'!$M$4:$M$34,0),5)),"",INDEX('Financial Goals (recurring)'!$M$4:$Q$34,MATCH('Detailed Cash Flow Chart'!AC110,'Financial Goals (recurring)'!$M$4:$M$34,0),5))</f>
        <v/>
      </c>
      <c r="AN110" s="32" t="str">
        <f t="shared" ca="1" si="29"/>
        <v/>
      </c>
      <c r="AO110" s="34" t="str">
        <f t="shared" ca="1" si="35"/>
        <v/>
      </c>
      <c r="AP110" s="28"/>
      <c r="AQ110" s="36">
        <f t="shared" ca="1" si="30"/>
        <v>0</v>
      </c>
    </row>
    <row r="111" spans="1:43">
      <c r="A111" s="39" t="str">
        <f t="shared" ca="1" si="21"/>
        <v/>
      </c>
      <c r="B111" s="39" t="str">
        <f ca="1">IF(B110&lt;(Retirement!$B$3+wy+k),B110+1,"")</f>
        <v/>
      </c>
      <c r="C111" s="36" t="str">
        <f ca="1">IF(B111="","",IF(B110&lt;(Retirement!$B$3+wy),C110*(1+preinf),C110*(1+inf)))</f>
        <v/>
      </c>
      <c r="D111" s="36">
        <f t="shared" ca="1" si="36"/>
        <v>0</v>
      </c>
      <c r="E111" s="36" t="str">
        <f t="shared" ca="1" si="37"/>
        <v/>
      </c>
      <c r="F111" s="36" t="str">
        <f ca="1">IF(B111="","",IF(A110&lt;y+wy,IF(Retirement!$J$16="none","none",(12*E111+F110)*(1+preretint)),""))</f>
        <v/>
      </c>
      <c r="G111" s="36" t="str">
        <f ca="1">IF(B111="","",IF(A110&lt;y+wy,G110*(1+Retirement!$B$14),""))</f>
        <v/>
      </c>
      <c r="H111" s="36" t="str">
        <f ca="1">IF(B111="","",IF(A111&gt;=Retirement!$B$4,(H110-12*IF(D111="",0,D111))*(1+IF(A111&lt;Retirement!$B$4,preretint,retroi)), IF(A111=Retirement!$B$4-1,corptax,IF(F111="none",0,F111)+G111)))</f>
        <v/>
      </c>
      <c r="I111" s="41" t="str">
        <f ca="1">IF(A111=Retirement!$B$4-1,IF(F111="none",0,F111)+G111-H111,"")</f>
        <v/>
      </c>
      <c r="J111" s="81" t="e">
        <f t="shared" ca="1" si="22"/>
        <v>#N/A</v>
      </c>
      <c r="K111" s="82" t="e">
        <f t="shared" ca="1" si="23"/>
        <v>#N/A</v>
      </c>
      <c r="L111" s="82" t="e">
        <f t="shared" ca="1" si="33"/>
        <v>#N/A</v>
      </c>
      <c r="M111" s="82">
        <f ca="1">IF(A111&gt;rety-1,'Cash flow summary'!H111,NA())/100000</f>
        <v>0</v>
      </c>
      <c r="N111" s="82" t="e">
        <f t="shared" ca="1" si="34"/>
        <v>#N/A</v>
      </c>
      <c r="O111" s="81" t="e">
        <f t="shared" ca="1" si="24"/>
        <v>#N/A</v>
      </c>
      <c r="P111" s="28"/>
      <c r="Q111" s="283" t="str">
        <f t="shared" ca="1" si="25"/>
        <v/>
      </c>
      <c r="R111" s="30" t="str">
        <f ca="1">IF(A111&gt;YEAR('Financial Goals (non-recurring)'!$B$6)-1,"",IF(R110&lt;&gt;"",R110+1,IF(A111=YEAR('Financial Goals (non-recurring)'!$B$7),1,"")))</f>
        <v/>
      </c>
      <c r="S111" s="36" t="str">
        <f ca="1">IF(R111&lt;&gt;"",'Financial Goals (non-recurring)'!$B$18*(1+incg)^(R111-1),"")</f>
        <v/>
      </c>
      <c r="T111" s="30" t="str">
        <f ca="1">IF(A111&gt;YEAR('Financial Goals (non-recurring)'!$D$6)-1,"",IF(T110&lt;&gt;"",T110+1,IF(A111=YEAR('Financial Goals (non-recurring)'!$D$7),1,"")))</f>
        <v/>
      </c>
      <c r="U111" s="36" t="str">
        <f ca="1">IF(T111&lt;&gt;"",'Financial Goals (non-recurring)'!$D$18*(1+'Financial Goals (non-recurring)'!$D$14)^(T111-1),"")</f>
        <v/>
      </c>
      <c r="V111" s="30" t="str">
        <f ca="1">IF(A111&gt;YEAR('Financial Goals (non-recurring)'!$F$6)-1,"",IF(V110&lt;&gt;"",V110+1,IF(A111=YEAR('Financial Goals (non-recurring)'!$F$7),1,"")))</f>
        <v/>
      </c>
      <c r="W111" s="36" t="str">
        <f ca="1">IF(V111&lt;&gt;"",'Financial Goals (non-recurring)'!$F$18*(1+'Financial Goals (non-recurring)'!$F$14)^(V111-1),"")</f>
        <v/>
      </c>
      <c r="X111" s="30" t="str">
        <f ca="1">IF(A111&gt;YEAR('Financial Goals (non-recurring)'!$H$6)-1,"",IF(X110&lt;&gt;"",X110+1,IF(A111=YEAR('Financial Goals (non-recurring)'!$H$7),1,"")))</f>
        <v/>
      </c>
      <c r="Y111" s="36" t="str">
        <f ca="1">IF(X111&lt;&gt;"",'Financial Goals (non-recurring)'!$H$18*(1+'Financial Goals (non-recurring)'!$H$14)^(X111-1),"")</f>
        <v/>
      </c>
      <c r="Z111" s="30" t="str">
        <f ca="1">IF(A111&gt;YEAR('Financial Goals (non-recurring)'!$J$6)-1,"",IF(Z110&lt;&gt;"",Z110+1,IF(A111=YEAR('Financial Goals (non-recurring)'!$J$7),1,"")))</f>
        <v/>
      </c>
      <c r="AA111" s="36" t="str">
        <f ca="1">IF(Z111&lt;&gt;"",'Financial Goals (non-recurring)'!$J$18*(1+'Financial Goals (non-recurring)'!$J$14)^(Z111-1),"")</f>
        <v/>
      </c>
      <c r="AB111" s="28"/>
      <c r="AC111" s="35" t="str">
        <f t="shared" ca="1" si="26"/>
        <v/>
      </c>
      <c r="AD111" s="31" t="str">
        <f ca="1">IF(ISERROR(INDEX('Financial Goals (recurring)'!$D$4:$H$34,MATCH('Detailed Cash Flow Chart'!AC111,'Financial Goals (recurring)'!$D$4:$D$34,0),3)),"",INDEX('Financial Goals (recurring)'!$D$4:$H$34,MATCH('Detailed Cash Flow Chart'!AC111,'Financial Goals (recurring)'!$D$4:$D$34,0),3))</f>
        <v/>
      </c>
      <c r="AE111" s="32" t="str">
        <f ca="1">IF(ISERROR(INDEX('Financial Goals (recurring)'!$E$4:$H$34,MATCH('Detailed Cash Flow Chart'!AC111,'Financial Goals (recurring)'!$E$4:$E$34,0),3)),"",INDEX('Financial Goals (recurring)'!$E$4:$H$34,MATCH('Detailed Cash Flow Chart'!AC111,'Financial Goals (recurring)'!$E$4:$E$34,0),3))</f>
        <v/>
      </c>
      <c r="AF111" s="32" t="str">
        <f ca="1">IF(ISERROR(INDEX('Financial Goals (recurring)'!$D$4:$H$34,MATCH('Detailed Cash Flow Chart'!AC111,'Financial Goals (recurring)'!$D$4:$D$34,0),5)),"",INDEX('Financial Goals (recurring)'!$D$4:$H$34,MATCH('Detailed Cash Flow Chart'!AC111,'Financial Goals (recurring)'!$D$4:$D$34,0),5))</f>
        <v/>
      </c>
      <c r="AG111" s="36" t="str">
        <f t="shared" si="27"/>
        <v/>
      </c>
      <c r="AH111" s="38"/>
      <c r="AI111" s="28"/>
      <c r="AJ111" s="38" t="str">
        <f t="shared" ca="1" si="28"/>
        <v/>
      </c>
      <c r="AK111" s="38" t="str">
        <f ca="1">IF(ISERROR(INDEX('Financial Goals (recurring)'!$M$4:$Q$34,MATCH('Detailed Cash Flow Chart'!AC111,'Financial Goals (recurring)'!$M$4:$M$34,0),3)),"",INDEX('Financial Goals (recurring)'!$M$4:$Q$34,MATCH('Detailed Cash Flow Chart'!AC111,'Financial Goals (recurring)'!$M$4:$M$34,0),3))</f>
        <v/>
      </c>
      <c r="AL111" s="38" t="str">
        <f ca="1">IF(ISERROR(INDEX('Financial Goals (recurring)'!$N$4:$Q$34,MATCH('Detailed Cash Flow Chart'!AC111,'Financial Goals (recurring)'!$N$4:$N$34,0),3)),"",INDEX('Financial Goals (recurring)'!$N$4:$Q$34,MATCH('Detailed Cash Flow Chart'!AC111,'Financial Goals (recurring)'!$N$4:$N$34,0),3))</f>
        <v/>
      </c>
      <c r="AM111" s="38" t="str">
        <f ca="1">IF(ISERROR(INDEX('Financial Goals (recurring)'!$M$4:$Q$34,MATCH('Detailed Cash Flow Chart'!AC111,'Financial Goals (recurring)'!$M$4:$M$34,0),5)),"",INDEX('Financial Goals (recurring)'!$M$4:$Q$34,MATCH('Detailed Cash Flow Chart'!AC111,'Financial Goals (recurring)'!$M$4:$M$34,0),5))</f>
        <v/>
      </c>
      <c r="AN111" s="32" t="str">
        <f t="shared" ca="1" si="29"/>
        <v/>
      </c>
      <c r="AO111" s="34" t="str">
        <f t="shared" ca="1" si="35"/>
        <v/>
      </c>
      <c r="AP111" s="28"/>
      <c r="AQ111" s="36">
        <f t="shared" ca="1" si="30"/>
        <v>0</v>
      </c>
    </row>
    <row r="112" spans="1:43">
      <c r="A112" s="39" t="str">
        <f t="shared" ca="1" si="21"/>
        <v/>
      </c>
      <c r="B112" s="39" t="str">
        <f ca="1">IF(B111&lt;(Retirement!$B$3+wy+k),B111+1,"")</f>
        <v/>
      </c>
      <c r="C112" s="36" t="str">
        <f ca="1">IF(B112="","",IF(B111&lt;(Retirement!$B$3+wy),C111*(1+preinf),C111*(1+inf)))</f>
        <v/>
      </c>
      <c r="D112" s="36">
        <f t="shared" ca="1" si="36"/>
        <v>0</v>
      </c>
      <c r="E112" s="36" t="str">
        <f t="shared" ca="1" si="37"/>
        <v/>
      </c>
      <c r="F112" s="36" t="str">
        <f ca="1">IF(B112="","",IF(A111&lt;y+wy,IF(Retirement!$J$16="none","none",(12*E112+F111)*(1+preretint)),""))</f>
        <v/>
      </c>
      <c r="G112" s="36" t="str">
        <f ca="1">IF(B112="","",IF(A111&lt;y+wy,G111*(1+Retirement!$B$14),""))</f>
        <v/>
      </c>
      <c r="H112" s="36" t="str">
        <f ca="1">IF(B112="","",IF(A112&gt;=Retirement!$B$4,(H111-12*IF(D112="",0,D112))*(1+IF(A112&lt;Retirement!$B$4,preretint,retroi)), IF(A112=Retirement!$B$4-1,corptax,IF(F112="none",0,F112)+G112)))</f>
        <v/>
      </c>
      <c r="I112" s="41" t="str">
        <f ca="1">IF(A112=Retirement!$B$4-1,IF(F112="none",0,F112)+G112-H112,"")</f>
        <v/>
      </c>
      <c r="J112" s="81" t="e">
        <f t="shared" ca="1" si="22"/>
        <v>#N/A</v>
      </c>
      <c r="K112" s="82" t="e">
        <f t="shared" ca="1" si="23"/>
        <v>#N/A</v>
      </c>
      <c r="L112" s="82" t="e">
        <f t="shared" ca="1" si="33"/>
        <v>#N/A</v>
      </c>
      <c r="M112" s="82">
        <f ca="1">IF(A112&gt;rety-1,'Cash flow summary'!H112,NA())/100000</f>
        <v>0</v>
      </c>
      <c r="N112" s="82" t="e">
        <f t="shared" ca="1" si="34"/>
        <v>#N/A</v>
      </c>
      <c r="O112" s="81" t="e">
        <f t="shared" ca="1" si="24"/>
        <v>#N/A</v>
      </c>
      <c r="P112" s="28"/>
      <c r="Q112" s="283" t="str">
        <f t="shared" ca="1" si="25"/>
        <v/>
      </c>
      <c r="R112" s="30" t="str">
        <f ca="1">IF(A112&gt;YEAR('Financial Goals (non-recurring)'!$B$6)-1,"",IF(R111&lt;&gt;"",R111+1,IF(A112=YEAR('Financial Goals (non-recurring)'!$B$7),1,"")))</f>
        <v/>
      </c>
      <c r="S112" s="36" t="str">
        <f ca="1">IF(R112&lt;&gt;"",'Financial Goals (non-recurring)'!$B$18*(1+incg)^(R112-1),"")</f>
        <v/>
      </c>
      <c r="T112" s="30" t="str">
        <f ca="1">IF(A112&gt;YEAR('Financial Goals (non-recurring)'!$D$6)-1,"",IF(T111&lt;&gt;"",T111+1,IF(A112=YEAR('Financial Goals (non-recurring)'!$D$7),1,"")))</f>
        <v/>
      </c>
      <c r="U112" s="36" t="str">
        <f ca="1">IF(T112&lt;&gt;"",'Financial Goals (non-recurring)'!$D$18*(1+'Financial Goals (non-recurring)'!$D$14)^(T112-1),"")</f>
        <v/>
      </c>
      <c r="V112" s="30" t="str">
        <f ca="1">IF(A112&gt;YEAR('Financial Goals (non-recurring)'!$F$6)-1,"",IF(V111&lt;&gt;"",V111+1,IF(A112=YEAR('Financial Goals (non-recurring)'!$F$7),1,"")))</f>
        <v/>
      </c>
      <c r="W112" s="36" t="str">
        <f ca="1">IF(V112&lt;&gt;"",'Financial Goals (non-recurring)'!$F$18*(1+'Financial Goals (non-recurring)'!$F$14)^(V112-1),"")</f>
        <v/>
      </c>
      <c r="X112" s="30" t="str">
        <f ca="1">IF(A112&gt;YEAR('Financial Goals (non-recurring)'!$H$6)-1,"",IF(X111&lt;&gt;"",X111+1,IF(A112=YEAR('Financial Goals (non-recurring)'!$H$7),1,"")))</f>
        <v/>
      </c>
      <c r="Y112" s="36" t="str">
        <f ca="1">IF(X112&lt;&gt;"",'Financial Goals (non-recurring)'!$H$18*(1+'Financial Goals (non-recurring)'!$H$14)^(X112-1),"")</f>
        <v/>
      </c>
      <c r="Z112" s="30" t="str">
        <f ca="1">IF(A112&gt;YEAR('Financial Goals (non-recurring)'!$J$6)-1,"",IF(Z111&lt;&gt;"",Z111+1,IF(A112=YEAR('Financial Goals (non-recurring)'!$J$7),1,"")))</f>
        <v/>
      </c>
      <c r="AA112" s="36" t="str">
        <f ca="1">IF(Z112&lt;&gt;"",'Financial Goals (non-recurring)'!$J$18*(1+'Financial Goals (non-recurring)'!$J$14)^(Z112-1),"")</f>
        <v/>
      </c>
      <c r="AB112" s="28"/>
      <c r="AC112" s="35" t="str">
        <f t="shared" ca="1" si="26"/>
        <v/>
      </c>
      <c r="AD112" s="31" t="str">
        <f ca="1">IF(ISERROR(INDEX('Financial Goals (recurring)'!$D$4:$H$34,MATCH('Detailed Cash Flow Chart'!AC112,'Financial Goals (recurring)'!$D$4:$D$34,0),3)),"",INDEX('Financial Goals (recurring)'!$D$4:$H$34,MATCH('Detailed Cash Flow Chart'!AC112,'Financial Goals (recurring)'!$D$4:$D$34,0),3))</f>
        <v/>
      </c>
      <c r="AE112" s="32" t="str">
        <f ca="1">IF(ISERROR(INDEX('Financial Goals (recurring)'!$E$4:$H$34,MATCH('Detailed Cash Flow Chart'!AC112,'Financial Goals (recurring)'!$E$4:$E$34,0),3)),"",INDEX('Financial Goals (recurring)'!$E$4:$H$34,MATCH('Detailed Cash Flow Chart'!AC112,'Financial Goals (recurring)'!$E$4:$E$34,0),3))</f>
        <v/>
      </c>
      <c r="AF112" s="32" t="str">
        <f ca="1">IF(ISERROR(INDEX('Financial Goals (recurring)'!$D$4:$H$34,MATCH('Detailed Cash Flow Chart'!AC112,'Financial Goals (recurring)'!$D$4:$D$34,0),5)),"",INDEX('Financial Goals (recurring)'!$D$4:$H$34,MATCH('Detailed Cash Flow Chart'!AC112,'Financial Goals (recurring)'!$D$4:$D$34,0),5))</f>
        <v/>
      </c>
      <c r="AG112" s="36" t="str">
        <f t="shared" si="27"/>
        <v/>
      </c>
      <c r="AH112" s="38"/>
      <c r="AI112" s="28"/>
      <c r="AJ112" s="38" t="str">
        <f t="shared" ca="1" si="28"/>
        <v/>
      </c>
      <c r="AK112" s="38" t="str">
        <f ca="1">IF(ISERROR(INDEX('Financial Goals (recurring)'!$M$4:$Q$34,MATCH('Detailed Cash Flow Chart'!AC112,'Financial Goals (recurring)'!$M$4:$M$34,0),3)),"",INDEX('Financial Goals (recurring)'!$M$4:$Q$34,MATCH('Detailed Cash Flow Chart'!AC112,'Financial Goals (recurring)'!$M$4:$M$34,0),3))</f>
        <v/>
      </c>
      <c r="AL112" s="38" t="str">
        <f ca="1">IF(ISERROR(INDEX('Financial Goals (recurring)'!$N$4:$Q$34,MATCH('Detailed Cash Flow Chart'!AC112,'Financial Goals (recurring)'!$N$4:$N$34,0),3)),"",INDEX('Financial Goals (recurring)'!$N$4:$Q$34,MATCH('Detailed Cash Flow Chart'!AC112,'Financial Goals (recurring)'!$N$4:$N$34,0),3))</f>
        <v/>
      </c>
      <c r="AM112" s="38" t="str">
        <f ca="1">IF(ISERROR(INDEX('Financial Goals (recurring)'!$M$4:$Q$34,MATCH('Detailed Cash Flow Chart'!AC112,'Financial Goals (recurring)'!$M$4:$M$34,0),5)),"",INDEX('Financial Goals (recurring)'!$M$4:$Q$34,MATCH('Detailed Cash Flow Chart'!AC112,'Financial Goals (recurring)'!$M$4:$M$34,0),5))</f>
        <v/>
      </c>
      <c r="AN112" s="32" t="str">
        <f t="shared" ca="1" si="29"/>
        <v/>
      </c>
      <c r="AO112" s="34" t="str">
        <f t="shared" ca="1" si="35"/>
        <v/>
      </c>
      <c r="AP112" s="28"/>
      <c r="AQ112" s="36">
        <f t="shared" ca="1" si="30"/>
        <v>0</v>
      </c>
    </row>
    <row r="113" spans="1:43">
      <c r="A113" s="39" t="str">
        <f t="shared" ca="1" si="21"/>
        <v/>
      </c>
      <c r="B113" s="39" t="str">
        <f ca="1">IF(B112&lt;(Retirement!$B$3+wy+k),B112+1,"")</f>
        <v/>
      </c>
      <c r="C113" s="36" t="str">
        <f ca="1">IF(B113="","",IF(B112&lt;(Retirement!$B$3+wy),C112*(1+preinf),C112*(1+inf)))</f>
        <v/>
      </c>
      <c r="D113" s="36">
        <f t="shared" ca="1" si="36"/>
        <v>0</v>
      </c>
      <c r="E113" s="36" t="str">
        <f t="shared" ca="1" si="37"/>
        <v/>
      </c>
      <c r="F113" s="36" t="str">
        <f ca="1">IF(B113="","",IF(A112&lt;y+wy,IF(Retirement!$J$16="none","none",(12*E113+F112)*(1+preretint)),""))</f>
        <v/>
      </c>
      <c r="G113" s="36" t="str">
        <f ca="1">IF(B113="","",IF(A112&lt;y+wy,G112*(1+Retirement!$B$14),""))</f>
        <v/>
      </c>
      <c r="H113" s="36" t="str">
        <f ca="1">IF(B113="","",IF(A113&gt;=Retirement!$B$4,(H112-12*IF(D113="",0,D113))*(1+IF(A113&lt;Retirement!$B$4,preretint,retroi)), IF(A113=Retirement!$B$4-1,corptax,IF(F113="none",0,F113)+G113)))</f>
        <v/>
      </c>
      <c r="I113" s="41" t="str">
        <f ca="1">IF(A113=Retirement!$B$4-1,IF(F113="none",0,F113)+G113-H113,"")</f>
        <v/>
      </c>
      <c r="J113" s="81" t="e">
        <f t="shared" ca="1" si="22"/>
        <v>#N/A</v>
      </c>
      <c r="K113" s="82" t="e">
        <f t="shared" ca="1" si="23"/>
        <v>#N/A</v>
      </c>
      <c r="L113" s="82" t="e">
        <f t="shared" ca="1" si="33"/>
        <v>#N/A</v>
      </c>
      <c r="M113" s="82">
        <f ca="1">IF(A113&gt;rety-1,'Cash flow summary'!H113,NA())/100000</f>
        <v>0</v>
      </c>
      <c r="N113" s="82" t="e">
        <f t="shared" ca="1" si="34"/>
        <v>#N/A</v>
      </c>
      <c r="O113" s="81" t="e">
        <f t="shared" ca="1" si="24"/>
        <v>#N/A</v>
      </c>
      <c r="P113" s="28"/>
      <c r="Q113" s="283" t="str">
        <f t="shared" ca="1" si="25"/>
        <v/>
      </c>
      <c r="R113" s="30" t="str">
        <f ca="1">IF(A113&gt;YEAR('Financial Goals (non-recurring)'!$B$6)-1,"",IF(R112&lt;&gt;"",R112+1,IF(A113=YEAR('Financial Goals (non-recurring)'!$B$7),1,"")))</f>
        <v/>
      </c>
      <c r="S113" s="36" t="str">
        <f ca="1">IF(R113&lt;&gt;"",'Financial Goals (non-recurring)'!$B$18*(1+incg)^(R113-1),"")</f>
        <v/>
      </c>
      <c r="T113" s="30" t="str">
        <f ca="1">IF(A113&gt;YEAR('Financial Goals (non-recurring)'!$D$6)-1,"",IF(T112&lt;&gt;"",T112+1,IF(A113=YEAR('Financial Goals (non-recurring)'!$D$7),1,"")))</f>
        <v/>
      </c>
      <c r="U113" s="36" t="str">
        <f ca="1">IF(T113&lt;&gt;"",'Financial Goals (non-recurring)'!$D$18*(1+'Financial Goals (non-recurring)'!$D$14)^(T113-1),"")</f>
        <v/>
      </c>
      <c r="V113" s="30" t="str">
        <f ca="1">IF(A113&gt;YEAR('Financial Goals (non-recurring)'!$F$6)-1,"",IF(V112&lt;&gt;"",V112+1,IF(A113=YEAR('Financial Goals (non-recurring)'!$F$7),1,"")))</f>
        <v/>
      </c>
      <c r="W113" s="36" t="str">
        <f ca="1">IF(V113&lt;&gt;"",'Financial Goals (non-recurring)'!$F$18*(1+'Financial Goals (non-recurring)'!$F$14)^(V113-1),"")</f>
        <v/>
      </c>
      <c r="X113" s="30" t="str">
        <f ca="1">IF(A113&gt;YEAR('Financial Goals (non-recurring)'!$H$6)-1,"",IF(X112&lt;&gt;"",X112+1,IF(A113=YEAR('Financial Goals (non-recurring)'!$H$7),1,"")))</f>
        <v/>
      </c>
      <c r="Y113" s="36" t="str">
        <f ca="1">IF(X113&lt;&gt;"",'Financial Goals (non-recurring)'!$H$18*(1+'Financial Goals (non-recurring)'!$H$14)^(X113-1),"")</f>
        <v/>
      </c>
      <c r="Z113" s="30" t="str">
        <f ca="1">IF(A113&gt;YEAR('Financial Goals (non-recurring)'!$J$6)-1,"",IF(Z112&lt;&gt;"",Z112+1,IF(A113=YEAR('Financial Goals (non-recurring)'!$J$7),1,"")))</f>
        <v/>
      </c>
      <c r="AA113" s="36" t="str">
        <f ca="1">IF(Z113&lt;&gt;"",'Financial Goals (non-recurring)'!$J$18*(1+'Financial Goals (non-recurring)'!$J$14)^(Z113-1),"")</f>
        <v/>
      </c>
      <c r="AB113" s="28"/>
      <c r="AC113" s="35" t="str">
        <f t="shared" ca="1" si="26"/>
        <v/>
      </c>
      <c r="AD113" s="31" t="str">
        <f ca="1">IF(ISERROR(INDEX('Financial Goals (recurring)'!$D$4:$H$34,MATCH('Detailed Cash Flow Chart'!AC113,'Financial Goals (recurring)'!$D$4:$D$34,0),3)),"",INDEX('Financial Goals (recurring)'!$D$4:$H$34,MATCH('Detailed Cash Flow Chart'!AC113,'Financial Goals (recurring)'!$D$4:$D$34,0),3))</f>
        <v/>
      </c>
      <c r="AE113" s="32" t="str">
        <f ca="1">IF(ISERROR(INDEX('Financial Goals (recurring)'!$E$4:$H$34,MATCH('Detailed Cash Flow Chart'!AC113,'Financial Goals (recurring)'!$E$4:$E$34,0),3)),"",INDEX('Financial Goals (recurring)'!$E$4:$H$34,MATCH('Detailed Cash Flow Chart'!AC113,'Financial Goals (recurring)'!$E$4:$E$34,0),3))</f>
        <v/>
      </c>
      <c r="AF113" s="32" t="str">
        <f ca="1">IF(ISERROR(INDEX('Financial Goals (recurring)'!$D$4:$H$34,MATCH('Detailed Cash Flow Chart'!AC113,'Financial Goals (recurring)'!$D$4:$D$34,0),5)),"",INDEX('Financial Goals (recurring)'!$D$4:$H$34,MATCH('Detailed Cash Flow Chart'!AC113,'Financial Goals (recurring)'!$D$4:$D$34,0),5))</f>
        <v/>
      </c>
      <c r="AG113" s="36" t="str">
        <f t="shared" si="27"/>
        <v/>
      </c>
      <c r="AH113" s="38"/>
      <c r="AI113" s="28"/>
      <c r="AJ113" s="38" t="str">
        <f t="shared" ca="1" si="28"/>
        <v/>
      </c>
      <c r="AK113" s="38" t="str">
        <f ca="1">IF(ISERROR(INDEX('Financial Goals (recurring)'!$M$4:$Q$34,MATCH('Detailed Cash Flow Chart'!AC113,'Financial Goals (recurring)'!$M$4:$M$34,0),3)),"",INDEX('Financial Goals (recurring)'!$M$4:$Q$34,MATCH('Detailed Cash Flow Chart'!AC113,'Financial Goals (recurring)'!$M$4:$M$34,0),3))</f>
        <v/>
      </c>
      <c r="AL113" s="38" t="str">
        <f ca="1">IF(ISERROR(INDEX('Financial Goals (recurring)'!$N$4:$Q$34,MATCH('Detailed Cash Flow Chart'!AC113,'Financial Goals (recurring)'!$N$4:$N$34,0),3)),"",INDEX('Financial Goals (recurring)'!$N$4:$Q$34,MATCH('Detailed Cash Flow Chart'!AC113,'Financial Goals (recurring)'!$N$4:$N$34,0),3))</f>
        <v/>
      </c>
      <c r="AM113" s="38" t="str">
        <f ca="1">IF(ISERROR(INDEX('Financial Goals (recurring)'!$M$4:$Q$34,MATCH('Detailed Cash Flow Chart'!AC113,'Financial Goals (recurring)'!$M$4:$M$34,0),5)),"",INDEX('Financial Goals (recurring)'!$M$4:$Q$34,MATCH('Detailed Cash Flow Chart'!AC113,'Financial Goals (recurring)'!$M$4:$M$34,0),5))</f>
        <v/>
      </c>
      <c r="AN113" s="32" t="str">
        <f t="shared" ca="1" si="29"/>
        <v/>
      </c>
      <c r="AO113" s="34" t="str">
        <f t="shared" ca="1" si="35"/>
        <v/>
      </c>
      <c r="AP113" s="28"/>
      <c r="AQ113" s="36">
        <f t="shared" ca="1" si="30"/>
        <v>0</v>
      </c>
    </row>
    <row r="114" spans="1:43">
      <c r="A114" s="39" t="str">
        <f t="shared" ca="1" si="21"/>
        <v/>
      </c>
      <c r="B114" s="39" t="str">
        <f ca="1">IF(B113&lt;(Retirement!$B$3+wy+k),B113+1,"")</f>
        <v/>
      </c>
      <c r="C114" s="36" t="str">
        <f ca="1">IF(B114="","",IF(B113&lt;(Retirement!$B$3+wy),C113*(1+preinf),C113*(1+inf)))</f>
        <v/>
      </c>
      <c r="D114" s="36">
        <f t="shared" ca="1" si="36"/>
        <v>0</v>
      </c>
      <c r="E114" s="36" t="str">
        <f t="shared" ca="1" si="37"/>
        <v/>
      </c>
      <c r="F114" s="36" t="str">
        <f ca="1">IF(B114="","",IF(A113&lt;y+wy,IF(Retirement!$J$16="none","none",(12*E114+F113)*(1+preretint)),""))</f>
        <v/>
      </c>
      <c r="G114" s="36" t="str">
        <f ca="1">IF(B114="","",IF(A113&lt;y+wy,G113*(1+Retirement!$B$14),""))</f>
        <v/>
      </c>
      <c r="H114" s="36" t="str">
        <f ca="1">IF(B114="","",IF(A114&gt;=Retirement!$B$4,(H113-12*IF(D114="",0,D114))*(1+IF(A114&lt;Retirement!$B$4,preretint,retroi)), IF(A114=Retirement!$B$4-1,corptax,IF(F114="none",0,F114)+G114)))</f>
        <v/>
      </c>
      <c r="I114" s="41" t="str">
        <f ca="1">IF(A114=Retirement!$B$4-1,IF(F114="none",0,F114)+G114-H114,"")</f>
        <v/>
      </c>
      <c r="J114" s="81" t="e">
        <f t="shared" ca="1" si="22"/>
        <v>#N/A</v>
      </c>
      <c r="K114" s="82" t="e">
        <f t="shared" ca="1" si="23"/>
        <v>#N/A</v>
      </c>
      <c r="L114" s="82" t="e">
        <f t="shared" ca="1" si="33"/>
        <v>#N/A</v>
      </c>
      <c r="M114" s="82">
        <f ca="1">IF(A114&gt;rety-1,'Cash flow summary'!H114,NA())/100000</f>
        <v>0</v>
      </c>
      <c r="N114" s="82" t="e">
        <f t="shared" ca="1" si="34"/>
        <v>#N/A</v>
      </c>
      <c r="O114" s="81" t="e">
        <f t="shared" ca="1" si="24"/>
        <v>#N/A</v>
      </c>
      <c r="P114" s="28"/>
      <c r="Q114" s="283" t="str">
        <f t="shared" ca="1" si="25"/>
        <v/>
      </c>
      <c r="R114" s="30" t="str">
        <f ca="1">IF(A114&gt;YEAR('Financial Goals (non-recurring)'!$B$6)-1,"",IF(R113&lt;&gt;"",R113+1,IF(A114=YEAR('Financial Goals (non-recurring)'!$B$7),1,"")))</f>
        <v/>
      </c>
      <c r="S114" s="36" t="str">
        <f ca="1">IF(R114&lt;&gt;"",'Financial Goals (non-recurring)'!$B$18*(1+incg)^(R114-1),"")</f>
        <v/>
      </c>
      <c r="T114" s="30" t="str">
        <f ca="1">IF(A114&gt;YEAR('Financial Goals (non-recurring)'!$D$6)-1,"",IF(T113&lt;&gt;"",T113+1,IF(A114=YEAR('Financial Goals (non-recurring)'!$D$7),1,"")))</f>
        <v/>
      </c>
      <c r="U114" s="36" t="str">
        <f ca="1">IF(T114&lt;&gt;"",'Financial Goals (non-recurring)'!$D$18*(1+'Financial Goals (non-recurring)'!$D$14)^(T114-1),"")</f>
        <v/>
      </c>
      <c r="V114" s="30" t="str">
        <f ca="1">IF(A114&gt;YEAR('Financial Goals (non-recurring)'!$F$6)-1,"",IF(V113&lt;&gt;"",V113+1,IF(A114=YEAR('Financial Goals (non-recurring)'!$F$7),1,"")))</f>
        <v/>
      </c>
      <c r="W114" s="36" t="str">
        <f ca="1">IF(V114&lt;&gt;"",'Financial Goals (non-recurring)'!$F$18*(1+'Financial Goals (non-recurring)'!$F$14)^(V114-1),"")</f>
        <v/>
      </c>
      <c r="X114" s="30" t="str">
        <f ca="1">IF(A114&gt;YEAR('Financial Goals (non-recurring)'!$H$6)-1,"",IF(X113&lt;&gt;"",X113+1,IF(A114=YEAR('Financial Goals (non-recurring)'!$H$7),1,"")))</f>
        <v/>
      </c>
      <c r="Y114" s="36" t="str">
        <f ca="1">IF(X114&lt;&gt;"",'Financial Goals (non-recurring)'!$H$18*(1+'Financial Goals (non-recurring)'!$H$14)^(X114-1),"")</f>
        <v/>
      </c>
      <c r="Z114" s="30" t="str">
        <f ca="1">IF(A114&gt;YEAR('Financial Goals (non-recurring)'!$J$6)-1,"",IF(Z113&lt;&gt;"",Z113+1,IF(A114=YEAR('Financial Goals (non-recurring)'!$J$7),1,"")))</f>
        <v/>
      </c>
      <c r="AA114" s="36" t="str">
        <f ca="1">IF(Z114&lt;&gt;"",'Financial Goals (non-recurring)'!$J$18*(1+'Financial Goals (non-recurring)'!$J$14)^(Z114-1),"")</f>
        <v/>
      </c>
      <c r="AB114" s="28"/>
      <c r="AC114" s="35" t="str">
        <f t="shared" ca="1" si="26"/>
        <v/>
      </c>
      <c r="AD114" s="31" t="str">
        <f ca="1">IF(ISERROR(INDEX('Financial Goals (recurring)'!$D$4:$H$34,MATCH('Detailed Cash Flow Chart'!AC114,'Financial Goals (recurring)'!$D$4:$D$34,0),3)),"",INDEX('Financial Goals (recurring)'!$D$4:$H$34,MATCH('Detailed Cash Flow Chart'!AC114,'Financial Goals (recurring)'!$D$4:$D$34,0),3))</f>
        <v/>
      </c>
      <c r="AE114" s="32" t="str">
        <f ca="1">IF(ISERROR(INDEX('Financial Goals (recurring)'!$E$4:$H$34,MATCH('Detailed Cash Flow Chart'!AC114,'Financial Goals (recurring)'!$E$4:$E$34,0),3)),"",INDEX('Financial Goals (recurring)'!$E$4:$H$34,MATCH('Detailed Cash Flow Chart'!AC114,'Financial Goals (recurring)'!$E$4:$E$34,0),3))</f>
        <v/>
      </c>
      <c r="AF114" s="32" t="str">
        <f ca="1">IF(ISERROR(INDEX('Financial Goals (recurring)'!$D$4:$H$34,MATCH('Detailed Cash Flow Chart'!AC114,'Financial Goals (recurring)'!$D$4:$D$34,0),5)),"",INDEX('Financial Goals (recurring)'!$D$4:$H$34,MATCH('Detailed Cash Flow Chart'!AC114,'Financial Goals (recurring)'!$D$4:$D$34,0),5))</f>
        <v/>
      </c>
      <c r="AG114" s="36" t="str">
        <f t="shared" si="27"/>
        <v/>
      </c>
      <c r="AH114" s="38"/>
      <c r="AI114" s="28"/>
      <c r="AJ114" s="38" t="str">
        <f t="shared" ca="1" si="28"/>
        <v/>
      </c>
      <c r="AK114" s="38" t="str">
        <f ca="1">IF(ISERROR(INDEX('Financial Goals (recurring)'!$M$4:$Q$34,MATCH('Detailed Cash Flow Chart'!AC114,'Financial Goals (recurring)'!$M$4:$M$34,0),3)),"",INDEX('Financial Goals (recurring)'!$M$4:$Q$34,MATCH('Detailed Cash Flow Chart'!AC114,'Financial Goals (recurring)'!$M$4:$M$34,0),3))</f>
        <v/>
      </c>
      <c r="AL114" s="38" t="str">
        <f ca="1">IF(ISERROR(INDEX('Financial Goals (recurring)'!$N$4:$Q$34,MATCH('Detailed Cash Flow Chart'!AC114,'Financial Goals (recurring)'!$N$4:$N$34,0),3)),"",INDEX('Financial Goals (recurring)'!$N$4:$Q$34,MATCH('Detailed Cash Flow Chart'!AC114,'Financial Goals (recurring)'!$N$4:$N$34,0),3))</f>
        <v/>
      </c>
      <c r="AM114" s="38" t="str">
        <f ca="1">IF(ISERROR(INDEX('Financial Goals (recurring)'!$M$4:$Q$34,MATCH('Detailed Cash Flow Chart'!AC114,'Financial Goals (recurring)'!$M$4:$M$34,0),5)),"",INDEX('Financial Goals (recurring)'!$M$4:$Q$34,MATCH('Detailed Cash Flow Chart'!AC114,'Financial Goals (recurring)'!$M$4:$M$34,0),5))</f>
        <v/>
      </c>
      <c r="AN114" s="32" t="str">
        <f t="shared" ca="1" si="29"/>
        <v/>
      </c>
      <c r="AO114" s="34" t="str">
        <f t="shared" ca="1" si="35"/>
        <v/>
      </c>
      <c r="AP114" s="28"/>
      <c r="AQ114" s="36">
        <f t="shared" ca="1" si="30"/>
        <v>0</v>
      </c>
    </row>
    <row r="115" spans="1:43">
      <c r="A115" s="39" t="str">
        <f t="shared" ca="1" si="21"/>
        <v/>
      </c>
      <c r="B115" s="39" t="str">
        <f ca="1">IF(B114&lt;(Retirement!$B$3+wy+k),B114+1,"")</f>
        <v/>
      </c>
      <c r="C115" s="36" t="str">
        <f ca="1">IF(B115="","",IF(B114&lt;(Retirement!$B$3+wy),C114*(1+preinf),C114*(1+inf)))</f>
        <v/>
      </c>
      <c r="D115" s="36">
        <f t="shared" ca="1" si="36"/>
        <v>0</v>
      </c>
      <c r="E115" s="36" t="str">
        <f t="shared" ca="1" si="37"/>
        <v/>
      </c>
      <c r="F115" s="36" t="str">
        <f ca="1">IF(B115="","",IF(A114&lt;y+wy,IF(Retirement!$J$16="none","none",(12*E115+F114)*(1+preretint)),""))</f>
        <v/>
      </c>
      <c r="G115" s="36" t="str">
        <f ca="1">IF(B115="","",IF(A114&lt;y+wy,G114*(1+Retirement!$B$14),""))</f>
        <v/>
      </c>
      <c r="H115" s="36" t="str">
        <f ca="1">IF(B115="","",IF(A115&gt;=Retirement!$B$4,(H114-12*IF(D115="",0,D115))*(1+IF(A115&lt;Retirement!$B$4,preretint,retroi)), IF(A115=Retirement!$B$4-1,corptax,IF(F115="none",0,F115)+G115)))</f>
        <v/>
      </c>
      <c r="I115" s="41" t="str">
        <f ca="1">IF(A115=Retirement!$B$4-1,IF(F115="none",0,F115)+G115-H115,"")</f>
        <v/>
      </c>
      <c r="J115" s="81" t="e">
        <f t="shared" ca="1" si="22"/>
        <v>#N/A</v>
      </c>
      <c r="K115" s="82" t="e">
        <f t="shared" ca="1" si="23"/>
        <v>#N/A</v>
      </c>
      <c r="L115" s="82" t="e">
        <f t="shared" ca="1" si="33"/>
        <v>#N/A</v>
      </c>
      <c r="M115" s="82">
        <f ca="1">IF(A115&gt;rety-1,'Cash flow summary'!H115,NA())/100000</f>
        <v>0</v>
      </c>
      <c r="N115" s="82" t="e">
        <f t="shared" ca="1" si="34"/>
        <v>#N/A</v>
      </c>
      <c r="O115" s="81" t="e">
        <f t="shared" ca="1" si="24"/>
        <v>#N/A</v>
      </c>
      <c r="P115" s="28"/>
      <c r="Q115" s="283" t="str">
        <f t="shared" ca="1" si="25"/>
        <v/>
      </c>
      <c r="R115" s="30" t="str">
        <f ca="1">IF(A115&gt;YEAR('Financial Goals (non-recurring)'!$B$6)-1,"",IF(R114&lt;&gt;"",R114+1,IF(A115=YEAR('Financial Goals (non-recurring)'!$B$7),1,"")))</f>
        <v/>
      </c>
      <c r="S115" s="36" t="str">
        <f ca="1">IF(R115&lt;&gt;"",'Financial Goals (non-recurring)'!$B$18*(1+incg)^(R115-1),"")</f>
        <v/>
      </c>
      <c r="T115" s="30" t="str">
        <f ca="1">IF(A115&gt;YEAR('Financial Goals (non-recurring)'!$D$6)-1,"",IF(T114&lt;&gt;"",T114+1,IF(A115=YEAR('Financial Goals (non-recurring)'!$D$7),1,"")))</f>
        <v/>
      </c>
      <c r="U115" s="36" t="str">
        <f ca="1">IF(T115&lt;&gt;"",'Financial Goals (non-recurring)'!$D$18*(1+'Financial Goals (non-recurring)'!$D$14)^(T115-1),"")</f>
        <v/>
      </c>
      <c r="V115" s="30" t="str">
        <f ca="1">IF(A115&gt;YEAR('Financial Goals (non-recurring)'!$F$6)-1,"",IF(V114&lt;&gt;"",V114+1,IF(A115=YEAR('Financial Goals (non-recurring)'!$F$7),1,"")))</f>
        <v/>
      </c>
      <c r="W115" s="36" t="str">
        <f ca="1">IF(V115&lt;&gt;"",'Financial Goals (non-recurring)'!$F$18*(1+'Financial Goals (non-recurring)'!$F$14)^(V115-1),"")</f>
        <v/>
      </c>
      <c r="X115" s="30" t="str">
        <f ca="1">IF(A115&gt;YEAR('Financial Goals (non-recurring)'!$H$6)-1,"",IF(X114&lt;&gt;"",X114+1,IF(A115=YEAR('Financial Goals (non-recurring)'!$H$7),1,"")))</f>
        <v/>
      </c>
      <c r="Y115" s="36" t="str">
        <f ca="1">IF(X115&lt;&gt;"",'Financial Goals (non-recurring)'!$H$18*(1+'Financial Goals (non-recurring)'!$H$14)^(X115-1),"")</f>
        <v/>
      </c>
      <c r="Z115" s="30" t="str">
        <f ca="1">IF(A115&gt;YEAR('Financial Goals (non-recurring)'!$J$6)-1,"",IF(Z114&lt;&gt;"",Z114+1,IF(A115=YEAR('Financial Goals (non-recurring)'!$J$7),1,"")))</f>
        <v/>
      </c>
      <c r="AA115" s="36" t="str">
        <f ca="1">IF(Z115&lt;&gt;"",'Financial Goals (non-recurring)'!$J$18*(1+'Financial Goals (non-recurring)'!$J$14)^(Z115-1),"")</f>
        <v/>
      </c>
      <c r="AB115" s="28"/>
      <c r="AC115" s="35" t="str">
        <f t="shared" ca="1" si="26"/>
        <v/>
      </c>
      <c r="AD115" s="31" t="str">
        <f ca="1">IF(ISERROR(INDEX('Financial Goals (recurring)'!$D$4:$H$34,MATCH('Detailed Cash Flow Chart'!AC115,'Financial Goals (recurring)'!$D$4:$D$34,0),3)),"",INDEX('Financial Goals (recurring)'!$D$4:$H$34,MATCH('Detailed Cash Flow Chart'!AC115,'Financial Goals (recurring)'!$D$4:$D$34,0),3))</f>
        <v/>
      </c>
      <c r="AE115" s="32" t="str">
        <f ca="1">IF(ISERROR(INDEX('Financial Goals (recurring)'!$E$4:$H$34,MATCH('Detailed Cash Flow Chart'!AC115,'Financial Goals (recurring)'!$E$4:$E$34,0),3)),"",INDEX('Financial Goals (recurring)'!$E$4:$H$34,MATCH('Detailed Cash Flow Chart'!AC115,'Financial Goals (recurring)'!$E$4:$E$34,0),3))</f>
        <v/>
      </c>
      <c r="AF115" s="32" t="str">
        <f ca="1">IF(ISERROR(INDEX('Financial Goals (recurring)'!$D$4:$H$34,MATCH('Detailed Cash Flow Chart'!AC115,'Financial Goals (recurring)'!$D$4:$D$34,0),5)),"",INDEX('Financial Goals (recurring)'!$D$4:$H$34,MATCH('Detailed Cash Flow Chart'!AC115,'Financial Goals (recurring)'!$D$4:$D$34,0),5))</f>
        <v/>
      </c>
      <c r="AG115" s="36" t="str">
        <f t="shared" si="27"/>
        <v/>
      </c>
      <c r="AH115" s="38"/>
      <c r="AI115" s="28"/>
      <c r="AJ115" s="38" t="str">
        <f t="shared" ca="1" si="28"/>
        <v/>
      </c>
      <c r="AK115" s="38" t="str">
        <f ca="1">IF(ISERROR(INDEX('Financial Goals (recurring)'!$M$4:$Q$34,MATCH('Detailed Cash Flow Chart'!AC115,'Financial Goals (recurring)'!$M$4:$M$34,0),3)),"",INDEX('Financial Goals (recurring)'!$M$4:$Q$34,MATCH('Detailed Cash Flow Chart'!AC115,'Financial Goals (recurring)'!$M$4:$M$34,0),3))</f>
        <v/>
      </c>
      <c r="AL115" s="38" t="str">
        <f ca="1">IF(ISERROR(INDEX('Financial Goals (recurring)'!$N$4:$Q$34,MATCH('Detailed Cash Flow Chart'!AC115,'Financial Goals (recurring)'!$N$4:$N$34,0),3)),"",INDEX('Financial Goals (recurring)'!$N$4:$Q$34,MATCH('Detailed Cash Flow Chart'!AC115,'Financial Goals (recurring)'!$N$4:$N$34,0),3))</f>
        <v/>
      </c>
      <c r="AM115" s="38" t="str">
        <f ca="1">IF(ISERROR(INDEX('Financial Goals (recurring)'!$M$4:$Q$34,MATCH('Detailed Cash Flow Chart'!AC115,'Financial Goals (recurring)'!$M$4:$M$34,0),5)),"",INDEX('Financial Goals (recurring)'!$M$4:$Q$34,MATCH('Detailed Cash Flow Chart'!AC115,'Financial Goals (recurring)'!$M$4:$M$34,0),5))</f>
        <v/>
      </c>
      <c r="AN115" s="32" t="str">
        <f t="shared" ca="1" si="29"/>
        <v/>
      </c>
      <c r="AO115" s="34" t="str">
        <f t="shared" ca="1" si="35"/>
        <v/>
      </c>
      <c r="AP115" s="28"/>
      <c r="AQ115" s="36">
        <f t="shared" ca="1" si="30"/>
        <v>0</v>
      </c>
    </row>
    <row r="116" spans="1:43">
      <c r="A116" s="39" t="str">
        <f t="shared" ca="1" si="21"/>
        <v/>
      </c>
      <c r="B116" s="39" t="str">
        <f ca="1">IF(B115&lt;(Retirement!$B$3+wy+k),B115+1,"")</f>
        <v/>
      </c>
      <c r="C116" s="36" t="str">
        <f ca="1">IF(B116="","",IF(B115&lt;(Retirement!$B$3+wy),C115*(1+preinf),C115*(1+inf)))</f>
        <v/>
      </c>
      <c r="D116" s="36">
        <f t="shared" ca="1" si="36"/>
        <v>0</v>
      </c>
      <c r="E116" s="36" t="str">
        <f t="shared" ca="1" si="37"/>
        <v/>
      </c>
      <c r="F116" s="36" t="str">
        <f ca="1">IF(B116="","",IF(A115&lt;y+wy,IF(Retirement!$J$16="none","none",(12*E116+F115)*(1+preretint)),""))</f>
        <v/>
      </c>
      <c r="G116" s="36" t="str">
        <f ca="1">IF(B116="","",IF(A115&lt;y+wy,G115*(1+Retirement!$B$14),""))</f>
        <v/>
      </c>
      <c r="H116" s="36" t="str">
        <f ca="1">IF(B116="","",IF(A116&gt;=Retirement!$B$4,(H115-12*IF(D116="",0,D116))*(1+IF(A116&lt;Retirement!$B$4,preretint,retroi)), IF(A116=Retirement!$B$4-1,corptax,IF(F116="none",0,F116)+G116)))</f>
        <v/>
      </c>
      <c r="I116" s="41" t="str">
        <f ca="1">IF(A116=Retirement!$B$4-1,IF(F116="none",0,F116)+G116-H116,"")</f>
        <v/>
      </c>
      <c r="J116" s="81" t="e">
        <f t="shared" ca="1" si="22"/>
        <v>#N/A</v>
      </c>
      <c r="K116" s="82" t="e">
        <f t="shared" ca="1" si="23"/>
        <v>#N/A</v>
      </c>
      <c r="L116" s="82" t="e">
        <f t="shared" ca="1" si="33"/>
        <v>#N/A</v>
      </c>
      <c r="M116" s="82">
        <f ca="1">IF(A116&gt;rety-1,'Cash flow summary'!H116,NA())/100000</f>
        <v>0</v>
      </c>
      <c r="N116" s="82" t="e">
        <f t="shared" ca="1" si="34"/>
        <v>#N/A</v>
      </c>
      <c r="O116" s="81" t="e">
        <f t="shared" ca="1" si="24"/>
        <v>#N/A</v>
      </c>
      <c r="P116" s="28"/>
      <c r="Q116" s="283" t="str">
        <f t="shared" ca="1" si="25"/>
        <v/>
      </c>
      <c r="R116" s="30" t="str">
        <f ca="1">IF(A116&gt;YEAR('Financial Goals (non-recurring)'!$B$6)-1,"",IF(R115&lt;&gt;"",R115+1,IF(A116=YEAR('Financial Goals (non-recurring)'!$B$7),1,"")))</f>
        <v/>
      </c>
      <c r="S116" s="36" t="str">
        <f ca="1">IF(R116&lt;&gt;"",'Financial Goals (non-recurring)'!$B$18*(1+incg)^(R116-1),"")</f>
        <v/>
      </c>
      <c r="T116" s="30" t="str">
        <f ca="1">IF(A116&gt;YEAR('Financial Goals (non-recurring)'!$D$6)-1,"",IF(T115&lt;&gt;"",T115+1,IF(A116=YEAR('Financial Goals (non-recurring)'!$D$7),1,"")))</f>
        <v/>
      </c>
      <c r="U116" s="36" t="str">
        <f ca="1">IF(T116&lt;&gt;"",'Financial Goals (non-recurring)'!$D$18*(1+'Financial Goals (non-recurring)'!$D$14)^(T116-1),"")</f>
        <v/>
      </c>
      <c r="V116" s="30" t="str">
        <f ca="1">IF(A116&gt;YEAR('Financial Goals (non-recurring)'!$F$6)-1,"",IF(V115&lt;&gt;"",V115+1,IF(A116=YEAR('Financial Goals (non-recurring)'!$F$7),1,"")))</f>
        <v/>
      </c>
      <c r="W116" s="36" t="str">
        <f ca="1">IF(V116&lt;&gt;"",'Financial Goals (non-recurring)'!$F$18*(1+'Financial Goals (non-recurring)'!$F$14)^(V116-1),"")</f>
        <v/>
      </c>
      <c r="X116" s="30" t="str">
        <f ca="1">IF(A116&gt;YEAR('Financial Goals (non-recurring)'!$H$6)-1,"",IF(X115&lt;&gt;"",X115+1,IF(A116=YEAR('Financial Goals (non-recurring)'!$H$7),1,"")))</f>
        <v/>
      </c>
      <c r="Y116" s="36" t="str">
        <f ca="1">IF(X116&lt;&gt;"",'Financial Goals (non-recurring)'!$H$18*(1+'Financial Goals (non-recurring)'!$H$14)^(X116-1),"")</f>
        <v/>
      </c>
      <c r="Z116" s="30" t="str">
        <f ca="1">IF(A116&gt;YEAR('Financial Goals (non-recurring)'!$J$6)-1,"",IF(Z115&lt;&gt;"",Z115+1,IF(A116=YEAR('Financial Goals (non-recurring)'!$J$7),1,"")))</f>
        <v/>
      </c>
      <c r="AA116" s="36" t="str">
        <f ca="1">IF(Z116&lt;&gt;"",'Financial Goals (non-recurring)'!$J$18*(1+'Financial Goals (non-recurring)'!$J$14)^(Z116-1),"")</f>
        <v/>
      </c>
      <c r="AB116" s="28"/>
      <c r="AC116" s="35" t="str">
        <f t="shared" ca="1" si="26"/>
        <v/>
      </c>
      <c r="AD116" s="31" t="str">
        <f ca="1">IF(ISERROR(INDEX('Financial Goals (recurring)'!$D$4:$H$34,MATCH('Detailed Cash Flow Chart'!AC116,'Financial Goals (recurring)'!$D$4:$D$34,0),3)),"",INDEX('Financial Goals (recurring)'!$D$4:$H$34,MATCH('Detailed Cash Flow Chart'!AC116,'Financial Goals (recurring)'!$D$4:$D$34,0),3))</f>
        <v/>
      </c>
      <c r="AE116" s="32" t="str">
        <f ca="1">IF(ISERROR(INDEX('Financial Goals (recurring)'!$E$4:$H$34,MATCH('Detailed Cash Flow Chart'!AC116,'Financial Goals (recurring)'!$E$4:$E$34,0),3)),"",INDEX('Financial Goals (recurring)'!$E$4:$H$34,MATCH('Detailed Cash Flow Chart'!AC116,'Financial Goals (recurring)'!$E$4:$E$34,0),3))</f>
        <v/>
      </c>
      <c r="AF116" s="32" t="str">
        <f ca="1">IF(ISERROR(INDEX('Financial Goals (recurring)'!$D$4:$H$34,MATCH('Detailed Cash Flow Chart'!AC116,'Financial Goals (recurring)'!$D$4:$D$34,0),5)),"",INDEX('Financial Goals (recurring)'!$D$4:$H$34,MATCH('Detailed Cash Flow Chart'!AC116,'Financial Goals (recurring)'!$D$4:$D$34,0),5))</f>
        <v/>
      </c>
      <c r="AG116" s="36" t="str">
        <f t="shared" si="27"/>
        <v/>
      </c>
      <c r="AH116" s="38"/>
      <c r="AI116" s="28"/>
      <c r="AJ116" s="38" t="str">
        <f t="shared" ca="1" si="28"/>
        <v/>
      </c>
      <c r="AK116" s="38" t="str">
        <f ca="1">IF(ISERROR(INDEX('Financial Goals (recurring)'!$M$4:$Q$34,MATCH('Detailed Cash Flow Chart'!AC116,'Financial Goals (recurring)'!$M$4:$M$34,0),3)),"",INDEX('Financial Goals (recurring)'!$M$4:$Q$34,MATCH('Detailed Cash Flow Chart'!AC116,'Financial Goals (recurring)'!$M$4:$M$34,0),3))</f>
        <v/>
      </c>
      <c r="AL116" s="38" t="str">
        <f ca="1">IF(ISERROR(INDEX('Financial Goals (recurring)'!$N$4:$Q$34,MATCH('Detailed Cash Flow Chart'!AC116,'Financial Goals (recurring)'!$N$4:$N$34,0),3)),"",INDEX('Financial Goals (recurring)'!$N$4:$Q$34,MATCH('Detailed Cash Flow Chart'!AC116,'Financial Goals (recurring)'!$N$4:$N$34,0),3))</f>
        <v/>
      </c>
      <c r="AM116" s="38" t="str">
        <f ca="1">IF(ISERROR(INDEX('Financial Goals (recurring)'!$M$4:$Q$34,MATCH('Detailed Cash Flow Chart'!AC116,'Financial Goals (recurring)'!$M$4:$M$34,0),5)),"",INDEX('Financial Goals (recurring)'!$M$4:$Q$34,MATCH('Detailed Cash Flow Chart'!AC116,'Financial Goals (recurring)'!$M$4:$M$34,0),5))</f>
        <v/>
      </c>
      <c r="AN116" s="32" t="str">
        <f t="shared" ca="1" si="29"/>
        <v/>
      </c>
      <c r="AO116" s="34" t="str">
        <f t="shared" ca="1" si="35"/>
        <v/>
      </c>
      <c r="AP116" s="28"/>
      <c r="AQ116" s="36">
        <f t="shared" ca="1" si="30"/>
        <v>0</v>
      </c>
    </row>
    <row r="117" spans="1:43">
      <c r="A117" s="39" t="str">
        <f t="shared" ca="1" si="21"/>
        <v/>
      </c>
      <c r="B117" s="39" t="str">
        <f ca="1">IF(B116&lt;(Retirement!$B$3+wy+k),B116+1,"")</f>
        <v/>
      </c>
      <c r="C117" s="36" t="str">
        <f ca="1">IF(B117="","",IF(B116&lt;(Retirement!$B$3+wy),C116*(1+preinf),C116*(1+inf)))</f>
        <v/>
      </c>
      <c r="D117" s="36">
        <f t="shared" ca="1" si="36"/>
        <v>0</v>
      </c>
      <c r="E117" s="36" t="str">
        <f t="shared" ca="1" si="37"/>
        <v/>
      </c>
      <c r="F117" s="36" t="str">
        <f ca="1">IF(B117="","",IF(A116&lt;y+wy,IF(Retirement!$J$16="none","none",(12*E117+F116)*(1+preretint)),""))</f>
        <v/>
      </c>
      <c r="G117" s="36" t="str">
        <f ca="1">IF(B117="","",IF(A116&lt;y+wy,G116*(1+Retirement!$B$14),""))</f>
        <v/>
      </c>
      <c r="H117" s="36" t="str">
        <f ca="1">IF(B117="","",IF(A117&gt;=Retirement!$B$4,(H116-12*IF(D117="",0,D117))*(1+IF(A117&lt;Retirement!$B$4,preretint,retroi)), IF(A117=Retirement!$B$4-1,corptax,IF(F117="none",0,F117)+G117)))</f>
        <v/>
      </c>
      <c r="I117" s="41" t="str">
        <f ca="1">IF(A117=Retirement!$B$4-1,IF(F117="none",0,F117)+G117-H117,"")</f>
        <v/>
      </c>
      <c r="J117" s="81" t="e">
        <f t="shared" ca="1" si="22"/>
        <v>#N/A</v>
      </c>
      <c r="K117" s="82" t="e">
        <f t="shared" ca="1" si="23"/>
        <v>#N/A</v>
      </c>
      <c r="L117" s="82" t="e">
        <f t="shared" ca="1" si="33"/>
        <v>#N/A</v>
      </c>
      <c r="M117" s="82">
        <f ca="1">IF(A117&gt;rety-1,'Cash flow summary'!H117,NA())/100000</f>
        <v>0</v>
      </c>
      <c r="N117" s="82" t="e">
        <f t="shared" ca="1" si="34"/>
        <v>#N/A</v>
      </c>
      <c r="O117" s="81" t="e">
        <f t="shared" ca="1" si="24"/>
        <v>#N/A</v>
      </c>
      <c r="P117" s="28"/>
      <c r="Q117" s="283" t="str">
        <f t="shared" ca="1" si="25"/>
        <v/>
      </c>
      <c r="R117" s="30" t="str">
        <f ca="1">IF(A117&gt;YEAR('Financial Goals (non-recurring)'!$B$6)-1,"",IF(R116&lt;&gt;"",R116+1,IF(A117=YEAR('Financial Goals (non-recurring)'!$B$7),1,"")))</f>
        <v/>
      </c>
      <c r="S117" s="36" t="str">
        <f ca="1">IF(R117&lt;&gt;"",'Financial Goals (non-recurring)'!$B$18*(1+incg)^(R117-1),"")</f>
        <v/>
      </c>
      <c r="T117" s="30" t="str">
        <f ca="1">IF(A117&gt;YEAR('Financial Goals (non-recurring)'!$D$6)-1,"",IF(T116&lt;&gt;"",T116+1,IF(A117=YEAR('Financial Goals (non-recurring)'!$D$7),1,"")))</f>
        <v/>
      </c>
      <c r="U117" s="36" t="str">
        <f ca="1">IF(T117&lt;&gt;"",'Financial Goals (non-recurring)'!$D$18*(1+'Financial Goals (non-recurring)'!$D$14)^(T117-1),"")</f>
        <v/>
      </c>
      <c r="V117" s="30" t="str">
        <f ca="1">IF(A117&gt;YEAR('Financial Goals (non-recurring)'!$F$6)-1,"",IF(V116&lt;&gt;"",V116+1,IF(A117=YEAR('Financial Goals (non-recurring)'!$F$7),1,"")))</f>
        <v/>
      </c>
      <c r="W117" s="36" t="str">
        <f ca="1">IF(V117&lt;&gt;"",'Financial Goals (non-recurring)'!$F$18*(1+'Financial Goals (non-recurring)'!$F$14)^(V117-1),"")</f>
        <v/>
      </c>
      <c r="X117" s="30" t="str">
        <f ca="1">IF(A117&gt;YEAR('Financial Goals (non-recurring)'!$H$6)-1,"",IF(X116&lt;&gt;"",X116+1,IF(A117=YEAR('Financial Goals (non-recurring)'!$H$7),1,"")))</f>
        <v/>
      </c>
      <c r="Y117" s="36" t="str">
        <f ca="1">IF(X117&lt;&gt;"",'Financial Goals (non-recurring)'!$H$18*(1+'Financial Goals (non-recurring)'!$H$14)^(X117-1),"")</f>
        <v/>
      </c>
      <c r="Z117" s="30" t="str">
        <f ca="1">IF(A117&gt;YEAR('Financial Goals (non-recurring)'!$J$6)-1,"",IF(Z116&lt;&gt;"",Z116+1,IF(A117=YEAR('Financial Goals (non-recurring)'!$J$7),1,"")))</f>
        <v/>
      </c>
      <c r="AA117" s="36" t="str">
        <f ca="1">IF(Z117&lt;&gt;"",'Financial Goals (non-recurring)'!$J$18*(1+'Financial Goals (non-recurring)'!$J$14)^(Z117-1),"")</f>
        <v/>
      </c>
      <c r="AB117" s="28"/>
      <c r="AC117" s="35" t="str">
        <f t="shared" ca="1" si="26"/>
        <v/>
      </c>
      <c r="AD117" s="31" t="str">
        <f ca="1">IF(ISERROR(INDEX('Financial Goals (recurring)'!$D$4:$H$34,MATCH('Detailed Cash Flow Chart'!AC117,'Financial Goals (recurring)'!$D$4:$D$34,0),3)),"",INDEX('Financial Goals (recurring)'!$D$4:$H$34,MATCH('Detailed Cash Flow Chart'!AC117,'Financial Goals (recurring)'!$D$4:$D$34,0),3))</f>
        <v/>
      </c>
      <c r="AE117" s="32" t="str">
        <f ca="1">IF(ISERROR(INDEX('Financial Goals (recurring)'!$E$4:$H$34,MATCH('Detailed Cash Flow Chart'!AC117,'Financial Goals (recurring)'!$E$4:$E$34,0),3)),"",INDEX('Financial Goals (recurring)'!$E$4:$H$34,MATCH('Detailed Cash Flow Chart'!AC117,'Financial Goals (recurring)'!$E$4:$E$34,0),3))</f>
        <v/>
      </c>
      <c r="AF117" s="32" t="str">
        <f ca="1">IF(ISERROR(INDEX('Financial Goals (recurring)'!$D$4:$H$34,MATCH('Detailed Cash Flow Chart'!AC117,'Financial Goals (recurring)'!$D$4:$D$34,0),5)),"",INDEX('Financial Goals (recurring)'!$D$4:$H$34,MATCH('Detailed Cash Flow Chart'!AC117,'Financial Goals (recurring)'!$D$4:$D$34,0),5))</f>
        <v/>
      </c>
      <c r="AG117" s="36" t="str">
        <f t="shared" si="27"/>
        <v/>
      </c>
      <c r="AH117" s="38"/>
      <c r="AI117" s="28"/>
      <c r="AJ117" s="38" t="str">
        <f t="shared" ca="1" si="28"/>
        <v/>
      </c>
      <c r="AK117" s="38" t="str">
        <f ca="1">IF(ISERROR(INDEX('Financial Goals (recurring)'!$M$4:$Q$34,MATCH('Detailed Cash Flow Chart'!AC117,'Financial Goals (recurring)'!$M$4:$M$34,0),3)),"",INDEX('Financial Goals (recurring)'!$M$4:$Q$34,MATCH('Detailed Cash Flow Chart'!AC117,'Financial Goals (recurring)'!$M$4:$M$34,0),3))</f>
        <v/>
      </c>
      <c r="AL117" s="38" t="str">
        <f ca="1">IF(ISERROR(INDEX('Financial Goals (recurring)'!$N$4:$Q$34,MATCH('Detailed Cash Flow Chart'!AC117,'Financial Goals (recurring)'!$N$4:$N$34,0),3)),"",INDEX('Financial Goals (recurring)'!$N$4:$Q$34,MATCH('Detailed Cash Flow Chart'!AC117,'Financial Goals (recurring)'!$N$4:$N$34,0),3))</f>
        <v/>
      </c>
      <c r="AM117" s="38" t="str">
        <f ca="1">IF(ISERROR(INDEX('Financial Goals (recurring)'!$M$4:$Q$34,MATCH('Detailed Cash Flow Chart'!AC117,'Financial Goals (recurring)'!$M$4:$M$34,0),5)),"",INDEX('Financial Goals (recurring)'!$M$4:$Q$34,MATCH('Detailed Cash Flow Chart'!AC117,'Financial Goals (recurring)'!$M$4:$M$34,0),5))</f>
        <v/>
      </c>
      <c r="AN117" s="32" t="str">
        <f t="shared" ca="1" si="29"/>
        <v/>
      </c>
      <c r="AO117" s="34" t="str">
        <f t="shared" ca="1" si="35"/>
        <v/>
      </c>
      <c r="AP117" s="28"/>
      <c r="AQ117" s="36">
        <f t="shared" ca="1" si="30"/>
        <v>0</v>
      </c>
    </row>
    <row r="118" spans="1:43">
      <c r="A118" s="39" t="str">
        <f t="shared" ca="1" si="21"/>
        <v/>
      </c>
      <c r="B118" s="39" t="str">
        <f ca="1">IF(B117&lt;(Retirement!$B$3+wy+k),B117+1,"")</f>
        <v/>
      </c>
      <c r="C118" s="36" t="str">
        <f ca="1">IF(B118="","",IF(B117&lt;(Retirement!$B$3+wy),C117*(1+preinf),C117*(1+inf)))</f>
        <v/>
      </c>
      <c r="D118" s="36">
        <f t="shared" ca="1" si="36"/>
        <v>0</v>
      </c>
      <c r="E118" s="36" t="str">
        <f t="shared" ca="1" si="37"/>
        <v/>
      </c>
      <c r="F118" s="36" t="str">
        <f ca="1">IF(B118="","",IF(A117&lt;y+wy,IF(Retirement!$J$16="none","none",(12*E118+F117)*(1+preretint)),""))</f>
        <v/>
      </c>
      <c r="G118" s="36" t="str">
        <f ca="1">IF(B118="","",IF(A117&lt;y+wy,G117*(1+Retirement!$B$14),""))</f>
        <v/>
      </c>
      <c r="H118" s="36" t="str">
        <f ca="1">IF(B118="","",IF(A118&gt;=Retirement!$B$4,(H117-12*IF(D118="",0,D118))*(1+IF(A118&lt;Retirement!$B$4,preretint,retroi)), IF(A118=Retirement!$B$4-1,corptax,IF(F118="none",0,F118)+G118)))</f>
        <v/>
      </c>
      <c r="I118" s="41" t="str">
        <f ca="1">IF(A118=Retirement!$B$4-1,IF(F118="none",0,F118)+G118-H118,"")</f>
        <v/>
      </c>
      <c r="J118" s="81" t="e">
        <f t="shared" ca="1" si="22"/>
        <v>#N/A</v>
      </c>
      <c r="K118" s="82" t="e">
        <f t="shared" ca="1" si="23"/>
        <v>#N/A</v>
      </c>
      <c r="L118" s="82" t="e">
        <f t="shared" ca="1" si="33"/>
        <v>#N/A</v>
      </c>
      <c r="M118" s="82">
        <f ca="1">IF(A118&gt;rety-1,'Cash flow summary'!H118,NA())/100000</f>
        <v>0</v>
      </c>
      <c r="N118" s="82" t="e">
        <f t="shared" ca="1" si="34"/>
        <v>#N/A</v>
      </c>
      <c r="O118" s="81" t="e">
        <f t="shared" ca="1" si="24"/>
        <v>#N/A</v>
      </c>
      <c r="P118" s="28"/>
      <c r="Q118" s="283" t="str">
        <f t="shared" ca="1" si="25"/>
        <v/>
      </c>
      <c r="R118" s="30" t="str">
        <f ca="1">IF(A118&gt;YEAR('Financial Goals (non-recurring)'!$B$6)-1,"",IF(R117&lt;&gt;"",R117+1,IF(A118=YEAR('Financial Goals (non-recurring)'!$B$7),1,"")))</f>
        <v/>
      </c>
      <c r="S118" s="36" t="str">
        <f ca="1">IF(R118&lt;&gt;"",'Financial Goals (non-recurring)'!$B$18*(1+incg)^(R118-1),"")</f>
        <v/>
      </c>
      <c r="T118" s="30" t="str">
        <f ca="1">IF(A118&gt;YEAR('Financial Goals (non-recurring)'!$D$6)-1,"",IF(T117&lt;&gt;"",T117+1,IF(A118=YEAR('Financial Goals (non-recurring)'!$D$7),1,"")))</f>
        <v/>
      </c>
      <c r="U118" s="36" t="str">
        <f ca="1">IF(T118&lt;&gt;"",'Financial Goals (non-recurring)'!$D$18*(1+'Financial Goals (non-recurring)'!$D$14)^(T118-1),"")</f>
        <v/>
      </c>
      <c r="V118" s="30" t="str">
        <f ca="1">IF(A118&gt;YEAR('Financial Goals (non-recurring)'!$F$6)-1,"",IF(V117&lt;&gt;"",V117+1,IF(A118=YEAR('Financial Goals (non-recurring)'!$F$7),1,"")))</f>
        <v/>
      </c>
      <c r="W118" s="36" t="str">
        <f ca="1">IF(V118&lt;&gt;"",'Financial Goals (non-recurring)'!$F$18*(1+'Financial Goals (non-recurring)'!$F$14)^(V118-1),"")</f>
        <v/>
      </c>
      <c r="X118" s="30" t="str">
        <f ca="1">IF(A118&gt;YEAR('Financial Goals (non-recurring)'!$H$6)-1,"",IF(X117&lt;&gt;"",X117+1,IF(A118=YEAR('Financial Goals (non-recurring)'!$H$7),1,"")))</f>
        <v/>
      </c>
      <c r="Y118" s="36" t="str">
        <f ca="1">IF(X118&lt;&gt;"",'Financial Goals (non-recurring)'!$H$18*(1+'Financial Goals (non-recurring)'!$H$14)^(X118-1),"")</f>
        <v/>
      </c>
      <c r="Z118" s="30" t="str">
        <f ca="1">IF(A118&gt;YEAR('Financial Goals (non-recurring)'!$J$6)-1,"",IF(Z117&lt;&gt;"",Z117+1,IF(A118=YEAR('Financial Goals (non-recurring)'!$J$7),1,"")))</f>
        <v/>
      </c>
      <c r="AA118" s="36" t="str">
        <f ca="1">IF(Z118&lt;&gt;"",'Financial Goals (non-recurring)'!$J$18*(1+'Financial Goals (non-recurring)'!$J$14)^(Z118-1),"")</f>
        <v/>
      </c>
      <c r="AB118" s="28"/>
      <c r="AC118" s="35" t="str">
        <f t="shared" ca="1" si="26"/>
        <v/>
      </c>
      <c r="AD118" s="31" t="str">
        <f ca="1">IF(ISERROR(INDEX('Financial Goals (recurring)'!$D$4:$H$34,MATCH('Detailed Cash Flow Chart'!AC118,'Financial Goals (recurring)'!$D$4:$D$34,0),3)),"",INDEX('Financial Goals (recurring)'!$D$4:$H$34,MATCH('Detailed Cash Flow Chart'!AC118,'Financial Goals (recurring)'!$D$4:$D$34,0),3))</f>
        <v/>
      </c>
      <c r="AE118" s="32" t="str">
        <f ca="1">IF(ISERROR(INDEX('Financial Goals (recurring)'!$E$4:$H$34,MATCH('Detailed Cash Flow Chart'!AC118,'Financial Goals (recurring)'!$E$4:$E$34,0),3)),"",INDEX('Financial Goals (recurring)'!$E$4:$H$34,MATCH('Detailed Cash Flow Chart'!AC118,'Financial Goals (recurring)'!$E$4:$E$34,0),3))</f>
        <v/>
      </c>
      <c r="AF118" s="32" t="str">
        <f ca="1">IF(ISERROR(INDEX('Financial Goals (recurring)'!$D$4:$H$34,MATCH('Detailed Cash Flow Chart'!AC118,'Financial Goals (recurring)'!$D$4:$D$34,0),5)),"",INDEX('Financial Goals (recurring)'!$D$4:$H$34,MATCH('Detailed Cash Flow Chart'!AC118,'Financial Goals (recurring)'!$D$4:$D$34,0),5))</f>
        <v/>
      </c>
      <c r="AG118" s="36" t="str">
        <f t="shared" si="27"/>
        <v/>
      </c>
      <c r="AH118" s="38"/>
      <c r="AI118" s="28"/>
      <c r="AJ118" s="38" t="str">
        <f t="shared" ca="1" si="28"/>
        <v/>
      </c>
      <c r="AK118" s="38" t="str">
        <f ca="1">IF(ISERROR(INDEX('Financial Goals (recurring)'!$M$4:$Q$34,MATCH('Detailed Cash Flow Chart'!AC118,'Financial Goals (recurring)'!$M$4:$M$34,0),3)),"",INDEX('Financial Goals (recurring)'!$M$4:$Q$34,MATCH('Detailed Cash Flow Chart'!AC118,'Financial Goals (recurring)'!$M$4:$M$34,0),3))</f>
        <v/>
      </c>
      <c r="AL118" s="38" t="str">
        <f ca="1">IF(ISERROR(INDEX('Financial Goals (recurring)'!$N$4:$Q$34,MATCH('Detailed Cash Flow Chart'!AC118,'Financial Goals (recurring)'!$N$4:$N$34,0),3)),"",INDEX('Financial Goals (recurring)'!$N$4:$Q$34,MATCH('Detailed Cash Flow Chart'!AC118,'Financial Goals (recurring)'!$N$4:$N$34,0),3))</f>
        <v/>
      </c>
      <c r="AM118" s="38" t="str">
        <f ca="1">IF(ISERROR(INDEX('Financial Goals (recurring)'!$M$4:$Q$34,MATCH('Detailed Cash Flow Chart'!AC118,'Financial Goals (recurring)'!$M$4:$M$34,0),5)),"",INDEX('Financial Goals (recurring)'!$M$4:$Q$34,MATCH('Detailed Cash Flow Chart'!AC118,'Financial Goals (recurring)'!$M$4:$M$34,0),5))</f>
        <v/>
      </c>
      <c r="AN118" s="32" t="str">
        <f t="shared" ca="1" si="29"/>
        <v/>
      </c>
      <c r="AO118" s="34" t="str">
        <f t="shared" ca="1" si="35"/>
        <v/>
      </c>
      <c r="AP118" s="28"/>
      <c r="AQ118" s="36">
        <f t="shared" ca="1" si="30"/>
        <v>0</v>
      </c>
    </row>
    <row r="119" spans="1:43">
      <c r="A119" s="39" t="str">
        <f t="shared" ca="1" si="21"/>
        <v/>
      </c>
      <c r="B119" s="39" t="str">
        <f ca="1">IF(B118&lt;(Retirement!$B$3+wy+k),B118+1,"")</f>
        <v/>
      </c>
      <c r="C119" s="36" t="str">
        <f ca="1">IF(B119="","",IF(B118&lt;(Retirement!$B$3+wy),C118*(1+preinf),C118*(1+inf)))</f>
        <v/>
      </c>
      <c r="D119" s="36">
        <f t="shared" ca="1" si="36"/>
        <v>0</v>
      </c>
      <c r="E119" s="36" t="str">
        <f t="shared" ca="1" si="37"/>
        <v/>
      </c>
      <c r="F119" s="36" t="str">
        <f ca="1">IF(B119="","",IF(A118&lt;y+wy,IF(Retirement!$J$16="none","none",(12*E119+F118)*(1+preretint)),""))</f>
        <v/>
      </c>
      <c r="G119" s="36" t="str">
        <f ca="1">IF(B119="","",IF(A118&lt;y+wy,G118*(1+Retirement!$B$14),""))</f>
        <v/>
      </c>
      <c r="H119" s="36" t="str">
        <f ca="1">IF(B119="","",IF(A119&gt;=Retirement!$B$4,(H118-12*IF(D119="",0,D119))*(1+IF(A119&lt;Retirement!$B$4,preretint,retroi)), IF(A119=Retirement!$B$4-1,corptax,IF(F119="none",0,F119)+G119)))</f>
        <v/>
      </c>
      <c r="I119" s="41" t="str">
        <f ca="1">IF(A119=Retirement!$B$4-1,IF(F119="none",0,F119)+G119-H119,"")</f>
        <v/>
      </c>
      <c r="J119" s="81" t="e">
        <f t="shared" ca="1" si="22"/>
        <v>#N/A</v>
      </c>
      <c r="K119" s="82" t="e">
        <f t="shared" ca="1" si="23"/>
        <v>#N/A</v>
      </c>
      <c r="L119" s="82" t="e">
        <f t="shared" ca="1" si="33"/>
        <v>#N/A</v>
      </c>
      <c r="M119" s="82">
        <f ca="1">IF(A119&gt;rety-1,'Cash flow summary'!H119,NA())/100000</f>
        <v>0</v>
      </c>
      <c r="N119" s="82" t="e">
        <f t="shared" ca="1" si="34"/>
        <v>#N/A</v>
      </c>
      <c r="O119" s="81" t="e">
        <f t="shared" ca="1" si="24"/>
        <v>#N/A</v>
      </c>
      <c r="P119" s="28"/>
      <c r="Q119" s="283" t="str">
        <f t="shared" ca="1" si="25"/>
        <v/>
      </c>
      <c r="R119" s="30" t="str">
        <f ca="1">IF(A119&gt;YEAR('Financial Goals (non-recurring)'!$B$6)-1,"",IF(R118&lt;&gt;"",R118+1,IF(A119=YEAR('Financial Goals (non-recurring)'!$B$7),1,"")))</f>
        <v/>
      </c>
      <c r="S119" s="36" t="str">
        <f ca="1">IF(R119&lt;&gt;"",'Financial Goals (non-recurring)'!$B$18*(1+incg)^(R119-1),"")</f>
        <v/>
      </c>
      <c r="T119" s="30" t="str">
        <f ca="1">IF(A119&gt;YEAR('Financial Goals (non-recurring)'!$D$6)-1,"",IF(T118&lt;&gt;"",T118+1,IF(A119=YEAR('Financial Goals (non-recurring)'!$D$7),1,"")))</f>
        <v/>
      </c>
      <c r="U119" s="36" t="str">
        <f ca="1">IF(T119&lt;&gt;"",'Financial Goals (non-recurring)'!$D$18*(1+'Financial Goals (non-recurring)'!$D$14)^(T119-1),"")</f>
        <v/>
      </c>
      <c r="V119" s="30" t="str">
        <f ca="1">IF(A119&gt;YEAR('Financial Goals (non-recurring)'!$F$6)-1,"",IF(V118&lt;&gt;"",V118+1,IF(A119=YEAR('Financial Goals (non-recurring)'!$F$7),1,"")))</f>
        <v/>
      </c>
      <c r="W119" s="36" t="str">
        <f ca="1">IF(V119&lt;&gt;"",'Financial Goals (non-recurring)'!$F$18*(1+'Financial Goals (non-recurring)'!$F$14)^(V119-1),"")</f>
        <v/>
      </c>
      <c r="X119" s="30" t="str">
        <f ca="1">IF(A119&gt;YEAR('Financial Goals (non-recurring)'!$H$6)-1,"",IF(X118&lt;&gt;"",X118+1,IF(A119=YEAR('Financial Goals (non-recurring)'!$H$7),1,"")))</f>
        <v/>
      </c>
      <c r="Y119" s="36" t="str">
        <f ca="1">IF(X119&lt;&gt;"",'Financial Goals (non-recurring)'!$H$18*(1+'Financial Goals (non-recurring)'!$H$14)^(X119-1),"")</f>
        <v/>
      </c>
      <c r="Z119" s="30" t="str">
        <f ca="1">IF(A119&gt;YEAR('Financial Goals (non-recurring)'!$J$6)-1,"",IF(Z118&lt;&gt;"",Z118+1,IF(A119=YEAR('Financial Goals (non-recurring)'!$J$7),1,"")))</f>
        <v/>
      </c>
      <c r="AA119" s="36" t="str">
        <f ca="1">IF(Z119&lt;&gt;"",'Financial Goals (non-recurring)'!$J$18*(1+'Financial Goals (non-recurring)'!$J$14)^(Z119-1),"")</f>
        <v/>
      </c>
      <c r="AB119" s="28"/>
      <c r="AC119" s="35" t="str">
        <f t="shared" ca="1" si="26"/>
        <v/>
      </c>
      <c r="AD119" s="31" t="str">
        <f ca="1">IF(ISERROR(INDEX('Financial Goals (recurring)'!$D$4:$H$34,MATCH('Detailed Cash Flow Chart'!AC119,'Financial Goals (recurring)'!$D$4:$D$34,0),3)),"",INDEX('Financial Goals (recurring)'!$D$4:$H$34,MATCH('Detailed Cash Flow Chart'!AC119,'Financial Goals (recurring)'!$D$4:$D$34,0),3))</f>
        <v/>
      </c>
      <c r="AE119" s="32" t="str">
        <f ca="1">IF(ISERROR(INDEX('Financial Goals (recurring)'!$E$4:$H$34,MATCH('Detailed Cash Flow Chart'!AC119,'Financial Goals (recurring)'!$E$4:$E$34,0),3)),"",INDEX('Financial Goals (recurring)'!$E$4:$H$34,MATCH('Detailed Cash Flow Chart'!AC119,'Financial Goals (recurring)'!$E$4:$E$34,0),3))</f>
        <v/>
      </c>
      <c r="AF119" s="32" t="str">
        <f ca="1">IF(ISERROR(INDEX('Financial Goals (recurring)'!$D$4:$H$34,MATCH('Detailed Cash Flow Chart'!AC119,'Financial Goals (recurring)'!$D$4:$D$34,0),5)),"",INDEX('Financial Goals (recurring)'!$D$4:$H$34,MATCH('Detailed Cash Flow Chart'!AC119,'Financial Goals (recurring)'!$D$4:$D$34,0),5))</f>
        <v/>
      </c>
      <c r="AG119" s="36" t="str">
        <f t="shared" si="27"/>
        <v/>
      </c>
      <c r="AH119" s="38"/>
      <c r="AI119" s="28"/>
      <c r="AJ119" s="38" t="str">
        <f t="shared" ca="1" si="28"/>
        <v/>
      </c>
      <c r="AK119" s="38" t="str">
        <f ca="1">IF(ISERROR(INDEX('Financial Goals (recurring)'!$M$4:$Q$34,MATCH('Detailed Cash Flow Chart'!AC119,'Financial Goals (recurring)'!$M$4:$M$34,0),3)),"",INDEX('Financial Goals (recurring)'!$M$4:$Q$34,MATCH('Detailed Cash Flow Chart'!AC119,'Financial Goals (recurring)'!$M$4:$M$34,0),3))</f>
        <v/>
      </c>
      <c r="AL119" s="38" t="str">
        <f ca="1">IF(ISERROR(INDEX('Financial Goals (recurring)'!$N$4:$Q$34,MATCH('Detailed Cash Flow Chart'!AC119,'Financial Goals (recurring)'!$N$4:$N$34,0),3)),"",INDEX('Financial Goals (recurring)'!$N$4:$Q$34,MATCH('Detailed Cash Flow Chart'!AC119,'Financial Goals (recurring)'!$N$4:$N$34,0),3))</f>
        <v/>
      </c>
      <c r="AM119" s="38" t="str">
        <f ca="1">IF(ISERROR(INDEX('Financial Goals (recurring)'!$M$4:$Q$34,MATCH('Detailed Cash Flow Chart'!AC119,'Financial Goals (recurring)'!$M$4:$M$34,0),5)),"",INDEX('Financial Goals (recurring)'!$M$4:$Q$34,MATCH('Detailed Cash Flow Chart'!AC119,'Financial Goals (recurring)'!$M$4:$M$34,0),5))</f>
        <v/>
      </c>
      <c r="AN119" s="32" t="str">
        <f t="shared" ca="1" si="29"/>
        <v/>
      </c>
      <c r="AO119" s="34" t="str">
        <f t="shared" ca="1" si="35"/>
        <v/>
      </c>
      <c r="AP119" s="28"/>
      <c r="AQ119" s="36">
        <f t="shared" ca="1" si="30"/>
        <v>0</v>
      </c>
    </row>
    <row r="120" spans="1:43">
      <c r="A120" s="39" t="str">
        <f t="shared" ca="1" si="21"/>
        <v/>
      </c>
      <c r="B120" s="39" t="str">
        <f ca="1">IF(B119&lt;(Retirement!$B$3+wy+k),B119+1,"")</f>
        <v/>
      </c>
      <c r="C120" s="36" t="str">
        <f ca="1">IF(B120="","",IF(B119&lt;(Retirement!$B$3+wy),C119*(1+preinf),C119*(1+inf)))</f>
        <v/>
      </c>
      <c r="D120" s="36">
        <f t="shared" ca="1" si="36"/>
        <v>0</v>
      </c>
      <c r="E120" s="36" t="str">
        <f t="shared" ca="1" si="37"/>
        <v/>
      </c>
      <c r="F120" s="36" t="str">
        <f ca="1">IF(B120="","",IF(A119&lt;y+wy,IF(Retirement!$J$16="none","none",(12*E120+F119)*(1+preretint)),""))</f>
        <v/>
      </c>
      <c r="G120" s="36" t="str">
        <f ca="1">IF(B120="","",IF(A119&lt;y+wy,G119*(1+Retirement!$B$14),""))</f>
        <v/>
      </c>
      <c r="H120" s="36" t="str">
        <f ca="1">IF(B120="","",IF(A120&gt;=Retirement!$B$4,(H119-12*IF(D120="",0,D120))*(1+IF(A120&lt;Retirement!$B$4,preretint,retroi)), IF(A120=Retirement!$B$4-1,corptax,IF(F120="none",0,F120)+G120)))</f>
        <v/>
      </c>
      <c r="I120" s="41" t="str">
        <f ca="1">IF(A120=Retirement!$B$4-1,IF(F120="none",0,F120)+G120-H120,"")</f>
        <v/>
      </c>
      <c r="J120" s="81" t="e">
        <f t="shared" ca="1" si="22"/>
        <v>#N/A</v>
      </c>
      <c r="K120" s="82" t="e">
        <f t="shared" ca="1" si="23"/>
        <v>#N/A</v>
      </c>
      <c r="L120" s="82" t="e">
        <f t="shared" ca="1" si="33"/>
        <v>#N/A</v>
      </c>
      <c r="M120" s="82">
        <f ca="1">IF(A120&gt;rety-1,'Cash flow summary'!H120,NA())/100000</f>
        <v>0</v>
      </c>
      <c r="N120" s="82" t="e">
        <f t="shared" ca="1" si="34"/>
        <v>#N/A</v>
      </c>
      <c r="O120" s="81" t="e">
        <f t="shared" ca="1" si="24"/>
        <v>#N/A</v>
      </c>
      <c r="P120" s="28"/>
      <c r="Q120" s="283" t="str">
        <f t="shared" ca="1" si="25"/>
        <v/>
      </c>
      <c r="R120" s="30" t="str">
        <f ca="1">IF(A120&gt;YEAR('Financial Goals (non-recurring)'!$B$6)-1,"",IF(R119&lt;&gt;"",R119+1,IF(A120=YEAR('Financial Goals (non-recurring)'!$B$7),1,"")))</f>
        <v/>
      </c>
      <c r="S120" s="36" t="str">
        <f ca="1">IF(R120&lt;&gt;"",'Financial Goals (non-recurring)'!$B$18*(1+incg)^(R120-1),"")</f>
        <v/>
      </c>
      <c r="T120" s="30" t="str">
        <f ca="1">IF(A120&gt;YEAR('Financial Goals (non-recurring)'!$D$6)-1,"",IF(T119&lt;&gt;"",T119+1,IF(A120=YEAR('Financial Goals (non-recurring)'!$D$7),1,"")))</f>
        <v/>
      </c>
      <c r="U120" s="36" t="str">
        <f ca="1">IF(T120&lt;&gt;"",'Financial Goals (non-recurring)'!$D$18*(1+'Financial Goals (non-recurring)'!$D$14)^(T120-1),"")</f>
        <v/>
      </c>
      <c r="V120" s="30" t="str">
        <f ca="1">IF(A120&gt;YEAR('Financial Goals (non-recurring)'!$F$6)-1,"",IF(V119&lt;&gt;"",V119+1,IF(A120=YEAR('Financial Goals (non-recurring)'!$F$7),1,"")))</f>
        <v/>
      </c>
      <c r="W120" s="36" t="str">
        <f ca="1">IF(V120&lt;&gt;"",'Financial Goals (non-recurring)'!$F$18*(1+'Financial Goals (non-recurring)'!$F$14)^(V120-1),"")</f>
        <v/>
      </c>
      <c r="X120" s="30" t="str">
        <f ca="1">IF(A120&gt;YEAR('Financial Goals (non-recurring)'!$H$6)-1,"",IF(X119&lt;&gt;"",X119+1,IF(A120=YEAR('Financial Goals (non-recurring)'!$H$7),1,"")))</f>
        <v/>
      </c>
      <c r="Y120" s="36" t="str">
        <f ca="1">IF(X120&lt;&gt;"",'Financial Goals (non-recurring)'!$H$18*(1+'Financial Goals (non-recurring)'!$H$14)^(X120-1),"")</f>
        <v/>
      </c>
      <c r="Z120" s="30" t="str">
        <f ca="1">IF(A120&gt;YEAR('Financial Goals (non-recurring)'!$J$6)-1,"",IF(Z119&lt;&gt;"",Z119+1,IF(A120=YEAR('Financial Goals (non-recurring)'!$J$7),1,"")))</f>
        <v/>
      </c>
      <c r="AA120" s="36" t="str">
        <f ca="1">IF(Z120&lt;&gt;"",'Financial Goals (non-recurring)'!$J$18*(1+'Financial Goals (non-recurring)'!$J$14)^(Z120-1),"")</f>
        <v/>
      </c>
      <c r="AB120" s="28"/>
      <c r="AC120" s="35" t="str">
        <f t="shared" ca="1" si="26"/>
        <v/>
      </c>
      <c r="AD120" s="31" t="str">
        <f ca="1">IF(ISERROR(INDEX('Financial Goals (recurring)'!$D$4:$H$34,MATCH('Detailed Cash Flow Chart'!AC120,'Financial Goals (recurring)'!$D$4:$D$34,0),3)),"",INDEX('Financial Goals (recurring)'!$D$4:$H$34,MATCH('Detailed Cash Flow Chart'!AC120,'Financial Goals (recurring)'!$D$4:$D$34,0),3))</f>
        <v/>
      </c>
      <c r="AE120" s="32" t="str">
        <f ca="1">IF(ISERROR(INDEX('Financial Goals (recurring)'!$E$4:$H$34,MATCH('Detailed Cash Flow Chart'!AC120,'Financial Goals (recurring)'!$E$4:$E$34,0),3)),"",INDEX('Financial Goals (recurring)'!$E$4:$H$34,MATCH('Detailed Cash Flow Chart'!AC120,'Financial Goals (recurring)'!$E$4:$E$34,0),3))</f>
        <v/>
      </c>
      <c r="AF120" s="32" t="str">
        <f ca="1">IF(ISERROR(INDEX('Financial Goals (recurring)'!$D$4:$H$34,MATCH('Detailed Cash Flow Chart'!AC120,'Financial Goals (recurring)'!$D$4:$D$34,0),5)),"",INDEX('Financial Goals (recurring)'!$D$4:$H$34,MATCH('Detailed Cash Flow Chart'!AC120,'Financial Goals (recurring)'!$D$4:$D$34,0),5))</f>
        <v/>
      </c>
      <c r="AG120" s="36" t="str">
        <f t="shared" si="27"/>
        <v/>
      </c>
      <c r="AH120" s="38"/>
      <c r="AI120" s="28"/>
      <c r="AJ120" s="38" t="str">
        <f t="shared" ca="1" si="28"/>
        <v/>
      </c>
      <c r="AK120" s="38" t="str">
        <f ca="1">IF(ISERROR(INDEX('Financial Goals (recurring)'!$M$4:$Q$34,MATCH('Detailed Cash Flow Chart'!AC120,'Financial Goals (recurring)'!$M$4:$M$34,0),3)),"",INDEX('Financial Goals (recurring)'!$M$4:$Q$34,MATCH('Detailed Cash Flow Chart'!AC120,'Financial Goals (recurring)'!$M$4:$M$34,0),3))</f>
        <v/>
      </c>
      <c r="AL120" s="38" t="str">
        <f ca="1">IF(ISERROR(INDEX('Financial Goals (recurring)'!$N$4:$Q$34,MATCH('Detailed Cash Flow Chart'!AC120,'Financial Goals (recurring)'!$N$4:$N$34,0),3)),"",INDEX('Financial Goals (recurring)'!$N$4:$Q$34,MATCH('Detailed Cash Flow Chart'!AC120,'Financial Goals (recurring)'!$N$4:$N$34,0),3))</f>
        <v/>
      </c>
      <c r="AM120" s="38" t="str">
        <f ca="1">IF(ISERROR(INDEX('Financial Goals (recurring)'!$M$4:$Q$34,MATCH('Detailed Cash Flow Chart'!AC120,'Financial Goals (recurring)'!$M$4:$M$34,0),5)),"",INDEX('Financial Goals (recurring)'!$M$4:$Q$34,MATCH('Detailed Cash Flow Chart'!AC120,'Financial Goals (recurring)'!$M$4:$M$34,0),5))</f>
        <v/>
      </c>
      <c r="AN120" s="32" t="str">
        <f t="shared" ca="1" si="29"/>
        <v/>
      </c>
      <c r="AO120" s="34" t="str">
        <f t="shared" ca="1" si="35"/>
        <v/>
      </c>
      <c r="AP120" s="28"/>
      <c r="AQ120" s="36">
        <f t="shared" ca="1" si="30"/>
        <v>0</v>
      </c>
    </row>
    <row r="121" spans="1:43">
      <c r="A121" s="39" t="str">
        <f t="shared" ca="1" si="21"/>
        <v/>
      </c>
      <c r="B121" s="39" t="str">
        <f ca="1">IF(B120&lt;(Retirement!$B$3+wy+k),B120+1,"")</f>
        <v/>
      </c>
      <c r="C121" s="36" t="str">
        <f ca="1">IF(B121="","",IF(B120&lt;(Retirement!$B$3+wy),C120*(1+preinf),C120*(1+inf)))</f>
        <v/>
      </c>
      <c r="D121" s="36">
        <f t="shared" ca="1" si="36"/>
        <v>0</v>
      </c>
      <c r="E121" s="36" t="str">
        <f t="shared" ca="1" si="37"/>
        <v/>
      </c>
      <c r="F121" s="36" t="str">
        <f ca="1">IF(B121="","",IF(A120&lt;y+wy,IF(Retirement!$J$16="none","none",(12*E121+F120)*(1+preretint)),""))</f>
        <v/>
      </c>
      <c r="G121" s="36" t="str">
        <f ca="1">IF(B121="","",IF(A120&lt;y+wy,G120*(1+Retirement!$B$14),""))</f>
        <v/>
      </c>
      <c r="H121" s="36" t="str">
        <f ca="1">IF(B121="","",IF(A121&gt;=Retirement!$B$4,(H120-12*IF(D121="",0,D121))*(1+IF(A121&lt;Retirement!$B$4,preretint,retroi)), IF(A121=Retirement!$B$4-1,corptax,IF(F121="none",0,F121)+G121)))</f>
        <v/>
      </c>
      <c r="I121" s="41" t="str">
        <f ca="1">IF(A121=Retirement!$B$4-1,IF(F121="none",0,F121)+G121-H121,"")</f>
        <v/>
      </c>
      <c r="J121" s="81" t="e">
        <f t="shared" ca="1" si="22"/>
        <v>#N/A</v>
      </c>
      <c r="K121" s="82" t="e">
        <f t="shared" ca="1" si="23"/>
        <v>#N/A</v>
      </c>
      <c r="L121" s="82" t="e">
        <f t="shared" ca="1" si="33"/>
        <v>#N/A</v>
      </c>
      <c r="M121" s="82">
        <f ca="1">IF(A121&gt;rety-1,'Cash flow summary'!H121,NA())/100000</f>
        <v>0</v>
      </c>
      <c r="N121" s="82" t="e">
        <f t="shared" ca="1" si="34"/>
        <v>#N/A</v>
      </c>
      <c r="O121" s="81" t="e">
        <f t="shared" ca="1" si="24"/>
        <v>#N/A</v>
      </c>
      <c r="P121" s="28"/>
      <c r="Q121" s="283" t="str">
        <f t="shared" ca="1" si="25"/>
        <v/>
      </c>
      <c r="R121" s="30" t="str">
        <f ca="1">IF(A121&gt;YEAR('Financial Goals (non-recurring)'!$B$6)-1,"",IF(R120&lt;&gt;"",R120+1,IF(A121=YEAR('Financial Goals (non-recurring)'!$B$7),1,"")))</f>
        <v/>
      </c>
      <c r="S121" s="36" t="str">
        <f ca="1">IF(R121&lt;&gt;"",'Financial Goals (non-recurring)'!$B$18*(1+incg)^(R121-1),"")</f>
        <v/>
      </c>
      <c r="T121" s="30" t="str">
        <f ca="1">IF(A121&gt;YEAR('Financial Goals (non-recurring)'!$D$6)-1,"",IF(T120&lt;&gt;"",T120+1,IF(A121=YEAR('Financial Goals (non-recurring)'!$D$7),1,"")))</f>
        <v/>
      </c>
      <c r="U121" s="36" t="str">
        <f ca="1">IF(T121&lt;&gt;"",'Financial Goals (non-recurring)'!$D$18*(1+'Financial Goals (non-recurring)'!$D$14)^(T121-1),"")</f>
        <v/>
      </c>
      <c r="V121" s="30" t="str">
        <f ca="1">IF(A121&gt;YEAR('Financial Goals (non-recurring)'!$F$6)-1,"",IF(V120&lt;&gt;"",V120+1,IF(A121=YEAR('Financial Goals (non-recurring)'!$F$7),1,"")))</f>
        <v/>
      </c>
      <c r="W121" s="36" t="str">
        <f ca="1">IF(V121&lt;&gt;"",'Financial Goals (non-recurring)'!$F$18*(1+'Financial Goals (non-recurring)'!$F$14)^(V121-1),"")</f>
        <v/>
      </c>
      <c r="X121" s="30" t="str">
        <f ca="1">IF(A121&gt;YEAR('Financial Goals (non-recurring)'!$H$6)-1,"",IF(X120&lt;&gt;"",X120+1,IF(A121=YEAR('Financial Goals (non-recurring)'!$H$7),1,"")))</f>
        <v/>
      </c>
      <c r="Y121" s="36" t="str">
        <f ca="1">IF(X121&lt;&gt;"",'Financial Goals (non-recurring)'!$H$18*(1+'Financial Goals (non-recurring)'!$H$14)^(X121-1),"")</f>
        <v/>
      </c>
      <c r="Z121" s="30" t="str">
        <f ca="1">IF(A121&gt;YEAR('Financial Goals (non-recurring)'!$J$6)-1,"",IF(Z120&lt;&gt;"",Z120+1,IF(A121=YEAR('Financial Goals (non-recurring)'!$J$7),1,"")))</f>
        <v/>
      </c>
      <c r="AA121" s="36" t="str">
        <f ca="1">IF(Z121&lt;&gt;"",'Financial Goals (non-recurring)'!$J$18*(1+'Financial Goals (non-recurring)'!$J$14)^(Z121-1),"")</f>
        <v/>
      </c>
      <c r="AB121" s="28"/>
      <c r="AC121" s="35" t="str">
        <f t="shared" ca="1" si="26"/>
        <v/>
      </c>
      <c r="AD121" s="31" t="str">
        <f ca="1">IF(ISERROR(INDEX('Financial Goals (recurring)'!$D$4:$H$34,MATCH('Detailed Cash Flow Chart'!AC121,'Financial Goals (recurring)'!$D$4:$D$34,0),3)),"",INDEX('Financial Goals (recurring)'!$D$4:$H$34,MATCH('Detailed Cash Flow Chart'!AC121,'Financial Goals (recurring)'!$D$4:$D$34,0),3))</f>
        <v/>
      </c>
      <c r="AE121" s="32" t="str">
        <f ca="1">IF(ISERROR(INDEX('Financial Goals (recurring)'!$E$4:$H$34,MATCH('Detailed Cash Flow Chart'!AC121,'Financial Goals (recurring)'!$E$4:$E$34,0),3)),"",INDEX('Financial Goals (recurring)'!$E$4:$H$34,MATCH('Detailed Cash Flow Chart'!AC121,'Financial Goals (recurring)'!$E$4:$E$34,0),3))</f>
        <v/>
      </c>
      <c r="AF121" s="32" t="str">
        <f ca="1">IF(ISERROR(INDEX('Financial Goals (recurring)'!$D$4:$H$34,MATCH('Detailed Cash Flow Chart'!AC121,'Financial Goals (recurring)'!$D$4:$D$34,0),5)),"",INDEX('Financial Goals (recurring)'!$D$4:$H$34,MATCH('Detailed Cash Flow Chart'!AC121,'Financial Goals (recurring)'!$D$4:$D$34,0),5))</f>
        <v/>
      </c>
      <c r="AG121" s="36" t="str">
        <f t="shared" si="27"/>
        <v/>
      </c>
      <c r="AH121" s="38"/>
      <c r="AI121" s="28"/>
      <c r="AJ121" s="38" t="str">
        <f t="shared" ca="1" si="28"/>
        <v/>
      </c>
      <c r="AK121" s="38" t="str">
        <f ca="1">IF(ISERROR(INDEX('Financial Goals (recurring)'!$M$4:$Q$34,MATCH('Detailed Cash Flow Chart'!AC121,'Financial Goals (recurring)'!$M$4:$M$34,0),3)),"",INDEX('Financial Goals (recurring)'!$M$4:$Q$34,MATCH('Detailed Cash Flow Chart'!AC121,'Financial Goals (recurring)'!$M$4:$M$34,0),3))</f>
        <v/>
      </c>
      <c r="AL121" s="38" t="str">
        <f ca="1">IF(ISERROR(INDEX('Financial Goals (recurring)'!$N$4:$Q$34,MATCH('Detailed Cash Flow Chart'!AC121,'Financial Goals (recurring)'!$N$4:$N$34,0),3)),"",INDEX('Financial Goals (recurring)'!$N$4:$Q$34,MATCH('Detailed Cash Flow Chart'!AC121,'Financial Goals (recurring)'!$N$4:$N$34,0),3))</f>
        <v/>
      </c>
      <c r="AM121" s="38" t="str">
        <f ca="1">IF(ISERROR(INDEX('Financial Goals (recurring)'!$M$4:$Q$34,MATCH('Detailed Cash Flow Chart'!AC121,'Financial Goals (recurring)'!$M$4:$M$34,0),5)),"",INDEX('Financial Goals (recurring)'!$M$4:$Q$34,MATCH('Detailed Cash Flow Chart'!AC121,'Financial Goals (recurring)'!$M$4:$M$34,0),5))</f>
        <v/>
      </c>
      <c r="AN121" s="32" t="str">
        <f t="shared" ca="1" si="29"/>
        <v/>
      </c>
      <c r="AO121" s="34" t="str">
        <f t="shared" ca="1" si="35"/>
        <v/>
      </c>
      <c r="AP121" s="28"/>
      <c r="AQ121" s="36">
        <f t="shared" ca="1" si="30"/>
        <v>0</v>
      </c>
    </row>
    <row r="122" spans="1:43">
      <c r="A122" s="39" t="str">
        <f t="shared" ca="1" si="21"/>
        <v/>
      </c>
      <c r="B122" s="39" t="str">
        <f ca="1">IF(B121&lt;(Retirement!$B$3+wy+k),B121+1,"")</f>
        <v/>
      </c>
      <c r="C122" s="36" t="str">
        <f ca="1">IF(B122="","",IF(B121&lt;(Retirement!$B$3+wy),C121*(1+preinf),C121*(1+inf)))</f>
        <v/>
      </c>
      <c r="D122" s="36">
        <f t="shared" ca="1" si="36"/>
        <v>0</v>
      </c>
      <c r="E122" s="36" t="str">
        <f t="shared" ca="1" si="37"/>
        <v/>
      </c>
      <c r="F122" s="36" t="str">
        <f ca="1">IF(B122="","",IF(A121&lt;y+wy,IF(Retirement!$J$16="none","none",(12*E122+F121)*(1+preretint)),""))</f>
        <v/>
      </c>
      <c r="G122" s="36" t="str">
        <f ca="1">IF(B122="","",IF(A121&lt;y+wy,G121*(1+Retirement!$B$14),""))</f>
        <v/>
      </c>
      <c r="H122" s="36" t="str">
        <f ca="1">IF(B122="","",IF(A122&gt;=Retirement!$B$4,(H121-12*IF(D122="",0,D122))*(1+IF(A122&lt;Retirement!$B$4,preretint,retroi)), IF(A122=Retirement!$B$4-1,corptax,IF(F122="none",0,F122)+G122)))</f>
        <v/>
      </c>
      <c r="I122" s="41" t="str">
        <f ca="1">IF(A122=Retirement!$B$4-1,IF(F122="none",0,F122)+G122-H122,"")</f>
        <v/>
      </c>
      <c r="J122" s="81" t="e">
        <f t="shared" ca="1" si="22"/>
        <v>#N/A</v>
      </c>
      <c r="K122" s="82" t="e">
        <f t="shared" ca="1" si="23"/>
        <v>#N/A</v>
      </c>
      <c r="L122" s="82" t="e">
        <f t="shared" ca="1" si="33"/>
        <v>#N/A</v>
      </c>
      <c r="M122" s="82">
        <f ca="1">IF(A122&gt;rety-1,'Cash flow summary'!H122,NA())/100000</f>
        <v>0</v>
      </c>
      <c r="N122" s="82" t="e">
        <f t="shared" ca="1" si="34"/>
        <v>#N/A</v>
      </c>
      <c r="O122" s="81" t="e">
        <f t="shared" ca="1" si="24"/>
        <v>#N/A</v>
      </c>
      <c r="P122" s="28"/>
      <c r="Q122" s="283" t="str">
        <f t="shared" ca="1" si="25"/>
        <v/>
      </c>
      <c r="R122" s="30" t="str">
        <f ca="1">IF(A122&gt;YEAR('Financial Goals (non-recurring)'!$B$6)-1,"",IF(R121&lt;&gt;"",R121+1,IF(A122=YEAR('Financial Goals (non-recurring)'!$B$7),1,"")))</f>
        <v/>
      </c>
      <c r="S122" s="36" t="str">
        <f ca="1">IF(R122&lt;&gt;"",'Financial Goals (non-recurring)'!$B$18*(1+incg)^(R122-1),"")</f>
        <v/>
      </c>
      <c r="T122" s="30" t="str">
        <f ca="1">IF(A122&gt;YEAR('Financial Goals (non-recurring)'!$D$6)-1,"",IF(T121&lt;&gt;"",T121+1,IF(A122=YEAR('Financial Goals (non-recurring)'!$D$7),1,"")))</f>
        <v/>
      </c>
      <c r="U122" s="36" t="str">
        <f ca="1">IF(T122&lt;&gt;"",'Financial Goals (non-recurring)'!$D$18*(1+'Financial Goals (non-recurring)'!$D$14)^(T122-1),"")</f>
        <v/>
      </c>
      <c r="V122" s="30" t="str">
        <f ca="1">IF(A122&gt;YEAR('Financial Goals (non-recurring)'!$F$6)-1,"",IF(V121&lt;&gt;"",V121+1,IF(A122=YEAR('Financial Goals (non-recurring)'!$F$7),1,"")))</f>
        <v/>
      </c>
      <c r="W122" s="36" t="str">
        <f ca="1">IF(V122&lt;&gt;"",'Financial Goals (non-recurring)'!$F$18*(1+'Financial Goals (non-recurring)'!$F$14)^(V122-1),"")</f>
        <v/>
      </c>
      <c r="X122" s="30" t="str">
        <f ca="1">IF(A122&gt;YEAR('Financial Goals (non-recurring)'!$H$6)-1,"",IF(X121&lt;&gt;"",X121+1,IF(A122=YEAR('Financial Goals (non-recurring)'!$H$7),1,"")))</f>
        <v/>
      </c>
      <c r="Y122" s="36" t="str">
        <f ca="1">IF(X122&lt;&gt;"",'Financial Goals (non-recurring)'!$H$18*(1+'Financial Goals (non-recurring)'!$H$14)^(X122-1),"")</f>
        <v/>
      </c>
      <c r="Z122" s="30" t="str">
        <f ca="1">IF(A122&gt;YEAR('Financial Goals (non-recurring)'!$J$6)-1,"",IF(Z121&lt;&gt;"",Z121+1,IF(A122=YEAR('Financial Goals (non-recurring)'!$J$7),1,"")))</f>
        <v/>
      </c>
      <c r="AA122" s="36" t="str">
        <f ca="1">IF(Z122&lt;&gt;"",'Financial Goals (non-recurring)'!$J$18*(1+'Financial Goals (non-recurring)'!$J$14)^(Z122-1),"")</f>
        <v/>
      </c>
      <c r="AB122" s="28"/>
      <c r="AC122" s="35" t="str">
        <f t="shared" ca="1" si="26"/>
        <v/>
      </c>
      <c r="AD122" s="31" t="str">
        <f ca="1">IF(ISERROR(INDEX('Financial Goals (recurring)'!$D$4:$H$34,MATCH('Detailed Cash Flow Chart'!AC122,'Financial Goals (recurring)'!$D$4:$D$34,0),3)),"",INDEX('Financial Goals (recurring)'!$D$4:$H$34,MATCH('Detailed Cash Flow Chart'!AC122,'Financial Goals (recurring)'!$D$4:$D$34,0),3))</f>
        <v/>
      </c>
      <c r="AE122" s="32" t="str">
        <f ca="1">IF(ISERROR(INDEX('Financial Goals (recurring)'!$E$4:$H$34,MATCH('Detailed Cash Flow Chart'!AC122,'Financial Goals (recurring)'!$E$4:$E$34,0),3)),"",INDEX('Financial Goals (recurring)'!$E$4:$H$34,MATCH('Detailed Cash Flow Chart'!AC122,'Financial Goals (recurring)'!$E$4:$E$34,0),3))</f>
        <v/>
      </c>
      <c r="AF122" s="32" t="str">
        <f ca="1">IF(ISERROR(INDEX('Financial Goals (recurring)'!$D$4:$H$34,MATCH('Detailed Cash Flow Chart'!AC122,'Financial Goals (recurring)'!$D$4:$D$34,0),5)),"",INDEX('Financial Goals (recurring)'!$D$4:$H$34,MATCH('Detailed Cash Flow Chart'!AC122,'Financial Goals (recurring)'!$D$4:$D$34,0),5))</f>
        <v/>
      </c>
      <c r="AG122" s="36" t="str">
        <f t="shared" si="27"/>
        <v/>
      </c>
      <c r="AH122" s="38"/>
      <c r="AI122" s="28"/>
      <c r="AJ122" s="38" t="str">
        <f t="shared" ca="1" si="28"/>
        <v/>
      </c>
      <c r="AK122" s="38" t="str">
        <f ca="1">IF(ISERROR(INDEX('Financial Goals (recurring)'!$M$4:$Q$34,MATCH('Detailed Cash Flow Chart'!AC122,'Financial Goals (recurring)'!$M$4:$M$34,0),3)),"",INDEX('Financial Goals (recurring)'!$M$4:$Q$34,MATCH('Detailed Cash Flow Chart'!AC122,'Financial Goals (recurring)'!$M$4:$M$34,0),3))</f>
        <v/>
      </c>
      <c r="AL122" s="38" t="str">
        <f ca="1">IF(ISERROR(INDEX('Financial Goals (recurring)'!$N$4:$Q$34,MATCH('Detailed Cash Flow Chart'!AC122,'Financial Goals (recurring)'!$N$4:$N$34,0),3)),"",INDEX('Financial Goals (recurring)'!$N$4:$Q$34,MATCH('Detailed Cash Flow Chart'!AC122,'Financial Goals (recurring)'!$N$4:$N$34,0),3))</f>
        <v/>
      </c>
      <c r="AM122" s="38" t="str">
        <f ca="1">IF(ISERROR(INDEX('Financial Goals (recurring)'!$M$4:$Q$34,MATCH('Detailed Cash Flow Chart'!AC122,'Financial Goals (recurring)'!$M$4:$M$34,0),5)),"",INDEX('Financial Goals (recurring)'!$M$4:$Q$34,MATCH('Detailed Cash Flow Chart'!AC122,'Financial Goals (recurring)'!$M$4:$M$34,0),5))</f>
        <v/>
      </c>
      <c r="AN122" s="32" t="str">
        <f t="shared" ca="1" si="29"/>
        <v/>
      </c>
      <c r="AO122" s="34" t="str">
        <f t="shared" ca="1" si="35"/>
        <v/>
      </c>
      <c r="AP122" s="28"/>
      <c r="AQ122" s="36">
        <f t="shared" ca="1" si="30"/>
        <v>0</v>
      </c>
    </row>
    <row r="123" spans="1:43">
      <c r="A123" s="39" t="str">
        <f t="shared" ca="1" si="21"/>
        <v/>
      </c>
      <c r="B123" s="39" t="str">
        <f ca="1">IF(B122&lt;(Retirement!$B$3+wy+k),B122+1,"")</f>
        <v/>
      </c>
      <c r="C123" s="36" t="str">
        <f ca="1">IF(B123="","",IF(B122&lt;(Retirement!$B$3+wy),C122*(1+preinf),C122*(1+inf)))</f>
        <v/>
      </c>
      <c r="D123" s="36">
        <f t="shared" ca="1" si="36"/>
        <v>0</v>
      </c>
      <c r="E123" s="36" t="str">
        <f t="shared" ca="1" si="37"/>
        <v/>
      </c>
      <c r="F123" s="36" t="str">
        <f ca="1">IF(B123="","",IF(A122&lt;y+wy,IF(Retirement!$J$16="none","none",(12*E123+F122)*(1+preretint)),""))</f>
        <v/>
      </c>
      <c r="G123" s="36" t="str">
        <f ca="1">IF(B123="","",IF(A122&lt;y+wy,G122*(1+Retirement!$B$14),""))</f>
        <v/>
      </c>
      <c r="H123" s="36" t="str">
        <f ca="1">IF(B123="","",IF(A123&gt;=Retirement!$B$4,(H122-12*IF(D123="",0,D123))*(1+IF(A123&lt;Retirement!$B$4,preretint,retroi)), IF(A123=Retirement!$B$4-1,corptax,IF(F123="none",0,F123)+G123)))</f>
        <v/>
      </c>
      <c r="I123" s="41" t="str">
        <f ca="1">IF(A123=Retirement!$B$4-1,IF(F123="none",0,F123)+G123-H123,"")</f>
        <v/>
      </c>
      <c r="J123" s="81" t="e">
        <f t="shared" ca="1" si="22"/>
        <v>#N/A</v>
      </c>
      <c r="K123" s="82" t="e">
        <f t="shared" ca="1" si="23"/>
        <v>#N/A</v>
      </c>
      <c r="L123" s="82" t="e">
        <f t="shared" ca="1" si="33"/>
        <v>#N/A</v>
      </c>
      <c r="M123" s="82">
        <f ca="1">IF(A123&gt;rety-1,'Cash flow summary'!H123,NA())/100000</f>
        <v>0</v>
      </c>
      <c r="N123" s="82" t="e">
        <f t="shared" ca="1" si="34"/>
        <v>#N/A</v>
      </c>
      <c r="O123" s="81" t="e">
        <f t="shared" ca="1" si="24"/>
        <v>#N/A</v>
      </c>
      <c r="P123" s="28"/>
      <c r="Q123" s="283" t="str">
        <f t="shared" ca="1" si="25"/>
        <v/>
      </c>
      <c r="R123" s="30" t="str">
        <f ca="1">IF(A123&gt;YEAR('Financial Goals (non-recurring)'!$B$6)-1,"",IF(R122&lt;&gt;"",R122+1,IF(A123=YEAR('Financial Goals (non-recurring)'!$B$7),1,"")))</f>
        <v/>
      </c>
      <c r="S123" s="36" t="str">
        <f ca="1">IF(R123&lt;&gt;"",'Financial Goals (non-recurring)'!$B$18*(1+incg)^(R123-1),"")</f>
        <v/>
      </c>
      <c r="T123" s="30" t="str">
        <f ca="1">IF(A123&gt;YEAR('Financial Goals (non-recurring)'!$D$6)-1,"",IF(T122&lt;&gt;"",T122+1,IF(A123=YEAR('Financial Goals (non-recurring)'!$D$7),1,"")))</f>
        <v/>
      </c>
      <c r="U123" s="36" t="str">
        <f ca="1">IF(T123&lt;&gt;"",'Financial Goals (non-recurring)'!$D$18*(1+'Financial Goals (non-recurring)'!$D$14)^(T123-1),"")</f>
        <v/>
      </c>
      <c r="V123" s="30" t="str">
        <f ca="1">IF(A123&gt;YEAR('Financial Goals (non-recurring)'!$F$6)-1,"",IF(V122&lt;&gt;"",V122+1,IF(A123=YEAR('Financial Goals (non-recurring)'!$F$7),1,"")))</f>
        <v/>
      </c>
      <c r="W123" s="36" t="str">
        <f ca="1">IF(V123&lt;&gt;"",'Financial Goals (non-recurring)'!$F$18*(1+'Financial Goals (non-recurring)'!$F$14)^(V123-1),"")</f>
        <v/>
      </c>
      <c r="X123" s="30" t="str">
        <f ca="1">IF(A123&gt;YEAR('Financial Goals (non-recurring)'!$H$6)-1,"",IF(X122&lt;&gt;"",X122+1,IF(A123=YEAR('Financial Goals (non-recurring)'!$H$7),1,"")))</f>
        <v/>
      </c>
      <c r="Y123" s="36" t="str">
        <f ca="1">IF(X123&lt;&gt;"",'Financial Goals (non-recurring)'!$H$18*(1+'Financial Goals (non-recurring)'!$H$14)^(X123-1),"")</f>
        <v/>
      </c>
      <c r="Z123" s="30" t="str">
        <f ca="1">IF(A123&gt;YEAR('Financial Goals (non-recurring)'!$J$6)-1,"",IF(Z122&lt;&gt;"",Z122+1,IF(A123=YEAR('Financial Goals (non-recurring)'!$J$7),1,"")))</f>
        <v/>
      </c>
      <c r="AA123" s="36" t="str">
        <f ca="1">IF(Z123&lt;&gt;"",'Financial Goals (non-recurring)'!$J$18*(1+'Financial Goals (non-recurring)'!$J$14)^(Z123-1),"")</f>
        <v/>
      </c>
      <c r="AB123" s="28"/>
      <c r="AC123" s="35" t="str">
        <f t="shared" ca="1" si="26"/>
        <v/>
      </c>
      <c r="AD123" s="31" t="str">
        <f ca="1">IF(ISERROR(INDEX('Financial Goals (recurring)'!$D$4:$H$34,MATCH('Detailed Cash Flow Chart'!AC123,'Financial Goals (recurring)'!$D$4:$D$34,0),3)),"",INDEX('Financial Goals (recurring)'!$D$4:$H$34,MATCH('Detailed Cash Flow Chart'!AC123,'Financial Goals (recurring)'!$D$4:$D$34,0),3))</f>
        <v/>
      </c>
      <c r="AE123" s="32" t="str">
        <f ca="1">IF(ISERROR(INDEX('Financial Goals (recurring)'!$E$4:$H$34,MATCH('Detailed Cash Flow Chart'!AC123,'Financial Goals (recurring)'!$E$4:$E$34,0),3)),"",INDEX('Financial Goals (recurring)'!$E$4:$H$34,MATCH('Detailed Cash Flow Chart'!AC123,'Financial Goals (recurring)'!$E$4:$E$34,0),3))</f>
        <v/>
      </c>
      <c r="AF123" s="32" t="str">
        <f ca="1">IF(ISERROR(INDEX('Financial Goals (recurring)'!$D$4:$H$34,MATCH('Detailed Cash Flow Chart'!AC123,'Financial Goals (recurring)'!$D$4:$D$34,0),5)),"",INDEX('Financial Goals (recurring)'!$D$4:$H$34,MATCH('Detailed Cash Flow Chart'!AC123,'Financial Goals (recurring)'!$D$4:$D$34,0),5))</f>
        <v/>
      </c>
      <c r="AG123" s="36" t="str">
        <f t="shared" si="27"/>
        <v/>
      </c>
      <c r="AH123" s="38"/>
      <c r="AI123" s="28"/>
      <c r="AJ123" s="38" t="str">
        <f t="shared" ca="1" si="28"/>
        <v/>
      </c>
      <c r="AK123" s="38" t="str">
        <f ca="1">IF(ISERROR(INDEX('Financial Goals (recurring)'!$M$4:$Q$34,MATCH('Detailed Cash Flow Chart'!AC123,'Financial Goals (recurring)'!$M$4:$M$34,0),3)),"",INDEX('Financial Goals (recurring)'!$M$4:$Q$34,MATCH('Detailed Cash Flow Chart'!AC123,'Financial Goals (recurring)'!$M$4:$M$34,0),3))</f>
        <v/>
      </c>
      <c r="AL123" s="38" t="str">
        <f ca="1">IF(ISERROR(INDEX('Financial Goals (recurring)'!$N$4:$Q$34,MATCH('Detailed Cash Flow Chart'!AC123,'Financial Goals (recurring)'!$N$4:$N$34,0),3)),"",INDEX('Financial Goals (recurring)'!$N$4:$Q$34,MATCH('Detailed Cash Flow Chart'!AC123,'Financial Goals (recurring)'!$N$4:$N$34,0),3))</f>
        <v/>
      </c>
      <c r="AM123" s="38" t="str">
        <f ca="1">IF(ISERROR(INDEX('Financial Goals (recurring)'!$M$4:$Q$34,MATCH('Detailed Cash Flow Chart'!AC123,'Financial Goals (recurring)'!$M$4:$M$34,0),5)),"",INDEX('Financial Goals (recurring)'!$M$4:$Q$34,MATCH('Detailed Cash Flow Chart'!AC123,'Financial Goals (recurring)'!$M$4:$M$34,0),5))</f>
        <v/>
      </c>
      <c r="AN123" s="32" t="str">
        <f t="shared" ca="1" si="29"/>
        <v/>
      </c>
      <c r="AO123" s="34" t="str">
        <f t="shared" ca="1" si="35"/>
        <v/>
      </c>
      <c r="AP123" s="28"/>
      <c r="AQ123" s="36">
        <f t="shared" ca="1" si="30"/>
        <v>0</v>
      </c>
    </row>
    <row r="124" spans="1:43">
      <c r="A124" s="39" t="str">
        <f t="shared" ca="1" si="21"/>
        <v/>
      </c>
      <c r="B124" s="39" t="str">
        <f ca="1">IF(B123&lt;(Retirement!$B$3+wy+k),B123+1,"")</f>
        <v/>
      </c>
      <c r="C124" s="36" t="str">
        <f ca="1">IF(B124="","",IF(B123&lt;(Retirement!$B$3+wy),C123*(1+preinf),C123*(1+inf)))</f>
        <v/>
      </c>
      <c r="D124" s="36">
        <f t="shared" ca="1" si="36"/>
        <v>0</v>
      </c>
      <c r="E124" s="36" t="str">
        <f t="shared" ca="1" si="37"/>
        <v/>
      </c>
      <c r="F124" s="36" t="str">
        <f ca="1">IF(B124="","",IF(A123&lt;y+wy,IF(Retirement!$J$16="none","none",(12*E124+F123)*(1+preretint)),""))</f>
        <v/>
      </c>
      <c r="G124" s="36" t="str">
        <f ca="1">IF(B124="","",IF(A123&lt;y+wy,G123*(1+Retirement!$B$14),""))</f>
        <v/>
      </c>
      <c r="H124" s="36" t="str">
        <f ca="1">IF(B124="","",IF(A124&gt;=Retirement!$B$4,(H123-12*IF(D124="",0,D124))*(1+IF(A124&lt;Retirement!$B$4,preretint,retroi)), IF(A124=Retirement!$B$4-1,corptax,IF(F124="none",0,F124)+G124)))</f>
        <v/>
      </c>
      <c r="I124" s="41" t="str">
        <f ca="1">IF(A124=Retirement!$B$4-1,IF(F124="none",0,F124)+G124-H124,"")</f>
        <v/>
      </c>
      <c r="J124" s="81" t="e">
        <f t="shared" ca="1" si="22"/>
        <v>#N/A</v>
      </c>
      <c r="K124" s="82" t="e">
        <f t="shared" ca="1" si="23"/>
        <v>#N/A</v>
      </c>
      <c r="L124" s="82" t="e">
        <f t="shared" ca="1" si="33"/>
        <v>#N/A</v>
      </c>
      <c r="M124" s="82">
        <f ca="1">IF(A124&gt;rety-1,'Cash flow summary'!H124,NA())/100000</f>
        <v>0</v>
      </c>
      <c r="N124" s="82" t="e">
        <f t="shared" ca="1" si="34"/>
        <v>#N/A</v>
      </c>
      <c r="O124" s="81" t="e">
        <f t="shared" ca="1" si="24"/>
        <v>#N/A</v>
      </c>
      <c r="P124" s="28"/>
      <c r="Q124" s="283" t="str">
        <f t="shared" ca="1" si="25"/>
        <v/>
      </c>
      <c r="R124" s="30" t="str">
        <f ca="1">IF(A124&gt;YEAR('Financial Goals (non-recurring)'!$B$6)-1,"",IF(R123&lt;&gt;"",R123+1,IF(A124=YEAR('Financial Goals (non-recurring)'!$B$7),1,"")))</f>
        <v/>
      </c>
      <c r="S124" s="36" t="str">
        <f ca="1">IF(R124&lt;&gt;"",'Financial Goals (non-recurring)'!$B$18*(1+incg)^(R124-1),"")</f>
        <v/>
      </c>
      <c r="T124" s="30" t="str">
        <f ca="1">IF(A124&gt;YEAR('Financial Goals (non-recurring)'!$D$6)-1,"",IF(T123&lt;&gt;"",T123+1,IF(A124=YEAR('Financial Goals (non-recurring)'!$D$7),1,"")))</f>
        <v/>
      </c>
      <c r="U124" s="36" t="str">
        <f ca="1">IF(T124&lt;&gt;"",'Financial Goals (non-recurring)'!$D$18*(1+'Financial Goals (non-recurring)'!$D$14)^(T124-1),"")</f>
        <v/>
      </c>
      <c r="V124" s="30" t="str">
        <f ca="1">IF(A124&gt;YEAR('Financial Goals (non-recurring)'!$F$6)-1,"",IF(V123&lt;&gt;"",V123+1,IF(A124=YEAR('Financial Goals (non-recurring)'!$F$7),1,"")))</f>
        <v/>
      </c>
      <c r="W124" s="36" t="str">
        <f ca="1">IF(V124&lt;&gt;"",'Financial Goals (non-recurring)'!$F$18*(1+'Financial Goals (non-recurring)'!$F$14)^(V124-1),"")</f>
        <v/>
      </c>
      <c r="X124" s="30" t="str">
        <f ca="1">IF(A124&gt;YEAR('Financial Goals (non-recurring)'!$H$6)-1,"",IF(X123&lt;&gt;"",X123+1,IF(A124=YEAR('Financial Goals (non-recurring)'!$H$7),1,"")))</f>
        <v/>
      </c>
      <c r="Y124" s="36" t="str">
        <f ca="1">IF(X124&lt;&gt;"",'Financial Goals (non-recurring)'!$H$18*(1+'Financial Goals (non-recurring)'!$H$14)^(X124-1),"")</f>
        <v/>
      </c>
      <c r="Z124" s="30" t="str">
        <f ca="1">IF(A124&gt;YEAR('Financial Goals (non-recurring)'!$J$6)-1,"",IF(Z123&lt;&gt;"",Z123+1,IF(A124=YEAR('Financial Goals (non-recurring)'!$J$7),1,"")))</f>
        <v/>
      </c>
      <c r="AA124" s="36" t="str">
        <f ca="1">IF(Z124&lt;&gt;"",'Financial Goals (non-recurring)'!$J$18*(1+'Financial Goals (non-recurring)'!$J$14)^(Z124-1),"")</f>
        <v/>
      </c>
      <c r="AB124" s="28"/>
      <c r="AC124" s="35" t="str">
        <f t="shared" ca="1" si="26"/>
        <v/>
      </c>
      <c r="AD124" s="31" t="str">
        <f ca="1">IF(ISERROR(INDEX('Financial Goals (recurring)'!$D$4:$H$34,MATCH('Detailed Cash Flow Chart'!AC124,'Financial Goals (recurring)'!$D$4:$D$34,0),3)),"",INDEX('Financial Goals (recurring)'!$D$4:$H$34,MATCH('Detailed Cash Flow Chart'!AC124,'Financial Goals (recurring)'!$D$4:$D$34,0),3))</f>
        <v/>
      </c>
      <c r="AE124" s="32" t="str">
        <f ca="1">IF(ISERROR(INDEX('Financial Goals (recurring)'!$E$4:$H$34,MATCH('Detailed Cash Flow Chart'!AC124,'Financial Goals (recurring)'!$E$4:$E$34,0),3)),"",INDEX('Financial Goals (recurring)'!$E$4:$H$34,MATCH('Detailed Cash Flow Chart'!AC124,'Financial Goals (recurring)'!$E$4:$E$34,0),3))</f>
        <v/>
      </c>
      <c r="AF124" s="32" t="str">
        <f ca="1">IF(ISERROR(INDEX('Financial Goals (recurring)'!$D$4:$H$34,MATCH('Detailed Cash Flow Chart'!AC124,'Financial Goals (recurring)'!$D$4:$D$34,0),5)),"",INDEX('Financial Goals (recurring)'!$D$4:$H$34,MATCH('Detailed Cash Flow Chart'!AC124,'Financial Goals (recurring)'!$D$4:$D$34,0),5))</f>
        <v/>
      </c>
      <c r="AG124" s="36" t="str">
        <f t="shared" si="27"/>
        <v/>
      </c>
      <c r="AH124" s="38"/>
      <c r="AI124" s="28"/>
      <c r="AJ124" s="38" t="str">
        <f t="shared" ca="1" si="28"/>
        <v/>
      </c>
      <c r="AK124" s="38" t="str">
        <f ca="1">IF(ISERROR(INDEX('Financial Goals (recurring)'!$M$4:$Q$34,MATCH('Detailed Cash Flow Chart'!AC124,'Financial Goals (recurring)'!$M$4:$M$34,0),3)),"",INDEX('Financial Goals (recurring)'!$M$4:$Q$34,MATCH('Detailed Cash Flow Chart'!AC124,'Financial Goals (recurring)'!$M$4:$M$34,0),3))</f>
        <v/>
      </c>
      <c r="AL124" s="38" t="str">
        <f ca="1">IF(ISERROR(INDEX('Financial Goals (recurring)'!$N$4:$Q$34,MATCH('Detailed Cash Flow Chart'!AC124,'Financial Goals (recurring)'!$N$4:$N$34,0),3)),"",INDEX('Financial Goals (recurring)'!$N$4:$Q$34,MATCH('Detailed Cash Flow Chart'!AC124,'Financial Goals (recurring)'!$N$4:$N$34,0),3))</f>
        <v/>
      </c>
      <c r="AM124" s="38" t="str">
        <f ca="1">IF(ISERROR(INDEX('Financial Goals (recurring)'!$M$4:$Q$34,MATCH('Detailed Cash Flow Chart'!AC124,'Financial Goals (recurring)'!$M$4:$M$34,0),5)),"",INDEX('Financial Goals (recurring)'!$M$4:$Q$34,MATCH('Detailed Cash Flow Chart'!AC124,'Financial Goals (recurring)'!$M$4:$M$34,0),5))</f>
        <v/>
      </c>
      <c r="AN124" s="32" t="str">
        <f t="shared" ca="1" si="29"/>
        <v/>
      </c>
      <c r="AO124" s="34" t="str">
        <f t="shared" ca="1" si="35"/>
        <v/>
      </c>
      <c r="AP124" s="28"/>
      <c r="AQ124" s="36">
        <f t="shared" ca="1" si="30"/>
        <v>0</v>
      </c>
    </row>
    <row r="125" spans="1:43">
      <c r="A125" s="39" t="str">
        <f t="shared" ca="1" si="21"/>
        <v/>
      </c>
      <c r="B125" s="39" t="str">
        <f ca="1">IF(B124&lt;(Retirement!$B$3+wy+k),B124+1,"")</f>
        <v/>
      </c>
      <c r="C125" s="36" t="str">
        <f ca="1">IF(B125="","",IF(B124&lt;(Retirement!$B$3+wy),C124*(1+preinf),C124*(1+inf)))</f>
        <v/>
      </c>
      <c r="D125" s="36">
        <f t="shared" ca="1" si="36"/>
        <v>0</v>
      </c>
      <c r="E125" s="36" t="str">
        <f t="shared" ca="1" si="37"/>
        <v/>
      </c>
      <c r="F125" s="36" t="str">
        <f ca="1">IF(B125="","",IF(A124&lt;y+wy,IF(Retirement!$J$16="none","none",(12*E125+F124)*(1+preretint)),""))</f>
        <v/>
      </c>
      <c r="G125" s="36" t="str">
        <f ca="1">IF(B125="","",IF(A124&lt;y+wy,G124*(1+Retirement!$B$14),""))</f>
        <v/>
      </c>
      <c r="H125" s="36" t="str">
        <f ca="1">IF(B125="","",IF(A125&gt;=Retirement!$B$4,(H124-12*IF(D125="",0,D125))*(1+IF(A125&lt;Retirement!$B$4,preretint,retroi)), IF(A125=Retirement!$B$4-1,corptax,IF(F125="none",0,F125)+G125)))</f>
        <v/>
      </c>
      <c r="I125" s="41" t="str">
        <f ca="1">IF(A125=Retirement!$B$4-1,IF(F125="none",0,F125)+G125-H125,"")</f>
        <v/>
      </c>
      <c r="J125" s="81" t="e">
        <f t="shared" ca="1" si="22"/>
        <v>#N/A</v>
      </c>
      <c r="K125" s="82" t="e">
        <f t="shared" ca="1" si="23"/>
        <v>#N/A</v>
      </c>
      <c r="L125" s="82" t="e">
        <f t="shared" ca="1" si="33"/>
        <v>#N/A</v>
      </c>
      <c r="M125" s="82">
        <f ca="1">IF(A125&gt;rety-1,'Cash flow summary'!H125,NA())/100000</f>
        <v>0</v>
      </c>
      <c r="N125" s="82" t="e">
        <f t="shared" ca="1" si="34"/>
        <v>#N/A</v>
      </c>
      <c r="O125" s="81" t="e">
        <f t="shared" ca="1" si="24"/>
        <v>#N/A</v>
      </c>
      <c r="P125" s="28"/>
      <c r="Q125" s="283" t="str">
        <f t="shared" ca="1" si="25"/>
        <v/>
      </c>
      <c r="R125" s="30" t="str">
        <f ca="1">IF(A125&gt;YEAR('Financial Goals (non-recurring)'!$B$6)-1,"",IF(R124&lt;&gt;"",R124+1,IF(A125=YEAR('Financial Goals (non-recurring)'!$B$7),1,"")))</f>
        <v/>
      </c>
      <c r="S125" s="36" t="str">
        <f ca="1">IF(R125&lt;&gt;"",'Financial Goals (non-recurring)'!$B$18*(1+incg)^(R125-1),"")</f>
        <v/>
      </c>
      <c r="T125" s="30" t="str">
        <f ca="1">IF(A125&gt;YEAR('Financial Goals (non-recurring)'!$D$6)-1,"",IF(T124&lt;&gt;"",T124+1,IF(A125=YEAR('Financial Goals (non-recurring)'!$D$7),1,"")))</f>
        <v/>
      </c>
      <c r="U125" s="36" t="str">
        <f ca="1">IF(T125&lt;&gt;"",'Financial Goals (non-recurring)'!$D$18*(1+'Financial Goals (non-recurring)'!$D$14)^(T125-1),"")</f>
        <v/>
      </c>
      <c r="V125" s="30" t="str">
        <f ca="1">IF(A125&gt;YEAR('Financial Goals (non-recurring)'!$F$6)-1,"",IF(V124&lt;&gt;"",V124+1,IF(A125=YEAR('Financial Goals (non-recurring)'!$F$7),1,"")))</f>
        <v/>
      </c>
      <c r="W125" s="36" t="str">
        <f ca="1">IF(V125&lt;&gt;"",'Financial Goals (non-recurring)'!$F$18*(1+'Financial Goals (non-recurring)'!$F$14)^(V125-1),"")</f>
        <v/>
      </c>
      <c r="X125" s="30" t="str">
        <f ca="1">IF(A125&gt;YEAR('Financial Goals (non-recurring)'!$H$6)-1,"",IF(X124&lt;&gt;"",X124+1,IF(A125=YEAR('Financial Goals (non-recurring)'!$H$7),1,"")))</f>
        <v/>
      </c>
      <c r="Y125" s="36" t="str">
        <f ca="1">IF(X125&lt;&gt;"",'Financial Goals (non-recurring)'!$H$18*(1+'Financial Goals (non-recurring)'!$H$14)^(X125-1),"")</f>
        <v/>
      </c>
      <c r="Z125" s="30" t="str">
        <f ca="1">IF(A125&gt;YEAR('Financial Goals (non-recurring)'!$J$6)-1,"",IF(Z124&lt;&gt;"",Z124+1,IF(A125=YEAR('Financial Goals (non-recurring)'!$J$7),1,"")))</f>
        <v/>
      </c>
      <c r="AA125" s="36" t="str">
        <f ca="1">IF(Z125&lt;&gt;"",'Financial Goals (non-recurring)'!$J$18*(1+'Financial Goals (non-recurring)'!$J$14)^(Z125-1),"")</f>
        <v/>
      </c>
      <c r="AB125" s="28"/>
      <c r="AC125" s="35" t="str">
        <f t="shared" ca="1" si="26"/>
        <v/>
      </c>
      <c r="AD125" s="31" t="str">
        <f ca="1">IF(ISERROR(INDEX('Financial Goals (recurring)'!$D$4:$H$34,MATCH('Detailed Cash Flow Chart'!AC125,'Financial Goals (recurring)'!$D$4:$D$34,0),3)),"",INDEX('Financial Goals (recurring)'!$D$4:$H$34,MATCH('Detailed Cash Flow Chart'!AC125,'Financial Goals (recurring)'!$D$4:$D$34,0),3))</f>
        <v/>
      </c>
      <c r="AE125" s="32" t="str">
        <f ca="1">IF(ISERROR(INDEX('Financial Goals (recurring)'!$E$4:$H$34,MATCH('Detailed Cash Flow Chart'!AC125,'Financial Goals (recurring)'!$E$4:$E$34,0),3)),"",INDEX('Financial Goals (recurring)'!$E$4:$H$34,MATCH('Detailed Cash Flow Chart'!AC125,'Financial Goals (recurring)'!$E$4:$E$34,0),3))</f>
        <v/>
      </c>
      <c r="AF125" s="32" t="str">
        <f ca="1">IF(ISERROR(INDEX('Financial Goals (recurring)'!$D$4:$H$34,MATCH('Detailed Cash Flow Chart'!AC125,'Financial Goals (recurring)'!$D$4:$D$34,0),5)),"",INDEX('Financial Goals (recurring)'!$D$4:$H$34,MATCH('Detailed Cash Flow Chart'!AC125,'Financial Goals (recurring)'!$D$4:$D$34,0),5))</f>
        <v/>
      </c>
      <c r="AG125" s="36" t="str">
        <f t="shared" si="27"/>
        <v/>
      </c>
      <c r="AH125" s="38"/>
      <c r="AI125" s="28"/>
      <c r="AJ125" s="38" t="str">
        <f t="shared" ca="1" si="28"/>
        <v/>
      </c>
      <c r="AK125" s="38" t="str">
        <f ca="1">IF(ISERROR(INDEX('Financial Goals (recurring)'!$M$4:$Q$34,MATCH('Detailed Cash Flow Chart'!AC125,'Financial Goals (recurring)'!$M$4:$M$34,0),3)),"",INDEX('Financial Goals (recurring)'!$M$4:$Q$34,MATCH('Detailed Cash Flow Chart'!AC125,'Financial Goals (recurring)'!$M$4:$M$34,0),3))</f>
        <v/>
      </c>
      <c r="AL125" s="38" t="str">
        <f ca="1">IF(ISERROR(INDEX('Financial Goals (recurring)'!$N$4:$Q$34,MATCH('Detailed Cash Flow Chart'!AC125,'Financial Goals (recurring)'!$N$4:$N$34,0),3)),"",INDEX('Financial Goals (recurring)'!$N$4:$Q$34,MATCH('Detailed Cash Flow Chart'!AC125,'Financial Goals (recurring)'!$N$4:$N$34,0),3))</f>
        <v/>
      </c>
      <c r="AM125" s="38" t="str">
        <f ca="1">IF(ISERROR(INDEX('Financial Goals (recurring)'!$M$4:$Q$34,MATCH('Detailed Cash Flow Chart'!AC125,'Financial Goals (recurring)'!$M$4:$M$34,0),5)),"",INDEX('Financial Goals (recurring)'!$M$4:$Q$34,MATCH('Detailed Cash Flow Chart'!AC125,'Financial Goals (recurring)'!$M$4:$M$34,0),5))</f>
        <v/>
      </c>
      <c r="AN125" s="32" t="str">
        <f t="shared" ca="1" si="29"/>
        <v/>
      </c>
      <c r="AO125" s="34" t="str">
        <f t="shared" ref="AO125:AO160" ca="1" si="38">IF(AC125&lt;rg2start,"",IF(AC125&gt;rg2cs2,"",1))</f>
        <v/>
      </c>
      <c r="AP125" s="28"/>
      <c r="AQ125" s="36">
        <f t="shared" ca="1" si="30"/>
        <v>0</v>
      </c>
    </row>
    <row r="126" spans="1:43">
      <c r="A126" s="39" t="str">
        <f t="shared" ca="1" si="21"/>
        <v/>
      </c>
      <c r="B126" s="39" t="str">
        <f ca="1">IF(B125&lt;(Retirement!$B$3+wy+k),B125+1,"")</f>
        <v/>
      </c>
      <c r="C126" s="36" t="str">
        <f ca="1">IF(B126="","",IF(B125&lt;(Retirement!$B$3+wy),C125*(1+preinf),C125*(1+inf)))</f>
        <v/>
      </c>
      <c r="D126" s="36">
        <f t="shared" ca="1" si="36"/>
        <v>0</v>
      </c>
      <c r="E126" s="36" t="str">
        <f t="shared" ca="1" si="37"/>
        <v/>
      </c>
      <c r="F126" s="36" t="str">
        <f ca="1">IF(B126="","",IF(A125&lt;y+wy,IF(Retirement!$J$16="none","none",(12*E126+F125)*(1+preretint)),""))</f>
        <v/>
      </c>
      <c r="G126" s="36" t="str">
        <f ca="1">IF(B126="","",IF(A125&lt;y+wy,G125*(1+Retirement!$B$14),""))</f>
        <v/>
      </c>
      <c r="H126" s="36" t="str">
        <f ca="1">IF(B126="","",IF(A126&gt;=Retirement!$B$4,(H125-12*IF(D126="",0,D126))*(1+IF(A126&lt;Retirement!$B$4,preretint,retroi)), IF(A126=Retirement!$B$4-1,corptax,IF(F126="none",0,F126)+G126)))</f>
        <v/>
      </c>
      <c r="I126" s="41" t="str">
        <f ca="1">IF(A126=Retirement!$B$4-1,IF(F126="none",0,F126)+G126-H126,"")</f>
        <v/>
      </c>
      <c r="J126" s="81" t="e">
        <f t="shared" ca="1" si="22"/>
        <v>#N/A</v>
      </c>
      <c r="K126" s="82" t="e">
        <f t="shared" ca="1" si="23"/>
        <v>#N/A</v>
      </c>
      <c r="L126" s="82" t="e">
        <f t="shared" ca="1" si="33"/>
        <v>#N/A</v>
      </c>
      <c r="M126" s="82">
        <f ca="1">IF(A126&gt;rety-1,'Cash flow summary'!H126,NA())/100000</f>
        <v>0</v>
      </c>
      <c r="N126" s="82" t="e">
        <f t="shared" ca="1" si="34"/>
        <v>#N/A</v>
      </c>
      <c r="O126" s="81" t="e">
        <f t="shared" ca="1" si="24"/>
        <v>#N/A</v>
      </c>
      <c r="P126" s="28"/>
      <c r="Q126" s="283" t="str">
        <f t="shared" ca="1" si="25"/>
        <v/>
      </c>
      <c r="R126" s="30" t="str">
        <f ca="1">IF(A126&gt;YEAR('Financial Goals (non-recurring)'!$B$6)-1,"",IF(R125&lt;&gt;"",R125+1,IF(A126=YEAR('Financial Goals (non-recurring)'!$B$7),1,"")))</f>
        <v/>
      </c>
      <c r="S126" s="36" t="str">
        <f ca="1">IF(R126&lt;&gt;"",'Financial Goals (non-recurring)'!$B$18*(1+incg)^(R126-1),"")</f>
        <v/>
      </c>
      <c r="T126" s="30" t="str">
        <f ca="1">IF(A126&gt;YEAR('Financial Goals (non-recurring)'!$D$6)-1,"",IF(T125&lt;&gt;"",T125+1,IF(A126=YEAR('Financial Goals (non-recurring)'!$D$7),1,"")))</f>
        <v/>
      </c>
      <c r="U126" s="36" t="str">
        <f ca="1">IF(T126&lt;&gt;"",'Financial Goals (non-recurring)'!$D$18*(1+'Financial Goals (non-recurring)'!$D$14)^(T126-1),"")</f>
        <v/>
      </c>
      <c r="V126" s="30" t="str">
        <f ca="1">IF(A126&gt;YEAR('Financial Goals (non-recurring)'!$F$6)-1,"",IF(V125&lt;&gt;"",V125+1,IF(A126=YEAR('Financial Goals (non-recurring)'!$F$7),1,"")))</f>
        <v/>
      </c>
      <c r="W126" s="36" t="str">
        <f ca="1">IF(V126&lt;&gt;"",'Financial Goals (non-recurring)'!$F$18*(1+'Financial Goals (non-recurring)'!$F$14)^(V126-1),"")</f>
        <v/>
      </c>
      <c r="X126" s="30" t="str">
        <f ca="1">IF(A126&gt;YEAR('Financial Goals (non-recurring)'!$H$6)-1,"",IF(X125&lt;&gt;"",X125+1,IF(A126=YEAR('Financial Goals (non-recurring)'!$H$7),1,"")))</f>
        <v/>
      </c>
      <c r="Y126" s="36" t="str">
        <f ca="1">IF(X126&lt;&gt;"",'Financial Goals (non-recurring)'!$H$18*(1+'Financial Goals (non-recurring)'!$H$14)^(X126-1),"")</f>
        <v/>
      </c>
      <c r="Z126" s="30" t="str">
        <f ca="1">IF(A126&gt;YEAR('Financial Goals (non-recurring)'!$J$6)-1,"",IF(Z125&lt;&gt;"",Z125+1,IF(A126=YEAR('Financial Goals (non-recurring)'!$J$7),1,"")))</f>
        <v/>
      </c>
      <c r="AA126" s="36" t="str">
        <f ca="1">IF(Z126&lt;&gt;"",'Financial Goals (non-recurring)'!$J$18*(1+'Financial Goals (non-recurring)'!$J$14)^(Z126-1),"")</f>
        <v/>
      </c>
      <c r="AB126" s="28"/>
      <c r="AC126" s="35" t="str">
        <f t="shared" ca="1" si="26"/>
        <v/>
      </c>
      <c r="AD126" s="31" t="str">
        <f ca="1">IF(ISERROR(INDEX('Financial Goals (recurring)'!$D$4:$H$34,MATCH('Detailed Cash Flow Chart'!AC126,'Financial Goals (recurring)'!$D$4:$D$34,0),3)),"",INDEX('Financial Goals (recurring)'!$D$4:$H$34,MATCH('Detailed Cash Flow Chart'!AC126,'Financial Goals (recurring)'!$D$4:$D$34,0),3))</f>
        <v/>
      </c>
      <c r="AE126" s="32" t="str">
        <f ca="1">IF(ISERROR(INDEX('Financial Goals (recurring)'!$E$4:$H$34,MATCH('Detailed Cash Flow Chart'!AC126,'Financial Goals (recurring)'!$E$4:$E$34,0),3)),"",INDEX('Financial Goals (recurring)'!$E$4:$H$34,MATCH('Detailed Cash Flow Chart'!AC126,'Financial Goals (recurring)'!$E$4:$E$34,0),3))</f>
        <v/>
      </c>
      <c r="AF126" s="32" t="str">
        <f ca="1">IF(ISERROR(INDEX('Financial Goals (recurring)'!$D$4:$H$34,MATCH('Detailed Cash Flow Chart'!AC126,'Financial Goals (recurring)'!$D$4:$D$34,0),5)),"",INDEX('Financial Goals (recurring)'!$D$4:$H$34,MATCH('Detailed Cash Flow Chart'!AC126,'Financial Goals (recurring)'!$D$4:$D$34,0),5))</f>
        <v/>
      </c>
      <c r="AG126" s="36" t="str">
        <f t="shared" si="27"/>
        <v/>
      </c>
      <c r="AH126" s="38"/>
      <c r="AI126" s="28"/>
      <c r="AJ126" s="38" t="str">
        <f t="shared" ca="1" si="28"/>
        <v/>
      </c>
      <c r="AK126" s="38" t="str">
        <f ca="1">IF(ISERROR(INDEX('Financial Goals (recurring)'!$M$4:$Q$34,MATCH('Detailed Cash Flow Chart'!AC126,'Financial Goals (recurring)'!$M$4:$M$34,0),3)),"",INDEX('Financial Goals (recurring)'!$M$4:$Q$34,MATCH('Detailed Cash Flow Chart'!AC126,'Financial Goals (recurring)'!$M$4:$M$34,0),3))</f>
        <v/>
      </c>
      <c r="AL126" s="38" t="str">
        <f ca="1">IF(ISERROR(INDEX('Financial Goals (recurring)'!$N$4:$Q$34,MATCH('Detailed Cash Flow Chart'!AC126,'Financial Goals (recurring)'!$N$4:$N$34,0),3)),"",INDEX('Financial Goals (recurring)'!$N$4:$Q$34,MATCH('Detailed Cash Flow Chart'!AC126,'Financial Goals (recurring)'!$N$4:$N$34,0),3))</f>
        <v/>
      </c>
      <c r="AM126" s="38" t="str">
        <f ca="1">IF(ISERROR(INDEX('Financial Goals (recurring)'!$M$4:$Q$34,MATCH('Detailed Cash Flow Chart'!AC126,'Financial Goals (recurring)'!$M$4:$M$34,0),5)),"",INDEX('Financial Goals (recurring)'!$M$4:$Q$34,MATCH('Detailed Cash Flow Chart'!AC126,'Financial Goals (recurring)'!$M$4:$M$34,0),5))</f>
        <v/>
      </c>
      <c r="AN126" s="32" t="str">
        <f t="shared" ca="1" si="29"/>
        <v/>
      </c>
      <c r="AO126" s="34" t="str">
        <f t="shared" ca="1" si="38"/>
        <v/>
      </c>
      <c r="AP126" s="28"/>
      <c r="AQ126" s="36">
        <f t="shared" ca="1" si="30"/>
        <v>0</v>
      </c>
    </row>
    <row r="127" spans="1:43">
      <c r="A127" s="39" t="str">
        <f t="shared" ca="1" si="21"/>
        <v/>
      </c>
      <c r="B127" s="39" t="str">
        <f ca="1">IF(B126&lt;(Retirement!$B$3+wy+k),B126+1,"")</f>
        <v/>
      </c>
      <c r="C127" s="36" t="str">
        <f ca="1">IF(B127="","",IF(B126&lt;(Retirement!$B$3+wy),C126*(1+preinf),C126*(1+inf)))</f>
        <v/>
      </c>
      <c r="D127" s="36">
        <f t="shared" ca="1" si="36"/>
        <v>0</v>
      </c>
      <c r="E127" s="36" t="str">
        <f t="shared" ca="1" si="37"/>
        <v/>
      </c>
      <c r="F127" s="36" t="str">
        <f ca="1">IF(B127="","",IF(A126&lt;y+wy,IF(Retirement!$J$16="none","none",(12*E127+F126)*(1+preretint)),""))</f>
        <v/>
      </c>
      <c r="G127" s="36" t="str">
        <f ca="1">IF(B127="","",IF(A126&lt;y+wy,G126*(1+Retirement!$B$14),""))</f>
        <v/>
      </c>
      <c r="H127" s="36" t="str">
        <f ca="1">IF(B127="","",IF(A127&gt;=Retirement!$B$4,(H126-12*IF(D127="",0,D127))*(1+IF(A127&lt;Retirement!$B$4,preretint,retroi)), IF(A127=Retirement!$B$4-1,corptax,IF(F127="none",0,F127)+G127)))</f>
        <v/>
      </c>
      <c r="I127" s="41" t="str">
        <f ca="1">IF(A127=Retirement!$B$4-1,IF(F127="none",0,F127)+G127-H127,"")</f>
        <v/>
      </c>
      <c r="J127" s="81" t="e">
        <f t="shared" ca="1" si="22"/>
        <v>#N/A</v>
      </c>
      <c r="K127" s="82" t="e">
        <f t="shared" ca="1" si="23"/>
        <v>#N/A</v>
      </c>
      <c r="L127" s="82" t="e">
        <f t="shared" ca="1" si="33"/>
        <v>#N/A</v>
      </c>
      <c r="M127" s="82">
        <f ca="1">IF(A127&gt;rety-1,'Cash flow summary'!H127,NA())/100000</f>
        <v>0</v>
      </c>
      <c r="N127" s="82" t="e">
        <f t="shared" ca="1" si="34"/>
        <v>#N/A</v>
      </c>
      <c r="O127" s="81" t="e">
        <f t="shared" ca="1" si="24"/>
        <v>#N/A</v>
      </c>
      <c r="P127" s="28"/>
      <c r="Q127" s="283" t="str">
        <f t="shared" ca="1" si="25"/>
        <v/>
      </c>
      <c r="R127" s="30" t="str">
        <f ca="1">IF(A127&gt;YEAR('Financial Goals (non-recurring)'!$B$6)-1,"",IF(R126&lt;&gt;"",R126+1,IF(A127=YEAR('Financial Goals (non-recurring)'!$B$7),1,"")))</f>
        <v/>
      </c>
      <c r="S127" s="36" t="str">
        <f ca="1">IF(R127&lt;&gt;"",'Financial Goals (non-recurring)'!$B$18*(1+incg)^(R127-1),"")</f>
        <v/>
      </c>
      <c r="T127" s="30" t="str">
        <f ca="1">IF(A127&gt;YEAR('Financial Goals (non-recurring)'!$D$6)-1,"",IF(T126&lt;&gt;"",T126+1,IF(A127=YEAR('Financial Goals (non-recurring)'!$D$7),1,"")))</f>
        <v/>
      </c>
      <c r="U127" s="36" t="str">
        <f ca="1">IF(T127&lt;&gt;"",'Financial Goals (non-recurring)'!$D$18*(1+'Financial Goals (non-recurring)'!$D$14)^(T127-1),"")</f>
        <v/>
      </c>
      <c r="V127" s="30" t="str">
        <f ca="1">IF(A127&gt;YEAR('Financial Goals (non-recurring)'!$F$6)-1,"",IF(V126&lt;&gt;"",V126+1,IF(A127=YEAR('Financial Goals (non-recurring)'!$F$7),1,"")))</f>
        <v/>
      </c>
      <c r="W127" s="36" t="str">
        <f ca="1">IF(V127&lt;&gt;"",'Financial Goals (non-recurring)'!$F$18*(1+'Financial Goals (non-recurring)'!$F$14)^(V127-1),"")</f>
        <v/>
      </c>
      <c r="X127" s="30" t="str">
        <f ca="1">IF(A127&gt;YEAR('Financial Goals (non-recurring)'!$H$6)-1,"",IF(X126&lt;&gt;"",X126+1,IF(A127=YEAR('Financial Goals (non-recurring)'!$H$7),1,"")))</f>
        <v/>
      </c>
      <c r="Y127" s="36" t="str">
        <f ca="1">IF(X127&lt;&gt;"",'Financial Goals (non-recurring)'!$H$18*(1+'Financial Goals (non-recurring)'!$H$14)^(X127-1),"")</f>
        <v/>
      </c>
      <c r="Z127" s="30" t="str">
        <f ca="1">IF(A127&gt;YEAR('Financial Goals (non-recurring)'!$J$6)-1,"",IF(Z126&lt;&gt;"",Z126+1,IF(A127=YEAR('Financial Goals (non-recurring)'!$J$7),1,"")))</f>
        <v/>
      </c>
      <c r="AA127" s="36" t="str">
        <f ca="1">IF(Z127&lt;&gt;"",'Financial Goals (non-recurring)'!$J$18*(1+'Financial Goals (non-recurring)'!$J$14)^(Z127-1),"")</f>
        <v/>
      </c>
      <c r="AB127" s="28"/>
      <c r="AC127" s="35" t="str">
        <f t="shared" ca="1" si="26"/>
        <v/>
      </c>
      <c r="AD127" s="31" t="str">
        <f ca="1">IF(ISERROR(INDEX('Financial Goals (recurring)'!$D$4:$H$34,MATCH('Detailed Cash Flow Chart'!AC127,'Financial Goals (recurring)'!$D$4:$D$34,0),3)),"",INDEX('Financial Goals (recurring)'!$D$4:$H$34,MATCH('Detailed Cash Flow Chart'!AC127,'Financial Goals (recurring)'!$D$4:$D$34,0),3))</f>
        <v/>
      </c>
      <c r="AE127" s="32" t="str">
        <f ca="1">IF(ISERROR(INDEX('Financial Goals (recurring)'!$E$4:$H$34,MATCH('Detailed Cash Flow Chart'!AC127,'Financial Goals (recurring)'!$E$4:$E$34,0),3)),"",INDEX('Financial Goals (recurring)'!$E$4:$H$34,MATCH('Detailed Cash Flow Chart'!AC127,'Financial Goals (recurring)'!$E$4:$E$34,0),3))</f>
        <v/>
      </c>
      <c r="AF127" s="32" t="str">
        <f ca="1">IF(ISERROR(INDEX('Financial Goals (recurring)'!$D$4:$H$34,MATCH('Detailed Cash Flow Chart'!AC127,'Financial Goals (recurring)'!$D$4:$D$34,0),5)),"",INDEX('Financial Goals (recurring)'!$D$4:$H$34,MATCH('Detailed Cash Flow Chart'!AC127,'Financial Goals (recurring)'!$D$4:$D$34,0),5))</f>
        <v/>
      </c>
      <c r="AG127" s="36" t="str">
        <f t="shared" si="27"/>
        <v/>
      </c>
      <c r="AH127" s="38"/>
      <c r="AI127" s="28"/>
      <c r="AJ127" s="38" t="str">
        <f t="shared" ca="1" si="28"/>
        <v/>
      </c>
      <c r="AK127" s="38" t="str">
        <f ca="1">IF(ISERROR(INDEX('Financial Goals (recurring)'!$M$4:$Q$34,MATCH('Detailed Cash Flow Chart'!AC127,'Financial Goals (recurring)'!$M$4:$M$34,0),3)),"",INDEX('Financial Goals (recurring)'!$M$4:$Q$34,MATCH('Detailed Cash Flow Chart'!AC127,'Financial Goals (recurring)'!$M$4:$M$34,0),3))</f>
        <v/>
      </c>
      <c r="AL127" s="38" t="str">
        <f ca="1">IF(ISERROR(INDEX('Financial Goals (recurring)'!$N$4:$Q$34,MATCH('Detailed Cash Flow Chart'!AC127,'Financial Goals (recurring)'!$N$4:$N$34,0),3)),"",INDEX('Financial Goals (recurring)'!$N$4:$Q$34,MATCH('Detailed Cash Flow Chart'!AC127,'Financial Goals (recurring)'!$N$4:$N$34,0),3))</f>
        <v/>
      </c>
      <c r="AM127" s="38" t="str">
        <f ca="1">IF(ISERROR(INDEX('Financial Goals (recurring)'!$M$4:$Q$34,MATCH('Detailed Cash Flow Chart'!AC127,'Financial Goals (recurring)'!$M$4:$M$34,0),5)),"",INDEX('Financial Goals (recurring)'!$M$4:$Q$34,MATCH('Detailed Cash Flow Chart'!AC127,'Financial Goals (recurring)'!$M$4:$M$34,0),5))</f>
        <v/>
      </c>
      <c r="AN127" s="32" t="str">
        <f t="shared" ca="1" si="29"/>
        <v/>
      </c>
      <c r="AO127" s="34" t="str">
        <f t="shared" ca="1" si="38"/>
        <v/>
      </c>
      <c r="AP127" s="28"/>
      <c r="AQ127" s="36">
        <f t="shared" ca="1" si="30"/>
        <v>0</v>
      </c>
    </row>
    <row r="128" spans="1:43">
      <c r="A128" s="39" t="str">
        <f t="shared" ca="1" si="21"/>
        <v/>
      </c>
      <c r="B128" s="39" t="str">
        <f ca="1">IF(B127&lt;(Retirement!$B$3+wy+k),B127+1,"")</f>
        <v/>
      </c>
      <c r="C128" s="36" t="str">
        <f ca="1">IF(B128="","",IF(B127&lt;(Retirement!$B$3+wy),C127*(1+preinf),C127*(1+inf)))</f>
        <v/>
      </c>
      <c r="D128" s="36">
        <f t="shared" ca="1" si="36"/>
        <v>0</v>
      </c>
      <c r="E128" s="36" t="str">
        <f t="shared" ca="1" si="37"/>
        <v/>
      </c>
      <c r="F128" s="36" t="str">
        <f ca="1">IF(B128="","",IF(A127&lt;y+wy,IF(Retirement!$J$16="none","none",(12*E128+F127)*(1+preretint)),""))</f>
        <v/>
      </c>
      <c r="G128" s="36" t="str">
        <f ca="1">IF(B128="","",IF(A127&lt;y+wy,G127*(1+Retirement!$B$14),""))</f>
        <v/>
      </c>
      <c r="H128" s="36" t="str">
        <f ca="1">IF(B128="","",IF(A128&gt;=Retirement!$B$4,(H127-12*IF(D128="",0,D128))*(1+IF(A128&lt;Retirement!$B$4,preretint,retroi)), IF(A128=Retirement!$B$4-1,corptax,IF(F128="none",0,F128)+G128)))</f>
        <v/>
      </c>
      <c r="I128" s="41" t="str">
        <f ca="1">IF(A128=Retirement!$B$4-1,IF(F128="none",0,F128)+G128-H128,"")</f>
        <v/>
      </c>
      <c r="J128" s="81" t="e">
        <f t="shared" ca="1" si="22"/>
        <v>#N/A</v>
      </c>
      <c r="K128" s="82" t="e">
        <f t="shared" ca="1" si="23"/>
        <v>#N/A</v>
      </c>
      <c r="L128" s="82" t="e">
        <f t="shared" ca="1" si="33"/>
        <v>#N/A</v>
      </c>
      <c r="M128" s="82">
        <f ca="1">IF(A128&gt;rety-1,'Cash flow summary'!H128,NA())/100000</f>
        <v>0</v>
      </c>
      <c r="N128" s="82" t="e">
        <f t="shared" ca="1" si="34"/>
        <v>#N/A</v>
      </c>
      <c r="O128" s="81" t="e">
        <f t="shared" ca="1" si="24"/>
        <v>#N/A</v>
      </c>
      <c r="P128" s="28"/>
      <c r="Q128" s="283" t="str">
        <f t="shared" ca="1" si="25"/>
        <v/>
      </c>
      <c r="R128" s="30" t="str">
        <f ca="1">IF(A128&gt;YEAR('Financial Goals (non-recurring)'!$B$6)-1,"",IF(R127&lt;&gt;"",R127+1,IF(A128=YEAR('Financial Goals (non-recurring)'!$B$7),1,"")))</f>
        <v/>
      </c>
      <c r="S128" s="36" t="str">
        <f ca="1">IF(R128&lt;&gt;"",'Financial Goals (non-recurring)'!$B$18*(1+incg)^(R128-1),"")</f>
        <v/>
      </c>
      <c r="T128" s="30" t="str">
        <f ca="1">IF(A128&gt;YEAR('Financial Goals (non-recurring)'!$D$6)-1,"",IF(T127&lt;&gt;"",T127+1,IF(A128=YEAR('Financial Goals (non-recurring)'!$D$7),1,"")))</f>
        <v/>
      </c>
      <c r="U128" s="36" t="str">
        <f ca="1">IF(T128&lt;&gt;"",'Financial Goals (non-recurring)'!$D$18*(1+'Financial Goals (non-recurring)'!$D$14)^(T128-1),"")</f>
        <v/>
      </c>
      <c r="V128" s="30" t="str">
        <f ca="1">IF(A128&gt;YEAR('Financial Goals (non-recurring)'!$F$6)-1,"",IF(V127&lt;&gt;"",V127+1,IF(A128=YEAR('Financial Goals (non-recurring)'!$F$7),1,"")))</f>
        <v/>
      </c>
      <c r="W128" s="36" t="str">
        <f ca="1">IF(V128&lt;&gt;"",'Financial Goals (non-recurring)'!$F$18*(1+'Financial Goals (non-recurring)'!$F$14)^(V128-1),"")</f>
        <v/>
      </c>
      <c r="X128" s="30" t="str">
        <f ca="1">IF(A128&gt;YEAR('Financial Goals (non-recurring)'!$H$6)-1,"",IF(X127&lt;&gt;"",X127+1,IF(A128=YEAR('Financial Goals (non-recurring)'!$H$7),1,"")))</f>
        <v/>
      </c>
      <c r="Y128" s="36" t="str">
        <f ca="1">IF(X128&lt;&gt;"",'Financial Goals (non-recurring)'!$H$18*(1+'Financial Goals (non-recurring)'!$H$14)^(X128-1),"")</f>
        <v/>
      </c>
      <c r="Z128" s="30" t="str">
        <f ca="1">IF(A128&gt;YEAR('Financial Goals (non-recurring)'!$J$6)-1,"",IF(Z127&lt;&gt;"",Z127+1,IF(A128=YEAR('Financial Goals (non-recurring)'!$J$7),1,"")))</f>
        <v/>
      </c>
      <c r="AA128" s="36" t="str">
        <f ca="1">IF(Z128&lt;&gt;"",'Financial Goals (non-recurring)'!$J$18*(1+'Financial Goals (non-recurring)'!$J$14)^(Z128-1),"")</f>
        <v/>
      </c>
      <c r="AB128" s="28"/>
      <c r="AC128" s="35" t="str">
        <f t="shared" ca="1" si="26"/>
        <v/>
      </c>
      <c r="AD128" s="31" t="str">
        <f ca="1">IF(ISERROR(INDEX('Financial Goals (recurring)'!$D$4:$H$34,MATCH('Detailed Cash Flow Chart'!AC128,'Financial Goals (recurring)'!$D$4:$D$34,0),3)),"",INDEX('Financial Goals (recurring)'!$D$4:$H$34,MATCH('Detailed Cash Flow Chart'!AC128,'Financial Goals (recurring)'!$D$4:$D$34,0),3))</f>
        <v/>
      </c>
      <c r="AE128" s="32" t="str">
        <f ca="1">IF(ISERROR(INDEX('Financial Goals (recurring)'!$E$4:$H$34,MATCH('Detailed Cash Flow Chart'!AC128,'Financial Goals (recurring)'!$E$4:$E$34,0),3)),"",INDEX('Financial Goals (recurring)'!$E$4:$H$34,MATCH('Detailed Cash Flow Chart'!AC128,'Financial Goals (recurring)'!$E$4:$E$34,0),3))</f>
        <v/>
      </c>
      <c r="AF128" s="32" t="str">
        <f ca="1">IF(ISERROR(INDEX('Financial Goals (recurring)'!$D$4:$H$34,MATCH('Detailed Cash Flow Chart'!AC128,'Financial Goals (recurring)'!$D$4:$D$34,0),5)),"",INDEX('Financial Goals (recurring)'!$D$4:$H$34,MATCH('Detailed Cash Flow Chart'!AC128,'Financial Goals (recurring)'!$D$4:$D$34,0),5))</f>
        <v/>
      </c>
      <c r="AG128" s="36" t="str">
        <f t="shared" si="27"/>
        <v/>
      </c>
      <c r="AH128" s="38"/>
      <c r="AI128" s="28"/>
      <c r="AJ128" s="38" t="str">
        <f t="shared" ca="1" si="28"/>
        <v/>
      </c>
      <c r="AK128" s="38" t="str">
        <f ca="1">IF(ISERROR(INDEX('Financial Goals (recurring)'!$M$4:$Q$34,MATCH('Detailed Cash Flow Chart'!AC128,'Financial Goals (recurring)'!$M$4:$M$34,0),3)),"",INDEX('Financial Goals (recurring)'!$M$4:$Q$34,MATCH('Detailed Cash Flow Chart'!AC128,'Financial Goals (recurring)'!$M$4:$M$34,0),3))</f>
        <v/>
      </c>
      <c r="AL128" s="38" t="str">
        <f ca="1">IF(ISERROR(INDEX('Financial Goals (recurring)'!$N$4:$Q$34,MATCH('Detailed Cash Flow Chart'!AC128,'Financial Goals (recurring)'!$N$4:$N$34,0),3)),"",INDEX('Financial Goals (recurring)'!$N$4:$Q$34,MATCH('Detailed Cash Flow Chart'!AC128,'Financial Goals (recurring)'!$N$4:$N$34,0),3))</f>
        <v/>
      </c>
      <c r="AM128" s="38" t="str">
        <f ca="1">IF(ISERROR(INDEX('Financial Goals (recurring)'!$M$4:$Q$34,MATCH('Detailed Cash Flow Chart'!AC128,'Financial Goals (recurring)'!$M$4:$M$34,0),5)),"",INDEX('Financial Goals (recurring)'!$M$4:$Q$34,MATCH('Detailed Cash Flow Chart'!AC128,'Financial Goals (recurring)'!$M$4:$M$34,0),5))</f>
        <v/>
      </c>
      <c r="AN128" s="32" t="str">
        <f t="shared" ca="1" si="29"/>
        <v/>
      </c>
      <c r="AO128" s="34" t="str">
        <f t="shared" ca="1" si="38"/>
        <v/>
      </c>
      <c r="AP128" s="28"/>
      <c r="AQ128" s="36">
        <f t="shared" ca="1" si="30"/>
        <v>0</v>
      </c>
    </row>
    <row r="129" spans="1:43">
      <c r="A129" s="39" t="str">
        <f t="shared" ca="1" si="21"/>
        <v/>
      </c>
      <c r="B129" s="39" t="str">
        <f ca="1">IF(B128&lt;(Retirement!$B$3+wy+k),B128+1,"")</f>
        <v/>
      </c>
      <c r="C129" s="36" t="str">
        <f ca="1">IF(B129="","",IF(B128&lt;(Retirement!$B$3+wy),C128*(1+preinf),C128*(1+inf)))</f>
        <v/>
      </c>
      <c r="D129" s="36">
        <f t="shared" ca="1" si="36"/>
        <v>0</v>
      </c>
      <c r="E129" s="36" t="str">
        <f t="shared" ca="1" si="37"/>
        <v/>
      </c>
      <c r="F129" s="36" t="str">
        <f ca="1">IF(B129="","",IF(A128&lt;y+wy,IF(Retirement!$J$16="none","none",(12*E129+F128)*(1+preretint)),""))</f>
        <v/>
      </c>
      <c r="G129" s="36" t="str">
        <f ca="1">IF(B129="","",IF(A128&lt;y+wy,G128*(1+Retirement!$B$14),""))</f>
        <v/>
      </c>
      <c r="H129" s="36" t="str">
        <f ca="1">IF(B129="","",IF(A129&gt;=Retirement!$B$4,(H128-12*IF(D129="",0,D129))*(1+IF(A129&lt;Retirement!$B$4,preretint,retroi)), IF(A129=Retirement!$B$4-1,corptax,IF(F129="none",0,F129)+G129)))</f>
        <v/>
      </c>
      <c r="I129" s="41" t="str">
        <f ca="1">IF(A129=Retirement!$B$4-1,IF(F129="none",0,F129)+G129-H129,"")</f>
        <v/>
      </c>
      <c r="J129" s="81" t="e">
        <f t="shared" ca="1" si="22"/>
        <v>#N/A</v>
      </c>
      <c r="K129" s="82" t="e">
        <f t="shared" ca="1" si="23"/>
        <v>#N/A</v>
      </c>
      <c r="L129" s="82" t="e">
        <f t="shared" ca="1" si="33"/>
        <v>#N/A</v>
      </c>
      <c r="M129" s="82">
        <f ca="1">IF(A129&gt;rety-1,'Cash flow summary'!H129,NA())/100000</f>
        <v>0</v>
      </c>
      <c r="N129" s="82" t="e">
        <f t="shared" ca="1" si="34"/>
        <v>#N/A</v>
      </c>
      <c r="O129" s="81" t="e">
        <f t="shared" ca="1" si="24"/>
        <v>#N/A</v>
      </c>
      <c r="P129" s="28"/>
      <c r="Q129" s="283" t="str">
        <f t="shared" ca="1" si="25"/>
        <v/>
      </c>
      <c r="R129" s="30" t="str">
        <f ca="1">IF(A129&gt;YEAR('Financial Goals (non-recurring)'!$B$6)-1,"",IF(R128&lt;&gt;"",R128+1,IF(A129=YEAR('Financial Goals (non-recurring)'!$B$7),1,"")))</f>
        <v/>
      </c>
      <c r="S129" s="36" t="str">
        <f ca="1">IF(R129&lt;&gt;"",'Financial Goals (non-recurring)'!$B$18*(1+incg)^(R129-1),"")</f>
        <v/>
      </c>
      <c r="T129" s="30" t="str">
        <f ca="1">IF(A129&gt;YEAR('Financial Goals (non-recurring)'!$D$6)-1,"",IF(T128&lt;&gt;"",T128+1,IF(A129=YEAR('Financial Goals (non-recurring)'!$D$7),1,"")))</f>
        <v/>
      </c>
      <c r="U129" s="36" t="str">
        <f ca="1">IF(T129&lt;&gt;"",'Financial Goals (non-recurring)'!$D$18*(1+'Financial Goals (non-recurring)'!$D$14)^(T129-1),"")</f>
        <v/>
      </c>
      <c r="V129" s="30" t="str">
        <f ca="1">IF(A129&gt;YEAR('Financial Goals (non-recurring)'!$F$6)-1,"",IF(V128&lt;&gt;"",V128+1,IF(A129=YEAR('Financial Goals (non-recurring)'!$F$7),1,"")))</f>
        <v/>
      </c>
      <c r="W129" s="36" t="str">
        <f ca="1">IF(V129&lt;&gt;"",'Financial Goals (non-recurring)'!$F$18*(1+'Financial Goals (non-recurring)'!$F$14)^(V129-1),"")</f>
        <v/>
      </c>
      <c r="X129" s="30" t="str">
        <f ca="1">IF(A129&gt;YEAR('Financial Goals (non-recurring)'!$H$6)-1,"",IF(X128&lt;&gt;"",X128+1,IF(A129=YEAR('Financial Goals (non-recurring)'!$H$7),1,"")))</f>
        <v/>
      </c>
      <c r="Y129" s="36" t="str">
        <f ca="1">IF(X129&lt;&gt;"",'Financial Goals (non-recurring)'!$H$18*(1+'Financial Goals (non-recurring)'!$H$14)^(X129-1),"")</f>
        <v/>
      </c>
      <c r="Z129" s="30" t="str">
        <f ca="1">IF(A129&gt;YEAR('Financial Goals (non-recurring)'!$J$6)-1,"",IF(Z128&lt;&gt;"",Z128+1,IF(A129=YEAR('Financial Goals (non-recurring)'!$J$7),1,"")))</f>
        <v/>
      </c>
      <c r="AA129" s="36" t="str">
        <f ca="1">IF(Z129&lt;&gt;"",'Financial Goals (non-recurring)'!$J$18*(1+'Financial Goals (non-recurring)'!$J$14)^(Z129-1),"")</f>
        <v/>
      </c>
      <c r="AB129" s="28"/>
      <c r="AC129" s="35" t="str">
        <f t="shared" ca="1" si="26"/>
        <v/>
      </c>
      <c r="AD129" s="31" t="str">
        <f ca="1">IF(ISERROR(INDEX('Financial Goals (recurring)'!$D$4:$H$34,MATCH('Detailed Cash Flow Chart'!AC129,'Financial Goals (recurring)'!$D$4:$D$34,0),3)),"",INDEX('Financial Goals (recurring)'!$D$4:$H$34,MATCH('Detailed Cash Flow Chart'!AC129,'Financial Goals (recurring)'!$D$4:$D$34,0),3))</f>
        <v/>
      </c>
      <c r="AE129" s="32" t="str">
        <f ca="1">IF(ISERROR(INDEX('Financial Goals (recurring)'!$E$4:$H$34,MATCH('Detailed Cash Flow Chart'!AC129,'Financial Goals (recurring)'!$E$4:$E$34,0),3)),"",INDEX('Financial Goals (recurring)'!$E$4:$H$34,MATCH('Detailed Cash Flow Chart'!AC129,'Financial Goals (recurring)'!$E$4:$E$34,0),3))</f>
        <v/>
      </c>
      <c r="AF129" s="32" t="str">
        <f ca="1">IF(ISERROR(INDEX('Financial Goals (recurring)'!$D$4:$H$34,MATCH('Detailed Cash Flow Chart'!AC129,'Financial Goals (recurring)'!$D$4:$D$34,0),5)),"",INDEX('Financial Goals (recurring)'!$D$4:$H$34,MATCH('Detailed Cash Flow Chart'!AC129,'Financial Goals (recurring)'!$D$4:$D$34,0),5))</f>
        <v/>
      </c>
      <c r="AG129" s="36" t="str">
        <f t="shared" si="27"/>
        <v/>
      </c>
      <c r="AH129" s="38"/>
      <c r="AI129" s="28"/>
      <c r="AJ129" s="38" t="str">
        <f t="shared" ca="1" si="28"/>
        <v/>
      </c>
      <c r="AK129" s="38" t="str">
        <f ca="1">IF(ISERROR(INDEX('Financial Goals (recurring)'!$M$4:$Q$34,MATCH('Detailed Cash Flow Chart'!AC129,'Financial Goals (recurring)'!$M$4:$M$34,0),3)),"",INDEX('Financial Goals (recurring)'!$M$4:$Q$34,MATCH('Detailed Cash Flow Chart'!AC129,'Financial Goals (recurring)'!$M$4:$M$34,0),3))</f>
        <v/>
      </c>
      <c r="AL129" s="38" t="str">
        <f ca="1">IF(ISERROR(INDEX('Financial Goals (recurring)'!$N$4:$Q$34,MATCH('Detailed Cash Flow Chart'!AC129,'Financial Goals (recurring)'!$N$4:$N$34,0),3)),"",INDEX('Financial Goals (recurring)'!$N$4:$Q$34,MATCH('Detailed Cash Flow Chart'!AC129,'Financial Goals (recurring)'!$N$4:$N$34,0),3))</f>
        <v/>
      </c>
      <c r="AM129" s="38" t="str">
        <f ca="1">IF(ISERROR(INDEX('Financial Goals (recurring)'!$M$4:$Q$34,MATCH('Detailed Cash Flow Chart'!AC129,'Financial Goals (recurring)'!$M$4:$M$34,0),5)),"",INDEX('Financial Goals (recurring)'!$M$4:$Q$34,MATCH('Detailed Cash Flow Chart'!AC129,'Financial Goals (recurring)'!$M$4:$M$34,0),5))</f>
        <v/>
      </c>
      <c r="AN129" s="32" t="str">
        <f t="shared" ca="1" si="29"/>
        <v/>
      </c>
      <c r="AO129" s="34" t="str">
        <f t="shared" ca="1" si="38"/>
        <v/>
      </c>
      <c r="AP129" s="28"/>
      <c r="AQ129" s="36">
        <f t="shared" ca="1" si="30"/>
        <v>0</v>
      </c>
    </row>
    <row r="130" spans="1:43">
      <c r="A130" s="39" t="str">
        <f t="shared" ref="A130:A160" ca="1" si="39">IF(B130="","",A129+1)</f>
        <v/>
      </c>
      <c r="B130" s="39" t="str">
        <f ca="1">IF(B129&lt;(Retirement!$B$3+wy+k),B129+1,"")</f>
        <v/>
      </c>
      <c r="C130" s="36" t="str">
        <f ca="1">IF(B130="","",IF(B129&lt;(Retirement!$B$3+wy),C129*(1+preinf),C129*(1+inf)))</f>
        <v/>
      </c>
      <c r="D130" s="36">
        <f t="shared" ca="1" si="36"/>
        <v>0</v>
      </c>
      <c r="E130" s="36" t="str">
        <f t="shared" ca="1" si="37"/>
        <v/>
      </c>
      <c r="F130" s="36" t="str">
        <f ca="1">IF(B130="","",IF(A129&lt;y+wy,IF(Retirement!$J$16="none","none",(12*E130+F129)*(1+preretint)),""))</f>
        <v/>
      </c>
      <c r="G130" s="36" t="str">
        <f ca="1">IF(B130="","",IF(A129&lt;y+wy,G129*(1+Retirement!$B$14),""))</f>
        <v/>
      </c>
      <c r="H130" s="36" t="str">
        <f ca="1">IF(B130="","",IF(A130&gt;=Retirement!$B$4,(H129-12*IF(D130="",0,D130))*(1+IF(A130&lt;Retirement!$B$4,preretint,retroi)), IF(A130=Retirement!$B$4-1,corptax,IF(F130="none",0,F130)+G130)))</f>
        <v/>
      </c>
      <c r="I130" s="41" t="str">
        <f ca="1">IF(A130=Retirement!$B$4-1,IF(F130="none",0,F130)+G130-H130,"")</f>
        <v/>
      </c>
      <c r="J130" s="81" t="e">
        <f t="shared" ref="J130:J160" ca="1" si="40">IF(A130="",NA(),A130)</f>
        <v>#N/A</v>
      </c>
      <c r="K130" s="82" t="e">
        <f t="shared" ref="K130:K160" ca="1" si="41">IF(C130="",NA(),C130)/100000</f>
        <v>#N/A</v>
      </c>
      <c r="L130" s="82" t="e">
        <f t="shared" ca="1" si="33"/>
        <v>#N/A</v>
      </c>
      <c r="M130" s="82">
        <f ca="1">IF(A130&gt;rety-1,'Cash flow summary'!H130,NA())/100000</f>
        <v>0</v>
      </c>
      <c r="N130" s="82" t="e">
        <f t="shared" ca="1" si="34"/>
        <v>#N/A</v>
      </c>
      <c r="O130" s="81" t="e">
        <f t="shared" ref="O130:O160" ca="1" si="42">IF(H130="",NA(),H130)/100000</f>
        <v>#N/A</v>
      </c>
      <c r="P130" s="28"/>
      <c r="Q130" s="283" t="str">
        <f t="shared" ref="Q130:Q160" ca="1" si="43">IF(B130="","",A129+1)</f>
        <v/>
      </c>
      <c r="R130" s="30" t="str">
        <f ca="1">IF(A130&gt;YEAR('Financial Goals (non-recurring)'!$B$6)-1,"",IF(R129&lt;&gt;"",R129+1,IF(A130=YEAR('Financial Goals (non-recurring)'!$B$7),1,"")))</f>
        <v/>
      </c>
      <c r="S130" s="36" t="str">
        <f ca="1">IF(R130&lt;&gt;"",'Financial Goals (non-recurring)'!$B$18*(1+incg)^(R130-1),"")</f>
        <v/>
      </c>
      <c r="T130" s="30" t="str">
        <f ca="1">IF(A130&gt;YEAR('Financial Goals (non-recurring)'!$D$6)-1,"",IF(T129&lt;&gt;"",T129+1,IF(A130=YEAR('Financial Goals (non-recurring)'!$D$7),1,"")))</f>
        <v/>
      </c>
      <c r="U130" s="36" t="str">
        <f ca="1">IF(T130&lt;&gt;"",'Financial Goals (non-recurring)'!$D$18*(1+'Financial Goals (non-recurring)'!$D$14)^(T130-1),"")</f>
        <v/>
      </c>
      <c r="V130" s="30" t="str">
        <f ca="1">IF(A130&gt;YEAR('Financial Goals (non-recurring)'!$F$6)-1,"",IF(V129&lt;&gt;"",V129+1,IF(A130=YEAR('Financial Goals (non-recurring)'!$F$7),1,"")))</f>
        <v/>
      </c>
      <c r="W130" s="36" t="str">
        <f ca="1">IF(V130&lt;&gt;"",'Financial Goals (non-recurring)'!$F$18*(1+'Financial Goals (non-recurring)'!$F$14)^(V130-1),"")</f>
        <v/>
      </c>
      <c r="X130" s="30" t="str">
        <f ca="1">IF(A130&gt;YEAR('Financial Goals (non-recurring)'!$H$6)-1,"",IF(X129&lt;&gt;"",X129+1,IF(A130=YEAR('Financial Goals (non-recurring)'!$H$7),1,"")))</f>
        <v/>
      </c>
      <c r="Y130" s="36" t="str">
        <f ca="1">IF(X130&lt;&gt;"",'Financial Goals (non-recurring)'!$H$18*(1+'Financial Goals (non-recurring)'!$H$14)^(X130-1),"")</f>
        <v/>
      </c>
      <c r="Z130" s="30" t="str">
        <f ca="1">IF(A130&gt;YEAR('Financial Goals (non-recurring)'!$J$6)-1,"",IF(Z129&lt;&gt;"",Z129+1,IF(A130=YEAR('Financial Goals (non-recurring)'!$J$7),1,"")))</f>
        <v/>
      </c>
      <c r="AA130" s="36" t="str">
        <f ca="1">IF(Z130&lt;&gt;"",'Financial Goals (non-recurring)'!$J$18*(1+'Financial Goals (non-recurring)'!$J$14)^(Z130-1),"")</f>
        <v/>
      </c>
      <c r="AB130" s="28"/>
      <c r="AC130" s="35" t="str">
        <f t="shared" ref="AC130:AC160" ca="1" si="44">IF(B130="","",A129+1)</f>
        <v/>
      </c>
      <c r="AD130" s="31" t="str">
        <f ca="1">IF(ISERROR(INDEX('Financial Goals (recurring)'!$D$4:$H$34,MATCH('Detailed Cash Flow Chart'!AC130,'Financial Goals (recurring)'!$D$4:$D$34,0),3)),"",INDEX('Financial Goals (recurring)'!$D$4:$H$34,MATCH('Detailed Cash Flow Chart'!AC130,'Financial Goals (recurring)'!$D$4:$D$34,0),3))</f>
        <v/>
      </c>
      <c r="AE130" s="32" t="str">
        <f ca="1">IF(ISERROR(INDEX('Financial Goals (recurring)'!$E$4:$H$34,MATCH('Detailed Cash Flow Chart'!AC130,'Financial Goals (recurring)'!$E$4:$E$34,0),3)),"",INDEX('Financial Goals (recurring)'!$E$4:$H$34,MATCH('Detailed Cash Flow Chart'!AC130,'Financial Goals (recurring)'!$E$4:$E$34,0),3))</f>
        <v/>
      </c>
      <c r="AF130" s="32" t="str">
        <f ca="1">IF(ISERROR(INDEX('Financial Goals (recurring)'!$D$4:$H$34,MATCH('Detailed Cash Flow Chart'!AC130,'Financial Goals (recurring)'!$D$4:$D$34,0),5)),"",INDEX('Financial Goals (recurring)'!$D$4:$H$34,MATCH('Detailed Cash Flow Chart'!AC130,'Financial Goals (recurring)'!$D$4:$D$34,0),5))</f>
        <v/>
      </c>
      <c r="AG130" s="36" t="str">
        <f t="shared" ref="AG130:AG160" si="45">IF(ISERROR(IF(AH130&lt;&gt;"",IF(AF130&lt;&gt;"",AF130,IF(SUM(AF129:AG129)=AG128,AG129,IF(SUM(AF129:AG129)=2*AF129,AG129,""))),"")),"",IF(AH130&lt;&gt;"",IF(AF130&lt;&gt;"",AF130,IF(SUM(AF129:AG129)=AG128,AG129,IF(SUM(AF129:AG129)=2*AF129,AG129,""))),""))</f>
        <v/>
      </c>
      <c r="AH130" s="38"/>
      <c r="AI130" s="28"/>
      <c r="AJ130" s="38" t="str">
        <f t="shared" ref="AJ130:AJ160" ca="1" si="46">IF(B130="","",A129+1)</f>
        <v/>
      </c>
      <c r="AK130" s="38" t="str">
        <f ca="1">IF(ISERROR(INDEX('Financial Goals (recurring)'!$M$4:$Q$34,MATCH('Detailed Cash Flow Chart'!AC130,'Financial Goals (recurring)'!$M$4:$M$34,0),3)),"",INDEX('Financial Goals (recurring)'!$M$4:$Q$34,MATCH('Detailed Cash Flow Chart'!AC130,'Financial Goals (recurring)'!$M$4:$M$34,0),3))</f>
        <v/>
      </c>
      <c r="AL130" s="38" t="str">
        <f ca="1">IF(ISERROR(INDEX('Financial Goals (recurring)'!$N$4:$Q$34,MATCH('Detailed Cash Flow Chart'!AC130,'Financial Goals (recurring)'!$N$4:$N$34,0),3)),"",INDEX('Financial Goals (recurring)'!$N$4:$Q$34,MATCH('Detailed Cash Flow Chart'!AC130,'Financial Goals (recurring)'!$N$4:$N$34,0),3))</f>
        <v/>
      </c>
      <c r="AM130" s="38" t="str">
        <f ca="1">IF(ISERROR(INDEX('Financial Goals (recurring)'!$M$4:$Q$34,MATCH('Detailed Cash Flow Chart'!AC130,'Financial Goals (recurring)'!$M$4:$M$34,0),5)),"",INDEX('Financial Goals (recurring)'!$M$4:$Q$34,MATCH('Detailed Cash Flow Chart'!AC130,'Financial Goals (recurring)'!$M$4:$M$34,0),5))</f>
        <v/>
      </c>
      <c r="AN130" s="32" t="str">
        <f t="shared" ref="AN130:AN160" ca="1" si="47">IF(ISERROR(IF(AO130&lt;&gt;"",IF(AM130&lt;&gt;"",AM130,IF(SUM(AM129:AN129)=AN128,AN129,IF(SUM(AM129:AN129)=2*AM129,AN129,""))),"")),"",IF(AO130&lt;&gt;"",IF(AM130&lt;&gt;"",AM130,IF(SUM(AM129:AN129)=AN128,AN129,IF(SUM(AM129:AN129)=2*AM129,AN129,""))),""))</f>
        <v/>
      </c>
      <c r="AO130" s="34" t="str">
        <f t="shared" ca="1" si="38"/>
        <v/>
      </c>
      <c r="AP130" s="28"/>
      <c r="AQ130" s="36">
        <f t="shared" ref="AQ130:AQ160" ca="1" si="48">IF(AN130="",0,AN130)+IF(AG130="",0,AG130)+IF(AA130="",0,AA130)+IF(Y130="",0,Y130)+IF(W130="",0,W130)+IF(U130="",0,U130)+IF(S130="",0,S130)+IF(E130="none",0,IF(E130="",0,E130))</f>
        <v>0</v>
      </c>
    </row>
    <row r="131" spans="1:43">
      <c r="A131" s="39" t="str">
        <f t="shared" ca="1" si="39"/>
        <v/>
      </c>
      <c r="B131" s="39" t="str">
        <f ca="1">IF(B130&lt;(Retirement!$B$3+wy+k),B130+1,"")</f>
        <v/>
      </c>
      <c r="C131" s="36" t="str">
        <f ca="1">IF(B131="","",IF(B130&lt;(Retirement!$B$3+wy),C130*(1+preinf),C130*(1+inf)))</f>
        <v/>
      </c>
      <c r="D131" s="36">
        <f t="shared" ca="1" si="36"/>
        <v>0</v>
      </c>
      <c r="E131" s="36" t="str">
        <f t="shared" ca="1" si="37"/>
        <v/>
      </c>
      <c r="F131" s="36" t="str">
        <f ca="1">IF(B131="","",IF(A130&lt;y+wy,IF(Retirement!$J$16="none","none",(12*E131+F130)*(1+preretint)),""))</f>
        <v/>
      </c>
      <c r="G131" s="36" t="str">
        <f ca="1">IF(B131="","",IF(A130&lt;y+wy,G130*(1+Retirement!$B$14),""))</f>
        <v/>
      </c>
      <c r="H131" s="36" t="str">
        <f ca="1">IF(B131="","",IF(A131&gt;=Retirement!$B$4,(H130-12*IF(D131="",0,D131))*(1+IF(A131&lt;Retirement!$B$4,preretint,retroi)), IF(A131=Retirement!$B$4-1,corptax,IF(F131="none",0,F131)+G131)))</f>
        <v/>
      </c>
      <c r="I131" s="41" t="str">
        <f ca="1">IF(A131=Retirement!$B$4-1,IF(F131="none",0,F131)+G131-H131,"")</f>
        <v/>
      </c>
      <c r="J131" s="81" t="e">
        <f t="shared" ca="1" si="40"/>
        <v>#N/A</v>
      </c>
      <c r="K131" s="82" t="e">
        <f t="shared" ca="1" si="41"/>
        <v>#N/A</v>
      </c>
      <c r="L131" s="82" t="e">
        <f t="shared" ca="1" si="33"/>
        <v>#N/A</v>
      </c>
      <c r="M131" s="82">
        <f ca="1">IF(A131&gt;rety-1,'Cash flow summary'!H131,NA())/100000</f>
        <v>0</v>
      </c>
      <c r="N131" s="82" t="e">
        <f t="shared" ca="1" si="34"/>
        <v>#N/A</v>
      </c>
      <c r="O131" s="81" t="e">
        <f t="shared" ca="1" si="42"/>
        <v>#N/A</v>
      </c>
      <c r="P131" s="28"/>
      <c r="Q131" s="283" t="str">
        <f t="shared" ca="1" si="43"/>
        <v/>
      </c>
      <c r="R131" s="30" t="str">
        <f ca="1">IF(A131&gt;YEAR('Financial Goals (non-recurring)'!$B$6)-1,"",IF(R130&lt;&gt;"",R130+1,IF(A131=YEAR('Financial Goals (non-recurring)'!$B$7),1,"")))</f>
        <v/>
      </c>
      <c r="S131" s="36" t="str">
        <f ca="1">IF(R131&lt;&gt;"",'Financial Goals (non-recurring)'!$B$18*(1+incg)^(R131-1),"")</f>
        <v/>
      </c>
      <c r="T131" s="30" t="str">
        <f ca="1">IF(A131&gt;YEAR('Financial Goals (non-recurring)'!$D$6)-1,"",IF(T130&lt;&gt;"",T130+1,IF(A131=YEAR('Financial Goals (non-recurring)'!$D$7),1,"")))</f>
        <v/>
      </c>
      <c r="U131" s="36" t="str">
        <f ca="1">IF(T131&lt;&gt;"",'Financial Goals (non-recurring)'!$D$18*(1+'Financial Goals (non-recurring)'!$D$14)^(T131-1),"")</f>
        <v/>
      </c>
      <c r="V131" s="30" t="str">
        <f ca="1">IF(A131&gt;YEAR('Financial Goals (non-recurring)'!$F$6)-1,"",IF(V130&lt;&gt;"",V130+1,IF(A131=YEAR('Financial Goals (non-recurring)'!$F$7),1,"")))</f>
        <v/>
      </c>
      <c r="W131" s="36" t="str">
        <f ca="1">IF(V131&lt;&gt;"",'Financial Goals (non-recurring)'!$F$18*(1+'Financial Goals (non-recurring)'!$F$14)^(V131-1),"")</f>
        <v/>
      </c>
      <c r="X131" s="30" t="str">
        <f ca="1">IF(A131&gt;YEAR('Financial Goals (non-recurring)'!$H$6)-1,"",IF(X130&lt;&gt;"",X130+1,IF(A131=YEAR('Financial Goals (non-recurring)'!$H$7),1,"")))</f>
        <v/>
      </c>
      <c r="Y131" s="36" t="str">
        <f ca="1">IF(X131&lt;&gt;"",'Financial Goals (non-recurring)'!$H$18*(1+'Financial Goals (non-recurring)'!$H$14)^(X131-1),"")</f>
        <v/>
      </c>
      <c r="Z131" s="30" t="str">
        <f ca="1">IF(A131&gt;YEAR('Financial Goals (non-recurring)'!$J$6)-1,"",IF(Z130&lt;&gt;"",Z130+1,IF(A131=YEAR('Financial Goals (non-recurring)'!$J$7),1,"")))</f>
        <v/>
      </c>
      <c r="AA131" s="36" t="str">
        <f ca="1">IF(Z131&lt;&gt;"",'Financial Goals (non-recurring)'!$J$18*(1+'Financial Goals (non-recurring)'!$J$14)^(Z131-1),"")</f>
        <v/>
      </c>
      <c r="AB131" s="28"/>
      <c r="AC131" s="35" t="str">
        <f t="shared" ca="1" si="44"/>
        <v/>
      </c>
      <c r="AD131" s="31" t="str">
        <f ca="1">IF(ISERROR(INDEX('Financial Goals (recurring)'!$D$4:$H$34,MATCH('Detailed Cash Flow Chart'!AC131,'Financial Goals (recurring)'!$D$4:$D$34,0),3)),"",INDEX('Financial Goals (recurring)'!$D$4:$H$34,MATCH('Detailed Cash Flow Chart'!AC131,'Financial Goals (recurring)'!$D$4:$D$34,0),3))</f>
        <v/>
      </c>
      <c r="AE131" s="32" t="str">
        <f ca="1">IF(ISERROR(INDEX('Financial Goals (recurring)'!$E$4:$H$34,MATCH('Detailed Cash Flow Chart'!AC131,'Financial Goals (recurring)'!$E$4:$E$34,0),3)),"",INDEX('Financial Goals (recurring)'!$E$4:$H$34,MATCH('Detailed Cash Flow Chart'!AC131,'Financial Goals (recurring)'!$E$4:$E$34,0),3))</f>
        <v/>
      </c>
      <c r="AF131" s="32" t="str">
        <f ca="1">IF(ISERROR(INDEX('Financial Goals (recurring)'!$D$4:$H$34,MATCH('Detailed Cash Flow Chart'!AC131,'Financial Goals (recurring)'!$D$4:$D$34,0),5)),"",INDEX('Financial Goals (recurring)'!$D$4:$H$34,MATCH('Detailed Cash Flow Chart'!AC131,'Financial Goals (recurring)'!$D$4:$D$34,0),5))</f>
        <v/>
      </c>
      <c r="AG131" s="36" t="str">
        <f t="shared" si="45"/>
        <v/>
      </c>
      <c r="AH131" s="38"/>
      <c r="AI131" s="28"/>
      <c r="AJ131" s="38" t="str">
        <f t="shared" ca="1" si="46"/>
        <v/>
      </c>
      <c r="AK131" s="38" t="str">
        <f ca="1">IF(ISERROR(INDEX('Financial Goals (recurring)'!$M$4:$Q$34,MATCH('Detailed Cash Flow Chart'!AC131,'Financial Goals (recurring)'!$M$4:$M$34,0),3)),"",INDEX('Financial Goals (recurring)'!$M$4:$Q$34,MATCH('Detailed Cash Flow Chart'!AC131,'Financial Goals (recurring)'!$M$4:$M$34,0),3))</f>
        <v/>
      </c>
      <c r="AL131" s="38" t="str">
        <f ca="1">IF(ISERROR(INDEX('Financial Goals (recurring)'!$N$4:$Q$34,MATCH('Detailed Cash Flow Chart'!AC131,'Financial Goals (recurring)'!$N$4:$N$34,0),3)),"",INDEX('Financial Goals (recurring)'!$N$4:$Q$34,MATCH('Detailed Cash Flow Chart'!AC131,'Financial Goals (recurring)'!$N$4:$N$34,0),3))</f>
        <v/>
      </c>
      <c r="AM131" s="38" t="str">
        <f ca="1">IF(ISERROR(INDEX('Financial Goals (recurring)'!$M$4:$Q$34,MATCH('Detailed Cash Flow Chart'!AC131,'Financial Goals (recurring)'!$M$4:$M$34,0),5)),"",INDEX('Financial Goals (recurring)'!$M$4:$Q$34,MATCH('Detailed Cash Flow Chart'!AC131,'Financial Goals (recurring)'!$M$4:$M$34,0),5))</f>
        <v/>
      </c>
      <c r="AN131" s="32" t="str">
        <f t="shared" ca="1" si="47"/>
        <v/>
      </c>
      <c r="AO131" s="34" t="str">
        <f t="shared" ca="1" si="38"/>
        <v/>
      </c>
      <c r="AP131" s="28"/>
      <c r="AQ131" s="36">
        <f t="shared" ca="1" si="48"/>
        <v>0</v>
      </c>
    </row>
    <row r="132" spans="1:43">
      <c r="A132" s="39" t="str">
        <f t="shared" ca="1" si="39"/>
        <v/>
      </c>
      <c r="B132" s="39" t="str">
        <f ca="1">IF(B131&lt;(Retirement!$B$3+wy+k),B131+1,"")</f>
        <v/>
      </c>
      <c r="C132" s="36" t="str">
        <f ca="1">IF(B132="","",IF(B131&lt;(Retirement!$B$3+wy),C131*(1+preinf),C131*(1+inf)))</f>
        <v/>
      </c>
      <c r="D132" s="36">
        <f t="shared" ca="1" si="36"/>
        <v>0</v>
      </c>
      <c r="E132" s="36" t="str">
        <f t="shared" ca="1" si="37"/>
        <v/>
      </c>
      <c r="F132" s="36" t="str">
        <f ca="1">IF(B132="","",IF(A131&lt;y+wy,IF(Retirement!$J$16="none","none",(12*E132+F131)*(1+preretint)),""))</f>
        <v/>
      </c>
      <c r="G132" s="36" t="str">
        <f ca="1">IF(B132="","",IF(A131&lt;y+wy,G131*(1+Retirement!$B$14),""))</f>
        <v/>
      </c>
      <c r="H132" s="36" t="str">
        <f ca="1">IF(B132="","",IF(A132&gt;=Retirement!$B$4,(H131-12*IF(D132="",0,D132))*(1+IF(A132&lt;Retirement!$B$4,preretint,retroi)), IF(A132=Retirement!$B$4-1,corptax,IF(F132="none",0,F132)+G132)))</f>
        <v/>
      </c>
      <c r="I132" s="41" t="str">
        <f ca="1">IF(A132=Retirement!$B$4-1,IF(F132="none",0,F132)+G132-H132,"")</f>
        <v/>
      </c>
      <c r="J132" s="81" t="e">
        <f t="shared" ca="1" si="40"/>
        <v>#N/A</v>
      </c>
      <c r="K132" s="82" t="e">
        <f t="shared" ca="1" si="41"/>
        <v>#N/A</v>
      </c>
      <c r="L132" s="82" t="e">
        <f t="shared" ca="1" si="33"/>
        <v>#N/A</v>
      </c>
      <c r="M132" s="82">
        <f ca="1">IF(A132&gt;rety-1,'Cash flow summary'!H132,NA())/100000</f>
        <v>0</v>
      </c>
      <c r="N132" s="82" t="e">
        <f t="shared" ca="1" si="34"/>
        <v>#N/A</v>
      </c>
      <c r="O132" s="81" t="e">
        <f t="shared" ca="1" si="42"/>
        <v>#N/A</v>
      </c>
      <c r="P132" s="28"/>
      <c r="Q132" s="283" t="str">
        <f t="shared" ca="1" si="43"/>
        <v/>
      </c>
      <c r="R132" s="30" t="str">
        <f ca="1">IF(A132&gt;YEAR('Financial Goals (non-recurring)'!$B$6)-1,"",IF(R131&lt;&gt;"",R131+1,IF(A132=YEAR('Financial Goals (non-recurring)'!$B$7),1,"")))</f>
        <v/>
      </c>
      <c r="S132" s="36" t="str">
        <f ca="1">IF(R132&lt;&gt;"",'Financial Goals (non-recurring)'!$B$18*(1+incg)^(R132-1),"")</f>
        <v/>
      </c>
      <c r="T132" s="30" t="str">
        <f ca="1">IF(A132&gt;YEAR('Financial Goals (non-recurring)'!$D$6)-1,"",IF(T131&lt;&gt;"",T131+1,IF(A132=YEAR('Financial Goals (non-recurring)'!$D$7),1,"")))</f>
        <v/>
      </c>
      <c r="U132" s="36" t="str">
        <f ca="1">IF(T132&lt;&gt;"",'Financial Goals (non-recurring)'!$D$18*(1+'Financial Goals (non-recurring)'!$D$14)^(T132-1),"")</f>
        <v/>
      </c>
      <c r="V132" s="30" t="str">
        <f ca="1">IF(A132&gt;YEAR('Financial Goals (non-recurring)'!$F$6)-1,"",IF(V131&lt;&gt;"",V131+1,IF(A132=YEAR('Financial Goals (non-recurring)'!$F$7),1,"")))</f>
        <v/>
      </c>
      <c r="W132" s="36" t="str">
        <f ca="1">IF(V132&lt;&gt;"",'Financial Goals (non-recurring)'!$F$18*(1+'Financial Goals (non-recurring)'!$F$14)^(V132-1),"")</f>
        <v/>
      </c>
      <c r="X132" s="30" t="str">
        <f ca="1">IF(A132&gt;YEAR('Financial Goals (non-recurring)'!$H$6)-1,"",IF(X131&lt;&gt;"",X131+1,IF(A132=YEAR('Financial Goals (non-recurring)'!$H$7),1,"")))</f>
        <v/>
      </c>
      <c r="Y132" s="36" t="str">
        <f ca="1">IF(X132&lt;&gt;"",'Financial Goals (non-recurring)'!$H$18*(1+'Financial Goals (non-recurring)'!$H$14)^(X132-1),"")</f>
        <v/>
      </c>
      <c r="Z132" s="30" t="str">
        <f ca="1">IF(A132&gt;YEAR('Financial Goals (non-recurring)'!$J$6)-1,"",IF(Z131&lt;&gt;"",Z131+1,IF(A132=YEAR('Financial Goals (non-recurring)'!$J$7),1,"")))</f>
        <v/>
      </c>
      <c r="AA132" s="36" t="str">
        <f ca="1">IF(Z132&lt;&gt;"",'Financial Goals (non-recurring)'!$J$18*(1+'Financial Goals (non-recurring)'!$J$14)^(Z132-1),"")</f>
        <v/>
      </c>
      <c r="AB132" s="28"/>
      <c r="AC132" s="35" t="str">
        <f t="shared" ca="1" si="44"/>
        <v/>
      </c>
      <c r="AD132" s="31" t="str">
        <f ca="1">IF(ISERROR(INDEX('Financial Goals (recurring)'!$D$4:$H$34,MATCH('Detailed Cash Flow Chart'!AC132,'Financial Goals (recurring)'!$D$4:$D$34,0),3)),"",INDEX('Financial Goals (recurring)'!$D$4:$H$34,MATCH('Detailed Cash Flow Chart'!AC132,'Financial Goals (recurring)'!$D$4:$D$34,0),3))</f>
        <v/>
      </c>
      <c r="AE132" s="32" t="str">
        <f ca="1">IF(ISERROR(INDEX('Financial Goals (recurring)'!$E$4:$H$34,MATCH('Detailed Cash Flow Chart'!AC132,'Financial Goals (recurring)'!$E$4:$E$34,0),3)),"",INDEX('Financial Goals (recurring)'!$E$4:$H$34,MATCH('Detailed Cash Flow Chart'!AC132,'Financial Goals (recurring)'!$E$4:$E$34,0),3))</f>
        <v/>
      </c>
      <c r="AF132" s="32" t="str">
        <f ca="1">IF(ISERROR(INDEX('Financial Goals (recurring)'!$D$4:$H$34,MATCH('Detailed Cash Flow Chart'!AC132,'Financial Goals (recurring)'!$D$4:$D$34,0),5)),"",INDEX('Financial Goals (recurring)'!$D$4:$H$34,MATCH('Detailed Cash Flow Chart'!AC132,'Financial Goals (recurring)'!$D$4:$D$34,0),5))</f>
        <v/>
      </c>
      <c r="AG132" s="36" t="str">
        <f t="shared" si="45"/>
        <v/>
      </c>
      <c r="AH132" s="38"/>
      <c r="AI132" s="28"/>
      <c r="AJ132" s="38" t="str">
        <f t="shared" ca="1" si="46"/>
        <v/>
      </c>
      <c r="AK132" s="38" t="str">
        <f ca="1">IF(ISERROR(INDEX('Financial Goals (recurring)'!$M$4:$Q$34,MATCH('Detailed Cash Flow Chart'!AC132,'Financial Goals (recurring)'!$M$4:$M$34,0),3)),"",INDEX('Financial Goals (recurring)'!$M$4:$Q$34,MATCH('Detailed Cash Flow Chart'!AC132,'Financial Goals (recurring)'!$M$4:$M$34,0),3))</f>
        <v/>
      </c>
      <c r="AL132" s="38" t="str">
        <f ca="1">IF(ISERROR(INDEX('Financial Goals (recurring)'!$N$4:$Q$34,MATCH('Detailed Cash Flow Chart'!AC132,'Financial Goals (recurring)'!$N$4:$N$34,0),3)),"",INDEX('Financial Goals (recurring)'!$N$4:$Q$34,MATCH('Detailed Cash Flow Chart'!AC132,'Financial Goals (recurring)'!$N$4:$N$34,0),3))</f>
        <v/>
      </c>
      <c r="AM132" s="38" t="str">
        <f ca="1">IF(ISERROR(INDEX('Financial Goals (recurring)'!$M$4:$Q$34,MATCH('Detailed Cash Flow Chart'!AC132,'Financial Goals (recurring)'!$M$4:$M$34,0),5)),"",INDEX('Financial Goals (recurring)'!$M$4:$Q$34,MATCH('Detailed Cash Flow Chart'!AC132,'Financial Goals (recurring)'!$M$4:$M$34,0),5))</f>
        <v/>
      </c>
      <c r="AN132" s="32" t="str">
        <f t="shared" ca="1" si="47"/>
        <v/>
      </c>
      <c r="AO132" s="34" t="str">
        <f t="shared" ca="1" si="38"/>
        <v/>
      </c>
      <c r="AP132" s="28"/>
      <c r="AQ132" s="36">
        <f t="shared" ca="1" si="48"/>
        <v>0</v>
      </c>
    </row>
    <row r="133" spans="1:43">
      <c r="A133" s="39" t="str">
        <f t="shared" ca="1" si="39"/>
        <v/>
      </c>
      <c r="B133" s="39" t="str">
        <f ca="1">IF(B132&lt;(Retirement!$B$3+wy+k),B132+1,"")</f>
        <v/>
      </c>
      <c r="C133" s="36" t="str">
        <f ca="1">IF(B133="","",IF(B132&lt;(Retirement!$B$3+wy),C132*(1+preinf),C132*(1+inf)))</f>
        <v/>
      </c>
      <c r="D133" s="36">
        <f t="shared" ref="D133:D160" ca="1" si="49">IF(B133="",0,IF(A133&gt;=(y+wy+1),(((1+inf)^(A133-y-wy-1)*PMT(((1+retroi)/(1+inf)-1),(k),-corptax,,1))/12),0))</f>
        <v>0</v>
      </c>
      <c r="E133" s="36" t="str">
        <f t="shared" ca="1" si="37"/>
        <v/>
      </c>
      <c r="F133" s="36" t="str">
        <f ca="1">IF(B133="","",IF(A132&lt;y+wy,IF(Retirement!$J$16="none","none",(12*E133+F132)*(1+preretint)),""))</f>
        <v/>
      </c>
      <c r="G133" s="36" t="str">
        <f ca="1">IF(B133="","",IF(A132&lt;y+wy,G132*(1+Retirement!$B$14),""))</f>
        <v/>
      </c>
      <c r="H133" s="36" t="str">
        <f ca="1">IF(B133="","",IF(A133&gt;=Retirement!$B$4,(H132-12*IF(D133="",0,D133))*(1+IF(A133&lt;Retirement!$B$4,preretint,retroi)), IF(A133=Retirement!$B$4-1,corptax,IF(F133="none",0,F133)+G133)))</f>
        <v/>
      </c>
      <c r="I133" s="41" t="str">
        <f ca="1">IF(A133=Retirement!$B$4-1,IF(F133="none",0,F133)+G133-H133,"")</f>
        <v/>
      </c>
      <c r="J133" s="81" t="e">
        <f t="shared" ca="1" si="40"/>
        <v>#N/A</v>
      </c>
      <c r="K133" s="82" t="e">
        <f t="shared" ca="1" si="41"/>
        <v>#N/A</v>
      </c>
      <c r="L133" s="82" t="e">
        <f t="shared" ca="1" si="33"/>
        <v>#N/A</v>
      </c>
      <c r="M133" s="82">
        <f ca="1">IF(A133&gt;rety-1,'Cash flow summary'!H133,NA())/100000</f>
        <v>0</v>
      </c>
      <c r="N133" s="82" t="e">
        <f t="shared" ca="1" si="34"/>
        <v>#N/A</v>
      </c>
      <c r="O133" s="81" t="e">
        <f t="shared" ca="1" si="42"/>
        <v>#N/A</v>
      </c>
      <c r="P133" s="28"/>
      <c r="Q133" s="283" t="str">
        <f t="shared" ca="1" si="43"/>
        <v/>
      </c>
      <c r="R133" s="30" t="str">
        <f ca="1">IF(A133&gt;YEAR('Financial Goals (non-recurring)'!$B$6)-1,"",IF(R132&lt;&gt;"",R132+1,IF(A133=YEAR('Financial Goals (non-recurring)'!$B$7),1,"")))</f>
        <v/>
      </c>
      <c r="S133" s="36" t="str">
        <f ca="1">IF(R133&lt;&gt;"",'Financial Goals (non-recurring)'!$B$18*(1+incg)^(R133-1),"")</f>
        <v/>
      </c>
      <c r="T133" s="30" t="str">
        <f ca="1">IF(A133&gt;YEAR('Financial Goals (non-recurring)'!$D$6)-1,"",IF(T132&lt;&gt;"",T132+1,IF(A133=YEAR('Financial Goals (non-recurring)'!$D$7),1,"")))</f>
        <v/>
      </c>
      <c r="U133" s="36" t="str">
        <f ca="1">IF(T133&lt;&gt;"",'Financial Goals (non-recurring)'!$D$18*(1+'Financial Goals (non-recurring)'!$D$14)^(T133-1),"")</f>
        <v/>
      </c>
      <c r="V133" s="30" t="str">
        <f ca="1">IF(A133&gt;YEAR('Financial Goals (non-recurring)'!$F$6)-1,"",IF(V132&lt;&gt;"",V132+1,IF(A133=YEAR('Financial Goals (non-recurring)'!$F$7),1,"")))</f>
        <v/>
      </c>
      <c r="W133" s="36" t="str">
        <f ca="1">IF(V133&lt;&gt;"",'Financial Goals (non-recurring)'!$F$18*(1+'Financial Goals (non-recurring)'!$F$14)^(V133-1),"")</f>
        <v/>
      </c>
      <c r="X133" s="30" t="str">
        <f ca="1">IF(A133&gt;YEAR('Financial Goals (non-recurring)'!$H$6)-1,"",IF(X132&lt;&gt;"",X132+1,IF(A133=YEAR('Financial Goals (non-recurring)'!$H$7),1,"")))</f>
        <v/>
      </c>
      <c r="Y133" s="36" t="str">
        <f ca="1">IF(X133&lt;&gt;"",'Financial Goals (non-recurring)'!$H$18*(1+'Financial Goals (non-recurring)'!$H$14)^(X133-1),"")</f>
        <v/>
      </c>
      <c r="Z133" s="30" t="str">
        <f ca="1">IF(A133&gt;YEAR('Financial Goals (non-recurring)'!$J$6)-1,"",IF(Z132&lt;&gt;"",Z132+1,IF(A133=YEAR('Financial Goals (non-recurring)'!$J$7),1,"")))</f>
        <v/>
      </c>
      <c r="AA133" s="36" t="str">
        <f ca="1">IF(Z133&lt;&gt;"",'Financial Goals (non-recurring)'!$J$18*(1+'Financial Goals (non-recurring)'!$J$14)^(Z133-1),"")</f>
        <v/>
      </c>
      <c r="AB133" s="28"/>
      <c r="AC133" s="35" t="str">
        <f t="shared" ca="1" si="44"/>
        <v/>
      </c>
      <c r="AD133" s="31" t="str">
        <f ca="1">IF(ISERROR(INDEX('Financial Goals (recurring)'!$D$4:$H$34,MATCH('Detailed Cash Flow Chart'!AC133,'Financial Goals (recurring)'!$D$4:$D$34,0),3)),"",INDEX('Financial Goals (recurring)'!$D$4:$H$34,MATCH('Detailed Cash Flow Chart'!AC133,'Financial Goals (recurring)'!$D$4:$D$34,0),3))</f>
        <v/>
      </c>
      <c r="AE133" s="32" t="str">
        <f ca="1">IF(ISERROR(INDEX('Financial Goals (recurring)'!$E$4:$H$34,MATCH('Detailed Cash Flow Chart'!AC133,'Financial Goals (recurring)'!$E$4:$E$34,0),3)),"",INDEX('Financial Goals (recurring)'!$E$4:$H$34,MATCH('Detailed Cash Flow Chart'!AC133,'Financial Goals (recurring)'!$E$4:$E$34,0),3))</f>
        <v/>
      </c>
      <c r="AF133" s="32" t="str">
        <f ca="1">IF(ISERROR(INDEX('Financial Goals (recurring)'!$D$4:$H$34,MATCH('Detailed Cash Flow Chart'!AC133,'Financial Goals (recurring)'!$D$4:$D$34,0),5)),"",INDEX('Financial Goals (recurring)'!$D$4:$H$34,MATCH('Detailed Cash Flow Chart'!AC133,'Financial Goals (recurring)'!$D$4:$D$34,0),5))</f>
        <v/>
      </c>
      <c r="AG133" s="36" t="str">
        <f t="shared" si="45"/>
        <v/>
      </c>
      <c r="AH133" s="38"/>
      <c r="AI133" s="28"/>
      <c r="AJ133" s="38" t="str">
        <f t="shared" ca="1" si="46"/>
        <v/>
      </c>
      <c r="AK133" s="38" t="str">
        <f ca="1">IF(ISERROR(INDEX('Financial Goals (recurring)'!$M$4:$Q$34,MATCH('Detailed Cash Flow Chart'!AC133,'Financial Goals (recurring)'!$M$4:$M$34,0),3)),"",INDEX('Financial Goals (recurring)'!$M$4:$Q$34,MATCH('Detailed Cash Flow Chart'!AC133,'Financial Goals (recurring)'!$M$4:$M$34,0),3))</f>
        <v/>
      </c>
      <c r="AL133" s="38" t="str">
        <f ca="1">IF(ISERROR(INDEX('Financial Goals (recurring)'!$N$4:$Q$34,MATCH('Detailed Cash Flow Chart'!AC133,'Financial Goals (recurring)'!$N$4:$N$34,0),3)),"",INDEX('Financial Goals (recurring)'!$N$4:$Q$34,MATCH('Detailed Cash Flow Chart'!AC133,'Financial Goals (recurring)'!$N$4:$N$34,0),3))</f>
        <v/>
      </c>
      <c r="AM133" s="38" t="str">
        <f ca="1">IF(ISERROR(INDEX('Financial Goals (recurring)'!$M$4:$Q$34,MATCH('Detailed Cash Flow Chart'!AC133,'Financial Goals (recurring)'!$M$4:$M$34,0),5)),"",INDEX('Financial Goals (recurring)'!$M$4:$Q$34,MATCH('Detailed Cash Flow Chart'!AC133,'Financial Goals (recurring)'!$M$4:$M$34,0),5))</f>
        <v/>
      </c>
      <c r="AN133" s="32" t="str">
        <f t="shared" ca="1" si="47"/>
        <v/>
      </c>
      <c r="AO133" s="34" t="str">
        <f t="shared" ca="1" si="38"/>
        <v/>
      </c>
      <c r="AP133" s="28"/>
      <c r="AQ133" s="36">
        <f t="shared" ca="1" si="48"/>
        <v>0</v>
      </c>
    </row>
    <row r="134" spans="1:43">
      <c r="A134" s="39" t="str">
        <f t="shared" ca="1" si="39"/>
        <v/>
      </c>
      <c r="B134" s="39" t="str">
        <f ca="1">IF(B133&lt;(Retirement!$B$3+wy+k),B133+1,"")</f>
        <v/>
      </c>
      <c r="C134" s="36" t="str">
        <f ca="1">IF(B134="","",IF(B133&lt;(Retirement!$B$3+wy),C133*(1+preinf),C133*(1+inf)))</f>
        <v/>
      </c>
      <c r="D134" s="36">
        <f t="shared" ca="1" si="49"/>
        <v>0</v>
      </c>
      <c r="E134" s="36" t="str">
        <f t="shared" ref="E134:E160" ca="1" si="50">IF(B134="","",IF(A134-(y+wy)&gt;0,0,IF(E133="none",0,E133)+IF(E133="none",0,E133)*gd))</f>
        <v/>
      </c>
      <c r="F134" s="36" t="str">
        <f ca="1">IF(B134="","",IF(A133&lt;y+wy,IF(Retirement!$J$16="none","none",(12*E134+F133)*(1+preretint)),""))</f>
        <v/>
      </c>
      <c r="G134" s="36" t="str">
        <f ca="1">IF(B134="","",IF(A133&lt;y+wy,G133*(1+Retirement!$B$14),""))</f>
        <v/>
      </c>
      <c r="H134" s="36" t="str">
        <f ca="1">IF(B134="","",IF(A134&gt;=Retirement!$B$4,(H133-12*IF(D134="",0,D134))*(1+IF(A134&lt;Retirement!$B$4,preretint,retroi)), IF(A134=Retirement!$B$4-1,corptax,IF(F134="none",0,F134)+G134)))</f>
        <v/>
      </c>
      <c r="I134" s="41" t="str">
        <f ca="1">IF(A134=Retirement!$B$4-1,IF(F134="none",0,F134)+G134-H134,"")</f>
        <v/>
      </c>
      <c r="J134" s="81" t="e">
        <f t="shared" ca="1" si="40"/>
        <v>#N/A</v>
      </c>
      <c r="K134" s="82" t="e">
        <f t="shared" ca="1" si="41"/>
        <v>#N/A</v>
      </c>
      <c r="L134" s="82" t="e">
        <f t="shared" ref="L134:L160" ca="1" si="51">M134+N134</f>
        <v>#N/A</v>
      </c>
      <c r="M134" s="82">
        <f ca="1">IF(A134&gt;rety-1,'Cash flow summary'!H134,NA())/100000</f>
        <v>0</v>
      </c>
      <c r="N134" s="82" t="e">
        <f t="shared" ref="N134:N160" ca="1" si="52">IF(D134="",NA(),IF(E134&lt;&gt;0,NA(),D134))/100000</f>
        <v>#N/A</v>
      </c>
      <c r="O134" s="81" t="e">
        <f t="shared" ca="1" si="42"/>
        <v>#N/A</v>
      </c>
      <c r="P134" s="28"/>
      <c r="Q134" s="283" t="str">
        <f t="shared" ca="1" si="43"/>
        <v/>
      </c>
      <c r="R134" s="30" t="str">
        <f ca="1">IF(A134&gt;YEAR('Financial Goals (non-recurring)'!$B$6)-1,"",IF(R133&lt;&gt;"",R133+1,IF(A134=YEAR('Financial Goals (non-recurring)'!$B$7),1,"")))</f>
        <v/>
      </c>
      <c r="S134" s="36" t="str">
        <f ca="1">IF(R134&lt;&gt;"",'Financial Goals (non-recurring)'!$B$18*(1+incg)^(R134-1),"")</f>
        <v/>
      </c>
      <c r="T134" s="30" t="str">
        <f ca="1">IF(A134&gt;YEAR('Financial Goals (non-recurring)'!$D$6)-1,"",IF(T133&lt;&gt;"",T133+1,IF(A134=YEAR('Financial Goals (non-recurring)'!$D$7),1,"")))</f>
        <v/>
      </c>
      <c r="U134" s="36" t="str">
        <f ca="1">IF(T134&lt;&gt;"",'Financial Goals (non-recurring)'!$D$18*(1+'Financial Goals (non-recurring)'!$D$14)^(T134-1),"")</f>
        <v/>
      </c>
      <c r="V134" s="30" t="str">
        <f ca="1">IF(A134&gt;YEAR('Financial Goals (non-recurring)'!$F$6)-1,"",IF(V133&lt;&gt;"",V133+1,IF(A134=YEAR('Financial Goals (non-recurring)'!$F$7),1,"")))</f>
        <v/>
      </c>
      <c r="W134" s="36" t="str">
        <f ca="1">IF(V134&lt;&gt;"",'Financial Goals (non-recurring)'!$F$18*(1+'Financial Goals (non-recurring)'!$F$14)^(V134-1),"")</f>
        <v/>
      </c>
      <c r="X134" s="30" t="str">
        <f ca="1">IF(A134&gt;YEAR('Financial Goals (non-recurring)'!$H$6)-1,"",IF(X133&lt;&gt;"",X133+1,IF(A134=YEAR('Financial Goals (non-recurring)'!$H$7),1,"")))</f>
        <v/>
      </c>
      <c r="Y134" s="36" t="str">
        <f ca="1">IF(X134&lt;&gt;"",'Financial Goals (non-recurring)'!$H$18*(1+'Financial Goals (non-recurring)'!$H$14)^(X134-1),"")</f>
        <v/>
      </c>
      <c r="Z134" s="30" t="str">
        <f ca="1">IF(A134&gt;YEAR('Financial Goals (non-recurring)'!$J$6)-1,"",IF(Z133&lt;&gt;"",Z133+1,IF(A134=YEAR('Financial Goals (non-recurring)'!$J$7),1,"")))</f>
        <v/>
      </c>
      <c r="AA134" s="36" t="str">
        <f ca="1">IF(Z134&lt;&gt;"",'Financial Goals (non-recurring)'!$J$18*(1+'Financial Goals (non-recurring)'!$J$14)^(Z134-1),"")</f>
        <v/>
      </c>
      <c r="AB134" s="28"/>
      <c r="AC134" s="35" t="str">
        <f t="shared" ca="1" si="44"/>
        <v/>
      </c>
      <c r="AD134" s="31" t="str">
        <f ca="1">IF(ISERROR(INDEX('Financial Goals (recurring)'!$D$4:$H$34,MATCH('Detailed Cash Flow Chart'!AC134,'Financial Goals (recurring)'!$D$4:$D$34,0),3)),"",INDEX('Financial Goals (recurring)'!$D$4:$H$34,MATCH('Detailed Cash Flow Chart'!AC134,'Financial Goals (recurring)'!$D$4:$D$34,0),3))</f>
        <v/>
      </c>
      <c r="AE134" s="32" t="str">
        <f ca="1">IF(ISERROR(INDEX('Financial Goals (recurring)'!$E$4:$H$34,MATCH('Detailed Cash Flow Chart'!AC134,'Financial Goals (recurring)'!$E$4:$E$34,0),3)),"",INDEX('Financial Goals (recurring)'!$E$4:$H$34,MATCH('Detailed Cash Flow Chart'!AC134,'Financial Goals (recurring)'!$E$4:$E$34,0),3))</f>
        <v/>
      </c>
      <c r="AF134" s="32" t="str">
        <f ca="1">IF(ISERROR(INDEX('Financial Goals (recurring)'!$D$4:$H$34,MATCH('Detailed Cash Flow Chart'!AC134,'Financial Goals (recurring)'!$D$4:$D$34,0),5)),"",INDEX('Financial Goals (recurring)'!$D$4:$H$34,MATCH('Detailed Cash Flow Chart'!AC134,'Financial Goals (recurring)'!$D$4:$D$34,0),5))</f>
        <v/>
      </c>
      <c r="AG134" s="36" t="str">
        <f t="shared" si="45"/>
        <v/>
      </c>
      <c r="AH134" s="38"/>
      <c r="AI134" s="28"/>
      <c r="AJ134" s="38" t="str">
        <f t="shared" ca="1" si="46"/>
        <v/>
      </c>
      <c r="AK134" s="38" t="str">
        <f ca="1">IF(ISERROR(INDEX('Financial Goals (recurring)'!$M$4:$Q$34,MATCH('Detailed Cash Flow Chart'!AC134,'Financial Goals (recurring)'!$M$4:$M$34,0),3)),"",INDEX('Financial Goals (recurring)'!$M$4:$Q$34,MATCH('Detailed Cash Flow Chart'!AC134,'Financial Goals (recurring)'!$M$4:$M$34,0),3))</f>
        <v/>
      </c>
      <c r="AL134" s="38" t="str">
        <f ca="1">IF(ISERROR(INDEX('Financial Goals (recurring)'!$N$4:$Q$34,MATCH('Detailed Cash Flow Chart'!AC134,'Financial Goals (recurring)'!$N$4:$N$34,0),3)),"",INDEX('Financial Goals (recurring)'!$N$4:$Q$34,MATCH('Detailed Cash Flow Chart'!AC134,'Financial Goals (recurring)'!$N$4:$N$34,0),3))</f>
        <v/>
      </c>
      <c r="AM134" s="38" t="str">
        <f ca="1">IF(ISERROR(INDEX('Financial Goals (recurring)'!$M$4:$Q$34,MATCH('Detailed Cash Flow Chart'!AC134,'Financial Goals (recurring)'!$M$4:$M$34,0),5)),"",INDEX('Financial Goals (recurring)'!$M$4:$Q$34,MATCH('Detailed Cash Flow Chart'!AC134,'Financial Goals (recurring)'!$M$4:$M$34,0),5))</f>
        <v/>
      </c>
      <c r="AN134" s="32" t="str">
        <f t="shared" ca="1" si="47"/>
        <v/>
      </c>
      <c r="AO134" s="34" t="str">
        <f t="shared" ca="1" si="38"/>
        <v/>
      </c>
      <c r="AP134" s="28"/>
      <c r="AQ134" s="36">
        <f t="shared" ca="1" si="48"/>
        <v>0</v>
      </c>
    </row>
    <row r="135" spans="1:43">
      <c r="A135" s="39" t="str">
        <f t="shared" ca="1" si="39"/>
        <v/>
      </c>
      <c r="B135" s="39" t="str">
        <f ca="1">IF(B134&lt;(Retirement!$B$3+wy+k),B134+1,"")</f>
        <v/>
      </c>
      <c r="C135" s="36" t="str">
        <f ca="1">IF(B135="","",IF(B134&lt;(Retirement!$B$3+wy),C134*(1+preinf),C134*(1+inf)))</f>
        <v/>
      </c>
      <c r="D135" s="36">
        <f t="shared" ca="1" si="49"/>
        <v>0</v>
      </c>
      <c r="E135" s="36" t="str">
        <f t="shared" ca="1" si="50"/>
        <v/>
      </c>
      <c r="F135" s="36" t="str">
        <f ca="1">IF(B135="","",IF(A134&lt;y+wy,IF(Retirement!$J$16="none","none",(12*E135+F134)*(1+preretint)),""))</f>
        <v/>
      </c>
      <c r="G135" s="36" t="str">
        <f ca="1">IF(B135="","",IF(A134&lt;y+wy,G134*(1+Retirement!$B$14),""))</f>
        <v/>
      </c>
      <c r="H135" s="36" t="str">
        <f ca="1">IF(B135="","",IF(A135&gt;=Retirement!$B$4,(H134-12*IF(D135="",0,D135))*(1+IF(A135&lt;Retirement!$B$4,preretint,retroi)), IF(A135=Retirement!$B$4-1,corptax,IF(F135="none",0,F135)+G135)))</f>
        <v/>
      </c>
      <c r="I135" s="41" t="str">
        <f ca="1">IF(A135=Retirement!$B$4-1,IF(F135="none",0,F135)+G135-H135,"")</f>
        <v/>
      </c>
      <c r="J135" s="81" t="e">
        <f t="shared" ca="1" si="40"/>
        <v>#N/A</v>
      </c>
      <c r="K135" s="82" t="e">
        <f t="shared" ca="1" si="41"/>
        <v>#N/A</v>
      </c>
      <c r="L135" s="82" t="e">
        <f t="shared" ca="1" si="51"/>
        <v>#N/A</v>
      </c>
      <c r="M135" s="82">
        <f ca="1">IF(A135&gt;rety-1,'Cash flow summary'!H135,NA())/100000</f>
        <v>0</v>
      </c>
      <c r="N135" s="82" t="e">
        <f t="shared" ca="1" si="52"/>
        <v>#N/A</v>
      </c>
      <c r="O135" s="81" t="e">
        <f t="shared" ca="1" si="42"/>
        <v>#N/A</v>
      </c>
      <c r="P135" s="28"/>
      <c r="Q135" s="283" t="str">
        <f t="shared" ca="1" si="43"/>
        <v/>
      </c>
      <c r="R135" s="30" t="str">
        <f ca="1">IF(A135&gt;YEAR('Financial Goals (non-recurring)'!$B$6)-1,"",IF(R134&lt;&gt;"",R134+1,IF(A135=YEAR('Financial Goals (non-recurring)'!$B$7),1,"")))</f>
        <v/>
      </c>
      <c r="S135" s="36" t="str">
        <f ca="1">IF(R135&lt;&gt;"",'Financial Goals (non-recurring)'!$B$18*(1+incg)^(R135-1),"")</f>
        <v/>
      </c>
      <c r="T135" s="30" t="str">
        <f ca="1">IF(A135&gt;YEAR('Financial Goals (non-recurring)'!$D$6)-1,"",IF(T134&lt;&gt;"",T134+1,IF(A135=YEAR('Financial Goals (non-recurring)'!$D$7),1,"")))</f>
        <v/>
      </c>
      <c r="U135" s="36" t="str">
        <f ca="1">IF(T135&lt;&gt;"",'Financial Goals (non-recurring)'!$D$18*(1+'Financial Goals (non-recurring)'!$D$14)^(T135-1),"")</f>
        <v/>
      </c>
      <c r="V135" s="30" t="str">
        <f ca="1">IF(A135&gt;YEAR('Financial Goals (non-recurring)'!$F$6)-1,"",IF(V134&lt;&gt;"",V134+1,IF(A135=YEAR('Financial Goals (non-recurring)'!$F$7),1,"")))</f>
        <v/>
      </c>
      <c r="W135" s="36" t="str">
        <f ca="1">IF(V135&lt;&gt;"",'Financial Goals (non-recurring)'!$F$18*(1+'Financial Goals (non-recurring)'!$F$14)^(V135-1),"")</f>
        <v/>
      </c>
      <c r="X135" s="30" t="str">
        <f ca="1">IF(A135&gt;YEAR('Financial Goals (non-recurring)'!$H$6)-1,"",IF(X134&lt;&gt;"",X134+1,IF(A135=YEAR('Financial Goals (non-recurring)'!$H$7),1,"")))</f>
        <v/>
      </c>
      <c r="Y135" s="36" t="str">
        <f ca="1">IF(X135&lt;&gt;"",'Financial Goals (non-recurring)'!$H$18*(1+'Financial Goals (non-recurring)'!$H$14)^(X135-1),"")</f>
        <v/>
      </c>
      <c r="Z135" s="30" t="str">
        <f ca="1">IF(A135&gt;YEAR('Financial Goals (non-recurring)'!$J$6)-1,"",IF(Z134&lt;&gt;"",Z134+1,IF(A135=YEAR('Financial Goals (non-recurring)'!$J$7),1,"")))</f>
        <v/>
      </c>
      <c r="AA135" s="36" t="str">
        <f ca="1">IF(Z135&lt;&gt;"",'Financial Goals (non-recurring)'!$J$18*(1+'Financial Goals (non-recurring)'!$J$14)^(Z135-1),"")</f>
        <v/>
      </c>
      <c r="AB135" s="28"/>
      <c r="AC135" s="35" t="str">
        <f t="shared" ca="1" si="44"/>
        <v/>
      </c>
      <c r="AD135" s="31" t="str">
        <f ca="1">IF(ISERROR(INDEX('Financial Goals (recurring)'!$D$4:$H$34,MATCH('Detailed Cash Flow Chart'!AC135,'Financial Goals (recurring)'!$D$4:$D$34,0),3)),"",INDEX('Financial Goals (recurring)'!$D$4:$H$34,MATCH('Detailed Cash Flow Chart'!AC135,'Financial Goals (recurring)'!$D$4:$D$34,0),3))</f>
        <v/>
      </c>
      <c r="AE135" s="32" t="str">
        <f ca="1">IF(ISERROR(INDEX('Financial Goals (recurring)'!$E$4:$H$34,MATCH('Detailed Cash Flow Chart'!AC135,'Financial Goals (recurring)'!$E$4:$E$34,0),3)),"",INDEX('Financial Goals (recurring)'!$E$4:$H$34,MATCH('Detailed Cash Flow Chart'!AC135,'Financial Goals (recurring)'!$E$4:$E$34,0),3))</f>
        <v/>
      </c>
      <c r="AF135" s="32" t="str">
        <f ca="1">IF(ISERROR(INDEX('Financial Goals (recurring)'!$D$4:$H$34,MATCH('Detailed Cash Flow Chart'!AC135,'Financial Goals (recurring)'!$D$4:$D$34,0),5)),"",INDEX('Financial Goals (recurring)'!$D$4:$H$34,MATCH('Detailed Cash Flow Chart'!AC135,'Financial Goals (recurring)'!$D$4:$D$34,0),5))</f>
        <v/>
      </c>
      <c r="AG135" s="36" t="str">
        <f t="shared" si="45"/>
        <v/>
      </c>
      <c r="AH135" s="38"/>
      <c r="AI135" s="28"/>
      <c r="AJ135" s="38" t="str">
        <f t="shared" ca="1" si="46"/>
        <v/>
      </c>
      <c r="AK135" s="38" t="str">
        <f ca="1">IF(ISERROR(INDEX('Financial Goals (recurring)'!$M$4:$Q$34,MATCH('Detailed Cash Flow Chart'!AC135,'Financial Goals (recurring)'!$M$4:$M$34,0),3)),"",INDEX('Financial Goals (recurring)'!$M$4:$Q$34,MATCH('Detailed Cash Flow Chart'!AC135,'Financial Goals (recurring)'!$M$4:$M$34,0),3))</f>
        <v/>
      </c>
      <c r="AL135" s="38" t="str">
        <f ca="1">IF(ISERROR(INDEX('Financial Goals (recurring)'!$N$4:$Q$34,MATCH('Detailed Cash Flow Chart'!AC135,'Financial Goals (recurring)'!$N$4:$N$34,0),3)),"",INDEX('Financial Goals (recurring)'!$N$4:$Q$34,MATCH('Detailed Cash Flow Chart'!AC135,'Financial Goals (recurring)'!$N$4:$N$34,0),3))</f>
        <v/>
      </c>
      <c r="AM135" s="38" t="str">
        <f ca="1">IF(ISERROR(INDEX('Financial Goals (recurring)'!$M$4:$Q$34,MATCH('Detailed Cash Flow Chart'!AC135,'Financial Goals (recurring)'!$M$4:$M$34,0),5)),"",INDEX('Financial Goals (recurring)'!$M$4:$Q$34,MATCH('Detailed Cash Flow Chart'!AC135,'Financial Goals (recurring)'!$M$4:$M$34,0),5))</f>
        <v/>
      </c>
      <c r="AN135" s="32" t="str">
        <f t="shared" ca="1" si="47"/>
        <v/>
      </c>
      <c r="AO135" s="34" t="str">
        <f t="shared" ca="1" si="38"/>
        <v/>
      </c>
      <c r="AP135" s="28"/>
      <c r="AQ135" s="36">
        <f t="shared" ca="1" si="48"/>
        <v>0</v>
      </c>
    </row>
    <row r="136" spans="1:43">
      <c r="A136" s="39" t="str">
        <f t="shared" ca="1" si="39"/>
        <v/>
      </c>
      <c r="B136" s="39" t="str">
        <f ca="1">IF(B135&lt;(Retirement!$B$3+wy+k),B135+1,"")</f>
        <v/>
      </c>
      <c r="C136" s="36" t="str">
        <f ca="1">IF(B136="","",IF(B135&lt;(Retirement!$B$3+wy),C135*(1+preinf),C135*(1+inf)))</f>
        <v/>
      </c>
      <c r="D136" s="36">
        <f t="shared" ca="1" si="49"/>
        <v>0</v>
      </c>
      <c r="E136" s="36" t="str">
        <f t="shared" ca="1" si="50"/>
        <v/>
      </c>
      <c r="F136" s="36" t="str">
        <f ca="1">IF(B136="","",IF(A135&lt;y+wy,IF(Retirement!$J$16="none","none",(12*E136+F135)*(1+preretint)),""))</f>
        <v/>
      </c>
      <c r="G136" s="36" t="str">
        <f ca="1">IF(B136="","",IF(A135&lt;y+wy,G135*(1+Retirement!$B$14),""))</f>
        <v/>
      </c>
      <c r="H136" s="36" t="str">
        <f ca="1">IF(B136="","",IF(A136&gt;=Retirement!$B$4,(H135-12*IF(D136="",0,D136))*(1+IF(A136&lt;Retirement!$B$4,preretint,retroi)), IF(A136=Retirement!$B$4-1,corptax,IF(F136="none",0,F136)+G136)))</f>
        <v/>
      </c>
      <c r="I136" s="41" t="str">
        <f ca="1">IF(A136=Retirement!$B$4-1,IF(F136="none",0,F136)+G136-H136,"")</f>
        <v/>
      </c>
      <c r="J136" s="81" t="e">
        <f t="shared" ca="1" si="40"/>
        <v>#N/A</v>
      </c>
      <c r="K136" s="82" t="e">
        <f t="shared" ca="1" si="41"/>
        <v>#N/A</v>
      </c>
      <c r="L136" s="82" t="e">
        <f t="shared" ca="1" si="51"/>
        <v>#N/A</v>
      </c>
      <c r="M136" s="82">
        <f ca="1">IF(A136&gt;rety-1,'Cash flow summary'!H136,NA())/100000</f>
        <v>0</v>
      </c>
      <c r="N136" s="82" t="e">
        <f t="shared" ca="1" si="52"/>
        <v>#N/A</v>
      </c>
      <c r="O136" s="81" t="e">
        <f t="shared" ca="1" si="42"/>
        <v>#N/A</v>
      </c>
      <c r="P136" s="28"/>
      <c r="Q136" s="283" t="str">
        <f t="shared" ca="1" si="43"/>
        <v/>
      </c>
      <c r="R136" s="30" t="str">
        <f ca="1">IF(A136&gt;YEAR('Financial Goals (non-recurring)'!$B$6)-1,"",IF(R135&lt;&gt;"",R135+1,IF(A136=YEAR('Financial Goals (non-recurring)'!$B$7),1,"")))</f>
        <v/>
      </c>
      <c r="S136" s="36" t="str">
        <f ca="1">IF(R136&lt;&gt;"",'Financial Goals (non-recurring)'!$B$18*(1+incg)^(R136-1),"")</f>
        <v/>
      </c>
      <c r="T136" s="30" t="str">
        <f ca="1">IF(A136&gt;YEAR('Financial Goals (non-recurring)'!$D$6)-1,"",IF(T135&lt;&gt;"",T135+1,IF(A136=YEAR('Financial Goals (non-recurring)'!$D$7),1,"")))</f>
        <v/>
      </c>
      <c r="U136" s="36" t="str">
        <f ca="1">IF(T136&lt;&gt;"",'Financial Goals (non-recurring)'!$D$18*(1+'Financial Goals (non-recurring)'!$D$14)^(T136-1),"")</f>
        <v/>
      </c>
      <c r="V136" s="30" t="str">
        <f ca="1">IF(A136&gt;YEAR('Financial Goals (non-recurring)'!$F$6)-1,"",IF(V135&lt;&gt;"",V135+1,IF(A136=YEAR('Financial Goals (non-recurring)'!$F$7),1,"")))</f>
        <v/>
      </c>
      <c r="W136" s="36" t="str">
        <f ca="1">IF(V136&lt;&gt;"",'Financial Goals (non-recurring)'!$F$18*(1+'Financial Goals (non-recurring)'!$F$14)^(V136-1),"")</f>
        <v/>
      </c>
      <c r="X136" s="30" t="str">
        <f ca="1">IF(A136&gt;YEAR('Financial Goals (non-recurring)'!$H$6)-1,"",IF(X135&lt;&gt;"",X135+1,IF(A136=YEAR('Financial Goals (non-recurring)'!$H$7),1,"")))</f>
        <v/>
      </c>
      <c r="Y136" s="36" t="str">
        <f ca="1">IF(X136&lt;&gt;"",'Financial Goals (non-recurring)'!$H$18*(1+'Financial Goals (non-recurring)'!$H$14)^(X136-1),"")</f>
        <v/>
      </c>
      <c r="Z136" s="30" t="str">
        <f ca="1">IF(A136&gt;YEAR('Financial Goals (non-recurring)'!$J$6)-1,"",IF(Z135&lt;&gt;"",Z135+1,IF(A136=YEAR('Financial Goals (non-recurring)'!$J$7),1,"")))</f>
        <v/>
      </c>
      <c r="AA136" s="36" t="str">
        <f ca="1">IF(Z136&lt;&gt;"",'Financial Goals (non-recurring)'!$J$18*(1+'Financial Goals (non-recurring)'!$J$14)^(Z136-1),"")</f>
        <v/>
      </c>
      <c r="AB136" s="28"/>
      <c r="AC136" s="35" t="str">
        <f t="shared" ca="1" si="44"/>
        <v/>
      </c>
      <c r="AD136" s="31" t="str">
        <f ca="1">IF(ISERROR(INDEX('Financial Goals (recurring)'!$D$4:$H$34,MATCH('Detailed Cash Flow Chart'!AC136,'Financial Goals (recurring)'!$D$4:$D$34,0),3)),"",INDEX('Financial Goals (recurring)'!$D$4:$H$34,MATCH('Detailed Cash Flow Chart'!AC136,'Financial Goals (recurring)'!$D$4:$D$34,0),3))</f>
        <v/>
      </c>
      <c r="AE136" s="32" t="str">
        <f ca="1">IF(ISERROR(INDEX('Financial Goals (recurring)'!$E$4:$H$34,MATCH('Detailed Cash Flow Chart'!AC136,'Financial Goals (recurring)'!$E$4:$E$34,0),3)),"",INDEX('Financial Goals (recurring)'!$E$4:$H$34,MATCH('Detailed Cash Flow Chart'!AC136,'Financial Goals (recurring)'!$E$4:$E$34,0),3))</f>
        <v/>
      </c>
      <c r="AF136" s="32" t="str">
        <f ca="1">IF(ISERROR(INDEX('Financial Goals (recurring)'!$D$4:$H$34,MATCH('Detailed Cash Flow Chart'!AC136,'Financial Goals (recurring)'!$D$4:$D$34,0),5)),"",INDEX('Financial Goals (recurring)'!$D$4:$H$34,MATCH('Detailed Cash Flow Chart'!AC136,'Financial Goals (recurring)'!$D$4:$D$34,0),5))</f>
        <v/>
      </c>
      <c r="AG136" s="36" t="str">
        <f t="shared" si="45"/>
        <v/>
      </c>
      <c r="AH136" s="38"/>
      <c r="AI136" s="28"/>
      <c r="AJ136" s="38" t="str">
        <f t="shared" ca="1" si="46"/>
        <v/>
      </c>
      <c r="AK136" s="38" t="str">
        <f ca="1">IF(ISERROR(INDEX('Financial Goals (recurring)'!$M$4:$Q$34,MATCH('Detailed Cash Flow Chart'!AC136,'Financial Goals (recurring)'!$M$4:$M$34,0),3)),"",INDEX('Financial Goals (recurring)'!$M$4:$Q$34,MATCH('Detailed Cash Flow Chart'!AC136,'Financial Goals (recurring)'!$M$4:$M$34,0),3))</f>
        <v/>
      </c>
      <c r="AL136" s="38" t="str">
        <f ca="1">IF(ISERROR(INDEX('Financial Goals (recurring)'!$N$4:$Q$34,MATCH('Detailed Cash Flow Chart'!AC136,'Financial Goals (recurring)'!$N$4:$N$34,0),3)),"",INDEX('Financial Goals (recurring)'!$N$4:$Q$34,MATCH('Detailed Cash Flow Chart'!AC136,'Financial Goals (recurring)'!$N$4:$N$34,0),3))</f>
        <v/>
      </c>
      <c r="AM136" s="38" t="str">
        <f ca="1">IF(ISERROR(INDEX('Financial Goals (recurring)'!$M$4:$Q$34,MATCH('Detailed Cash Flow Chart'!AC136,'Financial Goals (recurring)'!$M$4:$M$34,0),5)),"",INDEX('Financial Goals (recurring)'!$M$4:$Q$34,MATCH('Detailed Cash Flow Chart'!AC136,'Financial Goals (recurring)'!$M$4:$M$34,0),5))</f>
        <v/>
      </c>
      <c r="AN136" s="32" t="str">
        <f t="shared" ca="1" si="47"/>
        <v/>
      </c>
      <c r="AO136" s="34" t="str">
        <f t="shared" ca="1" si="38"/>
        <v/>
      </c>
      <c r="AP136" s="28"/>
      <c r="AQ136" s="36">
        <f t="shared" ca="1" si="48"/>
        <v>0</v>
      </c>
    </row>
    <row r="137" spans="1:43">
      <c r="A137" s="39" t="str">
        <f t="shared" ca="1" si="39"/>
        <v/>
      </c>
      <c r="B137" s="39" t="str">
        <f ca="1">IF(B136&lt;(Retirement!$B$3+wy+k),B136+1,"")</f>
        <v/>
      </c>
      <c r="C137" s="36" t="str">
        <f ca="1">IF(B137="","",IF(B136&lt;(Retirement!$B$3+wy),C136*(1+preinf),C136*(1+inf)))</f>
        <v/>
      </c>
      <c r="D137" s="36">
        <f t="shared" ca="1" si="49"/>
        <v>0</v>
      </c>
      <c r="E137" s="36" t="str">
        <f t="shared" ca="1" si="50"/>
        <v/>
      </c>
      <c r="F137" s="36" t="str">
        <f ca="1">IF(B137="","",IF(A136&lt;y+wy,IF(Retirement!$J$16="none","none",(12*E137+F136)*(1+preretint)),""))</f>
        <v/>
      </c>
      <c r="G137" s="36" t="str">
        <f ca="1">IF(B137="","",IF(A136&lt;y+wy,G136*(1+Retirement!$B$14),""))</f>
        <v/>
      </c>
      <c r="H137" s="36" t="str">
        <f ca="1">IF(B137="","",IF(A137&gt;=Retirement!$B$4,(H136-12*IF(D137="",0,D137))*(1+IF(A137&lt;Retirement!$B$4,preretint,retroi)), IF(A137=Retirement!$B$4-1,corptax,IF(F137="none",0,F137)+G137)))</f>
        <v/>
      </c>
      <c r="I137" s="41" t="str">
        <f ca="1">IF(A137=Retirement!$B$4-1,IF(F137="none",0,F137)+G137-H137,"")</f>
        <v/>
      </c>
      <c r="J137" s="81" t="e">
        <f t="shared" ca="1" si="40"/>
        <v>#N/A</v>
      </c>
      <c r="K137" s="82" t="e">
        <f t="shared" ca="1" si="41"/>
        <v>#N/A</v>
      </c>
      <c r="L137" s="82" t="e">
        <f t="shared" ca="1" si="51"/>
        <v>#N/A</v>
      </c>
      <c r="M137" s="82">
        <f ca="1">IF(A137&gt;rety-1,'Cash flow summary'!H137,NA())/100000</f>
        <v>0</v>
      </c>
      <c r="N137" s="82" t="e">
        <f t="shared" ca="1" si="52"/>
        <v>#N/A</v>
      </c>
      <c r="O137" s="81" t="e">
        <f t="shared" ca="1" si="42"/>
        <v>#N/A</v>
      </c>
      <c r="P137" s="28"/>
      <c r="Q137" s="283" t="str">
        <f t="shared" ca="1" si="43"/>
        <v/>
      </c>
      <c r="R137" s="30" t="str">
        <f ca="1">IF(A137&gt;YEAR('Financial Goals (non-recurring)'!$B$6)-1,"",IF(R136&lt;&gt;"",R136+1,IF(A137=YEAR('Financial Goals (non-recurring)'!$B$7),1,"")))</f>
        <v/>
      </c>
      <c r="S137" s="36" t="str">
        <f ca="1">IF(R137&lt;&gt;"",'Financial Goals (non-recurring)'!$B$18*(1+incg)^(R137-1),"")</f>
        <v/>
      </c>
      <c r="T137" s="30" t="str">
        <f ca="1">IF(A137&gt;YEAR('Financial Goals (non-recurring)'!$D$6)-1,"",IF(T136&lt;&gt;"",T136+1,IF(A137=YEAR('Financial Goals (non-recurring)'!$D$7),1,"")))</f>
        <v/>
      </c>
      <c r="U137" s="36" t="str">
        <f ca="1">IF(T137&lt;&gt;"",'Financial Goals (non-recurring)'!$D$18*(1+'Financial Goals (non-recurring)'!$D$14)^(T137-1),"")</f>
        <v/>
      </c>
      <c r="V137" s="30" t="str">
        <f ca="1">IF(A137&gt;YEAR('Financial Goals (non-recurring)'!$F$6)-1,"",IF(V136&lt;&gt;"",V136+1,IF(A137=YEAR('Financial Goals (non-recurring)'!$F$7),1,"")))</f>
        <v/>
      </c>
      <c r="W137" s="36" t="str">
        <f ca="1">IF(V137&lt;&gt;"",'Financial Goals (non-recurring)'!$F$18*(1+'Financial Goals (non-recurring)'!$F$14)^(V137-1),"")</f>
        <v/>
      </c>
      <c r="X137" s="30" t="str">
        <f ca="1">IF(A137&gt;YEAR('Financial Goals (non-recurring)'!$H$6)-1,"",IF(X136&lt;&gt;"",X136+1,IF(A137=YEAR('Financial Goals (non-recurring)'!$H$7),1,"")))</f>
        <v/>
      </c>
      <c r="Y137" s="36" t="str">
        <f ca="1">IF(X137&lt;&gt;"",'Financial Goals (non-recurring)'!$H$18*(1+'Financial Goals (non-recurring)'!$H$14)^(X137-1),"")</f>
        <v/>
      </c>
      <c r="Z137" s="30" t="str">
        <f ca="1">IF(A137&gt;YEAR('Financial Goals (non-recurring)'!$J$6)-1,"",IF(Z136&lt;&gt;"",Z136+1,IF(A137=YEAR('Financial Goals (non-recurring)'!$J$7),1,"")))</f>
        <v/>
      </c>
      <c r="AA137" s="36" t="str">
        <f ca="1">IF(Z137&lt;&gt;"",'Financial Goals (non-recurring)'!$J$18*(1+'Financial Goals (non-recurring)'!$J$14)^(Z137-1),"")</f>
        <v/>
      </c>
      <c r="AB137" s="28"/>
      <c r="AC137" s="35" t="str">
        <f t="shared" ca="1" si="44"/>
        <v/>
      </c>
      <c r="AD137" s="31" t="str">
        <f ca="1">IF(ISERROR(INDEX('Financial Goals (recurring)'!$D$4:$H$34,MATCH('Detailed Cash Flow Chart'!AC137,'Financial Goals (recurring)'!$D$4:$D$34,0),3)),"",INDEX('Financial Goals (recurring)'!$D$4:$H$34,MATCH('Detailed Cash Flow Chart'!AC137,'Financial Goals (recurring)'!$D$4:$D$34,0),3))</f>
        <v/>
      </c>
      <c r="AE137" s="32" t="str">
        <f ca="1">IF(ISERROR(INDEX('Financial Goals (recurring)'!$E$4:$H$34,MATCH('Detailed Cash Flow Chart'!AC137,'Financial Goals (recurring)'!$E$4:$E$34,0),3)),"",INDEX('Financial Goals (recurring)'!$E$4:$H$34,MATCH('Detailed Cash Flow Chart'!AC137,'Financial Goals (recurring)'!$E$4:$E$34,0),3))</f>
        <v/>
      </c>
      <c r="AF137" s="32" t="str">
        <f ca="1">IF(ISERROR(INDEX('Financial Goals (recurring)'!$D$4:$H$34,MATCH('Detailed Cash Flow Chart'!AC137,'Financial Goals (recurring)'!$D$4:$D$34,0),5)),"",INDEX('Financial Goals (recurring)'!$D$4:$H$34,MATCH('Detailed Cash Flow Chart'!AC137,'Financial Goals (recurring)'!$D$4:$D$34,0),5))</f>
        <v/>
      </c>
      <c r="AG137" s="36" t="str">
        <f t="shared" si="45"/>
        <v/>
      </c>
      <c r="AH137" s="38"/>
      <c r="AI137" s="28"/>
      <c r="AJ137" s="38" t="str">
        <f t="shared" ca="1" si="46"/>
        <v/>
      </c>
      <c r="AK137" s="38" t="str">
        <f ca="1">IF(ISERROR(INDEX('Financial Goals (recurring)'!$M$4:$Q$34,MATCH('Detailed Cash Flow Chart'!AC137,'Financial Goals (recurring)'!$M$4:$M$34,0),3)),"",INDEX('Financial Goals (recurring)'!$M$4:$Q$34,MATCH('Detailed Cash Flow Chart'!AC137,'Financial Goals (recurring)'!$M$4:$M$34,0),3))</f>
        <v/>
      </c>
      <c r="AL137" s="38" t="str">
        <f ca="1">IF(ISERROR(INDEX('Financial Goals (recurring)'!$N$4:$Q$34,MATCH('Detailed Cash Flow Chart'!AC137,'Financial Goals (recurring)'!$N$4:$N$34,0),3)),"",INDEX('Financial Goals (recurring)'!$N$4:$Q$34,MATCH('Detailed Cash Flow Chart'!AC137,'Financial Goals (recurring)'!$N$4:$N$34,0),3))</f>
        <v/>
      </c>
      <c r="AM137" s="38" t="str">
        <f ca="1">IF(ISERROR(INDEX('Financial Goals (recurring)'!$M$4:$Q$34,MATCH('Detailed Cash Flow Chart'!AC137,'Financial Goals (recurring)'!$M$4:$M$34,0),5)),"",INDEX('Financial Goals (recurring)'!$M$4:$Q$34,MATCH('Detailed Cash Flow Chart'!AC137,'Financial Goals (recurring)'!$M$4:$M$34,0),5))</f>
        <v/>
      </c>
      <c r="AN137" s="32" t="str">
        <f t="shared" ca="1" si="47"/>
        <v/>
      </c>
      <c r="AO137" s="34" t="str">
        <f t="shared" ca="1" si="38"/>
        <v/>
      </c>
      <c r="AP137" s="28"/>
      <c r="AQ137" s="36">
        <f t="shared" ca="1" si="48"/>
        <v>0</v>
      </c>
    </row>
    <row r="138" spans="1:43">
      <c r="A138" s="39" t="str">
        <f t="shared" ca="1" si="39"/>
        <v/>
      </c>
      <c r="B138" s="39" t="str">
        <f ca="1">IF(B137&lt;(Retirement!$B$3+wy+k),B137+1,"")</f>
        <v/>
      </c>
      <c r="C138" s="36" t="str">
        <f ca="1">IF(B138="","",IF(B137&lt;(Retirement!$B$3+wy),C137*(1+preinf),C137*(1+inf)))</f>
        <v/>
      </c>
      <c r="D138" s="36">
        <f t="shared" ca="1" si="49"/>
        <v>0</v>
      </c>
      <c r="E138" s="36" t="str">
        <f t="shared" ca="1" si="50"/>
        <v/>
      </c>
      <c r="F138" s="36" t="str">
        <f ca="1">IF(B138="","",IF(A137&lt;y+wy,IF(Retirement!$J$16="none","none",(12*E138+F137)*(1+preretint)),""))</f>
        <v/>
      </c>
      <c r="G138" s="36" t="str">
        <f ca="1">IF(B138="","",IF(A137&lt;y+wy,G137*(1+Retirement!$B$14),""))</f>
        <v/>
      </c>
      <c r="H138" s="36" t="str">
        <f ca="1">IF(B138="","",IF(A138&gt;=Retirement!$B$4,(H137-12*IF(D138="",0,D138))*(1+IF(A138&lt;Retirement!$B$4,preretint,retroi)), IF(A138=Retirement!$B$4-1,corptax,IF(F138="none",0,F138)+G138)))</f>
        <v/>
      </c>
      <c r="I138" s="41" t="str">
        <f ca="1">IF(A138=Retirement!$B$4-1,IF(F138="none",0,F138)+G138-H138,"")</f>
        <v/>
      </c>
      <c r="J138" s="81" t="e">
        <f t="shared" ca="1" si="40"/>
        <v>#N/A</v>
      </c>
      <c r="K138" s="82" t="e">
        <f t="shared" ca="1" si="41"/>
        <v>#N/A</v>
      </c>
      <c r="L138" s="82" t="e">
        <f t="shared" ca="1" si="51"/>
        <v>#N/A</v>
      </c>
      <c r="M138" s="82">
        <f ca="1">IF(A138&gt;rety-1,'Cash flow summary'!H138,NA())/100000</f>
        <v>0</v>
      </c>
      <c r="N138" s="82" t="e">
        <f t="shared" ca="1" si="52"/>
        <v>#N/A</v>
      </c>
      <c r="O138" s="81" t="e">
        <f t="shared" ca="1" si="42"/>
        <v>#N/A</v>
      </c>
      <c r="P138" s="28"/>
      <c r="Q138" s="283" t="str">
        <f t="shared" ca="1" si="43"/>
        <v/>
      </c>
      <c r="R138" s="30" t="str">
        <f ca="1">IF(A138&gt;YEAR('Financial Goals (non-recurring)'!$B$6)-1,"",IF(R137&lt;&gt;"",R137+1,IF(A138=YEAR('Financial Goals (non-recurring)'!$B$7),1,"")))</f>
        <v/>
      </c>
      <c r="S138" s="36" t="str">
        <f ca="1">IF(R138&lt;&gt;"",'Financial Goals (non-recurring)'!$B$18*(1+incg)^(R138-1),"")</f>
        <v/>
      </c>
      <c r="T138" s="30" t="str">
        <f ca="1">IF(A138&gt;YEAR('Financial Goals (non-recurring)'!$D$6)-1,"",IF(T137&lt;&gt;"",T137+1,IF(A138=YEAR('Financial Goals (non-recurring)'!$D$7),1,"")))</f>
        <v/>
      </c>
      <c r="U138" s="36" t="str">
        <f ca="1">IF(T138&lt;&gt;"",'Financial Goals (non-recurring)'!$D$18*(1+'Financial Goals (non-recurring)'!$D$14)^(T138-1),"")</f>
        <v/>
      </c>
      <c r="V138" s="30" t="str">
        <f ca="1">IF(A138&gt;YEAR('Financial Goals (non-recurring)'!$F$6)-1,"",IF(V137&lt;&gt;"",V137+1,IF(A138=YEAR('Financial Goals (non-recurring)'!$F$7),1,"")))</f>
        <v/>
      </c>
      <c r="W138" s="36" t="str">
        <f ca="1">IF(V138&lt;&gt;"",'Financial Goals (non-recurring)'!$F$18*(1+'Financial Goals (non-recurring)'!$F$14)^(V138-1),"")</f>
        <v/>
      </c>
      <c r="X138" s="30" t="str">
        <f ca="1">IF(A138&gt;YEAR('Financial Goals (non-recurring)'!$H$6)-1,"",IF(X137&lt;&gt;"",X137+1,IF(A138=YEAR('Financial Goals (non-recurring)'!$H$7),1,"")))</f>
        <v/>
      </c>
      <c r="Y138" s="36" t="str">
        <f ca="1">IF(X138&lt;&gt;"",'Financial Goals (non-recurring)'!$H$18*(1+'Financial Goals (non-recurring)'!$H$14)^(X138-1),"")</f>
        <v/>
      </c>
      <c r="Z138" s="30" t="str">
        <f ca="1">IF(A138&gt;YEAR('Financial Goals (non-recurring)'!$J$6)-1,"",IF(Z137&lt;&gt;"",Z137+1,IF(A138=YEAR('Financial Goals (non-recurring)'!$J$7),1,"")))</f>
        <v/>
      </c>
      <c r="AA138" s="36" t="str">
        <f ca="1">IF(Z138&lt;&gt;"",'Financial Goals (non-recurring)'!$J$18*(1+'Financial Goals (non-recurring)'!$J$14)^(Z138-1),"")</f>
        <v/>
      </c>
      <c r="AB138" s="28"/>
      <c r="AC138" s="35" t="str">
        <f t="shared" ca="1" si="44"/>
        <v/>
      </c>
      <c r="AD138" s="31" t="str">
        <f ca="1">IF(ISERROR(INDEX('Financial Goals (recurring)'!$D$4:$H$34,MATCH('Detailed Cash Flow Chart'!AC138,'Financial Goals (recurring)'!$D$4:$D$34,0),3)),"",INDEX('Financial Goals (recurring)'!$D$4:$H$34,MATCH('Detailed Cash Flow Chart'!AC138,'Financial Goals (recurring)'!$D$4:$D$34,0),3))</f>
        <v/>
      </c>
      <c r="AE138" s="32" t="str">
        <f ca="1">IF(ISERROR(INDEX('Financial Goals (recurring)'!$E$4:$H$34,MATCH('Detailed Cash Flow Chart'!AC138,'Financial Goals (recurring)'!$E$4:$E$34,0),3)),"",INDEX('Financial Goals (recurring)'!$E$4:$H$34,MATCH('Detailed Cash Flow Chart'!AC138,'Financial Goals (recurring)'!$E$4:$E$34,0),3))</f>
        <v/>
      </c>
      <c r="AF138" s="32" t="str">
        <f ca="1">IF(ISERROR(INDEX('Financial Goals (recurring)'!$D$4:$H$34,MATCH('Detailed Cash Flow Chart'!AC138,'Financial Goals (recurring)'!$D$4:$D$34,0),5)),"",INDEX('Financial Goals (recurring)'!$D$4:$H$34,MATCH('Detailed Cash Flow Chart'!AC138,'Financial Goals (recurring)'!$D$4:$D$34,0),5))</f>
        <v/>
      </c>
      <c r="AG138" s="36" t="str">
        <f t="shared" si="45"/>
        <v/>
      </c>
      <c r="AH138" s="38"/>
      <c r="AI138" s="28"/>
      <c r="AJ138" s="38" t="str">
        <f t="shared" ca="1" si="46"/>
        <v/>
      </c>
      <c r="AK138" s="38" t="str">
        <f ca="1">IF(ISERROR(INDEX('Financial Goals (recurring)'!$M$4:$Q$34,MATCH('Detailed Cash Flow Chart'!AC138,'Financial Goals (recurring)'!$M$4:$M$34,0),3)),"",INDEX('Financial Goals (recurring)'!$M$4:$Q$34,MATCH('Detailed Cash Flow Chart'!AC138,'Financial Goals (recurring)'!$M$4:$M$34,0),3))</f>
        <v/>
      </c>
      <c r="AL138" s="38" t="str">
        <f ca="1">IF(ISERROR(INDEX('Financial Goals (recurring)'!$N$4:$Q$34,MATCH('Detailed Cash Flow Chart'!AC138,'Financial Goals (recurring)'!$N$4:$N$34,0),3)),"",INDEX('Financial Goals (recurring)'!$N$4:$Q$34,MATCH('Detailed Cash Flow Chart'!AC138,'Financial Goals (recurring)'!$N$4:$N$34,0),3))</f>
        <v/>
      </c>
      <c r="AM138" s="38" t="str">
        <f ca="1">IF(ISERROR(INDEX('Financial Goals (recurring)'!$M$4:$Q$34,MATCH('Detailed Cash Flow Chart'!AC138,'Financial Goals (recurring)'!$M$4:$M$34,0),5)),"",INDEX('Financial Goals (recurring)'!$M$4:$Q$34,MATCH('Detailed Cash Flow Chart'!AC138,'Financial Goals (recurring)'!$M$4:$M$34,0),5))</f>
        <v/>
      </c>
      <c r="AN138" s="32" t="str">
        <f t="shared" ca="1" si="47"/>
        <v/>
      </c>
      <c r="AO138" s="34" t="str">
        <f t="shared" ca="1" si="38"/>
        <v/>
      </c>
      <c r="AP138" s="28"/>
      <c r="AQ138" s="36">
        <f t="shared" ca="1" si="48"/>
        <v>0</v>
      </c>
    </row>
    <row r="139" spans="1:43">
      <c r="A139" s="39" t="str">
        <f t="shared" ca="1" si="39"/>
        <v/>
      </c>
      <c r="B139" s="39" t="str">
        <f ca="1">IF(B138&lt;(Retirement!$B$3+wy+k),B138+1,"")</f>
        <v/>
      </c>
      <c r="C139" s="36" t="str">
        <f ca="1">IF(B139="","",IF(B138&lt;(Retirement!$B$3+wy),C138*(1+preinf),C138*(1+inf)))</f>
        <v/>
      </c>
      <c r="D139" s="36">
        <f t="shared" ca="1" si="49"/>
        <v>0</v>
      </c>
      <c r="E139" s="36" t="str">
        <f t="shared" ca="1" si="50"/>
        <v/>
      </c>
      <c r="F139" s="36" t="str">
        <f ca="1">IF(B139="","",IF(A138&lt;y+wy,IF(Retirement!$J$16="none","none",(12*E139+F138)*(1+preretint)),""))</f>
        <v/>
      </c>
      <c r="G139" s="36" t="str">
        <f ca="1">IF(B139="","",IF(A138&lt;y+wy,G138*(1+Retirement!$B$14),""))</f>
        <v/>
      </c>
      <c r="H139" s="36" t="str">
        <f ca="1">IF(B139="","",IF(A139&gt;=Retirement!$B$4,(H138-12*IF(D139="",0,D139))*(1+IF(A139&lt;Retirement!$B$4,preretint,retroi)), IF(A139=Retirement!$B$4-1,corptax,IF(F139="none",0,F139)+G139)))</f>
        <v/>
      </c>
      <c r="I139" s="41" t="str">
        <f ca="1">IF(A139=Retirement!$B$4-1,IF(F139="none",0,F139)+G139-H139,"")</f>
        <v/>
      </c>
      <c r="J139" s="81" t="e">
        <f t="shared" ca="1" si="40"/>
        <v>#N/A</v>
      </c>
      <c r="K139" s="82" t="e">
        <f t="shared" ca="1" si="41"/>
        <v>#N/A</v>
      </c>
      <c r="L139" s="82" t="e">
        <f t="shared" ca="1" si="51"/>
        <v>#N/A</v>
      </c>
      <c r="M139" s="82">
        <f ca="1">IF(A139&gt;rety-1,'Cash flow summary'!H139,NA())/100000</f>
        <v>0</v>
      </c>
      <c r="N139" s="82" t="e">
        <f t="shared" ca="1" si="52"/>
        <v>#N/A</v>
      </c>
      <c r="O139" s="81" t="e">
        <f t="shared" ca="1" si="42"/>
        <v>#N/A</v>
      </c>
      <c r="P139" s="28"/>
      <c r="Q139" s="283" t="str">
        <f t="shared" ca="1" si="43"/>
        <v/>
      </c>
      <c r="R139" s="30" t="str">
        <f ca="1">IF(A139&gt;YEAR('Financial Goals (non-recurring)'!$B$6)-1,"",IF(R138&lt;&gt;"",R138+1,IF(A139=YEAR('Financial Goals (non-recurring)'!$B$7),1,"")))</f>
        <v/>
      </c>
      <c r="S139" s="36" t="str">
        <f ca="1">IF(R139&lt;&gt;"",'Financial Goals (non-recurring)'!$B$18*(1+incg)^(R139-1),"")</f>
        <v/>
      </c>
      <c r="T139" s="30" t="str">
        <f ca="1">IF(A139&gt;YEAR('Financial Goals (non-recurring)'!$D$6)-1,"",IF(T138&lt;&gt;"",T138+1,IF(A139=YEAR('Financial Goals (non-recurring)'!$D$7),1,"")))</f>
        <v/>
      </c>
      <c r="U139" s="36" t="str">
        <f ca="1">IF(T139&lt;&gt;"",'Financial Goals (non-recurring)'!$D$18*(1+'Financial Goals (non-recurring)'!$D$14)^(T139-1),"")</f>
        <v/>
      </c>
      <c r="V139" s="30" t="str">
        <f ca="1">IF(A139&gt;YEAR('Financial Goals (non-recurring)'!$F$6)-1,"",IF(V138&lt;&gt;"",V138+1,IF(A139=YEAR('Financial Goals (non-recurring)'!$F$7),1,"")))</f>
        <v/>
      </c>
      <c r="W139" s="36" t="str">
        <f ca="1">IF(V139&lt;&gt;"",'Financial Goals (non-recurring)'!$F$18*(1+'Financial Goals (non-recurring)'!$F$14)^(V139-1),"")</f>
        <v/>
      </c>
      <c r="X139" s="30" t="str">
        <f ca="1">IF(A139&gt;YEAR('Financial Goals (non-recurring)'!$H$6)-1,"",IF(X138&lt;&gt;"",X138+1,IF(A139=YEAR('Financial Goals (non-recurring)'!$H$7),1,"")))</f>
        <v/>
      </c>
      <c r="Y139" s="36" t="str">
        <f ca="1">IF(X139&lt;&gt;"",'Financial Goals (non-recurring)'!$H$18*(1+'Financial Goals (non-recurring)'!$H$14)^(X139-1),"")</f>
        <v/>
      </c>
      <c r="Z139" s="30" t="str">
        <f ca="1">IF(A139&gt;YEAR('Financial Goals (non-recurring)'!$J$6)-1,"",IF(Z138&lt;&gt;"",Z138+1,IF(A139=YEAR('Financial Goals (non-recurring)'!$J$7),1,"")))</f>
        <v/>
      </c>
      <c r="AA139" s="36" t="str">
        <f ca="1">IF(Z139&lt;&gt;"",'Financial Goals (non-recurring)'!$J$18*(1+'Financial Goals (non-recurring)'!$J$14)^(Z139-1),"")</f>
        <v/>
      </c>
      <c r="AB139" s="28"/>
      <c r="AC139" s="35" t="str">
        <f t="shared" ca="1" si="44"/>
        <v/>
      </c>
      <c r="AD139" s="31" t="str">
        <f ca="1">IF(ISERROR(INDEX('Financial Goals (recurring)'!$D$4:$H$34,MATCH('Detailed Cash Flow Chart'!AC139,'Financial Goals (recurring)'!$D$4:$D$34,0),3)),"",INDEX('Financial Goals (recurring)'!$D$4:$H$34,MATCH('Detailed Cash Flow Chart'!AC139,'Financial Goals (recurring)'!$D$4:$D$34,0),3))</f>
        <v/>
      </c>
      <c r="AE139" s="32" t="str">
        <f ca="1">IF(ISERROR(INDEX('Financial Goals (recurring)'!$E$4:$H$34,MATCH('Detailed Cash Flow Chart'!AC139,'Financial Goals (recurring)'!$E$4:$E$34,0),3)),"",INDEX('Financial Goals (recurring)'!$E$4:$H$34,MATCH('Detailed Cash Flow Chart'!AC139,'Financial Goals (recurring)'!$E$4:$E$34,0),3))</f>
        <v/>
      </c>
      <c r="AF139" s="32" t="str">
        <f ca="1">IF(ISERROR(INDEX('Financial Goals (recurring)'!$D$4:$H$34,MATCH('Detailed Cash Flow Chart'!AC139,'Financial Goals (recurring)'!$D$4:$D$34,0),5)),"",INDEX('Financial Goals (recurring)'!$D$4:$H$34,MATCH('Detailed Cash Flow Chart'!AC139,'Financial Goals (recurring)'!$D$4:$D$34,0),5))</f>
        <v/>
      </c>
      <c r="AG139" s="36" t="str">
        <f t="shared" si="45"/>
        <v/>
      </c>
      <c r="AH139" s="38"/>
      <c r="AI139" s="28"/>
      <c r="AJ139" s="38" t="str">
        <f t="shared" ca="1" si="46"/>
        <v/>
      </c>
      <c r="AK139" s="38" t="str">
        <f ca="1">IF(ISERROR(INDEX('Financial Goals (recurring)'!$M$4:$Q$34,MATCH('Detailed Cash Flow Chart'!AC139,'Financial Goals (recurring)'!$M$4:$M$34,0),3)),"",INDEX('Financial Goals (recurring)'!$M$4:$Q$34,MATCH('Detailed Cash Flow Chart'!AC139,'Financial Goals (recurring)'!$M$4:$M$34,0),3))</f>
        <v/>
      </c>
      <c r="AL139" s="38" t="str">
        <f ca="1">IF(ISERROR(INDEX('Financial Goals (recurring)'!$N$4:$Q$34,MATCH('Detailed Cash Flow Chart'!AC139,'Financial Goals (recurring)'!$N$4:$N$34,0),3)),"",INDEX('Financial Goals (recurring)'!$N$4:$Q$34,MATCH('Detailed Cash Flow Chart'!AC139,'Financial Goals (recurring)'!$N$4:$N$34,0),3))</f>
        <v/>
      </c>
      <c r="AM139" s="38" t="str">
        <f ca="1">IF(ISERROR(INDEX('Financial Goals (recurring)'!$M$4:$Q$34,MATCH('Detailed Cash Flow Chart'!AC139,'Financial Goals (recurring)'!$M$4:$M$34,0),5)),"",INDEX('Financial Goals (recurring)'!$M$4:$Q$34,MATCH('Detailed Cash Flow Chart'!AC139,'Financial Goals (recurring)'!$M$4:$M$34,0),5))</f>
        <v/>
      </c>
      <c r="AN139" s="32" t="str">
        <f t="shared" ca="1" si="47"/>
        <v/>
      </c>
      <c r="AO139" s="34" t="str">
        <f t="shared" ca="1" si="38"/>
        <v/>
      </c>
      <c r="AP139" s="28"/>
      <c r="AQ139" s="36">
        <f t="shared" ca="1" si="48"/>
        <v>0</v>
      </c>
    </row>
    <row r="140" spans="1:43">
      <c r="A140" s="39" t="str">
        <f t="shared" ca="1" si="39"/>
        <v/>
      </c>
      <c r="B140" s="39" t="str">
        <f ca="1">IF(B139&lt;(Retirement!$B$3+wy+k),B139+1,"")</f>
        <v/>
      </c>
      <c r="C140" s="36" t="str">
        <f ca="1">IF(B140="","",IF(B139&lt;(Retirement!$B$3+wy),C139*(1+preinf),C139*(1+inf)))</f>
        <v/>
      </c>
      <c r="D140" s="36">
        <f t="shared" ca="1" si="49"/>
        <v>0</v>
      </c>
      <c r="E140" s="36" t="str">
        <f t="shared" ca="1" si="50"/>
        <v/>
      </c>
      <c r="F140" s="36" t="str">
        <f ca="1">IF(B140="","",IF(A139&lt;y+wy,IF(Retirement!$J$16="none","none",(12*E140+F139)*(1+preretint)),""))</f>
        <v/>
      </c>
      <c r="G140" s="36" t="str">
        <f ca="1">IF(B140="","",IF(A139&lt;y+wy,G139*(1+Retirement!$B$14),""))</f>
        <v/>
      </c>
      <c r="H140" s="36" t="str">
        <f ca="1">IF(B140="","",IF(A140&gt;=Retirement!$B$4,(H139-12*IF(D140="",0,D140))*(1+IF(A140&lt;Retirement!$B$4,preretint,retroi)), IF(A140=Retirement!$B$4-1,corptax,IF(F140="none",0,F140)+G140)))</f>
        <v/>
      </c>
      <c r="I140" s="41" t="str">
        <f ca="1">IF(A140=Retirement!$B$4-1,IF(F140="none",0,F140)+G140-H140,"")</f>
        <v/>
      </c>
      <c r="J140" s="81" t="e">
        <f t="shared" ca="1" si="40"/>
        <v>#N/A</v>
      </c>
      <c r="K140" s="82" t="e">
        <f t="shared" ca="1" si="41"/>
        <v>#N/A</v>
      </c>
      <c r="L140" s="82" t="e">
        <f t="shared" ca="1" si="51"/>
        <v>#N/A</v>
      </c>
      <c r="M140" s="82">
        <f ca="1">IF(A140&gt;rety-1,'Cash flow summary'!H140,NA())/100000</f>
        <v>0</v>
      </c>
      <c r="N140" s="82" t="e">
        <f t="shared" ca="1" si="52"/>
        <v>#N/A</v>
      </c>
      <c r="O140" s="81" t="e">
        <f t="shared" ca="1" si="42"/>
        <v>#N/A</v>
      </c>
      <c r="P140" s="28"/>
      <c r="Q140" s="283" t="str">
        <f t="shared" ca="1" si="43"/>
        <v/>
      </c>
      <c r="R140" s="30" t="str">
        <f ca="1">IF(A140&gt;YEAR('Financial Goals (non-recurring)'!$B$6)-1,"",IF(R139&lt;&gt;"",R139+1,IF(A140=YEAR('Financial Goals (non-recurring)'!$B$7),1,"")))</f>
        <v/>
      </c>
      <c r="S140" s="36" t="str">
        <f ca="1">IF(R140&lt;&gt;"",'Financial Goals (non-recurring)'!$B$18*(1+incg)^(R140-1),"")</f>
        <v/>
      </c>
      <c r="T140" s="30" t="str">
        <f ca="1">IF(A140&gt;YEAR('Financial Goals (non-recurring)'!$D$6)-1,"",IF(T139&lt;&gt;"",T139+1,IF(A140=YEAR('Financial Goals (non-recurring)'!$D$7),1,"")))</f>
        <v/>
      </c>
      <c r="U140" s="36" t="str">
        <f ca="1">IF(T140&lt;&gt;"",'Financial Goals (non-recurring)'!$D$18*(1+'Financial Goals (non-recurring)'!$D$14)^(T140-1),"")</f>
        <v/>
      </c>
      <c r="V140" s="30" t="str">
        <f ca="1">IF(A140&gt;YEAR('Financial Goals (non-recurring)'!$F$6)-1,"",IF(V139&lt;&gt;"",V139+1,IF(A140=YEAR('Financial Goals (non-recurring)'!$F$7),1,"")))</f>
        <v/>
      </c>
      <c r="W140" s="36" t="str">
        <f ca="1">IF(V140&lt;&gt;"",'Financial Goals (non-recurring)'!$F$18*(1+'Financial Goals (non-recurring)'!$F$14)^(V140-1),"")</f>
        <v/>
      </c>
      <c r="X140" s="30" t="str">
        <f ca="1">IF(A140&gt;YEAR('Financial Goals (non-recurring)'!$H$6)-1,"",IF(X139&lt;&gt;"",X139+1,IF(A140=YEAR('Financial Goals (non-recurring)'!$H$7),1,"")))</f>
        <v/>
      </c>
      <c r="Y140" s="36" t="str">
        <f ca="1">IF(X140&lt;&gt;"",'Financial Goals (non-recurring)'!$H$18*(1+'Financial Goals (non-recurring)'!$H$14)^(X140-1),"")</f>
        <v/>
      </c>
      <c r="Z140" s="30" t="str">
        <f ca="1">IF(A140&gt;YEAR('Financial Goals (non-recurring)'!$J$6)-1,"",IF(Z139&lt;&gt;"",Z139+1,IF(A140=YEAR('Financial Goals (non-recurring)'!$J$7),1,"")))</f>
        <v/>
      </c>
      <c r="AA140" s="36" t="str">
        <f ca="1">IF(Z140&lt;&gt;"",'Financial Goals (non-recurring)'!$J$18*(1+'Financial Goals (non-recurring)'!$J$14)^(Z140-1),"")</f>
        <v/>
      </c>
      <c r="AB140" s="28"/>
      <c r="AC140" s="35" t="str">
        <f t="shared" ca="1" si="44"/>
        <v/>
      </c>
      <c r="AD140" s="31" t="str">
        <f ca="1">IF(ISERROR(INDEX('Financial Goals (recurring)'!$D$4:$H$34,MATCH('Detailed Cash Flow Chart'!AC140,'Financial Goals (recurring)'!$D$4:$D$34,0),3)),"",INDEX('Financial Goals (recurring)'!$D$4:$H$34,MATCH('Detailed Cash Flow Chart'!AC140,'Financial Goals (recurring)'!$D$4:$D$34,0),3))</f>
        <v/>
      </c>
      <c r="AE140" s="32" t="str">
        <f ca="1">IF(ISERROR(INDEX('Financial Goals (recurring)'!$E$4:$H$34,MATCH('Detailed Cash Flow Chart'!AC140,'Financial Goals (recurring)'!$E$4:$E$34,0),3)),"",INDEX('Financial Goals (recurring)'!$E$4:$H$34,MATCH('Detailed Cash Flow Chart'!AC140,'Financial Goals (recurring)'!$E$4:$E$34,0),3))</f>
        <v/>
      </c>
      <c r="AF140" s="32" t="str">
        <f ca="1">IF(ISERROR(INDEX('Financial Goals (recurring)'!$D$4:$H$34,MATCH('Detailed Cash Flow Chart'!AC140,'Financial Goals (recurring)'!$D$4:$D$34,0),5)),"",INDEX('Financial Goals (recurring)'!$D$4:$H$34,MATCH('Detailed Cash Flow Chart'!AC140,'Financial Goals (recurring)'!$D$4:$D$34,0),5))</f>
        <v/>
      </c>
      <c r="AG140" s="36" t="str">
        <f t="shared" si="45"/>
        <v/>
      </c>
      <c r="AH140" s="38"/>
      <c r="AI140" s="28"/>
      <c r="AJ140" s="38" t="str">
        <f t="shared" ca="1" si="46"/>
        <v/>
      </c>
      <c r="AK140" s="38" t="str">
        <f ca="1">IF(ISERROR(INDEX('Financial Goals (recurring)'!$M$4:$Q$34,MATCH('Detailed Cash Flow Chart'!AC140,'Financial Goals (recurring)'!$M$4:$M$34,0),3)),"",INDEX('Financial Goals (recurring)'!$M$4:$Q$34,MATCH('Detailed Cash Flow Chart'!AC140,'Financial Goals (recurring)'!$M$4:$M$34,0),3))</f>
        <v/>
      </c>
      <c r="AL140" s="38" t="str">
        <f ca="1">IF(ISERROR(INDEX('Financial Goals (recurring)'!$N$4:$Q$34,MATCH('Detailed Cash Flow Chart'!AC140,'Financial Goals (recurring)'!$N$4:$N$34,0),3)),"",INDEX('Financial Goals (recurring)'!$N$4:$Q$34,MATCH('Detailed Cash Flow Chart'!AC140,'Financial Goals (recurring)'!$N$4:$N$34,0),3))</f>
        <v/>
      </c>
      <c r="AM140" s="38" t="str">
        <f ca="1">IF(ISERROR(INDEX('Financial Goals (recurring)'!$M$4:$Q$34,MATCH('Detailed Cash Flow Chart'!AC140,'Financial Goals (recurring)'!$M$4:$M$34,0),5)),"",INDEX('Financial Goals (recurring)'!$M$4:$Q$34,MATCH('Detailed Cash Flow Chart'!AC140,'Financial Goals (recurring)'!$M$4:$M$34,0),5))</f>
        <v/>
      </c>
      <c r="AN140" s="32" t="str">
        <f t="shared" ca="1" si="47"/>
        <v/>
      </c>
      <c r="AO140" s="34" t="str">
        <f t="shared" ca="1" si="38"/>
        <v/>
      </c>
      <c r="AP140" s="28"/>
      <c r="AQ140" s="36">
        <f t="shared" ca="1" si="48"/>
        <v>0</v>
      </c>
    </row>
    <row r="141" spans="1:43">
      <c r="A141" s="39" t="str">
        <f t="shared" ca="1" si="39"/>
        <v/>
      </c>
      <c r="B141" s="39" t="str">
        <f ca="1">IF(B140&lt;(Retirement!$B$3+wy+k),B140+1,"")</f>
        <v/>
      </c>
      <c r="C141" s="36" t="str">
        <f ca="1">IF(B141="","",IF(B140&lt;(Retirement!$B$3+wy),C140*(1+preinf),C140*(1+inf)))</f>
        <v/>
      </c>
      <c r="D141" s="36">
        <f t="shared" ca="1" si="49"/>
        <v>0</v>
      </c>
      <c r="E141" s="36" t="str">
        <f t="shared" ca="1" si="50"/>
        <v/>
      </c>
      <c r="F141" s="36" t="str">
        <f ca="1">IF(B141="","",IF(A140&lt;y+wy,IF(Retirement!$J$16="none","none",(12*E141+F140)*(1+preretint)),""))</f>
        <v/>
      </c>
      <c r="G141" s="36" t="str">
        <f ca="1">IF(B141="","",IF(A140&lt;y+wy,G140*(1+Retirement!$B$14),""))</f>
        <v/>
      </c>
      <c r="H141" s="36" t="str">
        <f ca="1">IF(B141="","",IF(A141&gt;=Retirement!$B$4,(H140-12*IF(D141="",0,D141))*(1+IF(A141&lt;Retirement!$B$4,preretint,retroi)), IF(A141=Retirement!$B$4-1,corptax,IF(F141="none",0,F141)+G141)))</f>
        <v/>
      </c>
      <c r="I141" s="41" t="str">
        <f ca="1">IF(A141=Retirement!$B$4-1,IF(F141="none",0,F141)+G141-H141,"")</f>
        <v/>
      </c>
      <c r="J141" s="81" t="e">
        <f t="shared" ca="1" si="40"/>
        <v>#N/A</v>
      </c>
      <c r="K141" s="82" t="e">
        <f t="shared" ca="1" si="41"/>
        <v>#N/A</v>
      </c>
      <c r="L141" s="82" t="e">
        <f t="shared" ca="1" si="51"/>
        <v>#N/A</v>
      </c>
      <c r="M141" s="82">
        <f ca="1">IF(A141&gt;rety-1,'Cash flow summary'!H141,NA())/100000</f>
        <v>0</v>
      </c>
      <c r="N141" s="82" t="e">
        <f t="shared" ca="1" si="52"/>
        <v>#N/A</v>
      </c>
      <c r="O141" s="81" t="e">
        <f t="shared" ca="1" si="42"/>
        <v>#N/A</v>
      </c>
      <c r="P141" s="28"/>
      <c r="Q141" s="283" t="str">
        <f t="shared" ca="1" si="43"/>
        <v/>
      </c>
      <c r="R141" s="30" t="str">
        <f ca="1">IF(A141&gt;YEAR('Financial Goals (non-recurring)'!$B$6)-1,"",IF(R140&lt;&gt;"",R140+1,IF(A141=YEAR('Financial Goals (non-recurring)'!$B$7),1,"")))</f>
        <v/>
      </c>
      <c r="S141" s="36" t="str">
        <f ca="1">IF(R141&lt;&gt;"",'Financial Goals (non-recurring)'!$B$18*(1+incg)^(R141-1),"")</f>
        <v/>
      </c>
      <c r="T141" s="30" t="str">
        <f ca="1">IF(A141&gt;YEAR('Financial Goals (non-recurring)'!$D$6)-1,"",IF(T140&lt;&gt;"",T140+1,IF(A141=YEAR('Financial Goals (non-recurring)'!$D$7),1,"")))</f>
        <v/>
      </c>
      <c r="U141" s="36" t="str">
        <f ca="1">IF(T141&lt;&gt;"",'Financial Goals (non-recurring)'!$D$18*(1+'Financial Goals (non-recurring)'!$D$14)^(T141-1),"")</f>
        <v/>
      </c>
      <c r="V141" s="30" t="str">
        <f ca="1">IF(A141&gt;YEAR('Financial Goals (non-recurring)'!$F$6)-1,"",IF(V140&lt;&gt;"",V140+1,IF(A141=YEAR('Financial Goals (non-recurring)'!$F$7),1,"")))</f>
        <v/>
      </c>
      <c r="W141" s="36" t="str">
        <f ca="1">IF(V141&lt;&gt;"",'Financial Goals (non-recurring)'!$F$18*(1+'Financial Goals (non-recurring)'!$F$14)^(V141-1),"")</f>
        <v/>
      </c>
      <c r="X141" s="30" t="str">
        <f ca="1">IF(A141&gt;YEAR('Financial Goals (non-recurring)'!$H$6)-1,"",IF(X140&lt;&gt;"",X140+1,IF(A141=YEAR('Financial Goals (non-recurring)'!$H$7),1,"")))</f>
        <v/>
      </c>
      <c r="Y141" s="36" t="str">
        <f ca="1">IF(X141&lt;&gt;"",'Financial Goals (non-recurring)'!$H$18*(1+'Financial Goals (non-recurring)'!$H$14)^(X141-1),"")</f>
        <v/>
      </c>
      <c r="Z141" s="30" t="str">
        <f ca="1">IF(A141&gt;YEAR('Financial Goals (non-recurring)'!$J$6)-1,"",IF(Z140&lt;&gt;"",Z140+1,IF(A141=YEAR('Financial Goals (non-recurring)'!$J$7),1,"")))</f>
        <v/>
      </c>
      <c r="AA141" s="36" t="str">
        <f ca="1">IF(Z141&lt;&gt;"",'Financial Goals (non-recurring)'!$J$18*(1+'Financial Goals (non-recurring)'!$J$14)^(Z141-1),"")</f>
        <v/>
      </c>
      <c r="AB141" s="28"/>
      <c r="AC141" s="35" t="str">
        <f t="shared" ca="1" si="44"/>
        <v/>
      </c>
      <c r="AD141" s="31" t="str">
        <f ca="1">IF(ISERROR(INDEX('Financial Goals (recurring)'!$D$4:$H$34,MATCH('Detailed Cash Flow Chart'!AC141,'Financial Goals (recurring)'!$D$4:$D$34,0),3)),"",INDEX('Financial Goals (recurring)'!$D$4:$H$34,MATCH('Detailed Cash Flow Chart'!AC141,'Financial Goals (recurring)'!$D$4:$D$34,0),3))</f>
        <v/>
      </c>
      <c r="AE141" s="32" t="str">
        <f ca="1">IF(ISERROR(INDEX('Financial Goals (recurring)'!$E$4:$H$34,MATCH('Detailed Cash Flow Chart'!AC141,'Financial Goals (recurring)'!$E$4:$E$34,0),3)),"",INDEX('Financial Goals (recurring)'!$E$4:$H$34,MATCH('Detailed Cash Flow Chart'!AC141,'Financial Goals (recurring)'!$E$4:$E$34,0),3))</f>
        <v/>
      </c>
      <c r="AF141" s="32" t="str">
        <f ca="1">IF(ISERROR(INDEX('Financial Goals (recurring)'!$D$4:$H$34,MATCH('Detailed Cash Flow Chart'!AC141,'Financial Goals (recurring)'!$D$4:$D$34,0),5)),"",INDEX('Financial Goals (recurring)'!$D$4:$H$34,MATCH('Detailed Cash Flow Chart'!AC141,'Financial Goals (recurring)'!$D$4:$D$34,0),5))</f>
        <v/>
      </c>
      <c r="AG141" s="36" t="str">
        <f t="shared" si="45"/>
        <v/>
      </c>
      <c r="AH141" s="38"/>
      <c r="AI141" s="28"/>
      <c r="AJ141" s="38" t="str">
        <f t="shared" ca="1" si="46"/>
        <v/>
      </c>
      <c r="AK141" s="38" t="str">
        <f ca="1">IF(ISERROR(INDEX('Financial Goals (recurring)'!$M$4:$Q$34,MATCH('Detailed Cash Flow Chart'!AC141,'Financial Goals (recurring)'!$M$4:$M$34,0),3)),"",INDEX('Financial Goals (recurring)'!$M$4:$Q$34,MATCH('Detailed Cash Flow Chart'!AC141,'Financial Goals (recurring)'!$M$4:$M$34,0),3))</f>
        <v/>
      </c>
      <c r="AL141" s="38" t="str">
        <f ca="1">IF(ISERROR(INDEX('Financial Goals (recurring)'!$N$4:$Q$34,MATCH('Detailed Cash Flow Chart'!AC141,'Financial Goals (recurring)'!$N$4:$N$34,0),3)),"",INDEX('Financial Goals (recurring)'!$N$4:$Q$34,MATCH('Detailed Cash Flow Chart'!AC141,'Financial Goals (recurring)'!$N$4:$N$34,0),3))</f>
        <v/>
      </c>
      <c r="AM141" s="38" t="str">
        <f ca="1">IF(ISERROR(INDEX('Financial Goals (recurring)'!$M$4:$Q$34,MATCH('Detailed Cash Flow Chart'!AC141,'Financial Goals (recurring)'!$M$4:$M$34,0),5)),"",INDEX('Financial Goals (recurring)'!$M$4:$Q$34,MATCH('Detailed Cash Flow Chart'!AC141,'Financial Goals (recurring)'!$M$4:$M$34,0),5))</f>
        <v/>
      </c>
      <c r="AN141" s="32" t="str">
        <f t="shared" ca="1" si="47"/>
        <v/>
      </c>
      <c r="AO141" s="34" t="str">
        <f t="shared" ca="1" si="38"/>
        <v/>
      </c>
      <c r="AP141" s="28"/>
      <c r="AQ141" s="36">
        <f t="shared" ca="1" si="48"/>
        <v>0</v>
      </c>
    </row>
    <row r="142" spans="1:43">
      <c r="A142" s="39" t="str">
        <f t="shared" ca="1" si="39"/>
        <v/>
      </c>
      <c r="B142" s="39" t="str">
        <f ca="1">IF(B141&lt;(Retirement!$B$3+wy+k),B141+1,"")</f>
        <v/>
      </c>
      <c r="C142" s="36" t="str">
        <f ca="1">IF(B142="","",IF(B141&lt;(Retirement!$B$3+wy),C141*(1+preinf),C141*(1+inf)))</f>
        <v/>
      </c>
      <c r="D142" s="36">
        <f t="shared" ca="1" si="49"/>
        <v>0</v>
      </c>
      <c r="E142" s="36" t="str">
        <f t="shared" ca="1" si="50"/>
        <v/>
      </c>
      <c r="F142" s="36" t="str">
        <f ca="1">IF(B142="","",IF(A141&lt;y+wy,IF(Retirement!$J$16="none","none",(12*E142+F141)*(1+preretint)),""))</f>
        <v/>
      </c>
      <c r="G142" s="36" t="str">
        <f ca="1">IF(B142="","",IF(A141&lt;y+wy,G141*(1+Retirement!$B$14),""))</f>
        <v/>
      </c>
      <c r="H142" s="36" t="str">
        <f ca="1">IF(B142="","",IF(A142&gt;=Retirement!$B$4,(H141-12*IF(D142="",0,D142))*(1+IF(A142&lt;Retirement!$B$4,preretint,retroi)), IF(A142=Retirement!$B$4-1,corptax,IF(F142="none",0,F142)+G142)))</f>
        <v/>
      </c>
      <c r="I142" s="41" t="str">
        <f ca="1">IF(A142=Retirement!$B$4-1,IF(F142="none",0,F142)+G142-H142,"")</f>
        <v/>
      </c>
      <c r="J142" s="81" t="e">
        <f t="shared" ca="1" si="40"/>
        <v>#N/A</v>
      </c>
      <c r="K142" s="82" t="e">
        <f t="shared" ca="1" si="41"/>
        <v>#N/A</v>
      </c>
      <c r="L142" s="82" t="e">
        <f t="shared" ca="1" si="51"/>
        <v>#N/A</v>
      </c>
      <c r="M142" s="82">
        <f ca="1">IF(A142&gt;rety-1,'Cash flow summary'!H142,NA())/100000</f>
        <v>0</v>
      </c>
      <c r="N142" s="82" t="e">
        <f t="shared" ca="1" si="52"/>
        <v>#N/A</v>
      </c>
      <c r="O142" s="81" t="e">
        <f t="shared" ca="1" si="42"/>
        <v>#N/A</v>
      </c>
      <c r="P142" s="28"/>
      <c r="Q142" s="283" t="str">
        <f t="shared" ca="1" si="43"/>
        <v/>
      </c>
      <c r="R142" s="30" t="str">
        <f ca="1">IF(A142&gt;YEAR('Financial Goals (non-recurring)'!$B$6)-1,"",IF(R141&lt;&gt;"",R141+1,IF(A142=YEAR('Financial Goals (non-recurring)'!$B$7),1,"")))</f>
        <v/>
      </c>
      <c r="S142" s="36" t="str">
        <f ca="1">IF(R142&lt;&gt;"",'Financial Goals (non-recurring)'!$B$18*(1+incg)^(R142-1),"")</f>
        <v/>
      </c>
      <c r="T142" s="30" t="str">
        <f ca="1">IF(A142&gt;YEAR('Financial Goals (non-recurring)'!$D$6)-1,"",IF(T141&lt;&gt;"",T141+1,IF(A142=YEAR('Financial Goals (non-recurring)'!$D$7),1,"")))</f>
        <v/>
      </c>
      <c r="U142" s="36" t="str">
        <f ca="1">IF(T142&lt;&gt;"",'Financial Goals (non-recurring)'!$D$18*(1+'Financial Goals (non-recurring)'!$D$14)^(T142-1),"")</f>
        <v/>
      </c>
      <c r="V142" s="30" t="str">
        <f ca="1">IF(A142&gt;YEAR('Financial Goals (non-recurring)'!$F$6)-1,"",IF(V141&lt;&gt;"",V141+1,IF(A142=YEAR('Financial Goals (non-recurring)'!$F$7),1,"")))</f>
        <v/>
      </c>
      <c r="W142" s="36" t="str">
        <f ca="1">IF(V142&lt;&gt;"",'Financial Goals (non-recurring)'!$F$18*(1+'Financial Goals (non-recurring)'!$F$14)^(V142-1),"")</f>
        <v/>
      </c>
      <c r="X142" s="30" t="str">
        <f ca="1">IF(A142&gt;YEAR('Financial Goals (non-recurring)'!$H$6)-1,"",IF(X141&lt;&gt;"",X141+1,IF(A142=YEAR('Financial Goals (non-recurring)'!$H$7),1,"")))</f>
        <v/>
      </c>
      <c r="Y142" s="36" t="str">
        <f ca="1">IF(X142&lt;&gt;"",'Financial Goals (non-recurring)'!$H$18*(1+'Financial Goals (non-recurring)'!$H$14)^(X142-1),"")</f>
        <v/>
      </c>
      <c r="Z142" s="30" t="str">
        <f ca="1">IF(A142&gt;YEAR('Financial Goals (non-recurring)'!$J$6)-1,"",IF(Z141&lt;&gt;"",Z141+1,IF(A142=YEAR('Financial Goals (non-recurring)'!$J$7),1,"")))</f>
        <v/>
      </c>
      <c r="AA142" s="36" t="str">
        <f ca="1">IF(Z142&lt;&gt;"",'Financial Goals (non-recurring)'!$J$18*(1+'Financial Goals (non-recurring)'!$J$14)^(Z142-1),"")</f>
        <v/>
      </c>
      <c r="AB142" s="28"/>
      <c r="AC142" s="35" t="str">
        <f t="shared" ca="1" si="44"/>
        <v/>
      </c>
      <c r="AD142" s="31" t="str">
        <f ca="1">IF(ISERROR(INDEX('Financial Goals (recurring)'!$D$4:$H$34,MATCH('Detailed Cash Flow Chart'!AC142,'Financial Goals (recurring)'!$D$4:$D$34,0),3)),"",INDEX('Financial Goals (recurring)'!$D$4:$H$34,MATCH('Detailed Cash Flow Chart'!AC142,'Financial Goals (recurring)'!$D$4:$D$34,0),3))</f>
        <v/>
      </c>
      <c r="AE142" s="32" t="str">
        <f ca="1">IF(ISERROR(INDEX('Financial Goals (recurring)'!$E$4:$H$34,MATCH('Detailed Cash Flow Chart'!AC142,'Financial Goals (recurring)'!$E$4:$E$34,0),3)),"",INDEX('Financial Goals (recurring)'!$E$4:$H$34,MATCH('Detailed Cash Flow Chart'!AC142,'Financial Goals (recurring)'!$E$4:$E$34,0),3))</f>
        <v/>
      </c>
      <c r="AF142" s="32" t="str">
        <f ca="1">IF(ISERROR(INDEX('Financial Goals (recurring)'!$D$4:$H$34,MATCH('Detailed Cash Flow Chart'!AC142,'Financial Goals (recurring)'!$D$4:$D$34,0),5)),"",INDEX('Financial Goals (recurring)'!$D$4:$H$34,MATCH('Detailed Cash Flow Chart'!AC142,'Financial Goals (recurring)'!$D$4:$D$34,0),5))</f>
        <v/>
      </c>
      <c r="AG142" s="36" t="str">
        <f t="shared" si="45"/>
        <v/>
      </c>
      <c r="AH142" s="38"/>
      <c r="AI142" s="28"/>
      <c r="AJ142" s="38" t="str">
        <f t="shared" ca="1" si="46"/>
        <v/>
      </c>
      <c r="AK142" s="38" t="str">
        <f ca="1">IF(ISERROR(INDEX('Financial Goals (recurring)'!$M$4:$Q$34,MATCH('Detailed Cash Flow Chart'!AC142,'Financial Goals (recurring)'!$M$4:$M$34,0),3)),"",INDEX('Financial Goals (recurring)'!$M$4:$Q$34,MATCH('Detailed Cash Flow Chart'!AC142,'Financial Goals (recurring)'!$M$4:$M$34,0),3))</f>
        <v/>
      </c>
      <c r="AL142" s="38" t="str">
        <f ca="1">IF(ISERROR(INDEX('Financial Goals (recurring)'!$N$4:$Q$34,MATCH('Detailed Cash Flow Chart'!AC142,'Financial Goals (recurring)'!$N$4:$N$34,0),3)),"",INDEX('Financial Goals (recurring)'!$N$4:$Q$34,MATCH('Detailed Cash Flow Chart'!AC142,'Financial Goals (recurring)'!$N$4:$N$34,0),3))</f>
        <v/>
      </c>
      <c r="AM142" s="38" t="str">
        <f ca="1">IF(ISERROR(INDEX('Financial Goals (recurring)'!$M$4:$Q$34,MATCH('Detailed Cash Flow Chart'!AC142,'Financial Goals (recurring)'!$M$4:$M$34,0),5)),"",INDEX('Financial Goals (recurring)'!$M$4:$Q$34,MATCH('Detailed Cash Flow Chart'!AC142,'Financial Goals (recurring)'!$M$4:$M$34,0),5))</f>
        <v/>
      </c>
      <c r="AN142" s="32" t="str">
        <f t="shared" ca="1" si="47"/>
        <v/>
      </c>
      <c r="AO142" s="34" t="str">
        <f t="shared" ca="1" si="38"/>
        <v/>
      </c>
      <c r="AP142" s="28"/>
      <c r="AQ142" s="36">
        <f t="shared" ca="1" si="48"/>
        <v>0</v>
      </c>
    </row>
    <row r="143" spans="1:43">
      <c r="A143" s="39" t="str">
        <f t="shared" ca="1" si="39"/>
        <v/>
      </c>
      <c r="B143" s="39" t="str">
        <f ca="1">IF(B142&lt;(Retirement!$B$3+wy+k),B142+1,"")</f>
        <v/>
      </c>
      <c r="C143" s="36" t="str">
        <f ca="1">IF(B143="","",IF(B142&lt;(Retirement!$B$3+wy),C142*(1+preinf),C142*(1+inf)))</f>
        <v/>
      </c>
      <c r="D143" s="36">
        <f t="shared" ca="1" si="49"/>
        <v>0</v>
      </c>
      <c r="E143" s="36" t="str">
        <f t="shared" ca="1" si="50"/>
        <v/>
      </c>
      <c r="F143" s="36" t="str">
        <f ca="1">IF(B143="","",IF(A142&lt;y+wy,IF(Retirement!$J$16="none","none",(12*E143+F142)*(1+preretint)),""))</f>
        <v/>
      </c>
      <c r="G143" s="36" t="str">
        <f ca="1">IF(B143="","",IF(A142&lt;y+wy,G142*(1+Retirement!$B$14),""))</f>
        <v/>
      </c>
      <c r="H143" s="36" t="str">
        <f ca="1">IF(B143="","",IF(A143&gt;=Retirement!$B$4,(H142-12*IF(D143="",0,D143))*(1+IF(A143&lt;Retirement!$B$4,preretint,retroi)), IF(A143=Retirement!$B$4-1,corptax,IF(F143="none",0,F143)+G143)))</f>
        <v/>
      </c>
      <c r="I143" s="41" t="str">
        <f ca="1">IF(A143=Retirement!$B$4-1,IF(F143="none",0,F143)+G143-H143,"")</f>
        <v/>
      </c>
      <c r="J143" s="81" t="e">
        <f t="shared" ca="1" si="40"/>
        <v>#N/A</v>
      </c>
      <c r="K143" s="82" t="e">
        <f t="shared" ca="1" si="41"/>
        <v>#N/A</v>
      </c>
      <c r="L143" s="82" t="e">
        <f t="shared" ca="1" si="51"/>
        <v>#N/A</v>
      </c>
      <c r="M143" s="82">
        <f ca="1">IF(A143&gt;rety-1,'Cash flow summary'!H143,NA())/100000</f>
        <v>0</v>
      </c>
      <c r="N143" s="82" t="e">
        <f t="shared" ca="1" si="52"/>
        <v>#N/A</v>
      </c>
      <c r="O143" s="81" t="e">
        <f t="shared" ca="1" si="42"/>
        <v>#N/A</v>
      </c>
      <c r="P143" s="28"/>
      <c r="Q143" s="283" t="str">
        <f t="shared" ca="1" si="43"/>
        <v/>
      </c>
      <c r="R143" s="30" t="str">
        <f ca="1">IF(A143&gt;YEAR('Financial Goals (non-recurring)'!$B$6)-1,"",IF(R142&lt;&gt;"",R142+1,IF(A143=YEAR('Financial Goals (non-recurring)'!$B$7),1,"")))</f>
        <v/>
      </c>
      <c r="S143" s="36" t="str">
        <f ca="1">IF(R143&lt;&gt;"",'Financial Goals (non-recurring)'!$B$18*(1+incg)^(R143-1),"")</f>
        <v/>
      </c>
      <c r="T143" s="30" t="str">
        <f ca="1">IF(A143&gt;YEAR('Financial Goals (non-recurring)'!$D$6)-1,"",IF(T142&lt;&gt;"",T142+1,IF(A143=YEAR('Financial Goals (non-recurring)'!$D$7),1,"")))</f>
        <v/>
      </c>
      <c r="U143" s="36" t="str">
        <f ca="1">IF(T143&lt;&gt;"",'Financial Goals (non-recurring)'!$D$18*(1+'Financial Goals (non-recurring)'!$D$14)^(T143-1),"")</f>
        <v/>
      </c>
      <c r="V143" s="30" t="str">
        <f ca="1">IF(A143&gt;YEAR('Financial Goals (non-recurring)'!$F$6)-1,"",IF(V142&lt;&gt;"",V142+1,IF(A143=YEAR('Financial Goals (non-recurring)'!$F$7),1,"")))</f>
        <v/>
      </c>
      <c r="W143" s="36" t="str">
        <f ca="1">IF(V143&lt;&gt;"",'Financial Goals (non-recurring)'!$F$18*(1+'Financial Goals (non-recurring)'!$F$14)^(V143-1),"")</f>
        <v/>
      </c>
      <c r="X143" s="30" t="str">
        <f ca="1">IF(A143&gt;YEAR('Financial Goals (non-recurring)'!$H$6)-1,"",IF(X142&lt;&gt;"",X142+1,IF(A143=YEAR('Financial Goals (non-recurring)'!$H$7),1,"")))</f>
        <v/>
      </c>
      <c r="Y143" s="36" t="str">
        <f ca="1">IF(X143&lt;&gt;"",'Financial Goals (non-recurring)'!$H$18*(1+'Financial Goals (non-recurring)'!$H$14)^(X143-1),"")</f>
        <v/>
      </c>
      <c r="Z143" s="30" t="str">
        <f ca="1">IF(A143&gt;YEAR('Financial Goals (non-recurring)'!$J$6)-1,"",IF(Z142&lt;&gt;"",Z142+1,IF(A143=YEAR('Financial Goals (non-recurring)'!$J$7),1,"")))</f>
        <v/>
      </c>
      <c r="AA143" s="36" t="str">
        <f ca="1">IF(Z143&lt;&gt;"",'Financial Goals (non-recurring)'!$J$18*(1+'Financial Goals (non-recurring)'!$J$14)^(Z143-1),"")</f>
        <v/>
      </c>
      <c r="AB143" s="28"/>
      <c r="AC143" s="35" t="str">
        <f t="shared" ca="1" si="44"/>
        <v/>
      </c>
      <c r="AD143" s="31" t="str">
        <f ca="1">IF(ISERROR(INDEX('Financial Goals (recurring)'!$D$4:$H$34,MATCH('Detailed Cash Flow Chart'!AC143,'Financial Goals (recurring)'!$D$4:$D$34,0),3)),"",INDEX('Financial Goals (recurring)'!$D$4:$H$34,MATCH('Detailed Cash Flow Chart'!AC143,'Financial Goals (recurring)'!$D$4:$D$34,0),3))</f>
        <v/>
      </c>
      <c r="AE143" s="32" t="str">
        <f ca="1">IF(ISERROR(INDEX('Financial Goals (recurring)'!$E$4:$H$34,MATCH('Detailed Cash Flow Chart'!AC143,'Financial Goals (recurring)'!$E$4:$E$34,0),3)),"",INDEX('Financial Goals (recurring)'!$E$4:$H$34,MATCH('Detailed Cash Flow Chart'!AC143,'Financial Goals (recurring)'!$E$4:$E$34,0),3))</f>
        <v/>
      </c>
      <c r="AF143" s="32" t="str">
        <f ca="1">IF(ISERROR(INDEX('Financial Goals (recurring)'!$D$4:$H$34,MATCH('Detailed Cash Flow Chart'!AC143,'Financial Goals (recurring)'!$D$4:$D$34,0),5)),"",INDEX('Financial Goals (recurring)'!$D$4:$H$34,MATCH('Detailed Cash Flow Chart'!AC143,'Financial Goals (recurring)'!$D$4:$D$34,0),5))</f>
        <v/>
      </c>
      <c r="AG143" s="36" t="str">
        <f t="shared" si="45"/>
        <v/>
      </c>
      <c r="AH143" s="38"/>
      <c r="AI143" s="28"/>
      <c r="AJ143" s="38" t="str">
        <f t="shared" ca="1" si="46"/>
        <v/>
      </c>
      <c r="AK143" s="38" t="str">
        <f ca="1">IF(ISERROR(INDEX('Financial Goals (recurring)'!$M$4:$Q$34,MATCH('Detailed Cash Flow Chart'!AC143,'Financial Goals (recurring)'!$M$4:$M$34,0),3)),"",INDEX('Financial Goals (recurring)'!$M$4:$Q$34,MATCH('Detailed Cash Flow Chart'!AC143,'Financial Goals (recurring)'!$M$4:$M$34,0),3))</f>
        <v/>
      </c>
      <c r="AL143" s="38" t="str">
        <f ca="1">IF(ISERROR(INDEX('Financial Goals (recurring)'!$N$4:$Q$34,MATCH('Detailed Cash Flow Chart'!AC143,'Financial Goals (recurring)'!$N$4:$N$34,0),3)),"",INDEX('Financial Goals (recurring)'!$N$4:$Q$34,MATCH('Detailed Cash Flow Chart'!AC143,'Financial Goals (recurring)'!$N$4:$N$34,0),3))</f>
        <v/>
      </c>
      <c r="AM143" s="38" t="str">
        <f ca="1">IF(ISERROR(INDEX('Financial Goals (recurring)'!$M$4:$Q$34,MATCH('Detailed Cash Flow Chart'!AC143,'Financial Goals (recurring)'!$M$4:$M$34,0),5)),"",INDEX('Financial Goals (recurring)'!$M$4:$Q$34,MATCH('Detailed Cash Flow Chart'!AC143,'Financial Goals (recurring)'!$M$4:$M$34,0),5))</f>
        <v/>
      </c>
      <c r="AN143" s="32" t="str">
        <f t="shared" ca="1" si="47"/>
        <v/>
      </c>
      <c r="AO143" s="34" t="str">
        <f t="shared" ca="1" si="38"/>
        <v/>
      </c>
      <c r="AP143" s="28"/>
      <c r="AQ143" s="36">
        <f t="shared" ca="1" si="48"/>
        <v>0</v>
      </c>
    </row>
    <row r="144" spans="1:43">
      <c r="A144" s="39" t="str">
        <f t="shared" ca="1" si="39"/>
        <v/>
      </c>
      <c r="B144" s="39" t="str">
        <f ca="1">IF(B143&lt;(Retirement!$B$3+wy+k),B143+1,"")</f>
        <v/>
      </c>
      <c r="C144" s="36" t="str">
        <f ca="1">IF(B144="","",IF(B143&lt;(Retirement!$B$3+wy),C143*(1+preinf),C143*(1+inf)))</f>
        <v/>
      </c>
      <c r="D144" s="36">
        <f t="shared" ca="1" si="49"/>
        <v>0</v>
      </c>
      <c r="E144" s="36" t="str">
        <f t="shared" ca="1" si="50"/>
        <v/>
      </c>
      <c r="F144" s="36" t="str">
        <f ca="1">IF(B144="","",IF(A143&lt;y+wy,IF(Retirement!$J$16="none","none",(12*E144+F143)*(1+preretint)),""))</f>
        <v/>
      </c>
      <c r="G144" s="36" t="str">
        <f ca="1">IF(B144="","",IF(A143&lt;y+wy,G143*(1+Retirement!$B$14),""))</f>
        <v/>
      </c>
      <c r="H144" s="36" t="str">
        <f ca="1">IF(B144="","",IF(A144&gt;=Retirement!$B$4,(H143-12*IF(D144="",0,D144))*(1+IF(A144&lt;Retirement!$B$4,preretint,retroi)), IF(A144=Retirement!$B$4-1,corptax,IF(F144="none",0,F144)+G144)))</f>
        <v/>
      </c>
      <c r="I144" s="41" t="str">
        <f ca="1">IF(A144=Retirement!$B$4-1,IF(F144="none",0,F144)+G144-H144,"")</f>
        <v/>
      </c>
      <c r="J144" s="81" t="e">
        <f t="shared" ca="1" si="40"/>
        <v>#N/A</v>
      </c>
      <c r="K144" s="82" t="e">
        <f t="shared" ca="1" si="41"/>
        <v>#N/A</v>
      </c>
      <c r="L144" s="82" t="e">
        <f t="shared" ca="1" si="51"/>
        <v>#N/A</v>
      </c>
      <c r="M144" s="82">
        <f ca="1">IF(A144&gt;rety-1,'Cash flow summary'!H144,NA())/100000</f>
        <v>0</v>
      </c>
      <c r="N144" s="82" t="e">
        <f t="shared" ca="1" si="52"/>
        <v>#N/A</v>
      </c>
      <c r="O144" s="81" t="e">
        <f t="shared" ca="1" si="42"/>
        <v>#N/A</v>
      </c>
      <c r="P144" s="28"/>
      <c r="Q144" s="283" t="str">
        <f t="shared" ca="1" si="43"/>
        <v/>
      </c>
      <c r="R144" s="30" t="str">
        <f ca="1">IF(A144&gt;YEAR('Financial Goals (non-recurring)'!$B$6)-1,"",IF(R143&lt;&gt;"",R143+1,IF(A144=YEAR('Financial Goals (non-recurring)'!$B$7),1,"")))</f>
        <v/>
      </c>
      <c r="S144" s="36" t="str">
        <f ca="1">IF(R144&lt;&gt;"",'Financial Goals (non-recurring)'!$B$18*(1+incg)^(R144-1),"")</f>
        <v/>
      </c>
      <c r="T144" s="30" t="str">
        <f ca="1">IF(A144&gt;YEAR('Financial Goals (non-recurring)'!$D$6)-1,"",IF(T143&lt;&gt;"",T143+1,IF(A144=YEAR('Financial Goals (non-recurring)'!$D$7),1,"")))</f>
        <v/>
      </c>
      <c r="U144" s="36" t="str">
        <f ca="1">IF(T144&lt;&gt;"",'Financial Goals (non-recurring)'!$D$18*(1+'Financial Goals (non-recurring)'!$D$14)^(T144-1),"")</f>
        <v/>
      </c>
      <c r="V144" s="30" t="str">
        <f ca="1">IF(A144&gt;YEAR('Financial Goals (non-recurring)'!$F$6)-1,"",IF(V143&lt;&gt;"",V143+1,IF(A144=YEAR('Financial Goals (non-recurring)'!$F$7),1,"")))</f>
        <v/>
      </c>
      <c r="W144" s="36" t="str">
        <f ca="1">IF(V144&lt;&gt;"",'Financial Goals (non-recurring)'!$F$18*(1+'Financial Goals (non-recurring)'!$F$14)^(V144-1),"")</f>
        <v/>
      </c>
      <c r="X144" s="30" t="str">
        <f ca="1">IF(A144&gt;YEAR('Financial Goals (non-recurring)'!$H$6)-1,"",IF(X143&lt;&gt;"",X143+1,IF(A144=YEAR('Financial Goals (non-recurring)'!$H$7),1,"")))</f>
        <v/>
      </c>
      <c r="Y144" s="36" t="str">
        <f ca="1">IF(X144&lt;&gt;"",'Financial Goals (non-recurring)'!$H$18*(1+'Financial Goals (non-recurring)'!$H$14)^(X144-1),"")</f>
        <v/>
      </c>
      <c r="Z144" s="30" t="str">
        <f ca="1">IF(A144&gt;YEAR('Financial Goals (non-recurring)'!$J$6)-1,"",IF(Z143&lt;&gt;"",Z143+1,IF(A144=YEAR('Financial Goals (non-recurring)'!$J$7),1,"")))</f>
        <v/>
      </c>
      <c r="AA144" s="36" t="str">
        <f ca="1">IF(Z144&lt;&gt;"",'Financial Goals (non-recurring)'!$J$18*(1+'Financial Goals (non-recurring)'!$J$14)^(Z144-1),"")</f>
        <v/>
      </c>
      <c r="AB144" s="28"/>
      <c r="AC144" s="35" t="str">
        <f t="shared" ca="1" si="44"/>
        <v/>
      </c>
      <c r="AD144" s="31" t="str">
        <f ca="1">IF(ISERROR(INDEX('Financial Goals (recurring)'!$D$4:$H$34,MATCH('Detailed Cash Flow Chart'!AC144,'Financial Goals (recurring)'!$D$4:$D$34,0),3)),"",INDEX('Financial Goals (recurring)'!$D$4:$H$34,MATCH('Detailed Cash Flow Chart'!AC144,'Financial Goals (recurring)'!$D$4:$D$34,0),3))</f>
        <v/>
      </c>
      <c r="AE144" s="32" t="str">
        <f ca="1">IF(ISERROR(INDEX('Financial Goals (recurring)'!$E$4:$H$34,MATCH('Detailed Cash Flow Chart'!AC144,'Financial Goals (recurring)'!$E$4:$E$34,0),3)),"",INDEX('Financial Goals (recurring)'!$E$4:$H$34,MATCH('Detailed Cash Flow Chart'!AC144,'Financial Goals (recurring)'!$E$4:$E$34,0),3))</f>
        <v/>
      </c>
      <c r="AF144" s="32" t="str">
        <f ca="1">IF(ISERROR(INDEX('Financial Goals (recurring)'!$D$4:$H$34,MATCH('Detailed Cash Flow Chart'!AC144,'Financial Goals (recurring)'!$D$4:$D$34,0),5)),"",INDEX('Financial Goals (recurring)'!$D$4:$H$34,MATCH('Detailed Cash Flow Chart'!AC144,'Financial Goals (recurring)'!$D$4:$D$34,0),5))</f>
        <v/>
      </c>
      <c r="AG144" s="36" t="str">
        <f t="shared" si="45"/>
        <v/>
      </c>
      <c r="AH144" s="38"/>
      <c r="AI144" s="28"/>
      <c r="AJ144" s="38" t="str">
        <f t="shared" ca="1" si="46"/>
        <v/>
      </c>
      <c r="AK144" s="38" t="str">
        <f ca="1">IF(ISERROR(INDEX('Financial Goals (recurring)'!$M$4:$Q$34,MATCH('Detailed Cash Flow Chart'!AC144,'Financial Goals (recurring)'!$M$4:$M$34,0),3)),"",INDEX('Financial Goals (recurring)'!$M$4:$Q$34,MATCH('Detailed Cash Flow Chart'!AC144,'Financial Goals (recurring)'!$M$4:$M$34,0),3))</f>
        <v/>
      </c>
      <c r="AL144" s="38" t="str">
        <f ca="1">IF(ISERROR(INDEX('Financial Goals (recurring)'!$N$4:$Q$34,MATCH('Detailed Cash Flow Chart'!AC144,'Financial Goals (recurring)'!$N$4:$N$34,0),3)),"",INDEX('Financial Goals (recurring)'!$N$4:$Q$34,MATCH('Detailed Cash Flow Chart'!AC144,'Financial Goals (recurring)'!$N$4:$N$34,0),3))</f>
        <v/>
      </c>
      <c r="AM144" s="38" t="str">
        <f ca="1">IF(ISERROR(INDEX('Financial Goals (recurring)'!$M$4:$Q$34,MATCH('Detailed Cash Flow Chart'!AC144,'Financial Goals (recurring)'!$M$4:$M$34,0),5)),"",INDEX('Financial Goals (recurring)'!$M$4:$Q$34,MATCH('Detailed Cash Flow Chart'!AC144,'Financial Goals (recurring)'!$M$4:$M$34,0),5))</f>
        <v/>
      </c>
      <c r="AN144" s="32" t="str">
        <f t="shared" ca="1" si="47"/>
        <v/>
      </c>
      <c r="AO144" s="34" t="str">
        <f t="shared" ca="1" si="38"/>
        <v/>
      </c>
      <c r="AP144" s="28"/>
      <c r="AQ144" s="36">
        <f t="shared" ca="1" si="48"/>
        <v>0</v>
      </c>
    </row>
    <row r="145" spans="1:43">
      <c r="A145" s="39" t="str">
        <f t="shared" ca="1" si="39"/>
        <v/>
      </c>
      <c r="B145" s="39" t="str">
        <f ca="1">IF(B144&lt;(Retirement!$B$3+wy+k),B144+1,"")</f>
        <v/>
      </c>
      <c r="C145" s="36" t="str">
        <f ca="1">IF(B145="","",IF(B144&lt;(Retirement!$B$3+wy),C144*(1+preinf),C144*(1+inf)))</f>
        <v/>
      </c>
      <c r="D145" s="36">
        <f t="shared" ca="1" si="49"/>
        <v>0</v>
      </c>
      <c r="E145" s="36" t="str">
        <f t="shared" ca="1" si="50"/>
        <v/>
      </c>
      <c r="F145" s="36" t="str">
        <f ca="1">IF(B145="","",IF(A144&lt;y+wy,IF(Retirement!$J$16="none","none",(12*E145+F144)*(1+preretint)),""))</f>
        <v/>
      </c>
      <c r="G145" s="36" t="str">
        <f ca="1">IF(B145="","",IF(A144&lt;y+wy,G144*(1+Retirement!$B$14),""))</f>
        <v/>
      </c>
      <c r="H145" s="36" t="str">
        <f ca="1">IF(B145="","",IF(A145&gt;=Retirement!$B$4,(H144-12*IF(D145="",0,D145))*(1+IF(A145&lt;Retirement!$B$4,preretint,retroi)), IF(A145=Retirement!$B$4-1,corptax,IF(F145="none",0,F145)+G145)))</f>
        <v/>
      </c>
      <c r="I145" s="41" t="str">
        <f ca="1">IF(A145=Retirement!$B$4-1,IF(F145="none",0,F145)+G145-H145,"")</f>
        <v/>
      </c>
      <c r="J145" s="81" t="e">
        <f t="shared" ca="1" si="40"/>
        <v>#N/A</v>
      </c>
      <c r="K145" s="82" t="e">
        <f t="shared" ca="1" si="41"/>
        <v>#N/A</v>
      </c>
      <c r="L145" s="82" t="e">
        <f t="shared" ca="1" si="51"/>
        <v>#N/A</v>
      </c>
      <c r="M145" s="82">
        <f ca="1">IF(A145&gt;rety-1,'Cash flow summary'!H145,NA())/100000</f>
        <v>0</v>
      </c>
      <c r="N145" s="82" t="e">
        <f t="shared" ca="1" si="52"/>
        <v>#N/A</v>
      </c>
      <c r="O145" s="81" t="e">
        <f t="shared" ca="1" si="42"/>
        <v>#N/A</v>
      </c>
      <c r="P145" s="28"/>
      <c r="Q145" s="283" t="str">
        <f t="shared" ca="1" si="43"/>
        <v/>
      </c>
      <c r="R145" s="30" t="str">
        <f ca="1">IF(A145&gt;YEAR('Financial Goals (non-recurring)'!$B$6)-1,"",IF(R144&lt;&gt;"",R144+1,IF(A145=YEAR('Financial Goals (non-recurring)'!$B$7),1,"")))</f>
        <v/>
      </c>
      <c r="S145" s="36" t="str">
        <f ca="1">IF(R145&lt;&gt;"",'Financial Goals (non-recurring)'!$B$18*(1+incg)^(R145-1),"")</f>
        <v/>
      </c>
      <c r="T145" s="30" t="str">
        <f ca="1">IF(A145&gt;YEAR('Financial Goals (non-recurring)'!$D$6)-1,"",IF(T144&lt;&gt;"",T144+1,IF(A145=YEAR('Financial Goals (non-recurring)'!$D$7),1,"")))</f>
        <v/>
      </c>
      <c r="U145" s="36" t="str">
        <f ca="1">IF(T145&lt;&gt;"",'Financial Goals (non-recurring)'!$D$18*(1+'Financial Goals (non-recurring)'!$D$14)^(T145-1),"")</f>
        <v/>
      </c>
      <c r="V145" s="30" t="str">
        <f ca="1">IF(A145&gt;YEAR('Financial Goals (non-recurring)'!$F$6)-1,"",IF(V144&lt;&gt;"",V144+1,IF(A145=YEAR('Financial Goals (non-recurring)'!$F$7),1,"")))</f>
        <v/>
      </c>
      <c r="W145" s="36" t="str">
        <f ca="1">IF(V145&lt;&gt;"",'Financial Goals (non-recurring)'!$F$18*(1+'Financial Goals (non-recurring)'!$F$14)^(V145-1),"")</f>
        <v/>
      </c>
      <c r="X145" s="30" t="str">
        <f ca="1">IF(A145&gt;YEAR('Financial Goals (non-recurring)'!$H$6)-1,"",IF(X144&lt;&gt;"",X144+1,IF(A145=YEAR('Financial Goals (non-recurring)'!$H$7),1,"")))</f>
        <v/>
      </c>
      <c r="Y145" s="36" t="str">
        <f ca="1">IF(X145&lt;&gt;"",'Financial Goals (non-recurring)'!$H$18*(1+'Financial Goals (non-recurring)'!$H$14)^(X145-1),"")</f>
        <v/>
      </c>
      <c r="Z145" s="30" t="str">
        <f ca="1">IF(A145&gt;YEAR('Financial Goals (non-recurring)'!$J$6)-1,"",IF(Z144&lt;&gt;"",Z144+1,IF(A145=YEAR('Financial Goals (non-recurring)'!$J$7),1,"")))</f>
        <v/>
      </c>
      <c r="AA145" s="36" t="str">
        <f ca="1">IF(Z145&lt;&gt;"",'Financial Goals (non-recurring)'!$J$18*(1+'Financial Goals (non-recurring)'!$J$14)^(Z145-1),"")</f>
        <v/>
      </c>
      <c r="AB145" s="28"/>
      <c r="AC145" s="35" t="str">
        <f t="shared" ca="1" si="44"/>
        <v/>
      </c>
      <c r="AD145" s="31" t="str">
        <f ca="1">IF(ISERROR(INDEX('Financial Goals (recurring)'!$D$4:$H$34,MATCH('Detailed Cash Flow Chart'!AC145,'Financial Goals (recurring)'!$D$4:$D$34,0),3)),"",INDEX('Financial Goals (recurring)'!$D$4:$H$34,MATCH('Detailed Cash Flow Chart'!AC145,'Financial Goals (recurring)'!$D$4:$D$34,0),3))</f>
        <v/>
      </c>
      <c r="AE145" s="32" t="str">
        <f ca="1">IF(ISERROR(INDEX('Financial Goals (recurring)'!$E$4:$H$34,MATCH('Detailed Cash Flow Chart'!AC145,'Financial Goals (recurring)'!$E$4:$E$34,0),3)),"",INDEX('Financial Goals (recurring)'!$E$4:$H$34,MATCH('Detailed Cash Flow Chart'!AC145,'Financial Goals (recurring)'!$E$4:$E$34,0),3))</f>
        <v/>
      </c>
      <c r="AF145" s="32" t="str">
        <f ca="1">IF(ISERROR(INDEX('Financial Goals (recurring)'!$D$4:$H$34,MATCH('Detailed Cash Flow Chart'!AC145,'Financial Goals (recurring)'!$D$4:$D$34,0),5)),"",INDEX('Financial Goals (recurring)'!$D$4:$H$34,MATCH('Detailed Cash Flow Chart'!AC145,'Financial Goals (recurring)'!$D$4:$D$34,0),5))</f>
        <v/>
      </c>
      <c r="AG145" s="36" t="str">
        <f t="shared" si="45"/>
        <v/>
      </c>
      <c r="AH145" s="38"/>
      <c r="AI145" s="28"/>
      <c r="AJ145" s="38" t="str">
        <f t="shared" ca="1" si="46"/>
        <v/>
      </c>
      <c r="AK145" s="38" t="str">
        <f ca="1">IF(ISERROR(INDEX('Financial Goals (recurring)'!$M$4:$Q$34,MATCH('Detailed Cash Flow Chart'!AC145,'Financial Goals (recurring)'!$M$4:$M$34,0),3)),"",INDEX('Financial Goals (recurring)'!$M$4:$Q$34,MATCH('Detailed Cash Flow Chart'!AC145,'Financial Goals (recurring)'!$M$4:$M$34,0),3))</f>
        <v/>
      </c>
      <c r="AL145" s="38" t="str">
        <f ca="1">IF(ISERROR(INDEX('Financial Goals (recurring)'!$N$4:$Q$34,MATCH('Detailed Cash Flow Chart'!AC145,'Financial Goals (recurring)'!$N$4:$N$34,0),3)),"",INDEX('Financial Goals (recurring)'!$N$4:$Q$34,MATCH('Detailed Cash Flow Chart'!AC145,'Financial Goals (recurring)'!$N$4:$N$34,0),3))</f>
        <v/>
      </c>
      <c r="AM145" s="38" t="str">
        <f ca="1">IF(ISERROR(INDEX('Financial Goals (recurring)'!$M$4:$Q$34,MATCH('Detailed Cash Flow Chart'!AC145,'Financial Goals (recurring)'!$M$4:$M$34,0),5)),"",INDEX('Financial Goals (recurring)'!$M$4:$Q$34,MATCH('Detailed Cash Flow Chart'!AC145,'Financial Goals (recurring)'!$M$4:$M$34,0),5))</f>
        <v/>
      </c>
      <c r="AN145" s="32" t="str">
        <f t="shared" ca="1" si="47"/>
        <v/>
      </c>
      <c r="AO145" s="34" t="str">
        <f t="shared" ca="1" si="38"/>
        <v/>
      </c>
      <c r="AP145" s="28"/>
      <c r="AQ145" s="36">
        <f t="shared" ca="1" si="48"/>
        <v>0</v>
      </c>
    </row>
    <row r="146" spans="1:43">
      <c r="A146" s="39" t="str">
        <f t="shared" ca="1" si="39"/>
        <v/>
      </c>
      <c r="B146" s="39" t="str">
        <f ca="1">IF(B145&lt;(Retirement!$B$3+wy+k),B145+1,"")</f>
        <v/>
      </c>
      <c r="C146" s="36" t="str">
        <f ca="1">IF(B146="","",IF(B145&lt;(Retirement!$B$3+wy),C145*(1+preinf),C145*(1+inf)))</f>
        <v/>
      </c>
      <c r="D146" s="36">
        <f t="shared" ca="1" si="49"/>
        <v>0</v>
      </c>
      <c r="E146" s="36" t="str">
        <f t="shared" ca="1" si="50"/>
        <v/>
      </c>
      <c r="F146" s="36" t="str">
        <f ca="1">IF(B146="","",IF(A145&lt;y+wy,IF(Retirement!$J$16="none","none",(12*E146+F145)*(1+preretint)),""))</f>
        <v/>
      </c>
      <c r="G146" s="36" t="str">
        <f ca="1">IF(B146="","",IF(A145&lt;y+wy,G145*(1+Retirement!$B$14),""))</f>
        <v/>
      </c>
      <c r="H146" s="36" t="str">
        <f ca="1">IF(B146="","",IF(A146&gt;=Retirement!$B$4,(H145-12*IF(D146="",0,D146))*(1+IF(A146&lt;Retirement!$B$4,preretint,retroi)), IF(A146=Retirement!$B$4-1,corptax,IF(F146="none",0,F146)+G146)))</f>
        <v/>
      </c>
      <c r="I146" s="41" t="str">
        <f ca="1">IF(A146=Retirement!$B$4-1,IF(F146="none",0,F146)+G146-H146,"")</f>
        <v/>
      </c>
      <c r="J146" s="81" t="e">
        <f t="shared" ca="1" si="40"/>
        <v>#N/A</v>
      </c>
      <c r="K146" s="82" t="e">
        <f t="shared" ca="1" si="41"/>
        <v>#N/A</v>
      </c>
      <c r="L146" s="82" t="e">
        <f t="shared" ca="1" si="51"/>
        <v>#N/A</v>
      </c>
      <c r="M146" s="82">
        <f ca="1">IF(A146&gt;rety-1,'Cash flow summary'!H146,NA())/100000</f>
        <v>0</v>
      </c>
      <c r="N146" s="82" t="e">
        <f t="shared" ca="1" si="52"/>
        <v>#N/A</v>
      </c>
      <c r="O146" s="81" t="e">
        <f t="shared" ca="1" si="42"/>
        <v>#N/A</v>
      </c>
      <c r="P146" s="28"/>
      <c r="Q146" s="283" t="str">
        <f t="shared" ca="1" si="43"/>
        <v/>
      </c>
      <c r="R146" s="30" t="str">
        <f ca="1">IF(A146&gt;YEAR('Financial Goals (non-recurring)'!$B$6)-1,"",IF(R145&lt;&gt;"",R145+1,IF(A146=YEAR('Financial Goals (non-recurring)'!$B$7),1,"")))</f>
        <v/>
      </c>
      <c r="S146" s="36" t="str">
        <f ca="1">IF(R146&lt;&gt;"",'Financial Goals (non-recurring)'!$B$18*(1+incg)^(R146-1),"")</f>
        <v/>
      </c>
      <c r="T146" s="30" t="str">
        <f ca="1">IF(A146&gt;YEAR('Financial Goals (non-recurring)'!$D$6)-1,"",IF(T145&lt;&gt;"",T145+1,IF(A146=YEAR('Financial Goals (non-recurring)'!$D$7),1,"")))</f>
        <v/>
      </c>
      <c r="U146" s="36" t="str">
        <f ca="1">IF(T146&lt;&gt;"",'Financial Goals (non-recurring)'!$D$18*(1+'Financial Goals (non-recurring)'!$D$14)^(T146-1),"")</f>
        <v/>
      </c>
      <c r="V146" s="30" t="str">
        <f ca="1">IF(A146&gt;YEAR('Financial Goals (non-recurring)'!$F$6)-1,"",IF(V145&lt;&gt;"",V145+1,IF(A146=YEAR('Financial Goals (non-recurring)'!$F$7),1,"")))</f>
        <v/>
      </c>
      <c r="W146" s="36" t="str">
        <f ca="1">IF(V146&lt;&gt;"",'Financial Goals (non-recurring)'!$F$18*(1+'Financial Goals (non-recurring)'!$F$14)^(V146-1),"")</f>
        <v/>
      </c>
      <c r="X146" s="30" t="str">
        <f ca="1">IF(A146&gt;YEAR('Financial Goals (non-recurring)'!$H$6)-1,"",IF(X145&lt;&gt;"",X145+1,IF(A146=YEAR('Financial Goals (non-recurring)'!$H$7),1,"")))</f>
        <v/>
      </c>
      <c r="Y146" s="36" t="str">
        <f ca="1">IF(X146&lt;&gt;"",'Financial Goals (non-recurring)'!$H$18*(1+'Financial Goals (non-recurring)'!$H$14)^(X146-1),"")</f>
        <v/>
      </c>
      <c r="Z146" s="30" t="str">
        <f ca="1">IF(A146&gt;YEAR('Financial Goals (non-recurring)'!$J$6)-1,"",IF(Z145&lt;&gt;"",Z145+1,IF(A146=YEAR('Financial Goals (non-recurring)'!$J$7),1,"")))</f>
        <v/>
      </c>
      <c r="AA146" s="36" t="str">
        <f ca="1">IF(Z146&lt;&gt;"",'Financial Goals (non-recurring)'!$J$18*(1+'Financial Goals (non-recurring)'!$J$14)^(Z146-1),"")</f>
        <v/>
      </c>
      <c r="AB146" s="28"/>
      <c r="AC146" s="35" t="str">
        <f t="shared" ca="1" si="44"/>
        <v/>
      </c>
      <c r="AD146" s="31" t="str">
        <f ca="1">IF(ISERROR(INDEX('Financial Goals (recurring)'!$D$4:$H$34,MATCH('Detailed Cash Flow Chart'!AC146,'Financial Goals (recurring)'!$D$4:$D$34,0),3)),"",INDEX('Financial Goals (recurring)'!$D$4:$H$34,MATCH('Detailed Cash Flow Chart'!AC146,'Financial Goals (recurring)'!$D$4:$D$34,0),3))</f>
        <v/>
      </c>
      <c r="AE146" s="32" t="str">
        <f ca="1">IF(ISERROR(INDEX('Financial Goals (recurring)'!$E$4:$H$34,MATCH('Detailed Cash Flow Chart'!AC146,'Financial Goals (recurring)'!$E$4:$E$34,0),3)),"",INDEX('Financial Goals (recurring)'!$E$4:$H$34,MATCH('Detailed Cash Flow Chart'!AC146,'Financial Goals (recurring)'!$E$4:$E$34,0),3))</f>
        <v/>
      </c>
      <c r="AF146" s="32" t="str">
        <f ca="1">IF(ISERROR(INDEX('Financial Goals (recurring)'!$D$4:$H$34,MATCH('Detailed Cash Flow Chart'!AC146,'Financial Goals (recurring)'!$D$4:$D$34,0),5)),"",INDEX('Financial Goals (recurring)'!$D$4:$H$34,MATCH('Detailed Cash Flow Chart'!AC146,'Financial Goals (recurring)'!$D$4:$D$34,0),5))</f>
        <v/>
      </c>
      <c r="AG146" s="36" t="str">
        <f t="shared" si="45"/>
        <v/>
      </c>
      <c r="AH146" s="38"/>
      <c r="AI146" s="28"/>
      <c r="AJ146" s="38" t="str">
        <f t="shared" ca="1" si="46"/>
        <v/>
      </c>
      <c r="AK146" s="38" t="str">
        <f ca="1">IF(ISERROR(INDEX('Financial Goals (recurring)'!$M$4:$Q$34,MATCH('Detailed Cash Flow Chart'!AC146,'Financial Goals (recurring)'!$M$4:$M$34,0),3)),"",INDEX('Financial Goals (recurring)'!$M$4:$Q$34,MATCH('Detailed Cash Flow Chart'!AC146,'Financial Goals (recurring)'!$M$4:$M$34,0),3))</f>
        <v/>
      </c>
      <c r="AL146" s="38" t="str">
        <f ca="1">IF(ISERROR(INDEX('Financial Goals (recurring)'!$N$4:$Q$34,MATCH('Detailed Cash Flow Chart'!AC146,'Financial Goals (recurring)'!$N$4:$N$34,0),3)),"",INDEX('Financial Goals (recurring)'!$N$4:$Q$34,MATCH('Detailed Cash Flow Chart'!AC146,'Financial Goals (recurring)'!$N$4:$N$34,0),3))</f>
        <v/>
      </c>
      <c r="AM146" s="38" t="str">
        <f ca="1">IF(ISERROR(INDEX('Financial Goals (recurring)'!$M$4:$Q$34,MATCH('Detailed Cash Flow Chart'!AC146,'Financial Goals (recurring)'!$M$4:$M$34,0),5)),"",INDEX('Financial Goals (recurring)'!$M$4:$Q$34,MATCH('Detailed Cash Flow Chart'!AC146,'Financial Goals (recurring)'!$M$4:$M$34,0),5))</f>
        <v/>
      </c>
      <c r="AN146" s="32" t="str">
        <f t="shared" ca="1" si="47"/>
        <v/>
      </c>
      <c r="AO146" s="34" t="str">
        <f t="shared" ca="1" si="38"/>
        <v/>
      </c>
      <c r="AP146" s="28"/>
      <c r="AQ146" s="36">
        <f t="shared" ca="1" si="48"/>
        <v>0</v>
      </c>
    </row>
    <row r="147" spans="1:43">
      <c r="A147" s="39" t="str">
        <f t="shared" ca="1" si="39"/>
        <v/>
      </c>
      <c r="B147" s="39" t="str">
        <f ca="1">IF(B146&lt;(Retirement!$B$3+wy+k),B146+1,"")</f>
        <v/>
      </c>
      <c r="C147" s="36" t="str">
        <f ca="1">IF(B147="","",IF(B146&lt;(Retirement!$B$3+wy),C146*(1+preinf),C146*(1+inf)))</f>
        <v/>
      </c>
      <c r="D147" s="36">
        <f t="shared" ca="1" si="49"/>
        <v>0</v>
      </c>
      <c r="E147" s="36" t="str">
        <f t="shared" ca="1" si="50"/>
        <v/>
      </c>
      <c r="F147" s="36" t="str">
        <f ca="1">IF(B147="","",IF(A146&lt;y+wy,IF(Retirement!$J$16="none","none",(12*E147+F146)*(1+preretint)),""))</f>
        <v/>
      </c>
      <c r="G147" s="36" t="str">
        <f ca="1">IF(B147="","",IF(A146&lt;y+wy,G146*(1+Retirement!$B$14),""))</f>
        <v/>
      </c>
      <c r="H147" s="36" t="str">
        <f ca="1">IF(B147="","",IF(A147&gt;=Retirement!$B$4,(H146-12*IF(D147="",0,D147))*(1+IF(A147&lt;Retirement!$B$4,preretint,retroi)), IF(A147=Retirement!$B$4-1,corptax,IF(F147="none",0,F147)+G147)))</f>
        <v/>
      </c>
      <c r="I147" s="41" t="str">
        <f ca="1">IF(A147=Retirement!$B$4-1,IF(F147="none",0,F147)+G147-H147,"")</f>
        <v/>
      </c>
      <c r="J147" s="81" t="e">
        <f t="shared" ca="1" si="40"/>
        <v>#N/A</v>
      </c>
      <c r="K147" s="82" t="e">
        <f t="shared" ca="1" si="41"/>
        <v>#N/A</v>
      </c>
      <c r="L147" s="82" t="e">
        <f t="shared" ca="1" si="51"/>
        <v>#N/A</v>
      </c>
      <c r="M147" s="82">
        <f ca="1">IF(A147&gt;rety-1,'Cash flow summary'!H147,NA())/100000</f>
        <v>0</v>
      </c>
      <c r="N147" s="82" t="e">
        <f t="shared" ca="1" si="52"/>
        <v>#N/A</v>
      </c>
      <c r="O147" s="81" t="e">
        <f t="shared" ca="1" si="42"/>
        <v>#N/A</v>
      </c>
      <c r="P147" s="28"/>
      <c r="Q147" s="283" t="str">
        <f t="shared" ca="1" si="43"/>
        <v/>
      </c>
      <c r="R147" s="30" t="str">
        <f ca="1">IF(A147&gt;YEAR('Financial Goals (non-recurring)'!$B$6)-1,"",IF(R146&lt;&gt;"",R146+1,IF(A147=YEAR('Financial Goals (non-recurring)'!$B$7),1,"")))</f>
        <v/>
      </c>
      <c r="S147" s="36" t="str">
        <f ca="1">IF(R147&lt;&gt;"",'Financial Goals (non-recurring)'!$B$18*(1+incg)^(R147-1),"")</f>
        <v/>
      </c>
      <c r="T147" s="30" t="str">
        <f ca="1">IF(A147&gt;YEAR('Financial Goals (non-recurring)'!$D$6)-1,"",IF(T146&lt;&gt;"",T146+1,IF(A147=YEAR('Financial Goals (non-recurring)'!$D$7),1,"")))</f>
        <v/>
      </c>
      <c r="U147" s="36" t="str">
        <f ca="1">IF(T147&lt;&gt;"",'Financial Goals (non-recurring)'!$D$18*(1+'Financial Goals (non-recurring)'!$D$14)^(T147-1),"")</f>
        <v/>
      </c>
      <c r="V147" s="30" t="str">
        <f ca="1">IF(A147&gt;YEAR('Financial Goals (non-recurring)'!$F$6)-1,"",IF(V146&lt;&gt;"",V146+1,IF(A147=YEAR('Financial Goals (non-recurring)'!$F$7),1,"")))</f>
        <v/>
      </c>
      <c r="W147" s="36" t="str">
        <f ca="1">IF(V147&lt;&gt;"",'Financial Goals (non-recurring)'!$F$18*(1+'Financial Goals (non-recurring)'!$F$14)^(V147-1),"")</f>
        <v/>
      </c>
      <c r="X147" s="30" t="str">
        <f ca="1">IF(A147&gt;YEAR('Financial Goals (non-recurring)'!$H$6)-1,"",IF(X146&lt;&gt;"",X146+1,IF(A147=YEAR('Financial Goals (non-recurring)'!$H$7),1,"")))</f>
        <v/>
      </c>
      <c r="Y147" s="36" t="str">
        <f ca="1">IF(X147&lt;&gt;"",'Financial Goals (non-recurring)'!$H$18*(1+'Financial Goals (non-recurring)'!$H$14)^(X147-1),"")</f>
        <v/>
      </c>
      <c r="Z147" s="30" t="str">
        <f ca="1">IF(A147&gt;YEAR('Financial Goals (non-recurring)'!$J$6)-1,"",IF(Z146&lt;&gt;"",Z146+1,IF(A147=YEAR('Financial Goals (non-recurring)'!$J$7),1,"")))</f>
        <v/>
      </c>
      <c r="AA147" s="36" t="str">
        <f ca="1">IF(Z147&lt;&gt;"",'Financial Goals (non-recurring)'!$J$18*(1+'Financial Goals (non-recurring)'!$J$14)^(Z147-1),"")</f>
        <v/>
      </c>
      <c r="AB147" s="28"/>
      <c r="AC147" s="35" t="str">
        <f t="shared" ca="1" si="44"/>
        <v/>
      </c>
      <c r="AD147" s="31" t="str">
        <f ca="1">IF(ISERROR(INDEX('Financial Goals (recurring)'!$D$4:$H$34,MATCH('Detailed Cash Flow Chart'!AC147,'Financial Goals (recurring)'!$D$4:$D$34,0),3)),"",INDEX('Financial Goals (recurring)'!$D$4:$H$34,MATCH('Detailed Cash Flow Chart'!AC147,'Financial Goals (recurring)'!$D$4:$D$34,0),3))</f>
        <v/>
      </c>
      <c r="AE147" s="32" t="str">
        <f ca="1">IF(ISERROR(INDEX('Financial Goals (recurring)'!$E$4:$H$34,MATCH('Detailed Cash Flow Chart'!AC147,'Financial Goals (recurring)'!$E$4:$E$34,0),3)),"",INDEX('Financial Goals (recurring)'!$E$4:$H$34,MATCH('Detailed Cash Flow Chart'!AC147,'Financial Goals (recurring)'!$E$4:$E$34,0),3))</f>
        <v/>
      </c>
      <c r="AF147" s="32" t="str">
        <f ca="1">IF(ISERROR(INDEX('Financial Goals (recurring)'!$D$4:$H$34,MATCH('Detailed Cash Flow Chart'!AC147,'Financial Goals (recurring)'!$D$4:$D$34,0),5)),"",INDEX('Financial Goals (recurring)'!$D$4:$H$34,MATCH('Detailed Cash Flow Chart'!AC147,'Financial Goals (recurring)'!$D$4:$D$34,0),5))</f>
        <v/>
      </c>
      <c r="AG147" s="36" t="str">
        <f t="shared" si="45"/>
        <v/>
      </c>
      <c r="AH147" s="38"/>
      <c r="AI147" s="28"/>
      <c r="AJ147" s="38" t="str">
        <f t="shared" ca="1" si="46"/>
        <v/>
      </c>
      <c r="AK147" s="38" t="str">
        <f ca="1">IF(ISERROR(INDEX('Financial Goals (recurring)'!$M$4:$Q$34,MATCH('Detailed Cash Flow Chart'!AC147,'Financial Goals (recurring)'!$M$4:$M$34,0),3)),"",INDEX('Financial Goals (recurring)'!$M$4:$Q$34,MATCH('Detailed Cash Flow Chart'!AC147,'Financial Goals (recurring)'!$M$4:$M$34,0),3))</f>
        <v/>
      </c>
      <c r="AL147" s="38" t="str">
        <f ca="1">IF(ISERROR(INDEX('Financial Goals (recurring)'!$N$4:$Q$34,MATCH('Detailed Cash Flow Chart'!AC147,'Financial Goals (recurring)'!$N$4:$N$34,0),3)),"",INDEX('Financial Goals (recurring)'!$N$4:$Q$34,MATCH('Detailed Cash Flow Chart'!AC147,'Financial Goals (recurring)'!$N$4:$N$34,0),3))</f>
        <v/>
      </c>
      <c r="AM147" s="38" t="str">
        <f ca="1">IF(ISERROR(INDEX('Financial Goals (recurring)'!$M$4:$Q$34,MATCH('Detailed Cash Flow Chart'!AC147,'Financial Goals (recurring)'!$M$4:$M$34,0),5)),"",INDEX('Financial Goals (recurring)'!$M$4:$Q$34,MATCH('Detailed Cash Flow Chart'!AC147,'Financial Goals (recurring)'!$M$4:$M$34,0),5))</f>
        <v/>
      </c>
      <c r="AN147" s="32" t="str">
        <f t="shared" ca="1" si="47"/>
        <v/>
      </c>
      <c r="AO147" s="34" t="str">
        <f t="shared" ca="1" si="38"/>
        <v/>
      </c>
      <c r="AP147" s="28"/>
      <c r="AQ147" s="36">
        <f t="shared" ca="1" si="48"/>
        <v>0</v>
      </c>
    </row>
    <row r="148" spans="1:43">
      <c r="A148" s="39" t="str">
        <f t="shared" ca="1" si="39"/>
        <v/>
      </c>
      <c r="B148" s="39" t="str">
        <f ca="1">IF(B147&lt;(Retirement!$B$3+wy+k),B147+1,"")</f>
        <v/>
      </c>
      <c r="C148" s="36" t="str">
        <f ca="1">IF(B148="","",IF(B147&lt;(Retirement!$B$3+wy),C147*(1+preinf),C147*(1+inf)))</f>
        <v/>
      </c>
      <c r="D148" s="36">
        <f t="shared" ca="1" si="49"/>
        <v>0</v>
      </c>
      <c r="E148" s="36" t="str">
        <f t="shared" ca="1" si="50"/>
        <v/>
      </c>
      <c r="F148" s="36" t="str">
        <f ca="1">IF(B148="","",IF(A147&lt;y+wy,IF(Retirement!$J$16="none","none",(12*E148+F147)*(1+preretint)),""))</f>
        <v/>
      </c>
      <c r="G148" s="36" t="str">
        <f ca="1">IF(B148="","",IF(A147&lt;y+wy,G147*(1+Retirement!$B$14),""))</f>
        <v/>
      </c>
      <c r="H148" s="36" t="str">
        <f ca="1">IF(B148="","",IF(A148&gt;=Retirement!$B$4,(H147-12*IF(D148="",0,D148))*(1+IF(A148&lt;Retirement!$B$4,preretint,retroi)), IF(A148=Retirement!$B$4-1,corptax,IF(F148="none",0,F148)+G148)))</f>
        <v/>
      </c>
      <c r="I148" s="41" t="str">
        <f ca="1">IF(A148=Retirement!$B$4-1,IF(F148="none",0,F148)+G148-H148,"")</f>
        <v/>
      </c>
      <c r="J148" s="81" t="e">
        <f t="shared" ca="1" si="40"/>
        <v>#N/A</v>
      </c>
      <c r="K148" s="82" t="e">
        <f t="shared" ca="1" si="41"/>
        <v>#N/A</v>
      </c>
      <c r="L148" s="82" t="e">
        <f t="shared" ca="1" si="51"/>
        <v>#N/A</v>
      </c>
      <c r="M148" s="82">
        <f ca="1">IF(A148&gt;rety-1,'Cash flow summary'!H148,NA())/100000</f>
        <v>0</v>
      </c>
      <c r="N148" s="82" t="e">
        <f t="shared" ca="1" si="52"/>
        <v>#N/A</v>
      </c>
      <c r="O148" s="81" t="e">
        <f t="shared" ca="1" si="42"/>
        <v>#N/A</v>
      </c>
      <c r="P148" s="28"/>
      <c r="Q148" s="283" t="str">
        <f t="shared" ca="1" si="43"/>
        <v/>
      </c>
      <c r="R148" s="30" t="str">
        <f ca="1">IF(A148&gt;YEAR('Financial Goals (non-recurring)'!$B$6)-1,"",IF(R147&lt;&gt;"",R147+1,IF(A148=YEAR('Financial Goals (non-recurring)'!$B$7),1,"")))</f>
        <v/>
      </c>
      <c r="S148" s="36" t="str">
        <f ca="1">IF(R148&lt;&gt;"",'Financial Goals (non-recurring)'!$B$18*(1+incg)^(R148-1),"")</f>
        <v/>
      </c>
      <c r="T148" s="30" t="str">
        <f ca="1">IF(A148&gt;YEAR('Financial Goals (non-recurring)'!$D$6)-1,"",IF(T147&lt;&gt;"",T147+1,IF(A148=YEAR('Financial Goals (non-recurring)'!$D$7),1,"")))</f>
        <v/>
      </c>
      <c r="U148" s="36" t="str">
        <f ca="1">IF(T148&lt;&gt;"",'Financial Goals (non-recurring)'!$D$18*(1+'Financial Goals (non-recurring)'!$D$14)^(T148-1),"")</f>
        <v/>
      </c>
      <c r="V148" s="30" t="str">
        <f ca="1">IF(A148&gt;YEAR('Financial Goals (non-recurring)'!$F$6)-1,"",IF(V147&lt;&gt;"",V147+1,IF(A148=YEAR('Financial Goals (non-recurring)'!$F$7),1,"")))</f>
        <v/>
      </c>
      <c r="W148" s="36" t="str">
        <f ca="1">IF(V148&lt;&gt;"",'Financial Goals (non-recurring)'!$F$18*(1+'Financial Goals (non-recurring)'!$F$14)^(V148-1),"")</f>
        <v/>
      </c>
      <c r="X148" s="30" t="str">
        <f ca="1">IF(A148&gt;YEAR('Financial Goals (non-recurring)'!$H$6)-1,"",IF(X147&lt;&gt;"",X147+1,IF(A148=YEAR('Financial Goals (non-recurring)'!$H$7),1,"")))</f>
        <v/>
      </c>
      <c r="Y148" s="36" t="str">
        <f ca="1">IF(X148&lt;&gt;"",'Financial Goals (non-recurring)'!$H$18*(1+'Financial Goals (non-recurring)'!$H$14)^(X148-1),"")</f>
        <v/>
      </c>
      <c r="Z148" s="30" t="str">
        <f ca="1">IF(A148&gt;YEAR('Financial Goals (non-recurring)'!$J$6)-1,"",IF(Z147&lt;&gt;"",Z147+1,IF(A148=YEAR('Financial Goals (non-recurring)'!$J$7),1,"")))</f>
        <v/>
      </c>
      <c r="AA148" s="36" t="str">
        <f ca="1">IF(Z148&lt;&gt;"",'Financial Goals (non-recurring)'!$J$18*(1+'Financial Goals (non-recurring)'!$J$14)^(Z148-1),"")</f>
        <v/>
      </c>
      <c r="AB148" s="28"/>
      <c r="AC148" s="35" t="str">
        <f t="shared" ca="1" si="44"/>
        <v/>
      </c>
      <c r="AD148" s="31" t="str">
        <f ca="1">IF(ISERROR(INDEX('Financial Goals (recurring)'!$D$4:$H$34,MATCH('Detailed Cash Flow Chart'!AC148,'Financial Goals (recurring)'!$D$4:$D$34,0),3)),"",INDEX('Financial Goals (recurring)'!$D$4:$H$34,MATCH('Detailed Cash Flow Chart'!AC148,'Financial Goals (recurring)'!$D$4:$D$34,0),3))</f>
        <v/>
      </c>
      <c r="AE148" s="32" t="str">
        <f ca="1">IF(ISERROR(INDEX('Financial Goals (recurring)'!$E$4:$H$34,MATCH('Detailed Cash Flow Chart'!AC148,'Financial Goals (recurring)'!$E$4:$E$34,0),3)),"",INDEX('Financial Goals (recurring)'!$E$4:$H$34,MATCH('Detailed Cash Flow Chart'!AC148,'Financial Goals (recurring)'!$E$4:$E$34,0),3))</f>
        <v/>
      </c>
      <c r="AF148" s="32" t="str">
        <f ca="1">IF(ISERROR(INDEX('Financial Goals (recurring)'!$D$4:$H$34,MATCH('Detailed Cash Flow Chart'!AC148,'Financial Goals (recurring)'!$D$4:$D$34,0),5)),"",INDEX('Financial Goals (recurring)'!$D$4:$H$34,MATCH('Detailed Cash Flow Chart'!AC148,'Financial Goals (recurring)'!$D$4:$D$34,0),5))</f>
        <v/>
      </c>
      <c r="AG148" s="36" t="str">
        <f t="shared" si="45"/>
        <v/>
      </c>
      <c r="AH148" s="38"/>
      <c r="AI148" s="28"/>
      <c r="AJ148" s="38" t="str">
        <f t="shared" ca="1" si="46"/>
        <v/>
      </c>
      <c r="AK148" s="38" t="str">
        <f ca="1">IF(ISERROR(INDEX('Financial Goals (recurring)'!$M$4:$Q$34,MATCH('Detailed Cash Flow Chart'!AC148,'Financial Goals (recurring)'!$M$4:$M$34,0),3)),"",INDEX('Financial Goals (recurring)'!$M$4:$Q$34,MATCH('Detailed Cash Flow Chart'!AC148,'Financial Goals (recurring)'!$M$4:$M$34,0),3))</f>
        <v/>
      </c>
      <c r="AL148" s="38" t="str">
        <f ca="1">IF(ISERROR(INDEX('Financial Goals (recurring)'!$N$4:$Q$34,MATCH('Detailed Cash Flow Chart'!AC148,'Financial Goals (recurring)'!$N$4:$N$34,0),3)),"",INDEX('Financial Goals (recurring)'!$N$4:$Q$34,MATCH('Detailed Cash Flow Chart'!AC148,'Financial Goals (recurring)'!$N$4:$N$34,0),3))</f>
        <v/>
      </c>
      <c r="AM148" s="38" t="str">
        <f ca="1">IF(ISERROR(INDEX('Financial Goals (recurring)'!$M$4:$Q$34,MATCH('Detailed Cash Flow Chart'!AC148,'Financial Goals (recurring)'!$M$4:$M$34,0),5)),"",INDEX('Financial Goals (recurring)'!$M$4:$Q$34,MATCH('Detailed Cash Flow Chart'!AC148,'Financial Goals (recurring)'!$M$4:$M$34,0),5))</f>
        <v/>
      </c>
      <c r="AN148" s="32" t="str">
        <f t="shared" ca="1" si="47"/>
        <v/>
      </c>
      <c r="AO148" s="34" t="str">
        <f t="shared" ca="1" si="38"/>
        <v/>
      </c>
      <c r="AP148" s="28"/>
      <c r="AQ148" s="36">
        <f t="shared" ca="1" si="48"/>
        <v>0</v>
      </c>
    </row>
    <row r="149" spans="1:43">
      <c r="A149" s="39" t="str">
        <f t="shared" ca="1" si="39"/>
        <v/>
      </c>
      <c r="B149" s="39" t="str">
        <f ca="1">IF(B148&lt;(Retirement!$B$3+wy+k),B148+1,"")</f>
        <v/>
      </c>
      <c r="C149" s="36" t="str">
        <f ca="1">IF(B149="","",IF(B148&lt;(Retirement!$B$3+wy),C148*(1+preinf),C148*(1+inf)))</f>
        <v/>
      </c>
      <c r="D149" s="36">
        <f t="shared" ca="1" si="49"/>
        <v>0</v>
      </c>
      <c r="E149" s="36" t="str">
        <f t="shared" ca="1" si="50"/>
        <v/>
      </c>
      <c r="F149" s="36" t="str">
        <f ca="1">IF(B149="","",IF(A148&lt;y+wy,IF(Retirement!$J$16="none","none",(12*E149+F148)*(1+preretint)),""))</f>
        <v/>
      </c>
      <c r="G149" s="36" t="str">
        <f ca="1">IF(B149="","",IF(A148&lt;y+wy,G148*(1+Retirement!$B$14),""))</f>
        <v/>
      </c>
      <c r="H149" s="36" t="str">
        <f ca="1">IF(B149="","",IF(A149&gt;=Retirement!$B$4,(H148-12*IF(D149="",0,D149))*(1+IF(A149&lt;Retirement!$B$4,preretint,retroi)), IF(A149=Retirement!$B$4-1,corptax,IF(F149="none",0,F149)+G149)))</f>
        <v/>
      </c>
      <c r="I149" s="41" t="str">
        <f ca="1">IF(A149=Retirement!$B$4-1,IF(F149="none",0,F149)+G149-H149,"")</f>
        <v/>
      </c>
      <c r="J149" s="81" t="e">
        <f t="shared" ca="1" si="40"/>
        <v>#N/A</v>
      </c>
      <c r="K149" s="82" t="e">
        <f t="shared" ca="1" si="41"/>
        <v>#N/A</v>
      </c>
      <c r="L149" s="82" t="e">
        <f t="shared" ca="1" si="51"/>
        <v>#N/A</v>
      </c>
      <c r="M149" s="82">
        <f ca="1">IF(A149&gt;rety-1,'Cash flow summary'!H149,NA())/100000</f>
        <v>0</v>
      </c>
      <c r="N149" s="82" t="e">
        <f t="shared" ca="1" si="52"/>
        <v>#N/A</v>
      </c>
      <c r="O149" s="81" t="e">
        <f t="shared" ca="1" si="42"/>
        <v>#N/A</v>
      </c>
      <c r="P149" s="28"/>
      <c r="Q149" s="283" t="str">
        <f t="shared" ca="1" si="43"/>
        <v/>
      </c>
      <c r="R149" s="30" t="str">
        <f ca="1">IF(A149&gt;YEAR('Financial Goals (non-recurring)'!$B$6)-1,"",IF(R148&lt;&gt;"",R148+1,IF(A149=YEAR('Financial Goals (non-recurring)'!$B$7),1,"")))</f>
        <v/>
      </c>
      <c r="S149" s="36" t="str">
        <f ca="1">IF(R149&lt;&gt;"",'Financial Goals (non-recurring)'!$B$18*(1+incg)^(R149-1),"")</f>
        <v/>
      </c>
      <c r="T149" s="30" t="str">
        <f ca="1">IF(A149&gt;YEAR('Financial Goals (non-recurring)'!$D$6)-1,"",IF(T148&lt;&gt;"",T148+1,IF(A149=YEAR('Financial Goals (non-recurring)'!$D$7),1,"")))</f>
        <v/>
      </c>
      <c r="U149" s="36" t="str">
        <f ca="1">IF(T149&lt;&gt;"",'Financial Goals (non-recurring)'!$D$18*(1+'Financial Goals (non-recurring)'!$D$14)^(T149-1),"")</f>
        <v/>
      </c>
      <c r="V149" s="30" t="str">
        <f ca="1">IF(A149&gt;YEAR('Financial Goals (non-recurring)'!$F$6)-1,"",IF(V148&lt;&gt;"",V148+1,IF(A149=YEAR('Financial Goals (non-recurring)'!$F$7),1,"")))</f>
        <v/>
      </c>
      <c r="W149" s="36" t="str">
        <f ca="1">IF(V149&lt;&gt;"",'Financial Goals (non-recurring)'!$F$18*(1+'Financial Goals (non-recurring)'!$F$14)^(V149-1),"")</f>
        <v/>
      </c>
      <c r="X149" s="30" t="str">
        <f ca="1">IF(A149&gt;YEAR('Financial Goals (non-recurring)'!$H$6)-1,"",IF(X148&lt;&gt;"",X148+1,IF(A149=YEAR('Financial Goals (non-recurring)'!$H$7),1,"")))</f>
        <v/>
      </c>
      <c r="Y149" s="36" t="str">
        <f ca="1">IF(X149&lt;&gt;"",'Financial Goals (non-recurring)'!$H$18*(1+'Financial Goals (non-recurring)'!$H$14)^(X149-1),"")</f>
        <v/>
      </c>
      <c r="Z149" s="30" t="str">
        <f ca="1">IF(A149&gt;YEAR('Financial Goals (non-recurring)'!$J$6)-1,"",IF(Z148&lt;&gt;"",Z148+1,IF(A149=YEAR('Financial Goals (non-recurring)'!$J$7),1,"")))</f>
        <v/>
      </c>
      <c r="AA149" s="36" t="str">
        <f ca="1">IF(Z149&lt;&gt;"",'Financial Goals (non-recurring)'!$J$18*(1+'Financial Goals (non-recurring)'!$J$14)^(Z149-1),"")</f>
        <v/>
      </c>
      <c r="AB149" s="28"/>
      <c r="AC149" s="35" t="str">
        <f t="shared" ca="1" si="44"/>
        <v/>
      </c>
      <c r="AD149" s="31" t="str">
        <f ca="1">IF(ISERROR(INDEX('Financial Goals (recurring)'!$D$4:$H$34,MATCH('Detailed Cash Flow Chart'!AC149,'Financial Goals (recurring)'!$D$4:$D$34,0),3)),"",INDEX('Financial Goals (recurring)'!$D$4:$H$34,MATCH('Detailed Cash Flow Chart'!AC149,'Financial Goals (recurring)'!$D$4:$D$34,0),3))</f>
        <v/>
      </c>
      <c r="AE149" s="32" t="str">
        <f ca="1">IF(ISERROR(INDEX('Financial Goals (recurring)'!$E$4:$H$34,MATCH('Detailed Cash Flow Chart'!AC149,'Financial Goals (recurring)'!$E$4:$E$34,0),3)),"",INDEX('Financial Goals (recurring)'!$E$4:$H$34,MATCH('Detailed Cash Flow Chart'!AC149,'Financial Goals (recurring)'!$E$4:$E$34,0),3))</f>
        <v/>
      </c>
      <c r="AF149" s="32" t="str">
        <f ca="1">IF(ISERROR(INDEX('Financial Goals (recurring)'!$D$4:$H$34,MATCH('Detailed Cash Flow Chart'!AC149,'Financial Goals (recurring)'!$D$4:$D$34,0),5)),"",INDEX('Financial Goals (recurring)'!$D$4:$H$34,MATCH('Detailed Cash Flow Chart'!AC149,'Financial Goals (recurring)'!$D$4:$D$34,0),5))</f>
        <v/>
      </c>
      <c r="AG149" s="36" t="str">
        <f t="shared" si="45"/>
        <v/>
      </c>
      <c r="AH149" s="38"/>
      <c r="AI149" s="28"/>
      <c r="AJ149" s="38" t="str">
        <f t="shared" ca="1" si="46"/>
        <v/>
      </c>
      <c r="AK149" s="38" t="str">
        <f ca="1">IF(ISERROR(INDEX('Financial Goals (recurring)'!$M$4:$Q$34,MATCH('Detailed Cash Flow Chart'!AC149,'Financial Goals (recurring)'!$M$4:$M$34,0),3)),"",INDEX('Financial Goals (recurring)'!$M$4:$Q$34,MATCH('Detailed Cash Flow Chart'!AC149,'Financial Goals (recurring)'!$M$4:$M$34,0),3))</f>
        <v/>
      </c>
      <c r="AL149" s="38" t="str">
        <f ca="1">IF(ISERROR(INDEX('Financial Goals (recurring)'!$N$4:$Q$34,MATCH('Detailed Cash Flow Chart'!AC149,'Financial Goals (recurring)'!$N$4:$N$34,0),3)),"",INDEX('Financial Goals (recurring)'!$N$4:$Q$34,MATCH('Detailed Cash Flow Chart'!AC149,'Financial Goals (recurring)'!$N$4:$N$34,0),3))</f>
        <v/>
      </c>
      <c r="AM149" s="38" t="str">
        <f ca="1">IF(ISERROR(INDEX('Financial Goals (recurring)'!$M$4:$Q$34,MATCH('Detailed Cash Flow Chart'!AC149,'Financial Goals (recurring)'!$M$4:$M$34,0),5)),"",INDEX('Financial Goals (recurring)'!$M$4:$Q$34,MATCH('Detailed Cash Flow Chart'!AC149,'Financial Goals (recurring)'!$M$4:$M$34,0),5))</f>
        <v/>
      </c>
      <c r="AN149" s="32" t="str">
        <f t="shared" ca="1" si="47"/>
        <v/>
      </c>
      <c r="AO149" s="34" t="str">
        <f t="shared" ca="1" si="38"/>
        <v/>
      </c>
      <c r="AP149" s="28"/>
      <c r="AQ149" s="36">
        <f t="shared" ca="1" si="48"/>
        <v>0</v>
      </c>
    </row>
    <row r="150" spans="1:43">
      <c r="A150" s="39" t="str">
        <f t="shared" ca="1" si="39"/>
        <v/>
      </c>
      <c r="B150" s="39" t="str">
        <f ca="1">IF(B149&lt;(Retirement!$B$3+wy+k),B149+1,"")</f>
        <v/>
      </c>
      <c r="C150" s="36" t="str">
        <f ca="1">IF(B150="","",IF(B149&lt;(Retirement!$B$3+wy),C149*(1+preinf),C149*(1+inf)))</f>
        <v/>
      </c>
      <c r="D150" s="36">
        <f t="shared" ca="1" si="49"/>
        <v>0</v>
      </c>
      <c r="E150" s="36" t="str">
        <f t="shared" ca="1" si="50"/>
        <v/>
      </c>
      <c r="F150" s="36" t="str">
        <f ca="1">IF(B150="","",IF(A149&lt;y+wy,IF(Retirement!$J$16="none","none",(12*E150+F149)*(1+preretint)),""))</f>
        <v/>
      </c>
      <c r="G150" s="36" t="str">
        <f ca="1">IF(B150="","",IF(A149&lt;y+wy,G149*(1+Retirement!$B$14),""))</f>
        <v/>
      </c>
      <c r="H150" s="36" t="str">
        <f ca="1">IF(B150="","",IF(A150&gt;=Retirement!$B$4,(H149-12*IF(D150="",0,D150))*(1+IF(A150&lt;Retirement!$B$4,preretint,retroi)), IF(A150=Retirement!$B$4-1,corptax,IF(F150="none",0,F150)+G150)))</f>
        <v/>
      </c>
      <c r="I150" s="41" t="str">
        <f ca="1">IF(A150=Retirement!$B$4-1,IF(F150="none",0,F150)+G150-H150,"")</f>
        <v/>
      </c>
      <c r="J150" s="81" t="e">
        <f t="shared" ca="1" si="40"/>
        <v>#N/A</v>
      </c>
      <c r="K150" s="82" t="e">
        <f t="shared" ca="1" si="41"/>
        <v>#N/A</v>
      </c>
      <c r="L150" s="82" t="e">
        <f t="shared" ca="1" si="51"/>
        <v>#N/A</v>
      </c>
      <c r="M150" s="82">
        <f ca="1">IF(A150&gt;rety-1,'Cash flow summary'!H150,NA())/100000</f>
        <v>0</v>
      </c>
      <c r="N150" s="82" t="e">
        <f t="shared" ca="1" si="52"/>
        <v>#N/A</v>
      </c>
      <c r="O150" s="81" t="e">
        <f t="shared" ca="1" si="42"/>
        <v>#N/A</v>
      </c>
      <c r="P150" s="28"/>
      <c r="Q150" s="283" t="str">
        <f t="shared" ca="1" si="43"/>
        <v/>
      </c>
      <c r="R150" s="30" t="str">
        <f ca="1">IF(A150&gt;YEAR('Financial Goals (non-recurring)'!$B$6)-1,"",IF(R149&lt;&gt;"",R149+1,IF(A150=YEAR('Financial Goals (non-recurring)'!$B$7),1,"")))</f>
        <v/>
      </c>
      <c r="S150" s="36" t="str">
        <f ca="1">IF(R150&lt;&gt;"",'Financial Goals (non-recurring)'!$B$18*(1+incg)^(R150-1),"")</f>
        <v/>
      </c>
      <c r="T150" s="30" t="str">
        <f ca="1">IF(A150&gt;YEAR('Financial Goals (non-recurring)'!$D$6)-1,"",IF(T149&lt;&gt;"",T149+1,IF(A150=YEAR('Financial Goals (non-recurring)'!$D$7),1,"")))</f>
        <v/>
      </c>
      <c r="U150" s="36" t="str">
        <f ca="1">IF(T150&lt;&gt;"",'Financial Goals (non-recurring)'!$D$18*(1+'Financial Goals (non-recurring)'!$D$14)^(T150-1),"")</f>
        <v/>
      </c>
      <c r="V150" s="30" t="str">
        <f ca="1">IF(A150&gt;YEAR('Financial Goals (non-recurring)'!$F$6)-1,"",IF(V149&lt;&gt;"",V149+1,IF(A150=YEAR('Financial Goals (non-recurring)'!$F$7),1,"")))</f>
        <v/>
      </c>
      <c r="W150" s="36" t="str">
        <f ca="1">IF(V150&lt;&gt;"",'Financial Goals (non-recurring)'!$F$18*(1+'Financial Goals (non-recurring)'!$F$14)^(V150-1),"")</f>
        <v/>
      </c>
      <c r="X150" s="30" t="str">
        <f ca="1">IF(A150&gt;YEAR('Financial Goals (non-recurring)'!$H$6)-1,"",IF(X149&lt;&gt;"",X149+1,IF(A150=YEAR('Financial Goals (non-recurring)'!$H$7),1,"")))</f>
        <v/>
      </c>
      <c r="Y150" s="36" t="str">
        <f ca="1">IF(X150&lt;&gt;"",'Financial Goals (non-recurring)'!$H$18*(1+'Financial Goals (non-recurring)'!$H$14)^(X150-1),"")</f>
        <v/>
      </c>
      <c r="Z150" s="30" t="str">
        <f ca="1">IF(A150&gt;YEAR('Financial Goals (non-recurring)'!$J$6)-1,"",IF(Z149&lt;&gt;"",Z149+1,IF(A150=YEAR('Financial Goals (non-recurring)'!$J$7),1,"")))</f>
        <v/>
      </c>
      <c r="AA150" s="36" t="str">
        <f ca="1">IF(Z150&lt;&gt;"",'Financial Goals (non-recurring)'!$J$18*(1+'Financial Goals (non-recurring)'!$J$14)^(Z150-1),"")</f>
        <v/>
      </c>
      <c r="AB150" s="28"/>
      <c r="AC150" s="35" t="str">
        <f t="shared" ca="1" si="44"/>
        <v/>
      </c>
      <c r="AD150" s="31" t="str">
        <f ca="1">IF(ISERROR(INDEX('Financial Goals (recurring)'!$D$4:$H$34,MATCH('Detailed Cash Flow Chart'!AC150,'Financial Goals (recurring)'!$D$4:$D$34,0),3)),"",INDEX('Financial Goals (recurring)'!$D$4:$H$34,MATCH('Detailed Cash Flow Chart'!AC150,'Financial Goals (recurring)'!$D$4:$D$34,0),3))</f>
        <v/>
      </c>
      <c r="AE150" s="32" t="str">
        <f ca="1">IF(ISERROR(INDEX('Financial Goals (recurring)'!$E$4:$H$34,MATCH('Detailed Cash Flow Chart'!AC150,'Financial Goals (recurring)'!$E$4:$E$34,0),3)),"",INDEX('Financial Goals (recurring)'!$E$4:$H$34,MATCH('Detailed Cash Flow Chart'!AC150,'Financial Goals (recurring)'!$E$4:$E$34,0),3))</f>
        <v/>
      </c>
      <c r="AF150" s="32" t="str">
        <f ca="1">IF(ISERROR(INDEX('Financial Goals (recurring)'!$D$4:$H$34,MATCH('Detailed Cash Flow Chart'!AC150,'Financial Goals (recurring)'!$D$4:$D$34,0),5)),"",INDEX('Financial Goals (recurring)'!$D$4:$H$34,MATCH('Detailed Cash Flow Chart'!AC150,'Financial Goals (recurring)'!$D$4:$D$34,0),5))</f>
        <v/>
      </c>
      <c r="AG150" s="36" t="str">
        <f t="shared" si="45"/>
        <v/>
      </c>
      <c r="AH150" s="38"/>
      <c r="AI150" s="28"/>
      <c r="AJ150" s="38" t="str">
        <f t="shared" ca="1" si="46"/>
        <v/>
      </c>
      <c r="AK150" s="38" t="str">
        <f ca="1">IF(ISERROR(INDEX('Financial Goals (recurring)'!$M$4:$Q$34,MATCH('Detailed Cash Flow Chart'!AC150,'Financial Goals (recurring)'!$M$4:$M$34,0),3)),"",INDEX('Financial Goals (recurring)'!$M$4:$Q$34,MATCH('Detailed Cash Flow Chart'!AC150,'Financial Goals (recurring)'!$M$4:$M$34,0),3))</f>
        <v/>
      </c>
      <c r="AL150" s="38" t="str">
        <f ca="1">IF(ISERROR(INDEX('Financial Goals (recurring)'!$N$4:$Q$34,MATCH('Detailed Cash Flow Chart'!AC150,'Financial Goals (recurring)'!$N$4:$N$34,0),3)),"",INDEX('Financial Goals (recurring)'!$N$4:$Q$34,MATCH('Detailed Cash Flow Chart'!AC150,'Financial Goals (recurring)'!$N$4:$N$34,0),3))</f>
        <v/>
      </c>
      <c r="AM150" s="38" t="str">
        <f ca="1">IF(ISERROR(INDEX('Financial Goals (recurring)'!$M$4:$Q$34,MATCH('Detailed Cash Flow Chart'!AC150,'Financial Goals (recurring)'!$M$4:$M$34,0),5)),"",INDEX('Financial Goals (recurring)'!$M$4:$Q$34,MATCH('Detailed Cash Flow Chart'!AC150,'Financial Goals (recurring)'!$M$4:$M$34,0),5))</f>
        <v/>
      </c>
      <c r="AN150" s="32" t="str">
        <f t="shared" ca="1" si="47"/>
        <v/>
      </c>
      <c r="AO150" s="34" t="str">
        <f t="shared" ca="1" si="38"/>
        <v/>
      </c>
      <c r="AP150" s="28"/>
      <c r="AQ150" s="36">
        <f t="shared" ca="1" si="48"/>
        <v>0</v>
      </c>
    </row>
    <row r="151" spans="1:43">
      <c r="A151" s="39" t="str">
        <f t="shared" ca="1" si="39"/>
        <v/>
      </c>
      <c r="B151" s="39" t="str">
        <f ca="1">IF(B150&lt;(Retirement!$B$3+wy+k),B150+1,"")</f>
        <v/>
      </c>
      <c r="C151" s="36" t="str">
        <f ca="1">IF(B151="","",IF(B150&lt;(Retirement!$B$3+wy),C150*(1+preinf),C150*(1+inf)))</f>
        <v/>
      </c>
      <c r="D151" s="36">
        <f t="shared" ca="1" si="49"/>
        <v>0</v>
      </c>
      <c r="E151" s="36" t="str">
        <f t="shared" ca="1" si="50"/>
        <v/>
      </c>
      <c r="F151" s="36" t="str">
        <f ca="1">IF(B151="","",IF(A150&lt;y+wy,IF(Retirement!$J$16="none","none",(12*E151+F150)*(1+preretint)),""))</f>
        <v/>
      </c>
      <c r="G151" s="36" t="str">
        <f ca="1">IF(B151="","",IF(A150&lt;y+wy,G150*(1+Retirement!$B$14),""))</f>
        <v/>
      </c>
      <c r="H151" s="36" t="str">
        <f ca="1">IF(B151="","",IF(A151&gt;=Retirement!$B$4,(H150-12*IF(D151="",0,D151))*(1+IF(A151&lt;Retirement!$B$4,preretint,retroi)), IF(A151=Retirement!$B$4-1,corptax,IF(F151="none",0,F151)+G151)))</f>
        <v/>
      </c>
      <c r="I151" s="41" t="str">
        <f ca="1">IF(A151=Retirement!$B$4-1,IF(F151="none",0,F151)+G151-H151,"")</f>
        <v/>
      </c>
      <c r="J151" s="81" t="e">
        <f t="shared" ca="1" si="40"/>
        <v>#N/A</v>
      </c>
      <c r="K151" s="82" t="e">
        <f t="shared" ca="1" si="41"/>
        <v>#N/A</v>
      </c>
      <c r="L151" s="82" t="e">
        <f t="shared" ca="1" si="51"/>
        <v>#N/A</v>
      </c>
      <c r="M151" s="82">
        <f ca="1">IF(A151&gt;rety-1,'Cash flow summary'!H151,NA())/100000</f>
        <v>0</v>
      </c>
      <c r="N151" s="82" t="e">
        <f t="shared" ca="1" si="52"/>
        <v>#N/A</v>
      </c>
      <c r="O151" s="81" t="e">
        <f t="shared" ca="1" si="42"/>
        <v>#N/A</v>
      </c>
      <c r="P151" s="28"/>
      <c r="Q151" s="283" t="str">
        <f t="shared" ca="1" si="43"/>
        <v/>
      </c>
      <c r="R151" s="30" t="str">
        <f ca="1">IF(A151&gt;YEAR('Financial Goals (non-recurring)'!$B$6)-1,"",IF(R150&lt;&gt;"",R150+1,IF(A151=YEAR('Financial Goals (non-recurring)'!$B$7),1,"")))</f>
        <v/>
      </c>
      <c r="S151" s="36" t="str">
        <f ca="1">IF(R151&lt;&gt;"",'Financial Goals (non-recurring)'!$B$18*(1+incg)^(R151-1),"")</f>
        <v/>
      </c>
      <c r="T151" s="30" t="str">
        <f ca="1">IF(A151&gt;YEAR('Financial Goals (non-recurring)'!$D$6)-1,"",IF(T150&lt;&gt;"",T150+1,IF(A151=YEAR('Financial Goals (non-recurring)'!$D$7),1,"")))</f>
        <v/>
      </c>
      <c r="U151" s="36" t="str">
        <f ca="1">IF(T151&lt;&gt;"",'Financial Goals (non-recurring)'!$D$18*(1+'Financial Goals (non-recurring)'!$D$14)^(T151-1),"")</f>
        <v/>
      </c>
      <c r="V151" s="30" t="str">
        <f ca="1">IF(A151&gt;YEAR('Financial Goals (non-recurring)'!$F$6)-1,"",IF(V150&lt;&gt;"",V150+1,IF(A151=YEAR('Financial Goals (non-recurring)'!$F$7),1,"")))</f>
        <v/>
      </c>
      <c r="W151" s="36" t="str">
        <f ca="1">IF(V151&lt;&gt;"",'Financial Goals (non-recurring)'!$F$18*(1+'Financial Goals (non-recurring)'!$F$14)^(V151-1),"")</f>
        <v/>
      </c>
      <c r="X151" s="30" t="str">
        <f ca="1">IF(A151&gt;YEAR('Financial Goals (non-recurring)'!$H$6)-1,"",IF(X150&lt;&gt;"",X150+1,IF(A151=YEAR('Financial Goals (non-recurring)'!$H$7),1,"")))</f>
        <v/>
      </c>
      <c r="Y151" s="36" t="str">
        <f ca="1">IF(X151&lt;&gt;"",'Financial Goals (non-recurring)'!$H$18*(1+'Financial Goals (non-recurring)'!$H$14)^(X151-1),"")</f>
        <v/>
      </c>
      <c r="Z151" s="30" t="str">
        <f ca="1">IF(A151&gt;YEAR('Financial Goals (non-recurring)'!$J$6)-1,"",IF(Z150&lt;&gt;"",Z150+1,IF(A151=YEAR('Financial Goals (non-recurring)'!$J$7),1,"")))</f>
        <v/>
      </c>
      <c r="AA151" s="36" t="str">
        <f ca="1">IF(Z151&lt;&gt;"",'Financial Goals (non-recurring)'!$J$18*(1+'Financial Goals (non-recurring)'!$J$14)^(Z151-1),"")</f>
        <v/>
      </c>
      <c r="AB151" s="28"/>
      <c r="AC151" s="35" t="str">
        <f t="shared" ca="1" si="44"/>
        <v/>
      </c>
      <c r="AD151" s="31" t="str">
        <f ca="1">IF(ISERROR(INDEX('Financial Goals (recurring)'!$D$4:$H$34,MATCH('Detailed Cash Flow Chart'!AC151,'Financial Goals (recurring)'!$D$4:$D$34,0),3)),"",INDEX('Financial Goals (recurring)'!$D$4:$H$34,MATCH('Detailed Cash Flow Chart'!AC151,'Financial Goals (recurring)'!$D$4:$D$34,0),3))</f>
        <v/>
      </c>
      <c r="AE151" s="32" t="str">
        <f ca="1">IF(ISERROR(INDEX('Financial Goals (recurring)'!$E$4:$H$34,MATCH('Detailed Cash Flow Chart'!AC151,'Financial Goals (recurring)'!$E$4:$E$34,0),3)),"",INDEX('Financial Goals (recurring)'!$E$4:$H$34,MATCH('Detailed Cash Flow Chart'!AC151,'Financial Goals (recurring)'!$E$4:$E$34,0),3))</f>
        <v/>
      </c>
      <c r="AF151" s="32" t="str">
        <f ca="1">IF(ISERROR(INDEX('Financial Goals (recurring)'!$D$4:$H$34,MATCH('Detailed Cash Flow Chart'!AC151,'Financial Goals (recurring)'!$D$4:$D$34,0),5)),"",INDEX('Financial Goals (recurring)'!$D$4:$H$34,MATCH('Detailed Cash Flow Chart'!AC151,'Financial Goals (recurring)'!$D$4:$D$34,0),5))</f>
        <v/>
      </c>
      <c r="AG151" s="36" t="str">
        <f t="shared" si="45"/>
        <v/>
      </c>
      <c r="AH151" s="38"/>
      <c r="AI151" s="28"/>
      <c r="AJ151" s="38" t="str">
        <f t="shared" ca="1" si="46"/>
        <v/>
      </c>
      <c r="AK151" s="38" t="str">
        <f ca="1">IF(ISERROR(INDEX('Financial Goals (recurring)'!$M$4:$Q$34,MATCH('Detailed Cash Flow Chart'!AC151,'Financial Goals (recurring)'!$M$4:$M$34,0),3)),"",INDEX('Financial Goals (recurring)'!$M$4:$Q$34,MATCH('Detailed Cash Flow Chart'!AC151,'Financial Goals (recurring)'!$M$4:$M$34,0),3))</f>
        <v/>
      </c>
      <c r="AL151" s="38" t="str">
        <f ca="1">IF(ISERROR(INDEX('Financial Goals (recurring)'!$N$4:$Q$34,MATCH('Detailed Cash Flow Chart'!AC151,'Financial Goals (recurring)'!$N$4:$N$34,0),3)),"",INDEX('Financial Goals (recurring)'!$N$4:$Q$34,MATCH('Detailed Cash Flow Chart'!AC151,'Financial Goals (recurring)'!$N$4:$N$34,0),3))</f>
        <v/>
      </c>
      <c r="AM151" s="38" t="str">
        <f ca="1">IF(ISERROR(INDEX('Financial Goals (recurring)'!$M$4:$Q$34,MATCH('Detailed Cash Flow Chart'!AC151,'Financial Goals (recurring)'!$M$4:$M$34,0),5)),"",INDEX('Financial Goals (recurring)'!$M$4:$Q$34,MATCH('Detailed Cash Flow Chart'!AC151,'Financial Goals (recurring)'!$M$4:$M$34,0),5))</f>
        <v/>
      </c>
      <c r="AN151" s="32" t="str">
        <f t="shared" ca="1" si="47"/>
        <v/>
      </c>
      <c r="AO151" s="34" t="str">
        <f t="shared" ca="1" si="38"/>
        <v/>
      </c>
      <c r="AP151" s="28"/>
      <c r="AQ151" s="36">
        <f t="shared" ca="1" si="48"/>
        <v>0</v>
      </c>
    </row>
    <row r="152" spans="1:43">
      <c r="A152" s="39" t="str">
        <f t="shared" ca="1" si="39"/>
        <v/>
      </c>
      <c r="B152" s="39" t="str">
        <f ca="1">IF(B151&lt;(Retirement!$B$3+wy+k),B151+1,"")</f>
        <v/>
      </c>
      <c r="C152" s="36" t="str">
        <f ca="1">IF(B152="","",IF(B151&lt;(Retirement!$B$3+wy),C151*(1+preinf),C151*(1+inf)))</f>
        <v/>
      </c>
      <c r="D152" s="36">
        <f t="shared" ca="1" si="49"/>
        <v>0</v>
      </c>
      <c r="E152" s="36" t="str">
        <f t="shared" ca="1" si="50"/>
        <v/>
      </c>
      <c r="F152" s="36" t="str">
        <f ca="1">IF(B152="","",IF(A151&lt;y+wy,IF(Retirement!$J$16="none","none",(12*E152+F151)*(1+preretint)),""))</f>
        <v/>
      </c>
      <c r="G152" s="36" t="str">
        <f ca="1">IF(B152="","",IF(A151&lt;y+wy,G151*(1+Retirement!$B$14),""))</f>
        <v/>
      </c>
      <c r="H152" s="36" t="str">
        <f ca="1">IF(B152="","",IF(A152&gt;=Retirement!$B$4,(H151-12*IF(D152="",0,D152))*(1+IF(A152&lt;Retirement!$B$4,preretint,retroi)), IF(A152=Retirement!$B$4-1,corptax,IF(F152="none",0,F152)+G152)))</f>
        <v/>
      </c>
      <c r="I152" s="41" t="str">
        <f ca="1">IF(A152=Retirement!$B$4-1,IF(F152="none",0,F152)+G152-H152,"")</f>
        <v/>
      </c>
      <c r="J152" s="81" t="e">
        <f t="shared" ca="1" si="40"/>
        <v>#N/A</v>
      </c>
      <c r="K152" s="82" t="e">
        <f t="shared" ca="1" si="41"/>
        <v>#N/A</v>
      </c>
      <c r="L152" s="82" t="e">
        <f t="shared" ca="1" si="51"/>
        <v>#N/A</v>
      </c>
      <c r="M152" s="82">
        <f ca="1">IF(A152&gt;rety-1,'Cash flow summary'!H152,NA())/100000</f>
        <v>0</v>
      </c>
      <c r="N152" s="82" t="e">
        <f t="shared" ca="1" si="52"/>
        <v>#N/A</v>
      </c>
      <c r="O152" s="81" t="e">
        <f t="shared" ca="1" si="42"/>
        <v>#N/A</v>
      </c>
      <c r="P152" s="28"/>
      <c r="Q152" s="283" t="str">
        <f t="shared" ca="1" si="43"/>
        <v/>
      </c>
      <c r="R152" s="30" t="str">
        <f ca="1">IF(A152&gt;YEAR('Financial Goals (non-recurring)'!$B$6)-1,"",IF(R151&lt;&gt;"",R151+1,IF(A152=YEAR('Financial Goals (non-recurring)'!$B$7),1,"")))</f>
        <v/>
      </c>
      <c r="S152" s="36" t="str">
        <f ca="1">IF(R152&lt;&gt;"",'Financial Goals (non-recurring)'!$B$18*(1+incg)^(R152-1),"")</f>
        <v/>
      </c>
      <c r="T152" s="30" t="str">
        <f ca="1">IF(A152&gt;YEAR('Financial Goals (non-recurring)'!$D$6)-1,"",IF(T151&lt;&gt;"",T151+1,IF(A152=YEAR('Financial Goals (non-recurring)'!$D$7),1,"")))</f>
        <v/>
      </c>
      <c r="U152" s="36" t="str">
        <f ca="1">IF(T152&lt;&gt;"",'Financial Goals (non-recurring)'!$D$18*(1+'Financial Goals (non-recurring)'!$D$14)^(T152-1),"")</f>
        <v/>
      </c>
      <c r="V152" s="30" t="str">
        <f ca="1">IF(A152&gt;YEAR('Financial Goals (non-recurring)'!$F$6)-1,"",IF(V151&lt;&gt;"",V151+1,IF(A152=YEAR('Financial Goals (non-recurring)'!$F$7),1,"")))</f>
        <v/>
      </c>
      <c r="W152" s="36" t="str">
        <f ca="1">IF(V152&lt;&gt;"",'Financial Goals (non-recurring)'!$F$18*(1+'Financial Goals (non-recurring)'!$F$14)^(V152-1),"")</f>
        <v/>
      </c>
      <c r="X152" s="30" t="str">
        <f ca="1">IF(A152&gt;YEAR('Financial Goals (non-recurring)'!$H$6)-1,"",IF(X151&lt;&gt;"",X151+1,IF(A152=YEAR('Financial Goals (non-recurring)'!$H$7),1,"")))</f>
        <v/>
      </c>
      <c r="Y152" s="36" t="str">
        <f ca="1">IF(X152&lt;&gt;"",'Financial Goals (non-recurring)'!$H$18*(1+'Financial Goals (non-recurring)'!$H$14)^(X152-1),"")</f>
        <v/>
      </c>
      <c r="Z152" s="30" t="str">
        <f ca="1">IF(A152&gt;YEAR('Financial Goals (non-recurring)'!$J$6)-1,"",IF(Z151&lt;&gt;"",Z151+1,IF(A152=YEAR('Financial Goals (non-recurring)'!$J$7),1,"")))</f>
        <v/>
      </c>
      <c r="AA152" s="36" t="str">
        <f ca="1">IF(Z152&lt;&gt;"",'Financial Goals (non-recurring)'!$J$18*(1+'Financial Goals (non-recurring)'!$J$14)^(Z152-1),"")</f>
        <v/>
      </c>
      <c r="AB152" s="28"/>
      <c r="AC152" s="35" t="str">
        <f t="shared" ca="1" si="44"/>
        <v/>
      </c>
      <c r="AD152" s="31" t="str">
        <f ca="1">IF(ISERROR(INDEX('Financial Goals (recurring)'!$D$4:$H$34,MATCH('Detailed Cash Flow Chart'!AC152,'Financial Goals (recurring)'!$D$4:$D$34,0),3)),"",INDEX('Financial Goals (recurring)'!$D$4:$H$34,MATCH('Detailed Cash Flow Chart'!AC152,'Financial Goals (recurring)'!$D$4:$D$34,0),3))</f>
        <v/>
      </c>
      <c r="AE152" s="32" t="str">
        <f ca="1">IF(ISERROR(INDEX('Financial Goals (recurring)'!$E$4:$H$34,MATCH('Detailed Cash Flow Chart'!AC152,'Financial Goals (recurring)'!$E$4:$E$34,0),3)),"",INDEX('Financial Goals (recurring)'!$E$4:$H$34,MATCH('Detailed Cash Flow Chart'!AC152,'Financial Goals (recurring)'!$E$4:$E$34,0),3))</f>
        <v/>
      </c>
      <c r="AF152" s="32" t="str">
        <f ca="1">IF(ISERROR(INDEX('Financial Goals (recurring)'!$D$4:$H$34,MATCH('Detailed Cash Flow Chart'!AC152,'Financial Goals (recurring)'!$D$4:$D$34,0),5)),"",INDEX('Financial Goals (recurring)'!$D$4:$H$34,MATCH('Detailed Cash Flow Chart'!AC152,'Financial Goals (recurring)'!$D$4:$D$34,0),5))</f>
        <v/>
      </c>
      <c r="AG152" s="36" t="str">
        <f t="shared" si="45"/>
        <v/>
      </c>
      <c r="AH152" s="38"/>
      <c r="AI152" s="28"/>
      <c r="AJ152" s="38" t="str">
        <f t="shared" ca="1" si="46"/>
        <v/>
      </c>
      <c r="AK152" s="38" t="str">
        <f ca="1">IF(ISERROR(INDEX('Financial Goals (recurring)'!$M$4:$Q$34,MATCH('Detailed Cash Flow Chart'!AC152,'Financial Goals (recurring)'!$M$4:$M$34,0),3)),"",INDEX('Financial Goals (recurring)'!$M$4:$Q$34,MATCH('Detailed Cash Flow Chart'!AC152,'Financial Goals (recurring)'!$M$4:$M$34,0),3))</f>
        <v/>
      </c>
      <c r="AL152" s="38" t="str">
        <f ca="1">IF(ISERROR(INDEX('Financial Goals (recurring)'!$N$4:$Q$34,MATCH('Detailed Cash Flow Chart'!AC152,'Financial Goals (recurring)'!$N$4:$N$34,0),3)),"",INDEX('Financial Goals (recurring)'!$N$4:$Q$34,MATCH('Detailed Cash Flow Chart'!AC152,'Financial Goals (recurring)'!$N$4:$N$34,0),3))</f>
        <v/>
      </c>
      <c r="AM152" s="38" t="str">
        <f ca="1">IF(ISERROR(INDEX('Financial Goals (recurring)'!$M$4:$Q$34,MATCH('Detailed Cash Flow Chart'!AC152,'Financial Goals (recurring)'!$M$4:$M$34,0),5)),"",INDEX('Financial Goals (recurring)'!$M$4:$Q$34,MATCH('Detailed Cash Flow Chart'!AC152,'Financial Goals (recurring)'!$M$4:$M$34,0),5))</f>
        <v/>
      </c>
      <c r="AN152" s="32" t="str">
        <f t="shared" ca="1" si="47"/>
        <v/>
      </c>
      <c r="AO152" s="34" t="str">
        <f t="shared" ca="1" si="38"/>
        <v/>
      </c>
      <c r="AP152" s="28"/>
      <c r="AQ152" s="36">
        <f t="shared" ca="1" si="48"/>
        <v>0</v>
      </c>
    </row>
    <row r="153" spans="1:43">
      <c r="A153" s="39" t="str">
        <f t="shared" ca="1" si="39"/>
        <v/>
      </c>
      <c r="B153" s="39" t="str">
        <f ca="1">IF(B152&lt;(Retirement!$B$3+wy+k),B152+1,"")</f>
        <v/>
      </c>
      <c r="C153" s="36" t="str">
        <f ca="1">IF(B153="","",IF(B152&lt;(Retirement!$B$3+wy),C152*(1+preinf),C152*(1+inf)))</f>
        <v/>
      </c>
      <c r="D153" s="36">
        <f t="shared" ca="1" si="49"/>
        <v>0</v>
      </c>
      <c r="E153" s="36" t="str">
        <f t="shared" ca="1" si="50"/>
        <v/>
      </c>
      <c r="F153" s="36" t="str">
        <f ca="1">IF(B153="","",IF(A152&lt;y+wy,IF(Retirement!$J$16="none","none",(12*E153+F152)*(1+preretint)),""))</f>
        <v/>
      </c>
      <c r="G153" s="36" t="str">
        <f ca="1">IF(B153="","",IF(A152&lt;y+wy,G152*(1+Retirement!$B$14),""))</f>
        <v/>
      </c>
      <c r="H153" s="36" t="str">
        <f ca="1">IF(B153="","",IF(A153&gt;=Retirement!$B$4,(H152-12*IF(D153="",0,D153))*(1+IF(A153&lt;Retirement!$B$4,preretint,retroi)), IF(A153=Retirement!$B$4-1,corptax,IF(F153="none",0,F153)+G153)))</f>
        <v/>
      </c>
      <c r="I153" s="41" t="str">
        <f ca="1">IF(A153=Retirement!$B$4-1,IF(F153="none",0,F153)+G153-H153,"")</f>
        <v/>
      </c>
      <c r="J153" s="81" t="e">
        <f t="shared" ca="1" si="40"/>
        <v>#N/A</v>
      </c>
      <c r="K153" s="82" t="e">
        <f t="shared" ca="1" si="41"/>
        <v>#N/A</v>
      </c>
      <c r="L153" s="82" t="e">
        <f t="shared" ca="1" si="51"/>
        <v>#N/A</v>
      </c>
      <c r="M153" s="82">
        <f ca="1">IF(A153&gt;rety-1,'Cash flow summary'!H153,NA())/100000</f>
        <v>0</v>
      </c>
      <c r="N153" s="82" t="e">
        <f t="shared" ca="1" si="52"/>
        <v>#N/A</v>
      </c>
      <c r="O153" s="81" t="e">
        <f t="shared" ca="1" si="42"/>
        <v>#N/A</v>
      </c>
      <c r="P153" s="28"/>
      <c r="Q153" s="283" t="str">
        <f t="shared" ca="1" si="43"/>
        <v/>
      </c>
      <c r="R153" s="30" t="str">
        <f ca="1">IF(A153&gt;YEAR('Financial Goals (non-recurring)'!$B$6)-1,"",IF(R152&lt;&gt;"",R152+1,IF(A153=YEAR('Financial Goals (non-recurring)'!$B$7),1,"")))</f>
        <v/>
      </c>
      <c r="S153" s="36" t="str">
        <f ca="1">IF(R153&lt;&gt;"",'Financial Goals (non-recurring)'!$B$18*(1+incg)^(R153-1),"")</f>
        <v/>
      </c>
      <c r="T153" s="30" t="str">
        <f ca="1">IF(A153&gt;YEAR('Financial Goals (non-recurring)'!$D$6)-1,"",IF(T152&lt;&gt;"",T152+1,IF(A153=YEAR('Financial Goals (non-recurring)'!$D$7),1,"")))</f>
        <v/>
      </c>
      <c r="U153" s="36" t="str">
        <f ca="1">IF(T153&lt;&gt;"",'Financial Goals (non-recurring)'!$D$18*(1+'Financial Goals (non-recurring)'!$D$14)^(T153-1),"")</f>
        <v/>
      </c>
      <c r="V153" s="30" t="str">
        <f ca="1">IF(A153&gt;YEAR('Financial Goals (non-recurring)'!$F$6)-1,"",IF(V152&lt;&gt;"",V152+1,IF(A153=YEAR('Financial Goals (non-recurring)'!$F$7),1,"")))</f>
        <v/>
      </c>
      <c r="W153" s="36" t="str">
        <f ca="1">IF(V153&lt;&gt;"",'Financial Goals (non-recurring)'!$F$18*(1+'Financial Goals (non-recurring)'!$F$14)^(V153-1),"")</f>
        <v/>
      </c>
      <c r="X153" s="30" t="str">
        <f ca="1">IF(A153&gt;YEAR('Financial Goals (non-recurring)'!$H$6)-1,"",IF(X152&lt;&gt;"",X152+1,IF(A153=YEAR('Financial Goals (non-recurring)'!$H$7),1,"")))</f>
        <v/>
      </c>
      <c r="Y153" s="36" t="str">
        <f ca="1">IF(X153&lt;&gt;"",'Financial Goals (non-recurring)'!$H$18*(1+'Financial Goals (non-recurring)'!$H$14)^(X153-1),"")</f>
        <v/>
      </c>
      <c r="Z153" s="30" t="str">
        <f ca="1">IF(A153&gt;YEAR('Financial Goals (non-recurring)'!$J$6)-1,"",IF(Z152&lt;&gt;"",Z152+1,IF(A153=YEAR('Financial Goals (non-recurring)'!$J$7),1,"")))</f>
        <v/>
      </c>
      <c r="AA153" s="36" t="str">
        <f ca="1">IF(Z153&lt;&gt;"",'Financial Goals (non-recurring)'!$J$18*(1+'Financial Goals (non-recurring)'!$J$14)^(Z153-1),"")</f>
        <v/>
      </c>
      <c r="AB153" s="28"/>
      <c r="AC153" s="35" t="str">
        <f t="shared" ca="1" si="44"/>
        <v/>
      </c>
      <c r="AD153" s="31" t="str">
        <f ca="1">IF(ISERROR(INDEX('Financial Goals (recurring)'!$D$4:$H$34,MATCH('Detailed Cash Flow Chart'!AC153,'Financial Goals (recurring)'!$D$4:$D$34,0),3)),"",INDEX('Financial Goals (recurring)'!$D$4:$H$34,MATCH('Detailed Cash Flow Chart'!AC153,'Financial Goals (recurring)'!$D$4:$D$34,0),3))</f>
        <v/>
      </c>
      <c r="AE153" s="32" t="str">
        <f ca="1">IF(ISERROR(INDEX('Financial Goals (recurring)'!$E$4:$H$34,MATCH('Detailed Cash Flow Chart'!AC153,'Financial Goals (recurring)'!$E$4:$E$34,0),3)),"",INDEX('Financial Goals (recurring)'!$E$4:$H$34,MATCH('Detailed Cash Flow Chart'!AC153,'Financial Goals (recurring)'!$E$4:$E$34,0),3))</f>
        <v/>
      </c>
      <c r="AF153" s="32" t="str">
        <f ca="1">IF(ISERROR(INDEX('Financial Goals (recurring)'!$D$4:$H$34,MATCH('Detailed Cash Flow Chart'!AC153,'Financial Goals (recurring)'!$D$4:$D$34,0),5)),"",INDEX('Financial Goals (recurring)'!$D$4:$H$34,MATCH('Detailed Cash Flow Chart'!AC153,'Financial Goals (recurring)'!$D$4:$D$34,0),5))</f>
        <v/>
      </c>
      <c r="AG153" s="36" t="str">
        <f t="shared" si="45"/>
        <v/>
      </c>
      <c r="AH153" s="38"/>
      <c r="AI153" s="28"/>
      <c r="AJ153" s="38" t="str">
        <f t="shared" ca="1" si="46"/>
        <v/>
      </c>
      <c r="AK153" s="38" t="str">
        <f ca="1">IF(ISERROR(INDEX('Financial Goals (recurring)'!$M$4:$Q$34,MATCH('Detailed Cash Flow Chart'!AC153,'Financial Goals (recurring)'!$M$4:$M$34,0),3)),"",INDEX('Financial Goals (recurring)'!$M$4:$Q$34,MATCH('Detailed Cash Flow Chart'!AC153,'Financial Goals (recurring)'!$M$4:$M$34,0),3))</f>
        <v/>
      </c>
      <c r="AL153" s="38" t="str">
        <f ca="1">IF(ISERROR(INDEX('Financial Goals (recurring)'!$N$4:$Q$34,MATCH('Detailed Cash Flow Chart'!AC153,'Financial Goals (recurring)'!$N$4:$N$34,0),3)),"",INDEX('Financial Goals (recurring)'!$N$4:$Q$34,MATCH('Detailed Cash Flow Chart'!AC153,'Financial Goals (recurring)'!$N$4:$N$34,0),3))</f>
        <v/>
      </c>
      <c r="AM153" s="38" t="str">
        <f ca="1">IF(ISERROR(INDEX('Financial Goals (recurring)'!$M$4:$Q$34,MATCH('Detailed Cash Flow Chart'!AC153,'Financial Goals (recurring)'!$M$4:$M$34,0),5)),"",INDEX('Financial Goals (recurring)'!$M$4:$Q$34,MATCH('Detailed Cash Flow Chart'!AC153,'Financial Goals (recurring)'!$M$4:$M$34,0),5))</f>
        <v/>
      </c>
      <c r="AN153" s="32" t="str">
        <f t="shared" ca="1" si="47"/>
        <v/>
      </c>
      <c r="AO153" s="34" t="str">
        <f t="shared" ca="1" si="38"/>
        <v/>
      </c>
      <c r="AP153" s="28"/>
      <c r="AQ153" s="36">
        <f t="shared" ca="1" si="48"/>
        <v>0</v>
      </c>
    </row>
    <row r="154" spans="1:43">
      <c r="A154" s="39" t="str">
        <f t="shared" ca="1" si="39"/>
        <v/>
      </c>
      <c r="B154" s="39" t="str">
        <f ca="1">IF(B153&lt;(Retirement!$B$3+wy+k),B153+1,"")</f>
        <v/>
      </c>
      <c r="C154" s="36" t="str">
        <f ca="1">IF(B154="","",IF(B153&lt;(Retirement!$B$3+wy),C153*(1+preinf),C153*(1+inf)))</f>
        <v/>
      </c>
      <c r="D154" s="36">
        <f t="shared" ca="1" si="49"/>
        <v>0</v>
      </c>
      <c r="E154" s="36" t="str">
        <f t="shared" ca="1" si="50"/>
        <v/>
      </c>
      <c r="F154" s="36" t="str">
        <f ca="1">IF(B154="","",IF(A153&lt;y+wy,IF(Retirement!$J$16="none","none",(12*E154+F153)*(1+preretint)),""))</f>
        <v/>
      </c>
      <c r="G154" s="36" t="str">
        <f ca="1">IF(B154="","",IF(A153&lt;y+wy,G153*(1+Retirement!$B$14),""))</f>
        <v/>
      </c>
      <c r="H154" s="36" t="str">
        <f ca="1">IF(B154="","",IF(A154&gt;=Retirement!$B$4,(H153-12*IF(D154="",0,D154))*(1+IF(A154&lt;Retirement!$B$4,preretint,retroi)), IF(A154=Retirement!$B$4-1,corptax,IF(F154="none",0,F154)+G154)))</f>
        <v/>
      </c>
      <c r="I154" s="41" t="str">
        <f ca="1">IF(A154=Retirement!$B$4-1,IF(F154="none",0,F154)+G154-H154,"")</f>
        <v/>
      </c>
      <c r="J154" s="81" t="e">
        <f t="shared" ca="1" si="40"/>
        <v>#N/A</v>
      </c>
      <c r="K154" s="82" t="e">
        <f t="shared" ca="1" si="41"/>
        <v>#N/A</v>
      </c>
      <c r="L154" s="82" t="e">
        <f t="shared" ca="1" si="51"/>
        <v>#N/A</v>
      </c>
      <c r="M154" s="82">
        <f ca="1">IF(A154&gt;rety-1,'Cash flow summary'!H154,NA())/100000</f>
        <v>0</v>
      </c>
      <c r="N154" s="82" t="e">
        <f t="shared" ca="1" si="52"/>
        <v>#N/A</v>
      </c>
      <c r="O154" s="81" t="e">
        <f t="shared" ca="1" si="42"/>
        <v>#N/A</v>
      </c>
      <c r="P154" s="28"/>
      <c r="Q154" s="283" t="str">
        <f t="shared" ca="1" si="43"/>
        <v/>
      </c>
      <c r="R154" s="30" t="str">
        <f ca="1">IF(A154&gt;YEAR('Financial Goals (non-recurring)'!$B$6)-1,"",IF(R153&lt;&gt;"",R153+1,IF(A154=YEAR('Financial Goals (non-recurring)'!$B$7),1,"")))</f>
        <v/>
      </c>
      <c r="S154" s="36" t="str">
        <f ca="1">IF(R154&lt;&gt;"",'Financial Goals (non-recurring)'!$B$18*(1+incg)^(R154-1),"")</f>
        <v/>
      </c>
      <c r="T154" s="30" t="str">
        <f ca="1">IF(A154&gt;YEAR('Financial Goals (non-recurring)'!$D$6)-1,"",IF(T153&lt;&gt;"",T153+1,IF(A154=YEAR('Financial Goals (non-recurring)'!$D$7),1,"")))</f>
        <v/>
      </c>
      <c r="U154" s="36" t="str">
        <f ca="1">IF(T154&lt;&gt;"",'Financial Goals (non-recurring)'!$D$18*(1+'Financial Goals (non-recurring)'!$D$14)^(T154-1),"")</f>
        <v/>
      </c>
      <c r="V154" s="30" t="str">
        <f ca="1">IF(A154&gt;YEAR('Financial Goals (non-recurring)'!$F$6)-1,"",IF(V153&lt;&gt;"",V153+1,IF(A154=YEAR('Financial Goals (non-recurring)'!$F$7),1,"")))</f>
        <v/>
      </c>
      <c r="W154" s="36" t="str">
        <f ca="1">IF(V154&lt;&gt;"",'Financial Goals (non-recurring)'!$F$18*(1+'Financial Goals (non-recurring)'!$F$14)^(V154-1),"")</f>
        <v/>
      </c>
      <c r="X154" s="30" t="str">
        <f ca="1">IF(A154&gt;YEAR('Financial Goals (non-recurring)'!$H$6)-1,"",IF(X153&lt;&gt;"",X153+1,IF(A154=YEAR('Financial Goals (non-recurring)'!$H$7),1,"")))</f>
        <v/>
      </c>
      <c r="Y154" s="36" t="str">
        <f ca="1">IF(X154&lt;&gt;"",'Financial Goals (non-recurring)'!$H$18*(1+'Financial Goals (non-recurring)'!$H$14)^(X154-1),"")</f>
        <v/>
      </c>
      <c r="Z154" s="30" t="str">
        <f ca="1">IF(A154&gt;YEAR('Financial Goals (non-recurring)'!$J$6)-1,"",IF(Z153&lt;&gt;"",Z153+1,IF(A154=YEAR('Financial Goals (non-recurring)'!$J$7),1,"")))</f>
        <v/>
      </c>
      <c r="AA154" s="36" t="str">
        <f ca="1">IF(Z154&lt;&gt;"",'Financial Goals (non-recurring)'!$J$18*(1+'Financial Goals (non-recurring)'!$J$14)^(Z154-1),"")</f>
        <v/>
      </c>
      <c r="AB154" s="28"/>
      <c r="AC154" s="35" t="str">
        <f t="shared" ca="1" si="44"/>
        <v/>
      </c>
      <c r="AD154" s="31" t="str">
        <f ca="1">IF(ISERROR(INDEX('Financial Goals (recurring)'!$D$4:$H$34,MATCH('Detailed Cash Flow Chart'!AC154,'Financial Goals (recurring)'!$D$4:$D$34,0),3)),"",INDEX('Financial Goals (recurring)'!$D$4:$H$34,MATCH('Detailed Cash Flow Chart'!AC154,'Financial Goals (recurring)'!$D$4:$D$34,0),3))</f>
        <v/>
      </c>
      <c r="AE154" s="32" t="str">
        <f ca="1">IF(ISERROR(INDEX('Financial Goals (recurring)'!$E$4:$H$34,MATCH('Detailed Cash Flow Chart'!AC154,'Financial Goals (recurring)'!$E$4:$E$34,0),3)),"",INDEX('Financial Goals (recurring)'!$E$4:$H$34,MATCH('Detailed Cash Flow Chart'!AC154,'Financial Goals (recurring)'!$E$4:$E$34,0),3))</f>
        <v/>
      </c>
      <c r="AF154" s="32" t="str">
        <f ca="1">IF(ISERROR(INDEX('Financial Goals (recurring)'!$D$4:$H$34,MATCH('Detailed Cash Flow Chart'!AC154,'Financial Goals (recurring)'!$D$4:$D$34,0),5)),"",INDEX('Financial Goals (recurring)'!$D$4:$H$34,MATCH('Detailed Cash Flow Chart'!AC154,'Financial Goals (recurring)'!$D$4:$D$34,0),5))</f>
        <v/>
      </c>
      <c r="AG154" s="36" t="str">
        <f t="shared" si="45"/>
        <v/>
      </c>
      <c r="AH154" s="38"/>
      <c r="AI154" s="28"/>
      <c r="AJ154" s="38" t="str">
        <f t="shared" ca="1" si="46"/>
        <v/>
      </c>
      <c r="AK154" s="38" t="str">
        <f ca="1">IF(ISERROR(INDEX('Financial Goals (recurring)'!$M$4:$Q$34,MATCH('Detailed Cash Flow Chart'!AC154,'Financial Goals (recurring)'!$M$4:$M$34,0),3)),"",INDEX('Financial Goals (recurring)'!$M$4:$Q$34,MATCH('Detailed Cash Flow Chart'!AC154,'Financial Goals (recurring)'!$M$4:$M$34,0),3))</f>
        <v/>
      </c>
      <c r="AL154" s="38" t="str">
        <f ca="1">IF(ISERROR(INDEX('Financial Goals (recurring)'!$N$4:$Q$34,MATCH('Detailed Cash Flow Chart'!AC154,'Financial Goals (recurring)'!$N$4:$N$34,0),3)),"",INDEX('Financial Goals (recurring)'!$N$4:$Q$34,MATCH('Detailed Cash Flow Chart'!AC154,'Financial Goals (recurring)'!$N$4:$N$34,0),3))</f>
        <v/>
      </c>
      <c r="AM154" s="38" t="str">
        <f ca="1">IF(ISERROR(INDEX('Financial Goals (recurring)'!$M$4:$Q$34,MATCH('Detailed Cash Flow Chart'!AC154,'Financial Goals (recurring)'!$M$4:$M$34,0),5)),"",INDEX('Financial Goals (recurring)'!$M$4:$Q$34,MATCH('Detailed Cash Flow Chart'!AC154,'Financial Goals (recurring)'!$M$4:$M$34,0),5))</f>
        <v/>
      </c>
      <c r="AN154" s="32" t="str">
        <f t="shared" ca="1" si="47"/>
        <v/>
      </c>
      <c r="AO154" s="34" t="str">
        <f t="shared" ca="1" si="38"/>
        <v/>
      </c>
      <c r="AP154" s="28"/>
      <c r="AQ154" s="36">
        <f t="shared" ca="1" si="48"/>
        <v>0</v>
      </c>
    </row>
    <row r="155" spans="1:43">
      <c r="A155" s="39" t="str">
        <f t="shared" ca="1" si="39"/>
        <v/>
      </c>
      <c r="B155" s="39" t="str">
        <f ca="1">IF(B154&lt;(Retirement!$B$3+wy+k),B154+1,"")</f>
        <v/>
      </c>
      <c r="C155" s="36" t="str">
        <f ca="1">IF(B155="","",IF(B154&lt;(Retirement!$B$3+wy),C154*(1+preinf),C154*(1+inf)))</f>
        <v/>
      </c>
      <c r="D155" s="36">
        <f t="shared" ca="1" si="49"/>
        <v>0</v>
      </c>
      <c r="E155" s="36" t="str">
        <f t="shared" ca="1" si="50"/>
        <v/>
      </c>
      <c r="F155" s="36" t="str">
        <f ca="1">IF(B155="","",IF(A154&lt;y+wy,IF(Retirement!$J$16="none","none",(12*E155+F154)*(1+preretint)),""))</f>
        <v/>
      </c>
      <c r="G155" s="36" t="str">
        <f ca="1">IF(B155="","",IF(A154&lt;y+wy,G154*(1+Retirement!$B$14),""))</f>
        <v/>
      </c>
      <c r="H155" s="36" t="str">
        <f ca="1">IF(B155="","",IF(A155&gt;=Retirement!$B$4,(H154-12*IF(D155="",0,D155))*(1+IF(A155&lt;Retirement!$B$4,preretint,retroi)), IF(A155=Retirement!$B$4-1,corptax,IF(F155="none",0,F155)+G155)))</f>
        <v/>
      </c>
      <c r="I155" s="41" t="str">
        <f ca="1">IF(A155=Retirement!$B$4-1,IF(F155="none",0,F155)+G155-H155,"")</f>
        <v/>
      </c>
      <c r="J155" s="81" t="e">
        <f t="shared" ca="1" si="40"/>
        <v>#N/A</v>
      </c>
      <c r="K155" s="82" t="e">
        <f t="shared" ca="1" si="41"/>
        <v>#N/A</v>
      </c>
      <c r="L155" s="82" t="e">
        <f t="shared" ca="1" si="51"/>
        <v>#N/A</v>
      </c>
      <c r="M155" s="82">
        <f ca="1">IF(A155&gt;rety-1,'Cash flow summary'!H155,NA())/100000</f>
        <v>0</v>
      </c>
      <c r="N155" s="82" t="e">
        <f t="shared" ca="1" si="52"/>
        <v>#N/A</v>
      </c>
      <c r="O155" s="81" t="e">
        <f t="shared" ca="1" si="42"/>
        <v>#N/A</v>
      </c>
      <c r="P155" s="28"/>
      <c r="Q155" s="283" t="str">
        <f t="shared" ca="1" si="43"/>
        <v/>
      </c>
      <c r="R155" s="30" t="str">
        <f ca="1">IF(A155&gt;YEAR('Financial Goals (non-recurring)'!$B$6)-1,"",IF(R154&lt;&gt;"",R154+1,IF(A155=YEAR('Financial Goals (non-recurring)'!$B$7),1,"")))</f>
        <v/>
      </c>
      <c r="S155" s="36" t="str">
        <f ca="1">IF(R155&lt;&gt;"",'Financial Goals (non-recurring)'!$B$18*(1+incg)^(R155-1),"")</f>
        <v/>
      </c>
      <c r="T155" s="30" t="str">
        <f ca="1">IF(A155&gt;YEAR('Financial Goals (non-recurring)'!$D$6)-1,"",IF(T154&lt;&gt;"",T154+1,IF(A155=YEAR('Financial Goals (non-recurring)'!$D$7),1,"")))</f>
        <v/>
      </c>
      <c r="U155" s="36" t="str">
        <f ca="1">IF(T155&lt;&gt;"",'Financial Goals (non-recurring)'!$D$18*(1+'Financial Goals (non-recurring)'!$D$14)^(T155-1),"")</f>
        <v/>
      </c>
      <c r="V155" s="30" t="str">
        <f ca="1">IF(A155&gt;YEAR('Financial Goals (non-recurring)'!$F$6)-1,"",IF(V154&lt;&gt;"",V154+1,IF(A155=YEAR('Financial Goals (non-recurring)'!$F$7),1,"")))</f>
        <v/>
      </c>
      <c r="W155" s="36" t="str">
        <f ca="1">IF(V155&lt;&gt;"",'Financial Goals (non-recurring)'!$F$18*(1+'Financial Goals (non-recurring)'!$F$14)^(V155-1),"")</f>
        <v/>
      </c>
      <c r="X155" s="30" t="str">
        <f ca="1">IF(A155&gt;YEAR('Financial Goals (non-recurring)'!$H$6)-1,"",IF(X154&lt;&gt;"",X154+1,IF(A155=YEAR('Financial Goals (non-recurring)'!$H$7),1,"")))</f>
        <v/>
      </c>
      <c r="Y155" s="36" t="str">
        <f ca="1">IF(X155&lt;&gt;"",'Financial Goals (non-recurring)'!$H$18*(1+'Financial Goals (non-recurring)'!$H$14)^(X155-1),"")</f>
        <v/>
      </c>
      <c r="Z155" s="30" t="str">
        <f ca="1">IF(A155&gt;YEAR('Financial Goals (non-recurring)'!$J$6)-1,"",IF(Z154&lt;&gt;"",Z154+1,IF(A155=YEAR('Financial Goals (non-recurring)'!$J$7),1,"")))</f>
        <v/>
      </c>
      <c r="AA155" s="36" t="str">
        <f ca="1">IF(Z155&lt;&gt;"",'Financial Goals (non-recurring)'!$J$18*(1+'Financial Goals (non-recurring)'!$J$14)^(Z155-1),"")</f>
        <v/>
      </c>
      <c r="AB155" s="28"/>
      <c r="AC155" s="35" t="str">
        <f t="shared" ca="1" si="44"/>
        <v/>
      </c>
      <c r="AD155" s="31" t="str">
        <f ca="1">IF(ISERROR(INDEX('Financial Goals (recurring)'!$D$4:$H$34,MATCH('Detailed Cash Flow Chart'!AC155,'Financial Goals (recurring)'!$D$4:$D$34,0),3)),"",INDEX('Financial Goals (recurring)'!$D$4:$H$34,MATCH('Detailed Cash Flow Chart'!AC155,'Financial Goals (recurring)'!$D$4:$D$34,0),3))</f>
        <v/>
      </c>
      <c r="AE155" s="32" t="str">
        <f ca="1">IF(ISERROR(INDEX('Financial Goals (recurring)'!$E$4:$H$34,MATCH('Detailed Cash Flow Chart'!AC155,'Financial Goals (recurring)'!$E$4:$E$34,0),3)),"",INDEX('Financial Goals (recurring)'!$E$4:$H$34,MATCH('Detailed Cash Flow Chart'!AC155,'Financial Goals (recurring)'!$E$4:$E$34,0),3))</f>
        <v/>
      </c>
      <c r="AF155" s="32" t="str">
        <f ca="1">IF(ISERROR(INDEX('Financial Goals (recurring)'!$D$4:$H$34,MATCH('Detailed Cash Flow Chart'!AC155,'Financial Goals (recurring)'!$D$4:$D$34,0),5)),"",INDEX('Financial Goals (recurring)'!$D$4:$H$34,MATCH('Detailed Cash Flow Chart'!AC155,'Financial Goals (recurring)'!$D$4:$D$34,0),5))</f>
        <v/>
      </c>
      <c r="AG155" s="36" t="str">
        <f t="shared" si="45"/>
        <v/>
      </c>
      <c r="AH155" s="38"/>
      <c r="AI155" s="28"/>
      <c r="AJ155" s="38" t="str">
        <f t="shared" ca="1" si="46"/>
        <v/>
      </c>
      <c r="AK155" s="38" t="str">
        <f ca="1">IF(ISERROR(INDEX('Financial Goals (recurring)'!$M$4:$Q$34,MATCH('Detailed Cash Flow Chart'!AC155,'Financial Goals (recurring)'!$M$4:$M$34,0),3)),"",INDEX('Financial Goals (recurring)'!$M$4:$Q$34,MATCH('Detailed Cash Flow Chart'!AC155,'Financial Goals (recurring)'!$M$4:$M$34,0),3))</f>
        <v/>
      </c>
      <c r="AL155" s="38" t="str">
        <f ca="1">IF(ISERROR(INDEX('Financial Goals (recurring)'!$N$4:$Q$34,MATCH('Detailed Cash Flow Chart'!AC155,'Financial Goals (recurring)'!$N$4:$N$34,0),3)),"",INDEX('Financial Goals (recurring)'!$N$4:$Q$34,MATCH('Detailed Cash Flow Chart'!AC155,'Financial Goals (recurring)'!$N$4:$N$34,0),3))</f>
        <v/>
      </c>
      <c r="AM155" s="38" t="str">
        <f ca="1">IF(ISERROR(INDEX('Financial Goals (recurring)'!$M$4:$Q$34,MATCH('Detailed Cash Flow Chart'!AC155,'Financial Goals (recurring)'!$M$4:$M$34,0),5)),"",INDEX('Financial Goals (recurring)'!$M$4:$Q$34,MATCH('Detailed Cash Flow Chart'!AC155,'Financial Goals (recurring)'!$M$4:$M$34,0),5))</f>
        <v/>
      </c>
      <c r="AN155" s="32" t="str">
        <f t="shared" ca="1" si="47"/>
        <v/>
      </c>
      <c r="AO155" s="34" t="str">
        <f t="shared" ca="1" si="38"/>
        <v/>
      </c>
      <c r="AP155" s="28"/>
      <c r="AQ155" s="36">
        <f t="shared" ca="1" si="48"/>
        <v>0</v>
      </c>
    </row>
    <row r="156" spans="1:43">
      <c r="A156" s="39" t="str">
        <f t="shared" ca="1" si="39"/>
        <v/>
      </c>
      <c r="B156" s="39" t="str">
        <f ca="1">IF(B155&lt;(Retirement!$B$3+wy+k),B155+1,"")</f>
        <v/>
      </c>
      <c r="C156" s="36" t="str">
        <f ca="1">IF(B156="","",IF(B155&lt;(Retirement!$B$3+wy),C155*(1+preinf),C155*(1+inf)))</f>
        <v/>
      </c>
      <c r="D156" s="36">
        <f t="shared" ca="1" si="49"/>
        <v>0</v>
      </c>
      <c r="E156" s="36" t="str">
        <f t="shared" ca="1" si="50"/>
        <v/>
      </c>
      <c r="F156" s="36" t="str">
        <f ca="1">IF(B156="","",IF(A155&lt;y+wy,IF(Retirement!$J$16="none","none",(12*E156+F155)*(1+preretint)),""))</f>
        <v/>
      </c>
      <c r="G156" s="36" t="str">
        <f ca="1">IF(B156="","",IF(A155&lt;y+wy,G155*(1+Retirement!$B$14),""))</f>
        <v/>
      </c>
      <c r="H156" s="36" t="str">
        <f ca="1">IF(B156="","",IF(A156&gt;=Retirement!$B$4,(H155-12*IF(D156="",0,D156))*(1+IF(A156&lt;Retirement!$B$4,preretint,retroi)), IF(A156=Retirement!$B$4-1,corptax,IF(F156="none",0,F156)+G156)))</f>
        <v/>
      </c>
      <c r="I156" s="41" t="str">
        <f ca="1">IF(A156=Retirement!$B$4-1,IF(F156="none",0,F156)+G156-H156,"")</f>
        <v/>
      </c>
      <c r="J156" s="81" t="e">
        <f t="shared" ca="1" si="40"/>
        <v>#N/A</v>
      </c>
      <c r="K156" s="82" t="e">
        <f t="shared" ca="1" si="41"/>
        <v>#N/A</v>
      </c>
      <c r="L156" s="82" t="e">
        <f t="shared" ca="1" si="51"/>
        <v>#N/A</v>
      </c>
      <c r="M156" s="82">
        <f ca="1">IF(A156&gt;rety-1,'Cash flow summary'!H156,NA())/100000</f>
        <v>0</v>
      </c>
      <c r="N156" s="82" t="e">
        <f t="shared" ca="1" si="52"/>
        <v>#N/A</v>
      </c>
      <c r="O156" s="81" t="e">
        <f t="shared" ca="1" si="42"/>
        <v>#N/A</v>
      </c>
      <c r="P156" s="28"/>
      <c r="Q156" s="283" t="str">
        <f t="shared" ca="1" si="43"/>
        <v/>
      </c>
      <c r="R156" s="30" t="str">
        <f ca="1">IF(A156&gt;YEAR('Financial Goals (non-recurring)'!$B$6)-1,"",IF(R155&lt;&gt;"",R155+1,IF(A156=YEAR('Financial Goals (non-recurring)'!$B$7),1,"")))</f>
        <v/>
      </c>
      <c r="S156" s="36" t="str">
        <f ca="1">IF(R156&lt;&gt;"",'Financial Goals (non-recurring)'!$B$18*(1+incg)^(R156-1),"")</f>
        <v/>
      </c>
      <c r="T156" s="30" t="str">
        <f ca="1">IF(A156&gt;YEAR('Financial Goals (non-recurring)'!$D$6)-1,"",IF(T155&lt;&gt;"",T155+1,IF(A156=YEAR('Financial Goals (non-recurring)'!$D$7),1,"")))</f>
        <v/>
      </c>
      <c r="U156" s="36" t="str">
        <f ca="1">IF(T156&lt;&gt;"",'Financial Goals (non-recurring)'!$D$18*(1+'Financial Goals (non-recurring)'!$D$14)^(T156-1),"")</f>
        <v/>
      </c>
      <c r="V156" s="30" t="str">
        <f ca="1">IF(A156&gt;YEAR('Financial Goals (non-recurring)'!$F$6)-1,"",IF(V155&lt;&gt;"",V155+1,IF(A156=YEAR('Financial Goals (non-recurring)'!$F$7),1,"")))</f>
        <v/>
      </c>
      <c r="W156" s="36" t="str">
        <f ca="1">IF(V156&lt;&gt;"",'Financial Goals (non-recurring)'!$F$18*(1+'Financial Goals (non-recurring)'!$F$14)^(V156-1),"")</f>
        <v/>
      </c>
      <c r="X156" s="30" t="str">
        <f ca="1">IF(A156&gt;YEAR('Financial Goals (non-recurring)'!$H$6)-1,"",IF(X155&lt;&gt;"",X155+1,IF(A156=YEAR('Financial Goals (non-recurring)'!$H$7),1,"")))</f>
        <v/>
      </c>
      <c r="Y156" s="36" t="str">
        <f ca="1">IF(X156&lt;&gt;"",'Financial Goals (non-recurring)'!$H$18*(1+'Financial Goals (non-recurring)'!$H$14)^(X156-1),"")</f>
        <v/>
      </c>
      <c r="Z156" s="30" t="str">
        <f ca="1">IF(A156&gt;YEAR('Financial Goals (non-recurring)'!$J$6)-1,"",IF(Z155&lt;&gt;"",Z155+1,IF(A156=YEAR('Financial Goals (non-recurring)'!$J$7),1,"")))</f>
        <v/>
      </c>
      <c r="AA156" s="36" t="str">
        <f ca="1">IF(Z156&lt;&gt;"",'Financial Goals (non-recurring)'!$J$18*(1+'Financial Goals (non-recurring)'!$J$14)^(Z156-1),"")</f>
        <v/>
      </c>
      <c r="AB156" s="28"/>
      <c r="AC156" s="35" t="str">
        <f t="shared" ca="1" si="44"/>
        <v/>
      </c>
      <c r="AD156" s="31" t="str">
        <f ca="1">IF(ISERROR(INDEX('Financial Goals (recurring)'!$D$4:$H$34,MATCH('Detailed Cash Flow Chart'!AC156,'Financial Goals (recurring)'!$D$4:$D$34,0),3)),"",INDEX('Financial Goals (recurring)'!$D$4:$H$34,MATCH('Detailed Cash Flow Chart'!AC156,'Financial Goals (recurring)'!$D$4:$D$34,0),3))</f>
        <v/>
      </c>
      <c r="AE156" s="32" t="str">
        <f ca="1">IF(ISERROR(INDEX('Financial Goals (recurring)'!$E$4:$H$34,MATCH('Detailed Cash Flow Chart'!AC156,'Financial Goals (recurring)'!$E$4:$E$34,0),3)),"",INDEX('Financial Goals (recurring)'!$E$4:$H$34,MATCH('Detailed Cash Flow Chart'!AC156,'Financial Goals (recurring)'!$E$4:$E$34,0),3))</f>
        <v/>
      </c>
      <c r="AF156" s="32" t="str">
        <f ca="1">IF(ISERROR(INDEX('Financial Goals (recurring)'!$D$4:$H$34,MATCH('Detailed Cash Flow Chart'!AC156,'Financial Goals (recurring)'!$D$4:$D$34,0),5)),"",INDEX('Financial Goals (recurring)'!$D$4:$H$34,MATCH('Detailed Cash Flow Chart'!AC156,'Financial Goals (recurring)'!$D$4:$D$34,0),5))</f>
        <v/>
      </c>
      <c r="AG156" s="36" t="str">
        <f t="shared" si="45"/>
        <v/>
      </c>
      <c r="AH156" s="38"/>
      <c r="AI156" s="28"/>
      <c r="AJ156" s="38" t="str">
        <f t="shared" ca="1" si="46"/>
        <v/>
      </c>
      <c r="AK156" s="38" t="str">
        <f ca="1">IF(ISERROR(INDEX('Financial Goals (recurring)'!$M$4:$Q$34,MATCH('Detailed Cash Flow Chart'!AC156,'Financial Goals (recurring)'!$M$4:$M$34,0),3)),"",INDEX('Financial Goals (recurring)'!$M$4:$Q$34,MATCH('Detailed Cash Flow Chart'!AC156,'Financial Goals (recurring)'!$M$4:$M$34,0),3))</f>
        <v/>
      </c>
      <c r="AL156" s="38" t="str">
        <f ca="1">IF(ISERROR(INDEX('Financial Goals (recurring)'!$N$4:$Q$34,MATCH('Detailed Cash Flow Chart'!AC156,'Financial Goals (recurring)'!$N$4:$N$34,0),3)),"",INDEX('Financial Goals (recurring)'!$N$4:$Q$34,MATCH('Detailed Cash Flow Chart'!AC156,'Financial Goals (recurring)'!$N$4:$N$34,0),3))</f>
        <v/>
      </c>
      <c r="AM156" s="38" t="str">
        <f ca="1">IF(ISERROR(INDEX('Financial Goals (recurring)'!$M$4:$Q$34,MATCH('Detailed Cash Flow Chart'!AC156,'Financial Goals (recurring)'!$M$4:$M$34,0),5)),"",INDEX('Financial Goals (recurring)'!$M$4:$Q$34,MATCH('Detailed Cash Flow Chart'!AC156,'Financial Goals (recurring)'!$M$4:$M$34,0),5))</f>
        <v/>
      </c>
      <c r="AN156" s="32" t="str">
        <f t="shared" ca="1" si="47"/>
        <v/>
      </c>
      <c r="AO156" s="34" t="str">
        <f t="shared" ca="1" si="38"/>
        <v/>
      </c>
      <c r="AP156" s="28"/>
      <c r="AQ156" s="36">
        <f t="shared" ca="1" si="48"/>
        <v>0</v>
      </c>
    </row>
    <row r="157" spans="1:43">
      <c r="A157" s="39" t="str">
        <f t="shared" ca="1" si="39"/>
        <v/>
      </c>
      <c r="B157" s="39" t="str">
        <f ca="1">IF(B156&lt;(Retirement!$B$3+wy+k),B156+1,"")</f>
        <v/>
      </c>
      <c r="C157" s="36" t="str">
        <f ca="1">IF(B157="","",IF(B156&lt;(Retirement!$B$3+wy),C156*(1+preinf),C156*(1+inf)))</f>
        <v/>
      </c>
      <c r="D157" s="36">
        <f t="shared" ca="1" si="49"/>
        <v>0</v>
      </c>
      <c r="E157" s="36" t="str">
        <f t="shared" ca="1" si="50"/>
        <v/>
      </c>
      <c r="F157" s="36" t="str">
        <f ca="1">IF(B157="","",IF(A156&lt;y+wy,IF(Retirement!$J$16="none","none",(12*E157+F156)*(1+preretint)),""))</f>
        <v/>
      </c>
      <c r="G157" s="36" t="str">
        <f ca="1">IF(B157="","",IF(A156&lt;y+wy,G156*(1+Retirement!$B$14),""))</f>
        <v/>
      </c>
      <c r="H157" s="36" t="str">
        <f ca="1">IF(B157="","",IF(A157&gt;=Retirement!$B$4,(H156-12*IF(D157="",0,D157))*(1+IF(A157&lt;Retirement!$B$4,preretint,retroi)), IF(A157=Retirement!$B$4-1,corptax,IF(F157="none",0,F157)+G157)))</f>
        <v/>
      </c>
      <c r="I157" s="41" t="str">
        <f ca="1">IF(A157=Retirement!$B$4-1,IF(F157="none",0,F157)+G157-H157,"")</f>
        <v/>
      </c>
      <c r="J157" s="81" t="e">
        <f t="shared" ca="1" si="40"/>
        <v>#N/A</v>
      </c>
      <c r="K157" s="82" t="e">
        <f t="shared" ca="1" si="41"/>
        <v>#N/A</v>
      </c>
      <c r="L157" s="82" t="e">
        <f t="shared" ca="1" si="51"/>
        <v>#N/A</v>
      </c>
      <c r="M157" s="82">
        <f ca="1">IF(A157&gt;rety-1,'Cash flow summary'!H157,NA())/100000</f>
        <v>0</v>
      </c>
      <c r="N157" s="82" t="e">
        <f t="shared" ca="1" si="52"/>
        <v>#N/A</v>
      </c>
      <c r="O157" s="81" t="e">
        <f t="shared" ca="1" si="42"/>
        <v>#N/A</v>
      </c>
      <c r="P157" s="28"/>
      <c r="Q157" s="283" t="str">
        <f t="shared" ca="1" si="43"/>
        <v/>
      </c>
      <c r="R157" s="30" t="str">
        <f ca="1">IF(A157&gt;YEAR('Financial Goals (non-recurring)'!$B$6)-1,"",IF(R156&lt;&gt;"",R156+1,IF(A157=YEAR('Financial Goals (non-recurring)'!$B$7),1,"")))</f>
        <v/>
      </c>
      <c r="S157" s="36" t="str">
        <f ca="1">IF(R157&lt;&gt;"",'Financial Goals (non-recurring)'!$B$18*(1+incg)^(R157-1),"")</f>
        <v/>
      </c>
      <c r="T157" s="30" t="str">
        <f ca="1">IF(A157&gt;YEAR('Financial Goals (non-recurring)'!$D$6)-1,"",IF(T156&lt;&gt;"",T156+1,IF(A157=YEAR('Financial Goals (non-recurring)'!$D$7),1,"")))</f>
        <v/>
      </c>
      <c r="U157" s="36" t="str">
        <f ca="1">IF(T157&lt;&gt;"",'Financial Goals (non-recurring)'!$D$18*(1+'Financial Goals (non-recurring)'!$D$14)^(T157-1),"")</f>
        <v/>
      </c>
      <c r="V157" s="30" t="str">
        <f ca="1">IF(A157&gt;YEAR('Financial Goals (non-recurring)'!$F$6)-1,"",IF(V156&lt;&gt;"",V156+1,IF(A157=YEAR('Financial Goals (non-recurring)'!$F$7),1,"")))</f>
        <v/>
      </c>
      <c r="W157" s="36" t="str">
        <f ca="1">IF(V157&lt;&gt;"",'Financial Goals (non-recurring)'!$F$18*(1+'Financial Goals (non-recurring)'!$F$14)^(V157-1),"")</f>
        <v/>
      </c>
      <c r="X157" s="30" t="str">
        <f ca="1">IF(A157&gt;YEAR('Financial Goals (non-recurring)'!$H$6)-1,"",IF(X156&lt;&gt;"",X156+1,IF(A157=YEAR('Financial Goals (non-recurring)'!$H$7),1,"")))</f>
        <v/>
      </c>
      <c r="Y157" s="36" t="str">
        <f ca="1">IF(X157&lt;&gt;"",'Financial Goals (non-recurring)'!$H$18*(1+'Financial Goals (non-recurring)'!$H$14)^(X157-1),"")</f>
        <v/>
      </c>
      <c r="Z157" s="30" t="str">
        <f ca="1">IF(A157&gt;YEAR('Financial Goals (non-recurring)'!$J$6)-1,"",IF(Z156&lt;&gt;"",Z156+1,IF(A157=YEAR('Financial Goals (non-recurring)'!$J$7),1,"")))</f>
        <v/>
      </c>
      <c r="AA157" s="36" t="str">
        <f ca="1">IF(Z157&lt;&gt;"",'Financial Goals (non-recurring)'!$J$18*(1+'Financial Goals (non-recurring)'!$J$14)^(Z157-1),"")</f>
        <v/>
      </c>
      <c r="AB157" s="28"/>
      <c r="AC157" s="35" t="str">
        <f t="shared" ca="1" si="44"/>
        <v/>
      </c>
      <c r="AD157" s="31" t="str">
        <f ca="1">IF(ISERROR(INDEX('Financial Goals (recurring)'!$D$4:$H$34,MATCH('Detailed Cash Flow Chart'!AC157,'Financial Goals (recurring)'!$D$4:$D$34,0),3)),"",INDEX('Financial Goals (recurring)'!$D$4:$H$34,MATCH('Detailed Cash Flow Chart'!AC157,'Financial Goals (recurring)'!$D$4:$D$34,0),3))</f>
        <v/>
      </c>
      <c r="AE157" s="32" t="str">
        <f ca="1">IF(ISERROR(INDEX('Financial Goals (recurring)'!$E$4:$H$34,MATCH('Detailed Cash Flow Chart'!AC157,'Financial Goals (recurring)'!$E$4:$E$34,0),3)),"",INDEX('Financial Goals (recurring)'!$E$4:$H$34,MATCH('Detailed Cash Flow Chart'!AC157,'Financial Goals (recurring)'!$E$4:$E$34,0),3))</f>
        <v/>
      </c>
      <c r="AF157" s="32" t="str">
        <f ca="1">IF(ISERROR(INDEX('Financial Goals (recurring)'!$D$4:$H$34,MATCH('Detailed Cash Flow Chart'!AC157,'Financial Goals (recurring)'!$D$4:$D$34,0),5)),"",INDEX('Financial Goals (recurring)'!$D$4:$H$34,MATCH('Detailed Cash Flow Chart'!AC157,'Financial Goals (recurring)'!$D$4:$D$34,0),5))</f>
        <v/>
      </c>
      <c r="AG157" s="36" t="str">
        <f t="shared" si="45"/>
        <v/>
      </c>
      <c r="AH157" s="38"/>
      <c r="AI157" s="28"/>
      <c r="AJ157" s="38" t="str">
        <f t="shared" ca="1" si="46"/>
        <v/>
      </c>
      <c r="AK157" s="38" t="str">
        <f ca="1">IF(ISERROR(INDEX('Financial Goals (recurring)'!$M$4:$Q$34,MATCH('Detailed Cash Flow Chart'!AC157,'Financial Goals (recurring)'!$M$4:$M$34,0),3)),"",INDEX('Financial Goals (recurring)'!$M$4:$Q$34,MATCH('Detailed Cash Flow Chart'!AC157,'Financial Goals (recurring)'!$M$4:$M$34,0),3))</f>
        <v/>
      </c>
      <c r="AL157" s="38" t="str">
        <f ca="1">IF(ISERROR(INDEX('Financial Goals (recurring)'!$N$4:$Q$34,MATCH('Detailed Cash Flow Chart'!AC157,'Financial Goals (recurring)'!$N$4:$N$34,0),3)),"",INDEX('Financial Goals (recurring)'!$N$4:$Q$34,MATCH('Detailed Cash Flow Chart'!AC157,'Financial Goals (recurring)'!$N$4:$N$34,0),3))</f>
        <v/>
      </c>
      <c r="AM157" s="38" t="str">
        <f ca="1">IF(ISERROR(INDEX('Financial Goals (recurring)'!$M$4:$Q$34,MATCH('Detailed Cash Flow Chart'!AC157,'Financial Goals (recurring)'!$M$4:$M$34,0),5)),"",INDEX('Financial Goals (recurring)'!$M$4:$Q$34,MATCH('Detailed Cash Flow Chart'!AC157,'Financial Goals (recurring)'!$M$4:$M$34,0),5))</f>
        <v/>
      </c>
      <c r="AN157" s="32" t="str">
        <f t="shared" ca="1" si="47"/>
        <v/>
      </c>
      <c r="AO157" s="34" t="str">
        <f t="shared" ca="1" si="38"/>
        <v/>
      </c>
      <c r="AP157" s="28"/>
      <c r="AQ157" s="36">
        <f t="shared" ca="1" si="48"/>
        <v>0</v>
      </c>
    </row>
    <row r="158" spans="1:43">
      <c r="A158" s="39" t="str">
        <f t="shared" ca="1" si="39"/>
        <v/>
      </c>
      <c r="B158" s="39" t="str">
        <f ca="1">IF(B157&lt;(Retirement!$B$3+wy+k),B157+1,"")</f>
        <v/>
      </c>
      <c r="C158" s="36" t="str">
        <f ca="1">IF(B158="","",IF(B157&lt;(Retirement!$B$3+wy),C157*(1+preinf),C157*(1+inf)))</f>
        <v/>
      </c>
      <c r="D158" s="36">
        <f t="shared" ca="1" si="49"/>
        <v>0</v>
      </c>
      <c r="E158" s="36" t="str">
        <f t="shared" ca="1" si="50"/>
        <v/>
      </c>
      <c r="F158" s="36" t="str">
        <f ca="1">IF(B158="","",IF(A157&lt;y+wy,IF(Retirement!$J$16="none","none",(12*E158+F157)*(1+preretint)),""))</f>
        <v/>
      </c>
      <c r="G158" s="36" t="str">
        <f ca="1">IF(B158="","",IF(A157&lt;y+wy,G157*(1+Retirement!$B$14),""))</f>
        <v/>
      </c>
      <c r="H158" s="36" t="str">
        <f ca="1">IF(B158="","",IF(A158&gt;=Retirement!$B$4,(H157-12*IF(D158="",0,D158))*(1+IF(A158&lt;Retirement!$B$4,preretint,retroi)), IF(A158=Retirement!$B$4-1,corptax,IF(F158="none",0,F158)+G158)))</f>
        <v/>
      </c>
      <c r="I158" s="41" t="str">
        <f ca="1">IF(A158=Retirement!$B$4-1,IF(F158="none",0,F158)+G158-H158,"")</f>
        <v/>
      </c>
      <c r="J158" s="81" t="e">
        <f t="shared" ca="1" si="40"/>
        <v>#N/A</v>
      </c>
      <c r="K158" s="82" t="e">
        <f t="shared" ca="1" si="41"/>
        <v>#N/A</v>
      </c>
      <c r="L158" s="82" t="e">
        <f t="shared" ca="1" si="51"/>
        <v>#N/A</v>
      </c>
      <c r="M158" s="82">
        <f ca="1">IF(A158&gt;rety-1,'Cash flow summary'!H158,NA())/100000</f>
        <v>0</v>
      </c>
      <c r="N158" s="82" t="e">
        <f t="shared" ca="1" si="52"/>
        <v>#N/A</v>
      </c>
      <c r="O158" s="81" t="e">
        <f t="shared" ca="1" si="42"/>
        <v>#N/A</v>
      </c>
      <c r="P158" s="28"/>
      <c r="Q158" s="283" t="str">
        <f t="shared" ca="1" si="43"/>
        <v/>
      </c>
      <c r="R158" s="30" t="str">
        <f ca="1">IF(A158&gt;YEAR('Financial Goals (non-recurring)'!$B$6)-1,"",IF(R157&lt;&gt;"",R157+1,IF(A158=YEAR('Financial Goals (non-recurring)'!$B$7),1,"")))</f>
        <v/>
      </c>
      <c r="S158" s="36" t="str">
        <f ca="1">IF(R158&lt;&gt;"",'Financial Goals (non-recurring)'!$B$18*(1+incg)^(R158-1),"")</f>
        <v/>
      </c>
      <c r="T158" s="30" t="str">
        <f ca="1">IF(A158&gt;YEAR('Financial Goals (non-recurring)'!$D$6)-1,"",IF(T157&lt;&gt;"",T157+1,IF(A158=YEAR('Financial Goals (non-recurring)'!$D$7),1,"")))</f>
        <v/>
      </c>
      <c r="U158" s="36" t="str">
        <f ca="1">IF(T158&lt;&gt;"",'Financial Goals (non-recurring)'!$D$18*(1+'Financial Goals (non-recurring)'!$D$14)^(T158-1),"")</f>
        <v/>
      </c>
      <c r="V158" s="30" t="str">
        <f ca="1">IF(A158&gt;YEAR('Financial Goals (non-recurring)'!$F$6)-1,"",IF(V157&lt;&gt;"",V157+1,IF(A158=YEAR('Financial Goals (non-recurring)'!$F$7),1,"")))</f>
        <v/>
      </c>
      <c r="W158" s="36" t="str">
        <f ca="1">IF(V158&lt;&gt;"",'Financial Goals (non-recurring)'!$F$18*(1+'Financial Goals (non-recurring)'!$F$14)^(V158-1),"")</f>
        <v/>
      </c>
      <c r="X158" s="30" t="str">
        <f ca="1">IF(A158&gt;YEAR('Financial Goals (non-recurring)'!$H$6)-1,"",IF(X157&lt;&gt;"",X157+1,IF(A158=YEAR('Financial Goals (non-recurring)'!$H$7),1,"")))</f>
        <v/>
      </c>
      <c r="Y158" s="36" t="str">
        <f ca="1">IF(X158&lt;&gt;"",'Financial Goals (non-recurring)'!$H$18*(1+'Financial Goals (non-recurring)'!$H$14)^(X158-1),"")</f>
        <v/>
      </c>
      <c r="Z158" s="30" t="str">
        <f ca="1">IF(A158&gt;YEAR('Financial Goals (non-recurring)'!$J$6)-1,"",IF(Z157&lt;&gt;"",Z157+1,IF(A158=YEAR('Financial Goals (non-recurring)'!$J$7),1,"")))</f>
        <v/>
      </c>
      <c r="AA158" s="36" t="str">
        <f ca="1">IF(Z158&lt;&gt;"",'Financial Goals (non-recurring)'!$J$18*(1+'Financial Goals (non-recurring)'!$J$14)^(Z158-1),"")</f>
        <v/>
      </c>
      <c r="AB158" s="28"/>
      <c r="AC158" s="35" t="str">
        <f t="shared" ca="1" si="44"/>
        <v/>
      </c>
      <c r="AD158" s="31" t="str">
        <f ca="1">IF(ISERROR(INDEX('Financial Goals (recurring)'!$D$4:$H$34,MATCH('Detailed Cash Flow Chart'!AC158,'Financial Goals (recurring)'!$D$4:$D$34,0),3)),"",INDEX('Financial Goals (recurring)'!$D$4:$H$34,MATCH('Detailed Cash Flow Chart'!AC158,'Financial Goals (recurring)'!$D$4:$D$34,0),3))</f>
        <v/>
      </c>
      <c r="AE158" s="32" t="str">
        <f ca="1">IF(ISERROR(INDEX('Financial Goals (recurring)'!$E$4:$H$34,MATCH('Detailed Cash Flow Chart'!AC158,'Financial Goals (recurring)'!$E$4:$E$34,0),3)),"",INDEX('Financial Goals (recurring)'!$E$4:$H$34,MATCH('Detailed Cash Flow Chart'!AC158,'Financial Goals (recurring)'!$E$4:$E$34,0),3))</f>
        <v/>
      </c>
      <c r="AF158" s="32" t="str">
        <f ca="1">IF(ISERROR(INDEX('Financial Goals (recurring)'!$D$4:$H$34,MATCH('Detailed Cash Flow Chart'!AC158,'Financial Goals (recurring)'!$D$4:$D$34,0),5)),"",INDEX('Financial Goals (recurring)'!$D$4:$H$34,MATCH('Detailed Cash Flow Chart'!AC158,'Financial Goals (recurring)'!$D$4:$D$34,0),5))</f>
        <v/>
      </c>
      <c r="AG158" s="36" t="str">
        <f t="shared" si="45"/>
        <v/>
      </c>
      <c r="AH158" s="38"/>
      <c r="AI158" s="28"/>
      <c r="AJ158" s="38" t="str">
        <f t="shared" ca="1" si="46"/>
        <v/>
      </c>
      <c r="AK158" s="38" t="str">
        <f ca="1">IF(ISERROR(INDEX('Financial Goals (recurring)'!$M$4:$Q$34,MATCH('Detailed Cash Flow Chart'!AC158,'Financial Goals (recurring)'!$M$4:$M$34,0),3)),"",INDEX('Financial Goals (recurring)'!$M$4:$Q$34,MATCH('Detailed Cash Flow Chart'!AC158,'Financial Goals (recurring)'!$M$4:$M$34,0),3))</f>
        <v/>
      </c>
      <c r="AL158" s="38" t="str">
        <f ca="1">IF(ISERROR(INDEX('Financial Goals (recurring)'!$N$4:$Q$34,MATCH('Detailed Cash Flow Chart'!AC158,'Financial Goals (recurring)'!$N$4:$N$34,0),3)),"",INDEX('Financial Goals (recurring)'!$N$4:$Q$34,MATCH('Detailed Cash Flow Chart'!AC158,'Financial Goals (recurring)'!$N$4:$N$34,0),3))</f>
        <v/>
      </c>
      <c r="AM158" s="38" t="str">
        <f ca="1">IF(ISERROR(INDEX('Financial Goals (recurring)'!$M$4:$Q$34,MATCH('Detailed Cash Flow Chart'!AC158,'Financial Goals (recurring)'!$M$4:$M$34,0),5)),"",INDEX('Financial Goals (recurring)'!$M$4:$Q$34,MATCH('Detailed Cash Flow Chart'!AC158,'Financial Goals (recurring)'!$M$4:$M$34,0),5))</f>
        <v/>
      </c>
      <c r="AN158" s="32" t="str">
        <f t="shared" ca="1" si="47"/>
        <v/>
      </c>
      <c r="AO158" s="34" t="str">
        <f t="shared" ca="1" si="38"/>
        <v/>
      </c>
      <c r="AP158" s="28"/>
      <c r="AQ158" s="36">
        <f t="shared" ca="1" si="48"/>
        <v>0</v>
      </c>
    </row>
    <row r="159" spans="1:43">
      <c r="A159" s="39" t="str">
        <f t="shared" ca="1" si="39"/>
        <v/>
      </c>
      <c r="B159" s="39" t="str">
        <f ca="1">IF(B158&lt;(Retirement!$B$3+wy+k),B158+1,"")</f>
        <v/>
      </c>
      <c r="C159" s="36" t="str">
        <f ca="1">IF(B159="","",IF(B158&lt;(Retirement!$B$3+wy),C158*(1+preinf),C158*(1+inf)))</f>
        <v/>
      </c>
      <c r="D159" s="36">
        <f t="shared" ca="1" si="49"/>
        <v>0</v>
      </c>
      <c r="E159" s="36" t="str">
        <f t="shared" ca="1" si="50"/>
        <v/>
      </c>
      <c r="F159" s="36" t="str">
        <f ca="1">IF(B159="","",IF(A158&lt;y+wy,IF(Retirement!$J$16="none","none",(12*E159+F158)*(1+preretint)),""))</f>
        <v/>
      </c>
      <c r="G159" s="36" t="str">
        <f ca="1">IF(B159="","",IF(A158&lt;y+wy,G158*(1+Retirement!$B$14),""))</f>
        <v/>
      </c>
      <c r="H159" s="36" t="str">
        <f ca="1">IF(B159="","",IF(A159&gt;=Retirement!$B$4,(H158-12*IF(D159="",0,D159))*(1+IF(A159&lt;Retirement!$B$4,preretint,retroi)), IF(A159=Retirement!$B$4-1,corptax,IF(F159="none",0,F159)+G159)))</f>
        <v/>
      </c>
      <c r="I159" s="41" t="str">
        <f ca="1">IF(A159=Retirement!$B$4-1,IF(F159="none",0,F159)+G159-H159,"")</f>
        <v/>
      </c>
      <c r="J159" s="81" t="e">
        <f t="shared" ca="1" si="40"/>
        <v>#N/A</v>
      </c>
      <c r="K159" s="82" t="e">
        <f t="shared" ca="1" si="41"/>
        <v>#N/A</v>
      </c>
      <c r="L159" s="82" t="e">
        <f t="shared" ca="1" si="51"/>
        <v>#N/A</v>
      </c>
      <c r="M159" s="82">
        <f ca="1">IF(A159&gt;rety-1,'Cash flow summary'!H159,NA())/100000</f>
        <v>0</v>
      </c>
      <c r="N159" s="82" t="e">
        <f t="shared" ca="1" si="52"/>
        <v>#N/A</v>
      </c>
      <c r="O159" s="81" t="e">
        <f t="shared" ca="1" si="42"/>
        <v>#N/A</v>
      </c>
      <c r="P159" s="28"/>
      <c r="Q159" s="283" t="str">
        <f t="shared" ca="1" si="43"/>
        <v/>
      </c>
      <c r="R159" s="30" t="str">
        <f ca="1">IF(A159&gt;YEAR('Financial Goals (non-recurring)'!$B$6)-1,"",IF(R158&lt;&gt;"",R158+1,IF(A159=YEAR('Financial Goals (non-recurring)'!$B$7),1,"")))</f>
        <v/>
      </c>
      <c r="S159" s="36" t="str">
        <f ca="1">IF(R159&lt;&gt;"",'Financial Goals (non-recurring)'!$B$18*(1+incg)^(R159-1),"")</f>
        <v/>
      </c>
      <c r="T159" s="30" t="str">
        <f ca="1">IF(A159&gt;YEAR('Financial Goals (non-recurring)'!$D$6)-1,"",IF(T158&lt;&gt;"",T158+1,IF(A159=YEAR('Financial Goals (non-recurring)'!$D$7),1,"")))</f>
        <v/>
      </c>
      <c r="U159" s="36" t="str">
        <f ca="1">IF(T159&lt;&gt;"",'Financial Goals (non-recurring)'!$D$18*(1+'Financial Goals (non-recurring)'!$D$14)^(T159-1),"")</f>
        <v/>
      </c>
      <c r="V159" s="30" t="str">
        <f ca="1">IF(A159&gt;YEAR('Financial Goals (non-recurring)'!$F$6)-1,"",IF(V158&lt;&gt;"",V158+1,IF(A159=YEAR('Financial Goals (non-recurring)'!$F$7),1,"")))</f>
        <v/>
      </c>
      <c r="W159" s="36" t="str">
        <f ca="1">IF(V159&lt;&gt;"",'Financial Goals (non-recurring)'!$F$18*(1+'Financial Goals (non-recurring)'!$F$14)^(V159-1),"")</f>
        <v/>
      </c>
      <c r="X159" s="30" t="str">
        <f ca="1">IF(A159&gt;YEAR('Financial Goals (non-recurring)'!$H$6)-1,"",IF(X158&lt;&gt;"",X158+1,IF(A159=YEAR('Financial Goals (non-recurring)'!$H$7),1,"")))</f>
        <v/>
      </c>
      <c r="Y159" s="36" t="str">
        <f ca="1">IF(X159&lt;&gt;"",'Financial Goals (non-recurring)'!$H$18*(1+'Financial Goals (non-recurring)'!$H$14)^(X159-1),"")</f>
        <v/>
      </c>
      <c r="Z159" s="30" t="str">
        <f ca="1">IF(A159&gt;YEAR('Financial Goals (non-recurring)'!$J$6)-1,"",IF(Z158&lt;&gt;"",Z158+1,IF(A159=YEAR('Financial Goals (non-recurring)'!$J$7),1,"")))</f>
        <v/>
      </c>
      <c r="AA159" s="36" t="str">
        <f ca="1">IF(Z159&lt;&gt;"",'Financial Goals (non-recurring)'!$J$18*(1+'Financial Goals (non-recurring)'!$J$14)^(Z159-1),"")</f>
        <v/>
      </c>
      <c r="AB159" s="28"/>
      <c r="AC159" s="35" t="str">
        <f t="shared" ca="1" si="44"/>
        <v/>
      </c>
      <c r="AD159" s="31" t="str">
        <f ca="1">IF(ISERROR(INDEX('Financial Goals (recurring)'!$D$4:$H$34,MATCH('Detailed Cash Flow Chart'!AC159,'Financial Goals (recurring)'!$D$4:$D$34,0),3)),"",INDEX('Financial Goals (recurring)'!$D$4:$H$34,MATCH('Detailed Cash Flow Chart'!AC159,'Financial Goals (recurring)'!$D$4:$D$34,0),3))</f>
        <v/>
      </c>
      <c r="AE159" s="32" t="str">
        <f ca="1">IF(ISERROR(INDEX('Financial Goals (recurring)'!$E$4:$H$34,MATCH('Detailed Cash Flow Chart'!AC159,'Financial Goals (recurring)'!$E$4:$E$34,0),3)),"",INDEX('Financial Goals (recurring)'!$E$4:$H$34,MATCH('Detailed Cash Flow Chart'!AC159,'Financial Goals (recurring)'!$E$4:$E$34,0),3))</f>
        <v/>
      </c>
      <c r="AF159" s="32" t="str">
        <f ca="1">IF(ISERROR(INDEX('Financial Goals (recurring)'!$D$4:$H$34,MATCH('Detailed Cash Flow Chart'!AC159,'Financial Goals (recurring)'!$D$4:$D$34,0),5)),"",INDEX('Financial Goals (recurring)'!$D$4:$H$34,MATCH('Detailed Cash Flow Chart'!AC159,'Financial Goals (recurring)'!$D$4:$D$34,0),5))</f>
        <v/>
      </c>
      <c r="AG159" s="36" t="str">
        <f t="shared" si="45"/>
        <v/>
      </c>
      <c r="AH159" s="38"/>
      <c r="AI159" s="28"/>
      <c r="AJ159" s="38" t="str">
        <f t="shared" ca="1" si="46"/>
        <v/>
      </c>
      <c r="AK159" s="38" t="str">
        <f ca="1">IF(ISERROR(INDEX('Financial Goals (recurring)'!$M$4:$Q$34,MATCH('Detailed Cash Flow Chart'!AC159,'Financial Goals (recurring)'!$M$4:$M$34,0),3)),"",INDEX('Financial Goals (recurring)'!$M$4:$Q$34,MATCH('Detailed Cash Flow Chart'!AC159,'Financial Goals (recurring)'!$M$4:$M$34,0),3))</f>
        <v/>
      </c>
      <c r="AL159" s="38" t="str">
        <f ca="1">IF(ISERROR(INDEX('Financial Goals (recurring)'!$N$4:$Q$34,MATCH('Detailed Cash Flow Chart'!AC159,'Financial Goals (recurring)'!$N$4:$N$34,0),3)),"",INDEX('Financial Goals (recurring)'!$N$4:$Q$34,MATCH('Detailed Cash Flow Chart'!AC159,'Financial Goals (recurring)'!$N$4:$N$34,0),3))</f>
        <v/>
      </c>
      <c r="AM159" s="38" t="str">
        <f ca="1">IF(ISERROR(INDEX('Financial Goals (recurring)'!$M$4:$Q$34,MATCH('Detailed Cash Flow Chart'!AC159,'Financial Goals (recurring)'!$M$4:$M$34,0),5)),"",INDEX('Financial Goals (recurring)'!$M$4:$Q$34,MATCH('Detailed Cash Flow Chart'!AC159,'Financial Goals (recurring)'!$M$4:$M$34,0),5))</f>
        <v/>
      </c>
      <c r="AN159" s="32" t="str">
        <f t="shared" ca="1" si="47"/>
        <v/>
      </c>
      <c r="AO159" s="34" t="str">
        <f t="shared" ca="1" si="38"/>
        <v/>
      </c>
      <c r="AP159" s="28"/>
      <c r="AQ159" s="36">
        <f t="shared" ca="1" si="48"/>
        <v>0</v>
      </c>
    </row>
    <row r="160" spans="1:43">
      <c r="A160" s="39" t="str">
        <f t="shared" ca="1" si="39"/>
        <v/>
      </c>
      <c r="B160" s="39" t="str">
        <f ca="1">IF(B159&lt;(Retirement!$B$3+wy+k),B159+1,"")</f>
        <v/>
      </c>
      <c r="C160" s="36" t="str">
        <f ca="1">IF(B160="","",IF(B159&lt;(Retirement!$B$3+wy),C159*(1+preinf),C159*(1+inf)))</f>
        <v/>
      </c>
      <c r="D160" s="36">
        <f t="shared" ca="1" si="49"/>
        <v>0</v>
      </c>
      <c r="E160" s="36" t="str">
        <f t="shared" ca="1" si="50"/>
        <v/>
      </c>
      <c r="F160" s="36" t="str">
        <f ca="1">IF(B160="","",IF(A159&lt;y+wy,IF(Retirement!$J$16="none","none",(12*E160+F159)*(1+preretint)),""))</f>
        <v/>
      </c>
      <c r="G160" s="36" t="str">
        <f ca="1">IF(B160="","",IF(A159&lt;y+wy,G159*(1+Retirement!$B$14),""))</f>
        <v/>
      </c>
      <c r="H160" s="36" t="str">
        <f ca="1">IF(B160="","",IF(A160&gt;=Retirement!$B$4,(H159-12*IF(D160="",0,D160))*(1+IF(A160&lt;Retirement!$B$4,preretint,retroi)), IF(A160=Retirement!$B$4-1,corptax,IF(F160="none",0,F160)+G160)))</f>
        <v/>
      </c>
      <c r="I160" s="41" t="str">
        <f ca="1">IF(A160=Retirement!$B$4-1,IF(F160="none",0,F160)+G160-H160,"")</f>
        <v/>
      </c>
      <c r="J160" s="81" t="e">
        <f t="shared" ca="1" si="40"/>
        <v>#N/A</v>
      </c>
      <c r="K160" s="82" t="e">
        <f t="shared" ca="1" si="41"/>
        <v>#N/A</v>
      </c>
      <c r="L160" s="82" t="e">
        <f t="shared" ca="1" si="51"/>
        <v>#N/A</v>
      </c>
      <c r="M160" s="82">
        <f ca="1">IF(A160&gt;rety-1,'Cash flow summary'!H160,NA())/100000</f>
        <v>0</v>
      </c>
      <c r="N160" s="82" t="e">
        <f t="shared" ca="1" si="52"/>
        <v>#N/A</v>
      </c>
      <c r="O160" s="81" t="e">
        <f t="shared" ca="1" si="42"/>
        <v>#N/A</v>
      </c>
      <c r="P160" s="28"/>
      <c r="Q160" s="283" t="str">
        <f t="shared" ca="1" si="43"/>
        <v/>
      </c>
      <c r="R160" s="30" t="str">
        <f ca="1">IF(A160&gt;YEAR('Financial Goals (non-recurring)'!$B$6)-1,"",IF(R159&lt;&gt;"",R159+1,IF(A160=YEAR('Financial Goals (non-recurring)'!$B$7),1,"")))</f>
        <v/>
      </c>
      <c r="S160" s="36" t="str">
        <f ca="1">IF(R160&lt;&gt;"",'Financial Goals (non-recurring)'!$B$18*(1+incg)^(R160-1),"")</f>
        <v/>
      </c>
      <c r="T160" s="30" t="str">
        <f ca="1">IF(A160&gt;YEAR('Financial Goals (non-recurring)'!$D$6)-1,"",IF(T159&lt;&gt;"",T159+1,IF(A160=YEAR('Financial Goals (non-recurring)'!$D$7),1,"")))</f>
        <v/>
      </c>
      <c r="U160" s="36" t="str">
        <f ca="1">IF(T160&lt;&gt;"",'Financial Goals (non-recurring)'!$D$18*(1+'Financial Goals (non-recurring)'!$D$14)^(T160-1),"")</f>
        <v/>
      </c>
      <c r="V160" s="30" t="str">
        <f ca="1">IF(A160&gt;YEAR('Financial Goals (non-recurring)'!$F$6)-1,"",IF(V159&lt;&gt;"",V159+1,IF(A160=YEAR('Financial Goals (non-recurring)'!$F$7),1,"")))</f>
        <v/>
      </c>
      <c r="W160" s="36" t="str">
        <f ca="1">IF(V160&lt;&gt;"",'Financial Goals (non-recurring)'!$F$18*(1+'Financial Goals (non-recurring)'!$F$14)^(V160-1),"")</f>
        <v/>
      </c>
      <c r="X160" s="30" t="str">
        <f ca="1">IF(A160&gt;YEAR('Financial Goals (non-recurring)'!$H$6)-1,"",IF(X159&lt;&gt;"",X159+1,IF(A160=YEAR('Financial Goals (non-recurring)'!$H$7),1,"")))</f>
        <v/>
      </c>
      <c r="Y160" s="36" t="str">
        <f ca="1">IF(X160&lt;&gt;"",'Financial Goals (non-recurring)'!$H$18*(1+'Financial Goals (non-recurring)'!$H$14)^(X160-1),"")</f>
        <v/>
      </c>
      <c r="Z160" s="30" t="str">
        <f ca="1">IF(A160&gt;YEAR('Financial Goals (non-recurring)'!$J$6)-1,"",IF(Z159&lt;&gt;"",Z159+1,IF(A160=YEAR('Financial Goals (non-recurring)'!$J$7),1,"")))</f>
        <v/>
      </c>
      <c r="AA160" s="36" t="str">
        <f ca="1">IF(Z160&lt;&gt;"",'Financial Goals (non-recurring)'!$J$18*(1+'Financial Goals (non-recurring)'!$J$14)^(Z160-1),"")</f>
        <v/>
      </c>
      <c r="AB160" s="28"/>
      <c r="AC160" s="35" t="str">
        <f t="shared" ca="1" si="44"/>
        <v/>
      </c>
      <c r="AD160" s="31" t="str">
        <f ca="1">IF(ISERROR(INDEX('Financial Goals (recurring)'!$D$4:$H$34,MATCH('Detailed Cash Flow Chart'!AC160,'Financial Goals (recurring)'!$D$4:$D$34,0),3)),"",INDEX('Financial Goals (recurring)'!$D$4:$H$34,MATCH('Detailed Cash Flow Chart'!AC160,'Financial Goals (recurring)'!$D$4:$D$34,0),3))</f>
        <v/>
      </c>
      <c r="AE160" s="32" t="str">
        <f ca="1">IF(ISERROR(INDEX('Financial Goals (recurring)'!$E$4:$H$34,MATCH('Detailed Cash Flow Chart'!AC160,'Financial Goals (recurring)'!$E$4:$E$34,0),3)),"",INDEX('Financial Goals (recurring)'!$E$4:$H$34,MATCH('Detailed Cash Flow Chart'!AC160,'Financial Goals (recurring)'!$E$4:$E$34,0),3))</f>
        <v/>
      </c>
      <c r="AF160" s="32" t="str">
        <f ca="1">IF(ISERROR(INDEX('Financial Goals (recurring)'!$D$4:$H$34,MATCH('Detailed Cash Flow Chart'!AC160,'Financial Goals (recurring)'!$D$4:$D$34,0),5)),"",INDEX('Financial Goals (recurring)'!$D$4:$H$34,MATCH('Detailed Cash Flow Chart'!AC160,'Financial Goals (recurring)'!$D$4:$D$34,0),5))</f>
        <v/>
      </c>
      <c r="AG160" s="36" t="str">
        <f t="shared" si="45"/>
        <v/>
      </c>
      <c r="AH160" s="38"/>
      <c r="AI160" s="28"/>
      <c r="AJ160" s="38" t="str">
        <f t="shared" ca="1" si="46"/>
        <v/>
      </c>
      <c r="AK160" s="38" t="str">
        <f ca="1">IF(ISERROR(INDEX('Financial Goals (recurring)'!$M$4:$Q$34,MATCH('Detailed Cash Flow Chart'!AC160,'Financial Goals (recurring)'!$M$4:$M$34,0),3)),"",INDEX('Financial Goals (recurring)'!$M$4:$Q$34,MATCH('Detailed Cash Flow Chart'!AC160,'Financial Goals (recurring)'!$M$4:$M$34,0),3))</f>
        <v/>
      </c>
      <c r="AL160" s="38" t="str">
        <f ca="1">IF(ISERROR(INDEX('Financial Goals (recurring)'!$N$4:$Q$34,MATCH('Detailed Cash Flow Chart'!AC160,'Financial Goals (recurring)'!$N$4:$N$34,0),3)),"",INDEX('Financial Goals (recurring)'!$N$4:$Q$34,MATCH('Detailed Cash Flow Chart'!AC160,'Financial Goals (recurring)'!$N$4:$N$34,0),3))</f>
        <v/>
      </c>
      <c r="AM160" s="38" t="str">
        <f ca="1">IF(ISERROR(INDEX('Financial Goals (recurring)'!$M$4:$Q$34,MATCH('Detailed Cash Flow Chart'!AC160,'Financial Goals (recurring)'!$M$4:$M$34,0),5)),"",INDEX('Financial Goals (recurring)'!$M$4:$Q$34,MATCH('Detailed Cash Flow Chart'!AC160,'Financial Goals (recurring)'!$M$4:$M$34,0),5))</f>
        <v/>
      </c>
      <c r="AN160" s="32" t="str">
        <f t="shared" ca="1" si="47"/>
        <v/>
      </c>
      <c r="AO160" s="34" t="str">
        <f t="shared" ca="1" si="38"/>
        <v/>
      </c>
      <c r="AP160" s="28"/>
      <c r="AQ160" s="36">
        <f t="shared" ca="1" si="48"/>
        <v>0</v>
      </c>
    </row>
  </sheetData>
  <mergeCells count="3">
    <mergeCell ref="A1:I1"/>
    <mergeCell ref="AC1:AH1"/>
    <mergeCell ref="AJ1:AO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75"/>
  <sheetViews>
    <sheetView zoomScale="90" zoomScaleNormal="90" workbookViewId="0">
      <selection activeCell="A11" sqref="A11"/>
    </sheetView>
  </sheetViews>
  <sheetFormatPr defaultColWidth="8.77734375" defaultRowHeight="14.4"/>
  <cols>
    <col min="1" max="1" width="67.6640625" style="99" customWidth="1"/>
    <col min="2" max="2" width="14.44140625" style="99" customWidth="1"/>
    <col min="3" max="3" width="13.6640625" style="99" customWidth="1"/>
    <col min="4" max="5" width="14" style="99" bestFit="1" customWidth="1"/>
    <col min="6" max="16384" width="8.77734375" style="99"/>
  </cols>
  <sheetData>
    <row r="1" spans="1:9">
      <c r="A1" s="95" t="s">
        <v>99</v>
      </c>
      <c r="B1" s="97"/>
      <c r="C1" s="98"/>
      <c r="D1" s="98"/>
      <c r="E1" s="98"/>
      <c r="F1" s="98"/>
      <c r="G1" s="98"/>
      <c r="H1" s="98"/>
      <c r="I1" s="98"/>
    </row>
    <row r="2" spans="1:9">
      <c r="A2" s="95" t="s">
        <v>100</v>
      </c>
      <c r="B2" s="97"/>
      <c r="C2" s="98"/>
      <c r="D2" s="98"/>
      <c r="E2" s="98"/>
      <c r="F2" s="98"/>
      <c r="G2" s="98"/>
      <c r="H2" s="98"/>
      <c r="I2" s="98"/>
    </row>
    <row r="3" spans="1:9">
      <c r="A3" s="100" t="s">
        <v>101</v>
      </c>
      <c r="B3" s="11">
        <v>0</v>
      </c>
      <c r="C3" s="101"/>
      <c r="D3" s="100"/>
      <c r="E3" s="100"/>
      <c r="F3" s="100"/>
      <c r="G3" s="100"/>
      <c r="H3" s="100"/>
      <c r="I3" s="100"/>
    </row>
    <row r="4" spans="1:9">
      <c r="A4" s="39" t="s">
        <v>102</v>
      </c>
      <c r="B4" s="11">
        <v>0</v>
      </c>
      <c r="C4" s="98"/>
      <c r="D4" s="121"/>
      <c r="E4" s="121"/>
      <c r="F4" s="39"/>
      <c r="G4" s="39"/>
      <c r="H4" s="39"/>
      <c r="I4" s="39"/>
    </row>
    <row r="5" spans="1:9">
      <c r="A5" s="39" t="s">
        <v>103</v>
      </c>
      <c r="B5" s="119"/>
      <c r="C5" s="102"/>
      <c r="D5" s="39"/>
      <c r="E5" s="39"/>
      <c r="F5" s="39"/>
      <c r="G5" s="39"/>
      <c r="H5" s="39"/>
      <c r="I5" s="39"/>
    </row>
    <row r="6" spans="1:9">
      <c r="A6" s="39" t="s">
        <v>104</v>
      </c>
      <c r="B6" s="119"/>
      <c r="C6" s="98"/>
      <c r="D6" s="122"/>
      <c r="E6" s="122"/>
      <c r="F6" s="39"/>
      <c r="G6" s="39"/>
      <c r="H6" s="39"/>
      <c r="I6" s="39"/>
    </row>
    <row r="7" spans="1:9">
      <c r="A7" s="39" t="s">
        <v>105</v>
      </c>
      <c r="B7" s="119"/>
      <c r="C7" s="102"/>
      <c r="D7" s="39"/>
      <c r="E7" s="39"/>
      <c r="F7" s="39"/>
      <c r="G7" s="39"/>
      <c r="H7" s="39"/>
      <c r="I7" s="39"/>
    </row>
    <row r="8" spans="1:9">
      <c r="A8" s="100" t="s">
        <v>106</v>
      </c>
      <c r="B8" s="120">
        <v>0.1</v>
      </c>
      <c r="C8" s="102" t="s">
        <v>107</v>
      </c>
      <c r="D8" s="39"/>
      <c r="E8" s="39"/>
      <c r="F8" s="39"/>
      <c r="G8" s="39"/>
      <c r="H8" s="39"/>
      <c r="I8" s="39"/>
    </row>
    <row r="9" spans="1:9">
      <c r="A9" s="100" t="s">
        <v>108</v>
      </c>
      <c r="B9" s="120">
        <v>0.09</v>
      </c>
      <c r="C9" s="101"/>
      <c r="D9" s="100"/>
      <c r="E9" s="100"/>
      <c r="F9" s="100"/>
      <c r="G9" s="100"/>
      <c r="H9" s="100"/>
      <c r="I9" s="100"/>
    </row>
    <row r="10" spans="1:9">
      <c r="A10" s="100" t="s">
        <v>109</v>
      </c>
      <c r="B10" s="11">
        <v>0</v>
      </c>
      <c r="C10" s="101"/>
      <c r="D10" s="100"/>
      <c r="E10" s="100"/>
      <c r="F10" s="100"/>
      <c r="G10" s="100"/>
      <c r="H10" s="100"/>
      <c r="I10" s="100"/>
    </row>
    <row r="11" spans="1:9">
      <c r="A11" s="100" t="s">
        <v>110</v>
      </c>
      <c r="B11" s="11">
        <v>0</v>
      </c>
      <c r="C11" s="101" t="s">
        <v>111</v>
      </c>
      <c r="D11" s="100"/>
      <c r="E11" s="100"/>
      <c r="F11" s="100"/>
      <c r="G11" s="100"/>
      <c r="H11" s="100"/>
      <c r="I11" s="100"/>
    </row>
    <row r="12" spans="1:9">
      <c r="A12" s="100" t="s">
        <v>112</v>
      </c>
      <c r="B12" s="11">
        <v>0</v>
      </c>
      <c r="C12" s="101" t="s">
        <v>113</v>
      </c>
      <c r="D12" s="100"/>
      <c r="E12" s="100"/>
      <c r="F12" s="100"/>
      <c r="G12" s="100"/>
      <c r="H12" s="100"/>
      <c r="I12" s="100"/>
    </row>
    <row r="13" spans="1:9">
      <c r="A13" s="95" t="s">
        <v>114</v>
      </c>
      <c r="B13" s="103"/>
    </row>
    <row r="14" spans="1:9">
      <c r="A14" s="39" t="s">
        <v>115</v>
      </c>
      <c r="B14" s="11"/>
    </row>
    <row r="15" spans="1:9">
      <c r="A15" s="39" t="s">
        <v>116</v>
      </c>
      <c r="B15" s="120">
        <v>0.1</v>
      </c>
    </row>
    <row r="16" spans="1:9">
      <c r="A16" s="39" t="s">
        <v>117</v>
      </c>
      <c r="B16" s="11">
        <v>0</v>
      </c>
      <c r="C16" t="s">
        <v>118</v>
      </c>
    </row>
    <row r="17" spans="1:3">
      <c r="A17" s="39"/>
      <c r="B17" s="103"/>
    </row>
    <row r="18" spans="1:3">
      <c r="A18" s="39" t="s">
        <v>119</v>
      </c>
      <c r="B18" s="11">
        <v>0</v>
      </c>
      <c r="C18" t="s">
        <v>152</v>
      </c>
    </row>
    <row r="19" spans="1:3">
      <c r="A19" s="39" t="s">
        <v>116</v>
      </c>
      <c r="B19" s="120">
        <v>0</v>
      </c>
    </row>
    <row r="20" spans="1:3">
      <c r="A20" s="39" t="s">
        <v>117</v>
      </c>
      <c r="B20" s="11">
        <v>0</v>
      </c>
      <c r="C20" t="s">
        <v>118</v>
      </c>
    </row>
    <row r="21" spans="1:3">
      <c r="A21" s="39" t="s">
        <v>120</v>
      </c>
      <c r="B21" s="120">
        <v>0.09</v>
      </c>
    </row>
    <row r="22" spans="1:3">
      <c r="A22" s="95" t="s">
        <v>121</v>
      </c>
      <c r="B22" s="103"/>
    </row>
    <row r="23" spans="1:3">
      <c r="A23" s="30" t="s">
        <v>260</v>
      </c>
      <c r="B23" s="11">
        <v>0</v>
      </c>
      <c r="C23" t="s">
        <v>152</v>
      </c>
    </row>
    <row r="24" spans="1:3">
      <c r="A24" s="39" t="s">
        <v>122</v>
      </c>
      <c r="B24" s="11">
        <v>0</v>
      </c>
      <c r="C24" t="s">
        <v>152</v>
      </c>
    </row>
    <row r="25" spans="1:3">
      <c r="A25" s="39" t="s">
        <v>123</v>
      </c>
      <c r="B25" s="120">
        <v>0.1</v>
      </c>
    </row>
    <row r="26" spans="1:3">
      <c r="A26" s="39" t="s">
        <v>124</v>
      </c>
      <c r="B26" s="120">
        <v>0.09</v>
      </c>
    </row>
    <row r="27" spans="1:3">
      <c r="A27" s="95" t="s">
        <v>125</v>
      </c>
      <c r="B27" s="11"/>
      <c r="C27" t="s">
        <v>126</v>
      </c>
    </row>
    <row r="28" spans="1:3">
      <c r="A28" s="30" t="s">
        <v>127</v>
      </c>
      <c r="B28" s="11">
        <v>0</v>
      </c>
      <c r="C28" t="s">
        <v>152</v>
      </c>
    </row>
    <row r="29" spans="1:3">
      <c r="A29" s="30" t="s">
        <v>128</v>
      </c>
      <c r="B29" s="11">
        <v>0</v>
      </c>
      <c r="C29"/>
    </row>
    <row r="30" spans="1:3">
      <c r="A30" s="30" t="s">
        <v>129</v>
      </c>
      <c r="B30" s="11">
        <v>0</v>
      </c>
      <c r="C30" t="s">
        <v>152</v>
      </c>
    </row>
    <row r="31" spans="1:3">
      <c r="A31" s="30" t="s">
        <v>128</v>
      </c>
      <c r="B31" s="11">
        <v>0</v>
      </c>
      <c r="C31"/>
    </row>
    <row r="32" spans="1:3">
      <c r="A32" s="39" t="s">
        <v>123</v>
      </c>
      <c r="B32" s="120">
        <v>0.1</v>
      </c>
    </row>
    <row r="33" spans="1:9">
      <c r="A33" s="30" t="s">
        <v>130</v>
      </c>
      <c r="B33" s="120">
        <v>0.09</v>
      </c>
    </row>
    <row r="34" spans="1:9">
      <c r="A34" s="104"/>
      <c r="B34" s="105"/>
    </row>
    <row r="35" spans="1:9">
      <c r="A35" s="111" t="s">
        <v>249</v>
      </c>
      <c r="B35" s="98"/>
      <c r="C35" s="123" t="s">
        <v>131</v>
      </c>
      <c r="D35" s="123" t="s">
        <v>251</v>
      </c>
      <c r="E35" s="123"/>
      <c r="F35" s="123"/>
      <c r="G35" s="123"/>
      <c r="H35" s="123"/>
      <c r="I35" s="98"/>
    </row>
    <row r="36" spans="1:9">
      <c r="A36" s="124" t="s">
        <v>132</v>
      </c>
      <c r="B36" s="125">
        <f>PV((1+B9)/(1+B8)-1,B4,-B3*12,,1)</f>
        <v>0</v>
      </c>
      <c r="C36" s="100" t="s">
        <v>133</v>
      </c>
      <c r="D36" s="100"/>
      <c r="E36" s="100"/>
      <c r="F36" s="100"/>
      <c r="G36" s="100"/>
      <c r="H36" s="100"/>
      <c r="I36" s="100"/>
    </row>
    <row r="37" spans="1:9">
      <c r="A37" s="124" t="s">
        <v>134</v>
      </c>
      <c r="B37" s="125">
        <f>B12</f>
        <v>0</v>
      </c>
      <c r="C37" s="100" t="s">
        <v>135</v>
      </c>
      <c r="D37" s="100"/>
      <c r="E37" s="100"/>
      <c r="F37" s="100"/>
      <c r="G37" s="100"/>
      <c r="H37" s="100"/>
      <c r="I37" s="100"/>
    </row>
    <row r="38" spans="1:9">
      <c r="A38" s="124" t="s">
        <v>136</v>
      </c>
      <c r="B38" s="125">
        <f>PV((1+B21)/(1+B15)-1,B16,-B14,,1)+PV((1+B21)/(1+B19)-1,B20,-B18,,1)</f>
        <v>0</v>
      </c>
      <c r="C38" s="100" t="s">
        <v>133</v>
      </c>
      <c r="D38" s="100"/>
      <c r="E38" s="100"/>
      <c r="F38" s="100"/>
      <c r="G38" s="100"/>
      <c r="H38" s="100"/>
      <c r="I38" s="100"/>
    </row>
    <row r="39" spans="1:9">
      <c r="A39" s="126" t="s">
        <v>137</v>
      </c>
      <c r="B39" s="125">
        <f>B23*(1+B25)^(B16+1)/(1+B26)^(B16+1)</f>
        <v>0</v>
      </c>
      <c r="C39" s="100" t="s">
        <v>138</v>
      </c>
      <c r="D39" s="100"/>
      <c r="E39" s="100"/>
      <c r="F39" s="100"/>
      <c r="G39" s="100"/>
      <c r="H39" s="100"/>
      <c r="I39" s="100"/>
    </row>
    <row r="40" spans="1:9">
      <c r="A40" s="126" t="s">
        <v>139</v>
      </c>
      <c r="B40" s="125">
        <f>B24*(1+B25)^(B20+1)/(1+B26)^(B20+1)</f>
        <v>0</v>
      </c>
      <c r="C40" s="100" t="s">
        <v>138</v>
      </c>
      <c r="D40" s="100"/>
      <c r="E40" s="100"/>
      <c r="F40" s="100"/>
      <c r="G40" s="100"/>
      <c r="H40" s="100"/>
      <c r="I40" s="100"/>
    </row>
    <row r="41" spans="1:9">
      <c r="A41" s="126" t="s">
        <v>140</v>
      </c>
      <c r="B41" s="125">
        <f>B28*(1+B32)^(B29)/(1+B33)^(B29)</f>
        <v>0</v>
      </c>
      <c r="C41" s="31" t="s">
        <v>141</v>
      </c>
      <c r="D41" s="100"/>
      <c r="E41" s="100"/>
      <c r="F41" s="100"/>
      <c r="G41" s="100"/>
      <c r="H41" s="100"/>
      <c r="I41" s="100"/>
    </row>
    <row r="42" spans="1:9">
      <c r="A42" s="127" t="s">
        <v>142</v>
      </c>
      <c r="B42" s="125">
        <f>B30*(1+B32)^(B31)/(1+B33)^(B31)</f>
        <v>0</v>
      </c>
      <c r="C42" s="31" t="s">
        <v>141</v>
      </c>
      <c r="D42" s="100"/>
      <c r="E42" s="100"/>
      <c r="F42" s="100"/>
      <c r="G42" s="100"/>
      <c r="H42" s="100"/>
      <c r="I42" s="100"/>
    </row>
    <row r="43" spans="1:9">
      <c r="A43" s="126" t="s">
        <v>143</v>
      </c>
      <c r="B43" s="125">
        <f>B11</f>
        <v>0</v>
      </c>
      <c r="C43" s="100" t="s">
        <v>144</v>
      </c>
      <c r="D43" s="100"/>
      <c r="E43" s="100"/>
      <c r="F43" s="100"/>
      <c r="G43" s="100"/>
      <c r="H43" s="100"/>
      <c r="I43" s="100"/>
    </row>
    <row r="45" spans="1:9">
      <c r="A45" s="127" t="s">
        <v>145</v>
      </c>
      <c r="B45" s="128">
        <f>SUM(B36:B42)-B43</f>
        <v>0</v>
      </c>
      <c r="C45" s="129" t="s">
        <v>146</v>
      </c>
      <c r="D45" s="130">
        <f>B45/100000</f>
        <v>0</v>
      </c>
      <c r="E45" s="129" t="s">
        <v>147</v>
      </c>
      <c r="F45" t="s">
        <v>148</v>
      </c>
    </row>
    <row r="46" spans="1:9">
      <c r="A46" s="95" t="s">
        <v>149</v>
      </c>
      <c r="B46" s="106">
        <f>SUM(B36:B40)-B43</f>
        <v>0</v>
      </c>
      <c r="C46" s="89" t="s">
        <v>146</v>
      </c>
      <c r="D46" s="107">
        <f>B46/100000</f>
        <v>0</v>
      </c>
      <c r="E46" s="89" t="s">
        <v>147</v>
      </c>
    </row>
    <row r="47" spans="1:9">
      <c r="A47" s="95" t="s">
        <v>150</v>
      </c>
      <c r="B47" s="106">
        <f>SUM(B36:B40)-B43+B42</f>
        <v>0</v>
      </c>
      <c r="C47" s="89" t="s">
        <v>146</v>
      </c>
      <c r="D47" s="107">
        <f>B47/100000</f>
        <v>0</v>
      </c>
      <c r="E47" s="89" t="s">
        <v>147</v>
      </c>
    </row>
    <row r="48" spans="1:9">
      <c r="A48" s="95" t="s">
        <v>151</v>
      </c>
      <c r="B48" s="106">
        <f>SUM(B36:B40)-B43+B41</f>
        <v>0</v>
      </c>
      <c r="C48" s="89" t="s">
        <v>146</v>
      </c>
      <c r="D48" s="107">
        <f>B48/100000</f>
        <v>0</v>
      </c>
      <c r="E48" s="89" t="s">
        <v>147</v>
      </c>
    </row>
    <row r="49" spans="1:5">
      <c r="A49" s="109"/>
      <c r="B49" s="109"/>
      <c r="C49" s="109"/>
      <c r="D49" s="109"/>
      <c r="E49" s="109"/>
    </row>
    <row r="50" spans="1:5">
      <c r="A50" s="110"/>
      <c r="B50" s="109"/>
      <c r="C50" s="109"/>
      <c r="D50" s="109"/>
      <c r="E50" s="109"/>
    </row>
    <row r="51" spans="1:5">
      <c r="A51" s="111"/>
      <c r="B51" s="109"/>
      <c r="C51" s="109"/>
      <c r="D51" s="109"/>
      <c r="E51" s="109"/>
    </row>
    <row r="52" spans="1:5">
      <c r="A52" s="111"/>
      <c r="B52" s="109"/>
      <c r="C52" s="109"/>
      <c r="D52" s="109"/>
      <c r="E52" s="109"/>
    </row>
    <row r="53" spans="1:5">
      <c r="A53" s="111"/>
      <c r="B53" s="109"/>
      <c r="C53" s="109"/>
      <c r="D53" s="109"/>
      <c r="E53" s="109"/>
    </row>
    <row r="54" spans="1:5">
      <c r="A54" s="111"/>
      <c r="B54" s="109"/>
      <c r="C54" s="109"/>
      <c r="D54" s="109"/>
      <c r="E54" s="109"/>
    </row>
    <row r="55" spans="1:5">
      <c r="A55" s="108"/>
      <c r="B55" s="112"/>
      <c r="C55" s="112"/>
      <c r="D55" s="112"/>
      <c r="E55" s="112"/>
    </row>
    <row r="56" spans="1:5">
      <c r="A56" s="108"/>
      <c r="B56" s="112"/>
      <c r="C56" s="112"/>
      <c r="D56" s="112"/>
      <c r="E56" s="112"/>
    </row>
    <row r="57" spans="1:5">
      <c r="A57" s="113"/>
      <c r="B57" s="114"/>
      <c r="C57" s="114"/>
      <c r="D57" s="114"/>
      <c r="E57" s="114"/>
    </row>
    <row r="58" spans="1:5">
      <c r="A58" s="113"/>
      <c r="B58" s="115"/>
      <c r="C58" s="115"/>
      <c r="D58" s="115"/>
      <c r="E58" s="115"/>
    </row>
    <row r="59" spans="1:5">
      <c r="A59" s="113"/>
      <c r="B59" s="116"/>
      <c r="C59" s="116"/>
      <c r="D59" s="116"/>
      <c r="E59" s="116"/>
    </row>
    <row r="60" spans="1:5">
      <c r="A60" s="113"/>
      <c r="B60" s="117"/>
      <c r="C60" s="117"/>
      <c r="D60" s="117"/>
      <c r="E60" s="117"/>
    </row>
    <row r="61" spans="1:5">
      <c r="A61" s="113"/>
      <c r="B61" s="115"/>
      <c r="C61" s="115"/>
      <c r="D61" s="115"/>
      <c r="E61" s="115"/>
    </row>
    <row r="62" spans="1:5">
      <c r="A62" s="113"/>
      <c r="B62" s="115"/>
      <c r="C62" s="115"/>
      <c r="D62" s="115"/>
      <c r="E62" s="115"/>
    </row>
    <row r="63" spans="1:5">
      <c r="A63" s="113"/>
      <c r="B63" s="117"/>
      <c r="C63" s="117"/>
      <c r="D63" s="117"/>
      <c r="E63" s="117"/>
    </row>
    <row r="64" spans="1:5">
      <c r="A64" s="113"/>
      <c r="B64" s="115"/>
      <c r="C64" s="115"/>
      <c r="D64" s="115"/>
      <c r="E64" s="115"/>
    </row>
    <row r="65" spans="1:5">
      <c r="A65" s="113"/>
      <c r="B65" s="117"/>
      <c r="C65" s="117"/>
      <c r="D65" s="117"/>
      <c r="E65" s="117"/>
    </row>
    <row r="66" spans="1:5">
      <c r="A66" s="113"/>
      <c r="B66" s="115"/>
      <c r="C66" s="115"/>
      <c r="D66" s="115"/>
      <c r="E66" s="115"/>
    </row>
    <row r="67" spans="1:5">
      <c r="A67" s="113"/>
      <c r="B67" s="115"/>
      <c r="C67" s="115"/>
      <c r="D67" s="115"/>
      <c r="E67" s="115"/>
    </row>
    <row r="68" spans="1:5">
      <c r="A68" s="113"/>
      <c r="B68" s="115"/>
      <c r="C68" s="115"/>
      <c r="D68" s="115"/>
      <c r="E68" s="115"/>
    </row>
    <row r="69" spans="1:5">
      <c r="A69" s="108"/>
      <c r="B69" s="109"/>
      <c r="C69" s="109"/>
      <c r="D69" s="109"/>
      <c r="E69" s="109"/>
    </row>
    <row r="70" spans="1:5">
      <c r="A70" s="108"/>
      <c r="B70" s="118"/>
      <c r="C70" s="109"/>
      <c r="D70" s="109"/>
      <c r="E70" s="109"/>
    </row>
    <row r="71" spans="1:5">
      <c r="A71" s="108"/>
      <c r="B71" s="109"/>
      <c r="C71" s="109"/>
      <c r="D71" s="109"/>
      <c r="E71" s="109"/>
    </row>
    <row r="72" spans="1:5">
      <c r="A72" s="109"/>
      <c r="B72" s="109"/>
      <c r="C72" s="109"/>
      <c r="D72" s="109"/>
      <c r="E72" s="109"/>
    </row>
    <row r="73" spans="1:5">
      <c r="A73" s="109"/>
      <c r="B73" s="109"/>
      <c r="C73" s="109"/>
      <c r="D73" s="109"/>
      <c r="E73" s="109"/>
    </row>
    <row r="74" spans="1:5">
      <c r="A74" s="109"/>
      <c r="B74" s="109"/>
      <c r="C74" s="109"/>
      <c r="D74" s="109"/>
      <c r="E74" s="109"/>
    </row>
    <row r="75" spans="1:5">
      <c r="A75" s="109"/>
      <c r="B75" s="109"/>
      <c r="C75" s="109"/>
      <c r="D75" s="109"/>
      <c r="E75" s="109"/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BF64"/>
  <sheetViews>
    <sheetView zoomScale="70" zoomScaleNormal="70" workbookViewId="0">
      <selection activeCell="E13" sqref="E13"/>
    </sheetView>
  </sheetViews>
  <sheetFormatPr defaultColWidth="8.77734375" defaultRowHeight="13.8"/>
  <cols>
    <col min="1" max="1" width="42.33203125" style="22" customWidth="1"/>
    <col min="2" max="2" width="13.33203125" style="22" customWidth="1"/>
    <col min="3" max="3" width="1.33203125" style="9" customWidth="1"/>
    <col min="4" max="4" width="48.6640625" style="9" customWidth="1"/>
    <col min="5" max="5" width="11.44140625" style="9" customWidth="1"/>
    <col min="6" max="6" width="1.44140625" style="9" customWidth="1"/>
    <col min="7" max="7" width="10.6640625" style="9" customWidth="1"/>
    <col min="8" max="8" width="10.33203125" style="9" customWidth="1"/>
    <col min="9" max="9" width="26.33203125" style="9" customWidth="1"/>
    <col min="10" max="10" width="12.44140625" style="9" bestFit="1" customWidth="1"/>
    <col min="11" max="11" width="1.33203125" style="9" customWidth="1"/>
    <col min="12" max="12" width="24" style="8" customWidth="1"/>
    <col min="13" max="18" width="8.77734375" style="8" customWidth="1"/>
    <col min="19" max="19" width="9.33203125" style="8" hidden="1" customWidth="1"/>
    <col min="20" max="20" width="11.33203125" style="8" hidden="1" customWidth="1"/>
    <col min="21" max="22" width="8.77734375" style="8" hidden="1" customWidth="1"/>
    <col min="23" max="23" width="16.77734375" style="8" hidden="1" customWidth="1"/>
    <col min="24" max="25" width="8.77734375" style="8" hidden="1" customWidth="1"/>
    <col min="26" max="27" width="8.77734375" style="8" customWidth="1"/>
    <col min="28" max="56" width="8.77734375" style="8"/>
    <col min="57" max="58" width="0" style="8" hidden="1" customWidth="1"/>
    <col min="59" max="16384" width="8.77734375" style="8"/>
  </cols>
  <sheetData>
    <row r="1" spans="1:58" ht="21">
      <c r="A1" s="306" t="s">
        <v>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9"/>
      <c r="M1" s="9"/>
      <c r="N1" s="9"/>
      <c r="O1" s="9"/>
      <c r="P1" s="9"/>
      <c r="Q1" s="9"/>
      <c r="R1" s="9"/>
      <c r="S1" s="10" t="s">
        <v>223</v>
      </c>
      <c r="T1" s="10"/>
      <c r="U1" s="266"/>
      <c r="V1" s="271"/>
      <c r="W1" s="271"/>
      <c r="X1" s="271"/>
      <c r="Y1" s="265">
        <f ca="1">B5-age+y</f>
        <v>2064</v>
      </c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71"/>
      <c r="AM1" s="271"/>
      <c r="AN1" s="271"/>
      <c r="AO1" s="271"/>
      <c r="AP1" s="271"/>
      <c r="AQ1" s="271"/>
      <c r="AR1" s="271"/>
      <c r="AS1" s="271"/>
      <c r="BE1" s="26">
        <v>0</v>
      </c>
      <c r="BF1" s="9">
        <v>0</v>
      </c>
    </row>
    <row r="2" spans="1:58">
      <c r="A2" s="1" t="s">
        <v>40</v>
      </c>
      <c r="B2" s="56">
        <f ca="1">YEAR(TODAY())</f>
        <v>2014</v>
      </c>
      <c r="C2" s="7"/>
      <c r="D2" s="3" t="s">
        <v>261</v>
      </c>
      <c r="E2" s="69">
        <v>100000</v>
      </c>
      <c r="F2" s="7"/>
      <c r="G2" s="312" t="s">
        <v>217</v>
      </c>
      <c r="H2" s="312"/>
      <c r="I2" s="312"/>
      <c r="J2" s="54">
        <v>0.1</v>
      </c>
      <c r="K2" s="7"/>
      <c r="L2" s="21"/>
      <c r="M2" s="21"/>
      <c r="N2" s="21"/>
      <c r="O2" s="9"/>
      <c r="P2" s="9"/>
      <c r="Q2" s="9"/>
      <c r="R2" s="9"/>
      <c r="S2" s="229" t="s">
        <v>221</v>
      </c>
      <c r="T2" s="264">
        <f ca="1">(IF(eryear1=B5-age+y,passiver,0))*(1+IF(eryear1=B5-age+y,incpr,0))^(B5-age)+(IF(eryear2=B5-age+y,passiver1,0))*(1+IF(eryear2=B5-age+y,incpr1,0))^(B5-age)</f>
        <v>0</v>
      </c>
      <c r="U2" s="267"/>
      <c r="V2" s="272"/>
      <c r="W2" s="272">
        <f ca="1">IF(eryear1=B5-age+y,passiver,IF(eryear2=B5-age+y,passiver1,0))*(1+IF(eryear1=B5-age+y,incpr,IF(eryear2=B5-age+y,incpr1,0)))^(rety-y)</f>
        <v>0</v>
      </c>
      <c r="X2" s="272"/>
      <c r="Y2" s="272">
        <f>rety</f>
        <v>2039</v>
      </c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72"/>
      <c r="AM2" s="272"/>
      <c r="AN2" s="272"/>
      <c r="AO2" s="272"/>
      <c r="AP2" s="272"/>
      <c r="AQ2" s="272"/>
      <c r="AR2" s="272"/>
      <c r="AS2" s="272"/>
      <c r="BE2" s="25">
        <v>0.10299999999999999</v>
      </c>
      <c r="BF2" s="9">
        <v>1</v>
      </c>
    </row>
    <row r="3" spans="1:58">
      <c r="A3" s="3" t="s">
        <v>91</v>
      </c>
      <c r="B3" s="55">
        <v>40</v>
      </c>
      <c r="C3" s="7"/>
      <c r="D3" s="315" t="s">
        <v>264</v>
      </c>
      <c r="E3" s="315"/>
      <c r="F3" s="7"/>
      <c r="K3" s="7"/>
      <c r="L3" s="252"/>
      <c r="M3" s="252"/>
      <c r="N3" s="21"/>
      <c r="O3" s="9"/>
      <c r="P3" s="9"/>
      <c r="Q3" s="9"/>
      <c r="R3" s="9"/>
      <c r="S3" s="229" t="s">
        <v>222</v>
      </c>
      <c r="T3" s="264">
        <f ca="1">'Detailed Cash Flow Chart'!AY1</f>
        <v>2416619.4024641374</v>
      </c>
      <c r="U3" s="267"/>
      <c r="V3" s="272"/>
      <c r="W3" s="272"/>
      <c r="X3" s="272"/>
      <c r="Y3" s="272">
        <f ca="1">Y1-Y2</f>
        <v>25</v>
      </c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72"/>
      <c r="AM3" s="272"/>
      <c r="AN3" s="272"/>
      <c r="AO3" s="272"/>
      <c r="AP3" s="272"/>
      <c r="AQ3" s="272"/>
      <c r="AR3" s="272"/>
      <c r="AS3" s="272"/>
      <c r="BE3" s="25">
        <v>0.20599999999999999</v>
      </c>
      <c r="BF3" s="9"/>
    </row>
    <row r="4" spans="1:58">
      <c r="A4" s="3" t="s">
        <v>70</v>
      </c>
      <c r="B4" s="55">
        <v>2039</v>
      </c>
      <c r="C4" s="7"/>
      <c r="D4" s="250" t="s">
        <v>245</v>
      </c>
      <c r="E4" s="250"/>
      <c r="F4" s="7"/>
      <c r="G4" s="256" t="s">
        <v>239</v>
      </c>
      <c r="H4" s="257" t="s">
        <v>240</v>
      </c>
      <c r="I4" s="258" t="str">
        <f>CONCATENATE("Ensure end dates are on or before ",rety)</f>
        <v>Ensure end dates are on or before 2039</v>
      </c>
      <c r="J4" s="259"/>
      <c r="K4" s="7"/>
      <c r="L4" s="21"/>
      <c r="M4" s="21"/>
      <c r="N4" s="21"/>
      <c r="O4" s="9"/>
      <c r="P4" s="9"/>
      <c r="Q4" s="9"/>
      <c r="R4" s="9"/>
      <c r="S4" s="229"/>
      <c r="T4" s="264">
        <f ca="1">IF(T2&gt;T3,0,T3-T2)</f>
        <v>2416619.4024641374</v>
      </c>
      <c r="U4" s="267">
        <f ca="1">T4/(1+inf)^Y3</f>
        <v>280250.12146310392</v>
      </c>
      <c r="V4" s="272"/>
      <c r="W4" s="272"/>
      <c r="X4" s="272"/>
      <c r="Y4" s="272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72"/>
      <c r="AM4" s="272"/>
      <c r="AN4" s="272"/>
      <c r="AO4" s="272"/>
      <c r="AP4" s="272"/>
      <c r="AQ4" s="272"/>
      <c r="AR4" s="272"/>
      <c r="AS4" s="272"/>
      <c r="BE4" s="25">
        <v>0.309</v>
      </c>
      <c r="BF4" s="9"/>
    </row>
    <row r="5" spans="1:58">
      <c r="A5" s="1" t="s">
        <v>75</v>
      </c>
      <c r="B5" s="55">
        <v>90</v>
      </c>
      <c r="C5" s="7"/>
      <c r="D5" s="245" t="s">
        <v>233</v>
      </c>
      <c r="E5" s="69"/>
      <c r="F5" s="7"/>
      <c r="G5" s="251">
        <v>2013</v>
      </c>
      <c r="H5" s="251">
        <v>2020</v>
      </c>
      <c r="I5" s="287" t="s">
        <v>242</v>
      </c>
      <c r="J5" s="54">
        <v>0.12</v>
      </c>
      <c r="K5" s="7"/>
      <c r="L5" s="252"/>
      <c r="M5" s="21"/>
      <c r="N5" s="21"/>
      <c r="O5" s="9"/>
      <c r="P5" s="9"/>
      <c r="Q5" s="9"/>
      <c r="R5" s="9"/>
      <c r="S5" s="229"/>
      <c r="U5" s="268"/>
      <c r="V5" s="273"/>
      <c r="W5" s="273"/>
      <c r="X5" s="273"/>
      <c r="Y5" s="273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3"/>
      <c r="AM5" s="273"/>
      <c r="AN5" s="273"/>
      <c r="AO5" s="273"/>
      <c r="AP5" s="273"/>
      <c r="AQ5" s="273"/>
      <c r="AR5" s="273"/>
      <c r="AS5" s="273"/>
    </row>
    <row r="6" spans="1:58">
      <c r="A6" s="312" t="s">
        <v>236</v>
      </c>
      <c r="B6" s="312"/>
      <c r="C6" s="7"/>
      <c r="D6" s="245" t="s">
        <v>234</v>
      </c>
      <c r="E6" s="69"/>
      <c r="F6" s="7"/>
      <c r="G6" s="251">
        <v>2013</v>
      </c>
      <c r="H6" s="251">
        <v>2020</v>
      </c>
      <c r="I6" s="287" t="s">
        <v>242</v>
      </c>
      <c r="J6" s="54">
        <v>0.05</v>
      </c>
      <c r="K6" s="7"/>
      <c r="L6" s="21"/>
      <c r="M6" s="261"/>
      <c r="N6" s="21"/>
      <c r="O6" s="9"/>
      <c r="P6" s="9"/>
      <c r="Q6" s="9"/>
      <c r="R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58">
      <c r="A7" s="1" t="s">
        <v>1</v>
      </c>
      <c r="B7" s="55">
        <v>30000</v>
      </c>
      <c r="C7" s="7"/>
      <c r="F7" s="7"/>
      <c r="K7" s="7"/>
      <c r="L7" s="252"/>
      <c r="M7" s="21"/>
      <c r="N7" s="21"/>
      <c r="O7" s="9"/>
      <c r="P7" s="9"/>
      <c r="Q7" s="9"/>
      <c r="R7" s="9"/>
      <c r="U7" s="263"/>
      <c r="V7" s="9"/>
      <c r="W7" s="33">
        <f ca="1">eryear1-B5-age+y</f>
        <v>3948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58">
      <c r="A8" s="2" t="s">
        <v>2</v>
      </c>
      <c r="B8" s="70">
        <v>30000</v>
      </c>
      <c r="C8" s="7"/>
      <c r="D8" s="250" t="s">
        <v>241</v>
      </c>
      <c r="E8" s="250"/>
      <c r="F8" s="7"/>
      <c r="G8" s="256" t="s">
        <v>239</v>
      </c>
      <c r="H8" s="257" t="s">
        <v>240</v>
      </c>
      <c r="I8" s="310" t="str">
        <f>CONCATENATE("Ensure start dates are after ",rety)</f>
        <v>Ensure start dates are after 2039</v>
      </c>
      <c r="J8" s="311"/>
      <c r="K8" s="7"/>
      <c r="L8" s="252"/>
      <c r="M8" s="21"/>
      <c r="N8" s="21"/>
      <c r="O8" s="9"/>
      <c r="P8" s="9"/>
      <c r="Q8" s="9"/>
      <c r="R8" s="9"/>
      <c r="S8" s="8">
        <f ca="1">IF(eryear1=B5-age+y,passiver,IF(eryear2=B5-age+y,passiver1,0))</f>
        <v>0</v>
      </c>
      <c r="V8" s="9"/>
      <c r="W8" s="33">
        <f ca="1">eryear1-B5-age+y</f>
        <v>3948</v>
      </c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58">
      <c r="A9" s="1" t="s">
        <v>3</v>
      </c>
      <c r="B9" s="71">
        <v>0.09</v>
      </c>
      <c r="C9" s="7"/>
      <c r="D9" s="246" t="s">
        <v>237</v>
      </c>
      <c r="E9" s="69"/>
      <c r="F9" s="7"/>
      <c r="G9" s="251">
        <v>2021</v>
      </c>
      <c r="H9" s="292">
        <f ca="1">B5-age+y</f>
        <v>2064</v>
      </c>
      <c r="I9" s="246" t="s">
        <v>242</v>
      </c>
      <c r="J9" s="54"/>
      <c r="K9" s="7"/>
      <c r="L9" s="21"/>
      <c r="M9" s="21"/>
      <c r="N9" s="21"/>
      <c r="O9" s="9"/>
      <c r="P9" s="9"/>
      <c r="Q9" s="9"/>
      <c r="R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</row>
    <row r="10" spans="1:58">
      <c r="A10" s="1" t="s">
        <v>4</v>
      </c>
      <c r="B10" s="71">
        <v>0.09</v>
      </c>
      <c r="C10" s="7"/>
      <c r="D10" s="247" t="s">
        <v>238</v>
      </c>
      <c r="E10" s="69"/>
      <c r="F10" s="7"/>
      <c r="G10" s="251">
        <v>2021</v>
      </c>
      <c r="H10" s="292">
        <f ca="1">B5-age+y</f>
        <v>2064</v>
      </c>
      <c r="I10" s="247" t="s">
        <v>242</v>
      </c>
      <c r="J10" s="54"/>
      <c r="K10" s="7"/>
      <c r="L10" s="253"/>
      <c r="M10" s="21"/>
      <c r="N10" s="21"/>
      <c r="O10" s="21"/>
      <c r="P10" s="9"/>
      <c r="Q10" s="9"/>
      <c r="R10" s="9"/>
      <c r="T10" s="8">
        <f ca="1">IF(eryear1=B5-age+y,incpr,0)+IF(eryear2=B5-age+y,incpr1,0)</f>
        <v>0</v>
      </c>
      <c r="V10" s="9"/>
      <c r="W10" s="33">
        <f ca="1">(IF(eryear1=B5-age+y,passiver,0))</f>
        <v>0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</row>
    <row r="11" spans="1:58">
      <c r="A11" s="3" t="s">
        <v>235</v>
      </c>
      <c r="B11" s="72">
        <v>7.0000000000000007E-2</v>
      </c>
      <c r="C11" s="7"/>
      <c r="F11" s="7"/>
      <c r="H11" s="254"/>
      <c r="I11" s="254"/>
      <c r="J11" s="255"/>
      <c r="K11" s="7"/>
      <c r="L11" s="252"/>
      <c r="M11" s="21"/>
      <c r="N11" s="21"/>
      <c r="O11" s="21"/>
      <c r="P11" s="9"/>
      <c r="Q11" s="9"/>
      <c r="R11" s="9"/>
      <c r="T11" s="265"/>
      <c r="V11" s="9"/>
      <c r="W11" s="33">
        <f ca="1">(1+IF(eryear1=B5-age+y,incpr,0))^(B5-age)</f>
        <v>1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</row>
    <row r="12" spans="1:58">
      <c r="A12" s="3" t="s">
        <v>156</v>
      </c>
      <c r="B12" s="72">
        <v>0.09</v>
      </c>
      <c r="C12" s="7"/>
      <c r="D12" s="218" t="s">
        <v>244</v>
      </c>
      <c r="E12" s="69">
        <v>55000</v>
      </c>
      <c r="F12" s="7"/>
      <c r="G12" s="24">
        <v>2013</v>
      </c>
      <c r="H12" s="24">
        <v>2030</v>
      </c>
      <c r="I12" s="230" t="s">
        <v>243</v>
      </c>
      <c r="J12" s="248"/>
      <c r="K12" s="7"/>
      <c r="L12" s="21"/>
      <c r="M12" s="21"/>
      <c r="N12" s="21"/>
      <c r="O12" s="21"/>
      <c r="P12" s="9"/>
      <c r="Q12" s="9"/>
      <c r="R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</row>
    <row r="13" spans="1:58">
      <c r="A13" s="3" t="s">
        <v>6</v>
      </c>
      <c r="B13" s="73">
        <v>5000000</v>
      </c>
      <c r="C13" s="7"/>
      <c r="D13" s="260"/>
      <c r="E13" s="260"/>
      <c r="F13" s="7"/>
      <c r="G13" s="260"/>
      <c r="H13" s="260"/>
      <c r="I13" s="260"/>
      <c r="J13" s="260"/>
      <c r="K13" s="7"/>
      <c r="L13" s="9"/>
      <c r="M13" s="9"/>
      <c r="N13" s="9"/>
      <c r="O13" s="9"/>
      <c r="P13" s="9"/>
      <c r="Q13" s="9"/>
      <c r="R13" s="9"/>
      <c r="T13" s="8">
        <f ca="1">IF(eryear2=B5-age+y,passiver1,0)</f>
        <v>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</row>
    <row r="14" spans="1:58">
      <c r="A14" s="3" t="s">
        <v>51</v>
      </c>
      <c r="B14" s="72">
        <v>0.09</v>
      </c>
      <c r="C14" s="7"/>
      <c r="D14" s="234" t="s">
        <v>0</v>
      </c>
      <c r="E14" s="235">
        <f ca="1">B4-y-1</f>
        <v>24</v>
      </c>
      <c r="F14" s="7"/>
      <c r="G14" s="240" t="s">
        <v>11</v>
      </c>
      <c r="H14" s="249"/>
      <c r="I14" s="249"/>
      <c r="J14" s="239">
        <f ca="1">(E17)*(1+preinf)^(wy+1)</f>
        <v>280250.1214631038</v>
      </c>
      <c r="K14" s="7"/>
      <c r="L14" s="9"/>
      <c r="M14" s="9"/>
      <c r="N14" s="9"/>
      <c r="O14" s="9"/>
      <c r="P14" s="9"/>
      <c r="Q14" s="9"/>
      <c r="R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</row>
    <row r="15" spans="1:58">
      <c r="A15" s="4" t="s">
        <v>7</v>
      </c>
      <c r="B15" s="71">
        <v>0.1</v>
      </c>
      <c r="C15" s="7"/>
      <c r="D15" s="234" t="s">
        <v>5</v>
      </c>
      <c r="E15" s="235">
        <f ca="1">B5-age-wy</f>
        <v>26</v>
      </c>
      <c r="F15" s="7"/>
      <c r="G15" s="241" t="str">
        <f ca="1">CONCATENATE("Corpus required for funding retirement for ",k," years")</f>
        <v>Corpus required for funding retirement for 26 years</v>
      </c>
      <c r="H15" s="249"/>
      <c r="I15" s="249"/>
      <c r="J15" s="239">
        <f ca="1">PV((1+retroi)/(1+inf)-1,k,-U4*12,,1)</f>
        <v>111279551.80723748</v>
      </c>
      <c r="K15" s="7"/>
      <c r="L15" s="9" t="str">
        <f ca="1">IF(corptax=0,"congratulations! You do not need a pension since your income from other sources is enough to cover your expenses","")</f>
        <v/>
      </c>
      <c r="M15" s="9"/>
      <c r="N15" s="9"/>
      <c r="O15" s="9"/>
      <c r="P15" s="9"/>
      <c r="Q15" s="9"/>
      <c r="R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</row>
    <row r="16" spans="1:58">
      <c r="A16" s="227" t="s">
        <v>157</v>
      </c>
      <c r="B16" s="228"/>
      <c r="C16" s="226"/>
      <c r="D16" s="236" t="s">
        <v>9</v>
      </c>
      <c r="E16" s="237">
        <f ca="1">B13*(1+B14)^(wy)</f>
        <v>39555415.873409137</v>
      </c>
      <c r="F16" s="226"/>
      <c r="G16" s="242" t="s">
        <v>37</v>
      </c>
      <c r="H16" s="249"/>
      <c r="I16" s="249"/>
      <c r="J16" s="239">
        <f ca="1">IF(IF(B15=B12,(J15-E16)/(12*wy*(1+B12)^wy),(J15-E16)*(B12-B15)/(12*(1+B12)*((1+B12)^(wy)-(1+B15)^(wy))))&lt;0,"none",IF(B15=B12,(J15-E16)/(12*wy*(1+B12)^wy),(J15-E16)*(B12-B15)/(12*(1+B12)*((1+B12)^(wy)-(1+B15)^(wy)))))</f>
        <v>28285.136781260866</v>
      </c>
      <c r="K16" s="226"/>
      <c r="L16" s="9" t="str">
        <f ca="1">IF(corptax=0,"please ignore the retirement coprus graph below. It is not relevant to you","")</f>
        <v/>
      </c>
      <c r="M16" s="9"/>
      <c r="N16" s="9"/>
      <c r="O16" s="9"/>
      <c r="P16" s="9"/>
      <c r="Q16" s="9"/>
      <c r="R16" s="9"/>
      <c r="T16" s="265">
        <f ca="1">B5-age+y</f>
        <v>2064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</row>
    <row r="17" spans="1:37">
      <c r="A17" s="313" t="s">
        <v>158</v>
      </c>
      <c r="B17" s="314"/>
      <c r="C17" s="7"/>
      <c r="D17" s="238" t="s">
        <v>10</v>
      </c>
      <c r="E17" s="239">
        <f>(B7+(B8/12))</f>
        <v>32500</v>
      </c>
      <c r="F17" s="7"/>
      <c r="G17" s="243" t="s">
        <v>76</v>
      </c>
      <c r="H17" s="249"/>
      <c r="I17" s="249"/>
      <c r="J17" s="244" t="str">
        <f ca="1">IF(E16-corptax&lt;0,"none",E16-corptax)</f>
        <v>none</v>
      </c>
      <c r="K17" s="7"/>
      <c r="L17" s="9"/>
      <c r="M17" s="9"/>
      <c r="N17" s="9"/>
      <c r="O17" s="9"/>
      <c r="P17" s="9"/>
      <c r="Q17" s="9"/>
      <c r="R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</row>
    <row r="18" spans="1:37" ht="6" customHeight="1">
      <c r="A18" s="226"/>
      <c r="B18" s="231"/>
      <c r="C18" s="7"/>
      <c r="D18" s="7"/>
      <c r="E18" s="7"/>
      <c r="F18" s="7"/>
      <c r="G18" s="7"/>
      <c r="H18" s="7"/>
      <c r="I18" s="7"/>
      <c r="J18" s="7"/>
      <c r="K18" s="7"/>
      <c r="L18" s="9"/>
      <c r="M18" s="9"/>
      <c r="N18" s="9"/>
      <c r="O18" s="9"/>
      <c r="P18" s="9"/>
      <c r="Q18" s="9"/>
      <c r="R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</row>
    <row r="19" spans="1:37">
      <c r="A19" s="9"/>
      <c r="B19" s="58"/>
      <c r="G19" s="9" t="s">
        <v>265</v>
      </c>
      <c r="L19" s="9"/>
      <c r="M19" s="9"/>
      <c r="N19" s="9"/>
      <c r="O19" s="9"/>
      <c r="P19" s="9"/>
      <c r="Q19" s="9"/>
      <c r="R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</row>
    <row r="20" spans="1:37">
      <c r="A20" s="21"/>
      <c r="B20" s="50"/>
      <c r="L20" s="9"/>
      <c r="M20" s="9"/>
      <c r="N20" s="9"/>
      <c r="O20" s="9"/>
      <c r="P20" s="9"/>
      <c r="Q20" s="9"/>
      <c r="R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</row>
    <row r="21" spans="1:37">
      <c r="A21" s="21"/>
      <c r="B21" s="51"/>
      <c r="L21" s="9"/>
      <c r="M21" s="9"/>
      <c r="N21" s="9"/>
      <c r="O21" s="9"/>
      <c r="P21" s="9"/>
      <c r="Q21" s="9"/>
      <c r="R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</row>
    <row r="22" spans="1:37">
      <c r="A22" s="21"/>
      <c r="B22" s="50"/>
      <c r="L22" s="9"/>
      <c r="M22" s="9"/>
      <c r="N22" s="9"/>
      <c r="O22" s="9"/>
      <c r="P22" s="9"/>
      <c r="Q22" s="9"/>
      <c r="R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</row>
    <row r="23" spans="1:37" ht="6" customHeight="1">
      <c r="A23" s="21"/>
      <c r="B23" s="21"/>
      <c r="L23" s="9"/>
      <c r="M23" s="9"/>
      <c r="N23" s="9"/>
      <c r="O23" s="9"/>
      <c r="P23" s="9"/>
      <c r="Q23" s="9"/>
      <c r="R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</row>
    <row r="24" spans="1:37">
      <c r="A24" s="21"/>
      <c r="B24" s="52"/>
      <c r="L24" s="9"/>
      <c r="M24" s="9"/>
      <c r="N24" s="9"/>
      <c r="O24" s="9"/>
      <c r="P24" s="9"/>
      <c r="Q24" s="9"/>
      <c r="R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7">
      <c r="A25" s="21"/>
      <c r="B25" s="53"/>
      <c r="L25" s="9"/>
      <c r="M25" s="9"/>
      <c r="N25" s="9"/>
      <c r="O25" s="9"/>
      <c r="P25" s="9"/>
      <c r="Q25" s="9"/>
      <c r="R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</row>
    <row r="26" spans="1:37" ht="6" customHeight="1">
      <c r="A26" s="9"/>
      <c r="L26" s="9"/>
      <c r="M26" s="9"/>
      <c r="N26" s="9"/>
      <c r="O26" s="9"/>
      <c r="P26" s="9"/>
      <c r="Q26" s="9"/>
      <c r="R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</row>
    <row r="27" spans="1:37">
      <c r="A27" s="9"/>
      <c r="B27" s="9"/>
      <c r="L27" s="9"/>
      <c r="M27" s="9"/>
      <c r="N27" s="9"/>
      <c r="O27" s="9"/>
      <c r="P27" s="9"/>
      <c r="Q27" s="9"/>
      <c r="R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</row>
    <row r="28" spans="1:37" ht="4.8" customHeight="1">
      <c r="A28" s="9"/>
      <c r="B28" s="9"/>
      <c r="L28" s="9"/>
      <c r="M28" s="9"/>
      <c r="N28" s="9"/>
      <c r="O28" s="9"/>
      <c r="P28" s="9"/>
      <c r="Q28" s="9"/>
      <c r="R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</row>
    <row r="29" spans="1:37">
      <c r="A29" s="9"/>
      <c r="B29" s="9"/>
      <c r="L29" s="9"/>
      <c r="M29" s="9"/>
      <c r="N29" s="9"/>
      <c r="O29" s="9"/>
      <c r="P29" s="9"/>
      <c r="Q29" s="9"/>
      <c r="R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</row>
    <row r="30" spans="1:37">
      <c r="A30" s="9"/>
      <c r="B30" s="9"/>
      <c r="L30" s="9"/>
      <c r="M30" s="9"/>
      <c r="N30" s="9"/>
      <c r="O30" s="9"/>
      <c r="P30" s="9"/>
      <c r="Q30" s="9"/>
      <c r="R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</row>
    <row r="31" spans="1:37">
      <c r="A31" s="9"/>
      <c r="B31" s="9"/>
      <c r="L31" s="9"/>
      <c r="M31" s="9"/>
      <c r="N31" s="9"/>
      <c r="O31" s="9"/>
      <c r="P31" s="9"/>
      <c r="Q31" s="9"/>
      <c r="R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</row>
    <row r="32" spans="1:37">
      <c r="A32" s="9"/>
      <c r="B32" s="9"/>
      <c r="L32" s="9"/>
      <c r="M32" s="9"/>
      <c r="N32" s="9"/>
      <c r="O32" s="9"/>
      <c r="P32" s="9"/>
      <c r="Q32" s="9"/>
      <c r="R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</row>
    <row r="33" spans="1:37">
      <c r="A33" s="9"/>
      <c r="B33" s="9"/>
      <c r="L33" s="9"/>
      <c r="M33" s="9"/>
      <c r="N33" s="9"/>
      <c r="O33" s="9"/>
      <c r="P33" s="9"/>
      <c r="Q33" s="9"/>
      <c r="R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</row>
    <row r="34" spans="1:37">
      <c r="A34" s="9"/>
      <c r="B34" s="9"/>
      <c r="L34" s="9"/>
      <c r="M34" s="9"/>
      <c r="N34" s="9"/>
      <c r="O34" s="9"/>
      <c r="P34" s="9"/>
      <c r="Q34" s="9"/>
      <c r="R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</row>
    <row r="35" spans="1:37">
      <c r="A35" s="9"/>
      <c r="B35" s="9"/>
      <c r="L35" s="9"/>
      <c r="M35" s="9"/>
      <c r="N35" s="9"/>
      <c r="O35" s="9"/>
      <c r="P35" s="9"/>
      <c r="Q35" s="9"/>
      <c r="R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</row>
    <row r="36" spans="1:37">
      <c r="A36" s="9"/>
      <c r="B36" s="9"/>
      <c r="L36" s="9"/>
      <c r="M36" s="9"/>
      <c r="N36" s="9"/>
      <c r="O36" s="9"/>
      <c r="P36" s="9"/>
      <c r="Q36" s="9"/>
      <c r="R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</row>
    <row r="37" spans="1:37">
      <c r="A37" s="9"/>
      <c r="B37" s="9"/>
      <c r="L37" s="9"/>
      <c r="M37" s="9"/>
      <c r="N37" s="9"/>
      <c r="O37" s="9"/>
      <c r="P37" s="9"/>
      <c r="Q37" s="9"/>
      <c r="R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</row>
    <row r="38" spans="1:37">
      <c r="A38" s="9"/>
      <c r="B38" s="9"/>
      <c r="L38" s="9"/>
      <c r="M38" s="9"/>
      <c r="N38" s="9"/>
      <c r="O38" s="9"/>
      <c r="P38" s="9"/>
      <c r="Q38" s="9"/>
      <c r="R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</row>
    <row r="39" spans="1:37">
      <c r="A39" s="9"/>
      <c r="B39" s="9"/>
      <c r="L39" s="9"/>
      <c r="M39" s="9"/>
      <c r="N39" s="9"/>
      <c r="O39" s="9"/>
      <c r="P39" s="9"/>
      <c r="Q39" s="9"/>
      <c r="R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</row>
    <row r="40" spans="1:37">
      <c r="A40" s="9"/>
      <c r="B40" s="9"/>
      <c r="L40" s="9"/>
      <c r="M40" s="9"/>
      <c r="N40" s="9"/>
      <c r="O40" s="9"/>
      <c r="P40" s="9"/>
      <c r="Q40" s="9"/>
      <c r="R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</row>
    <row r="41" spans="1:37">
      <c r="A41" s="9"/>
      <c r="B41" s="9"/>
      <c r="L41" s="9"/>
      <c r="M41" s="9"/>
      <c r="N41" s="9"/>
      <c r="O41" s="9"/>
      <c r="P41" s="9"/>
      <c r="Q41" s="9"/>
      <c r="R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</row>
    <row r="42" spans="1:37">
      <c r="A42" s="9"/>
      <c r="B42" s="9"/>
      <c r="L42" s="9"/>
      <c r="M42" s="9"/>
      <c r="N42" s="9"/>
      <c r="O42" s="9"/>
      <c r="P42" s="9"/>
      <c r="Q42" s="9"/>
      <c r="R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</row>
    <row r="43" spans="1:37">
      <c r="A43" s="9"/>
      <c r="B43" s="9"/>
      <c r="L43" s="9"/>
      <c r="M43" s="9"/>
      <c r="N43" s="9"/>
      <c r="O43" s="9"/>
      <c r="P43" s="9"/>
      <c r="Q43" s="9"/>
      <c r="R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</row>
    <row r="44" spans="1:37">
      <c r="A44" s="9"/>
      <c r="B44" s="9"/>
      <c r="L44" s="9"/>
      <c r="M44" s="9"/>
      <c r="N44" s="9"/>
      <c r="O44" s="9"/>
      <c r="P44" s="9"/>
      <c r="Q44" s="9"/>
      <c r="R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</row>
    <row r="45" spans="1:37">
      <c r="A45" s="9"/>
      <c r="B45" s="9"/>
      <c r="L45" s="9"/>
      <c r="M45" s="9"/>
      <c r="N45" s="9"/>
      <c r="O45" s="9"/>
      <c r="P45" s="9"/>
      <c r="Q45" s="9"/>
      <c r="R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</row>
    <row r="46" spans="1:37">
      <c r="L46" s="9"/>
      <c r="M46" s="9"/>
      <c r="N46" s="9"/>
      <c r="O46" s="9"/>
      <c r="P46" s="9"/>
      <c r="Q46" s="9"/>
      <c r="R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</row>
    <row r="47" spans="1:37">
      <c r="L47" s="9"/>
      <c r="M47" s="9"/>
      <c r="N47" s="9"/>
      <c r="O47" s="9"/>
      <c r="P47" s="9"/>
      <c r="Q47" s="9"/>
      <c r="R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</row>
    <row r="48" spans="1:37">
      <c r="L48" s="9"/>
      <c r="M48" s="9"/>
      <c r="N48" s="9"/>
      <c r="O48" s="9"/>
      <c r="P48" s="9"/>
      <c r="Q48" s="9"/>
      <c r="R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</row>
    <row r="49" spans="12:37">
      <c r="L49" s="9"/>
      <c r="M49" s="9"/>
      <c r="N49" s="9"/>
      <c r="O49" s="9"/>
      <c r="P49" s="9"/>
      <c r="Q49" s="9"/>
      <c r="R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</row>
    <row r="50" spans="12:37">
      <c r="L50" s="9"/>
      <c r="M50" s="9"/>
      <c r="N50" s="9"/>
      <c r="O50" s="9"/>
      <c r="P50" s="9"/>
      <c r="Q50" s="9"/>
      <c r="R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</row>
    <row r="51" spans="12:37">
      <c r="L51" s="9"/>
      <c r="M51" s="9"/>
      <c r="N51" s="9"/>
      <c r="O51" s="9"/>
      <c r="P51" s="9"/>
      <c r="Q51" s="9"/>
      <c r="R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</row>
    <row r="52" spans="12:37">
      <c r="L52" s="9"/>
      <c r="M52" s="9"/>
      <c r="N52" s="9"/>
      <c r="O52" s="9"/>
      <c r="P52" s="9"/>
      <c r="Q52" s="9"/>
      <c r="R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</row>
    <row r="53" spans="12:37">
      <c r="L53" s="9"/>
      <c r="M53" s="9"/>
      <c r="N53" s="9"/>
      <c r="O53" s="9"/>
      <c r="P53" s="9"/>
      <c r="Q53" s="9"/>
      <c r="R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</row>
    <row r="54" spans="12:37">
      <c r="L54" s="9"/>
      <c r="M54" s="9"/>
      <c r="N54" s="9"/>
      <c r="O54" s="9"/>
      <c r="P54" s="9"/>
      <c r="Q54" s="9"/>
      <c r="R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</row>
    <row r="55" spans="12:37">
      <c r="L55" s="9"/>
      <c r="M55" s="9"/>
      <c r="N55" s="9"/>
      <c r="O55" s="9"/>
      <c r="P55" s="9"/>
      <c r="Q55" s="9"/>
      <c r="R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</row>
    <row r="56" spans="12:37">
      <c r="L56" s="9"/>
      <c r="M56" s="9"/>
      <c r="N56" s="9"/>
      <c r="O56" s="9"/>
      <c r="P56" s="9"/>
      <c r="Q56" s="9"/>
      <c r="R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</row>
    <row r="57" spans="12:37">
      <c r="L57" s="9"/>
      <c r="M57" s="9"/>
      <c r="N57" s="9"/>
      <c r="O57" s="9"/>
      <c r="P57" s="9"/>
      <c r="Q57" s="9"/>
      <c r="R57" s="9"/>
      <c r="T57" s="291"/>
      <c r="U57" s="291"/>
      <c r="V57" s="9"/>
      <c r="W57" s="9"/>
      <c r="X57" s="9"/>
      <c r="Y57" s="9"/>
      <c r="Z57" s="9"/>
      <c r="AA57" s="9"/>
    </row>
    <row r="58" spans="12:37">
      <c r="L58" s="9"/>
      <c r="M58" s="9"/>
      <c r="N58" s="9"/>
      <c r="O58" s="9"/>
      <c r="P58" s="9"/>
      <c r="Q58" s="9"/>
      <c r="R58" s="9"/>
      <c r="V58" s="9"/>
      <c r="W58" s="9"/>
      <c r="X58" s="9"/>
      <c r="Y58" s="9"/>
      <c r="Z58" s="9"/>
      <c r="AA58" s="9"/>
    </row>
    <row r="59" spans="12:37">
      <c r="L59" s="9"/>
      <c r="M59" s="9"/>
      <c r="N59" s="9"/>
      <c r="O59" s="9"/>
      <c r="P59" s="9"/>
      <c r="Q59" s="9"/>
      <c r="R59" s="9"/>
    </row>
    <row r="60" spans="12:37">
      <c r="L60" s="9"/>
      <c r="M60" s="9"/>
      <c r="N60" s="9"/>
      <c r="O60" s="9"/>
      <c r="P60" s="9"/>
      <c r="Q60" s="9"/>
      <c r="R60" s="9"/>
    </row>
    <row r="61" spans="12:37">
      <c r="L61" s="9"/>
      <c r="M61" s="9"/>
      <c r="N61" s="9"/>
      <c r="O61" s="9"/>
      <c r="P61" s="9"/>
      <c r="Q61" s="9"/>
      <c r="R61" s="9"/>
    </row>
    <row r="62" spans="12:37">
      <c r="L62" s="9"/>
      <c r="M62" s="9"/>
      <c r="N62" s="9"/>
      <c r="O62" s="9"/>
      <c r="P62" s="9"/>
      <c r="Q62" s="9"/>
      <c r="R62" s="9"/>
    </row>
    <row r="63" spans="12:37">
      <c r="L63" s="9"/>
      <c r="M63" s="9"/>
      <c r="N63" s="9"/>
      <c r="O63" s="9"/>
      <c r="P63" s="9"/>
      <c r="Q63" s="9"/>
      <c r="R63" s="9"/>
    </row>
    <row r="64" spans="12:37">
      <c r="L64" s="9"/>
      <c r="M64" s="9"/>
      <c r="N64" s="9"/>
      <c r="O64" s="9"/>
      <c r="P64" s="9"/>
      <c r="Q64" s="9"/>
      <c r="R64" s="9"/>
    </row>
  </sheetData>
  <mergeCells count="6">
    <mergeCell ref="I8:J8"/>
    <mergeCell ref="G2:I2"/>
    <mergeCell ref="A17:B17"/>
    <mergeCell ref="A1:K1"/>
    <mergeCell ref="A6:B6"/>
    <mergeCell ref="D3:E3"/>
  </mergeCells>
  <conditionalFormatting sqref="G16">
    <cfRule type="expression" dxfId="105" priority="3" stopIfTrue="1">
      <formula>Retirement!$BX$53="Yes"</formula>
    </cfRule>
  </conditionalFormatting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V58"/>
  <sheetViews>
    <sheetView zoomScale="70" zoomScaleNormal="70" workbookViewId="0">
      <selection activeCell="K8" sqref="K8"/>
    </sheetView>
  </sheetViews>
  <sheetFormatPr defaultColWidth="8.77734375" defaultRowHeight="14.4"/>
  <cols>
    <col min="1" max="1" width="39.6640625" style="8" customWidth="1"/>
    <col min="2" max="2" width="15" style="8" customWidth="1"/>
    <col min="3" max="3" width="0.77734375" style="22" customWidth="1"/>
    <col min="4" max="4" width="11.109375" style="22" bestFit="1" customWidth="1"/>
    <col min="5" max="5" width="11.33203125" style="8" bestFit="1" customWidth="1"/>
    <col min="6" max="6" width="11.33203125" style="23" bestFit="1" customWidth="1"/>
    <col min="7" max="7" width="12.33203125" style="23" bestFit="1" customWidth="1"/>
    <col min="8" max="8" width="23.6640625" style="8" bestFit="1" customWidth="1"/>
    <col min="9" max="9" width="0.77734375" style="22" customWidth="1"/>
    <col min="10" max="10" width="37.44140625" style="8" bestFit="1" customWidth="1"/>
    <col min="11" max="11" width="11.6640625" style="8" customWidth="1"/>
    <col min="12" max="12" width="0.6640625" style="22" customWidth="1"/>
    <col min="13" max="13" width="11.109375" style="22" bestFit="1" customWidth="1"/>
    <col min="14" max="14" width="11.44140625" style="8" bestFit="1" customWidth="1"/>
    <col min="15" max="15" width="11.33203125" style="23" bestFit="1" customWidth="1"/>
    <col min="16" max="16" width="12.33203125" style="23" bestFit="1" customWidth="1"/>
    <col min="17" max="17" width="24.33203125" style="8" bestFit="1" customWidth="1"/>
    <col min="18" max="18" width="0.6640625" style="22" customWidth="1"/>
    <col min="22" max="22" width="0" hidden="1" customWidth="1"/>
  </cols>
  <sheetData>
    <row r="1" spans="1:22">
      <c r="A1" s="323" t="s">
        <v>86</v>
      </c>
      <c r="B1" s="324"/>
      <c r="C1" s="7"/>
      <c r="E1" s="316" t="s">
        <v>27</v>
      </c>
      <c r="F1" s="316"/>
      <c r="G1" s="316"/>
      <c r="H1" s="316"/>
      <c r="I1" s="7"/>
      <c r="J1" s="323" t="s">
        <v>89</v>
      </c>
      <c r="K1" s="324"/>
      <c r="L1" s="7"/>
      <c r="N1" s="316" t="s">
        <v>35</v>
      </c>
      <c r="O1" s="316"/>
      <c r="P1" s="316"/>
      <c r="Q1" s="316"/>
      <c r="R1" s="7"/>
      <c r="V1" s="67">
        <v>2</v>
      </c>
    </row>
    <row r="2" spans="1:22">
      <c r="A2" s="317" t="s">
        <v>87</v>
      </c>
      <c r="B2" s="318"/>
      <c r="C2" s="7"/>
      <c r="D2" s="13" t="s">
        <v>59</v>
      </c>
      <c r="E2" s="12" t="s">
        <v>33</v>
      </c>
      <c r="F2" s="13" t="s">
        <v>30</v>
      </c>
      <c r="G2" s="319" t="s">
        <v>25</v>
      </c>
      <c r="H2" s="13" t="s">
        <v>32</v>
      </c>
      <c r="I2" s="7"/>
      <c r="J2" s="317" t="s">
        <v>88</v>
      </c>
      <c r="K2" s="318"/>
      <c r="L2" s="7"/>
      <c r="M2" s="13" t="s">
        <v>59</v>
      </c>
      <c r="N2" s="12" t="s">
        <v>33</v>
      </c>
      <c r="O2" s="13" t="s">
        <v>30</v>
      </c>
      <c r="P2" s="319" t="s">
        <v>25</v>
      </c>
      <c r="Q2" s="13" t="s">
        <v>32</v>
      </c>
      <c r="R2" s="7"/>
      <c r="V2" s="67">
        <v>3</v>
      </c>
    </row>
    <row r="3" spans="1:22">
      <c r="A3" s="8" t="s">
        <v>177</v>
      </c>
      <c r="B3" s="20">
        <v>6</v>
      </c>
      <c r="C3" s="7"/>
      <c r="D3" s="13" t="s">
        <v>60</v>
      </c>
      <c r="E3" s="12" t="s">
        <v>34</v>
      </c>
      <c r="F3" s="13" t="s">
        <v>31</v>
      </c>
      <c r="G3" s="320"/>
      <c r="H3" s="13" t="str">
        <f>CONCATENATE(B6," year(s) before redemption")</f>
        <v>2 year(s) before redemption</v>
      </c>
      <c r="I3" s="7"/>
      <c r="J3" s="8" t="s">
        <v>169</v>
      </c>
      <c r="K3" s="20">
        <v>7</v>
      </c>
      <c r="L3" s="7"/>
      <c r="M3" s="13" t="s">
        <v>60</v>
      </c>
      <c r="N3" s="12" t="s">
        <v>34</v>
      </c>
      <c r="O3" s="13" t="s">
        <v>31</v>
      </c>
      <c r="P3" s="320"/>
      <c r="Q3" s="13" t="str">
        <f>CONCATENATE(K6," year(s) before redemption")</f>
        <v>2 year(s) before redemption</v>
      </c>
      <c r="R3" s="7"/>
      <c r="V3" s="67">
        <v>4</v>
      </c>
    </row>
    <row r="4" spans="1:22">
      <c r="A4" s="10" t="str">
        <f ca="1">CONCATENATE("How many years from ",Retirement!B2," will the recurring")</f>
        <v>How many years from 2014 will the recurring</v>
      </c>
      <c r="B4" s="321">
        <v>1</v>
      </c>
      <c r="C4" s="7"/>
      <c r="D4" s="13">
        <f ca="1">IF(F4="","",Retirement!$B$2+($B$4))</f>
        <v>2015</v>
      </c>
      <c r="E4" s="10">
        <f ca="1">IF(F4="","",Retirement!$B$2+($B$4+$B$6*F4))</f>
        <v>2017</v>
      </c>
      <c r="F4" s="13">
        <v>1</v>
      </c>
      <c r="G4" s="15">
        <f t="shared" ref="G4:G33" si="0">IF(F4="","",$B$8*(1+infgr)^($B$4+$B$6*F4))</f>
        <v>0</v>
      </c>
      <c r="H4" s="37">
        <f t="shared" ref="H4:H34" si="1">IF(F4="","",IF(typegr1=1,(G4)*($B$10-$B$11+0.00001%)/((12*((1+$B$10)^($B$6)-(1+$B$11-0.00001%)^($B$6)))*(1+$B$10)),
(G4)*($B$10-$B$11+0.00001%)/((12*((1+$B$10)^($B$6)-(1+$B$11-0.00001%)^($B$6))))))</f>
        <v>0</v>
      </c>
      <c r="I4" s="7"/>
      <c r="J4" s="10" t="s">
        <v>28</v>
      </c>
      <c r="K4" s="321">
        <v>3</v>
      </c>
      <c r="L4" s="7"/>
      <c r="M4" s="13">
        <f ca="1">IF(O4="","",Retirement!$B$2+($K$4))</f>
        <v>2017</v>
      </c>
      <c r="N4" s="10">
        <f ca="1">IF(O4="","",Retirement!$B$2+($K$4+$K$6*O4))</f>
        <v>2019</v>
      </c>
      <c r="O4" s="13">
        <v>1</v>
      </c>
      <c r="P4" s="15">
        <f t="shared" ref="P4:P34" si="2">IF(O4="","",$K$8*(1+$K$9)^($K$4+$K$6*O4))</f>
        <v>0</v>
      </c>
      <c r="Q4" s="16">
        <f t="shared" ref="Q4:Q34" si="3">IF(O4="","",IF($K$12=1,(P4)*($K$10-$K$11+0.00001%)/((12*((1+$K$10)^($K$6)-(1+$K$11-0.00001%)^($K$6)))*(1+$K$10)),
(P4)*($K$10-$K$11+0.00001%)/((12*((1+$K$10)^($K$6)-(1+$K$11-0.00001%)^($K$6))))))</f>
        <v>0</v>
      </c>
      <c r="R4" s="7"/>
      <c r="V4" s="67">
        <v>5</v>
      </c>
    </row>
    <row r="5" spans="1:22">
      <c r="A5" s="10" t="s">
        <v>29</v>
      </c>
      <c r="B5" s="322"/>
      <c r="C5" s="7"/>
      <c r="D5" s="13">
        <f t="shared" ref="D5:D34" ca="1" si="4">IF(F5="","",D4+$B$6)</f>
        <v>2017</v>
      </c>
      <c r="E5" s="10">
        <f ca="1">IF(F5="","",Retirement!$B$2+($B$4+$B$6*F5))</f>
        <v>2019</v>
      </c>
      <c r="F5" s="13">
        <f t="shared" ref="F5:F34" si="5">IF(F4&lt;ROUND($B$7/$B$6,0),F4+1,"")</f>
        <v>2</v>
      </c>
      <c r="G5" s="15">
        <f t="shared" si="0"/>
        <v>0</v>
      </c>
      <c r="H5" s="37">
        <f t="shared" si="1"/>
        <v>0</v>
      </c>
      <c r="I5" s="7"/>
      <c r="J5" s="10" t="s">
        <v>29</v>
      </c>
      <c r="K5" s="322"/>
      <c r="L5" s="7"/>
      <c r="M5" s="13">
        <f t="shared" ref="M5:M34" ca="1" si="6">IF(O5="","",M4+$K$6)</f>
        <v>2019</v>
      </c>
      <c r="N5" s="10">
        <f ca="1">IF(O5="","",Retirement!$B$2+($K$4+$K$6*O5))</f>
        <v>2021</v>
      </c>
      <c r="O5" s="13">
        <f t="shared" ref="O5:O34" si="7">IF(O4&lt;ROUND($K$7/$K$6,0),O4+1,"")</f>
        <v>2</v>
      </c>
      <c r="P5" s="15">
        <f t="shared" si="2"/>
        <v>0</v>
      </c>
      <c r="Q5" s="16">
        <f t="shared" si="3"/>
        <v>0</v>
      </c>
      <c r="R5" s="7"/>
      <c r="V5" s="67">
        <v>6</v>
      </c>
    </row>
    <row r="6" spans="1:22">
      <c r="A6" s="10" t="s">
        <v>23</v>
      </c>
      <c r="B6" s="18">
        <v>2</v>
      </c>
      <c r="C6" s="7"/>
      <c r="D6" s="13">
        <f t="shared" ca="1" si="4"/>
        <v>2019</v>
      </c>
      <c r="E6" s="10">
        <f ca="1">IF(F6="","",Retirement!$B$2+($B$4+$B$6*F6))</f>
        <v>2021</v>
      </c>
      <c r="F6" s="13">
        <f t="shared" si="5"/>
        <v>3</v>
      </c>
      <c r="G6" s="15">
        <f t="shared" si="0"/>
        <v>0</v>
      </c>
      <c r="H6" s="37">
        <f t="shared" si="1"/>
        <v>0</v>
      </c>
      <c r="I6" s="7"/>
      <c r="J6" s="10" t="s">
        <v>23</v>
      </c>
      <c r="K6" s="18">
        <v>2</v>
      </c>
      <c r="L6" s="7"/>
      <c r="M6" s="13">
        <f t="shared" ca="1" si="6"/>
        <v>2021</v>
      </c>
      <c r="N6" s="10">
        <f ca="1">IF(O6="","",Retirement!$B$2+($K$4+$K$6*O6))</f>
        <v>2023</v>
      </c>
      <c r="O6" s="13">
        <f t="shared" si="7"/>
        <v>3</v>
      </c>
      <c r="P6" s="15">
        <f t="shared" si="2"/>
        <v>0</v>
      </c>
      <c r="Q6" s="16">
        <f t="shared" si="3"/>
        <v>0</v>
      </c>
      <c r="R6" s="7"/>
      <c r="V6" s="67">
        <v>7</v>
      </c>
    </row>
    <row r="7" spans="1:22">
      <c r="A7" s="10" t="s">
        <v>54</v>
      </c>
      <c r="B7" s="11">
        <v>30</v>
      </c>
      <c r="C7" s="7"/>
      <c r="D7" s="13">
        <f t="shared" ca="1" si="4"/>
        <v>2021</v>
      </c>
      <c r="E7" s="10">
        <f ca="1">IF(F7="","",Retirement!$B$2+($B$4+$B$6*F7))</f>
        <v>2023</v>
      </c>
      <c r="F7" s="13">
        <f t="shared" si="5"/>
        <v>4</v>
      </c>
      <c r="G7" s="15">
        <f t="shared" si="0"/>
        <v>0</v>
      </c>
      <c r="H7" s="37">
        <f t="shared" si="1"/>
        <v>0</v>
      </c>
      <c r="I7" s="7"/>
      <c r="J7" s="10" t="s">
        <v>26</v>
      </c>
      <c r="K7" s="11">
        <v>26</v>
      </c>
      <c r="L7" s="7"/>
      <c r="M7" s="13">
        <f t="shared" ca="1" si="6"/>
        <v>2023</v>
      </c>
      <c r="N7" s="10">
        <f ca="1">IF(O7="","",Retirement!$B$2+($K$4+$K$6*O7))</f>
        <v>2025</v>
      </c>
      <c r="O7" s="13">
        <f t="shared" si="7"/>
        <v>4</v>
      </c>
      <c r="P7" s="15">
        <f t="shared" si="2"/>
        <v>0</v>
      </c>
      <c r="Q7" s="16">
        <f t="shared" si="3"/>
        <v>0</v>
      </c>
      <c r="R7" s="7"/>
    </row>
    <row r="8" spans="1:22">
      <c r="A8" s="5" t="s">
        <v>12</v>
      </c>
      <c r="B8" s="14"/>
      <c r="C8" s="7"/>
      <c r="D8" s="13">
        <f t="shared" ca="1" si="4"/>
        <v>2023</v>
      </c>
      <c r="E8" s="10">
        <f ca="1">IF(F8="","",Retirement!$B$2+($B$4+$B$6*F8))</f>
        <v>2025</v>
      </c>
      <c r="F8" s="13">
        <f t="shared" si="5"/>
        <v>5</v>
      </c>
      <c r="G8" s="15">
        <f t="shared" si="0"/>
        <v>0</v>
      </c>
      <c r="H8" s="37">
        <f t="shared" si="1"/>
        <v>0</v>
      </c>
      <c r="I8" s="7"/>
      <c r="J8" s="5" t="s">
        <v>12</v>
      </c>
      <c r="K8" s="14"/>
      <c r="L8" s="7"/>
      <c r="M8" s="13">
        <f t="shared" ca="1" si="6"/>
        <v>2025</v>
      </c>
      <c r="N8" s="10">
        <f ca="1">IF(O8="","",Retirement!$B$2+($K$4+$K$6*O8))</f>
        <v>2027</v>
      </c>
      <c r="O8" s="13">
        <f t="shared" si="7"/>
        <v>5</v>
      </c>
      <c r="P8" s="15">
        <f t="shared" si="2"/>
        <v>0</v>
      </c>
      <c r="Q8" s="16">
        <f t="shared" si="3"/>
        <v>0</v>
      </c>
      <c r="R8" s="7"/>
    </row>
    <row r="9" spans="1:22">
      <c r="A9" s="5" t="s">
        <v>13</v>
      </c>
      <c r="B9" s="17">
        <v>0.1</v>
      </c>
      <c r="C9" s="7"/>
      <c r="D9" s="13">
        <f t="shared" ca="1" si="4"/>
        <v>2025</v>
      </c>
      <c r="E9" s="10">
        <f ca="1">IF(F9="","",Retirement!$B$2+($B$4+$B$6*F9))</f>
        <v>2027</v>
      </c>
      <c r="F9" s="13">
        <f t="shared" si="5"/>
        <v>6</v>
      </c>
      <c r="G9" s="15">
        <f t="shared" si="0"/>
        <v>0</v>
      </c>
      <c r="H9" s="37">
        <f t="shared" si="1"/>
        <v>0</v>
      </c>
      <c r="I9" s="7"/>
      <c r="J9" s="5" t="s">
        <v>13</v>
      </c>
      <c r="K9" s="17">
        <v>0.1</v>
      </c>
      <c r="L9" s="7"/>
      <c r="M9" s="13">
        <f t="shared" ca="1" si="6"/>
        <v>2027</v>
      </c>
      <c r="N9" s="10">
        <f ca="1">IF(O9="","",Retirement!$B$2+($K$4+$K$6*O9))</f>
        <v>2029</v>
      </c>
      <c r="O9" s="13">
        <f t="shared" si="7"/>
        <v>6</v>
      </c>
      <c r="P9" s="15">
        <f t="shared" si="2"/>
        <v>0</v>
      </c>
      <c r="Q9" s="16">
        <f t="shared" si="3"/>
        <v>0</v>
      </c>
      <c r="R9" s="7"/>
    </row>
    <row r="10" spans="1:22">
      <c r="A10" s="5" t="s">
        <v>24</v>
      </c>
      <c r="B10" s="19">
        <v>0.1</v>
      </c>
      <c r="C10" s="7"/>
      <c r="D10" s="13">
        <f t="shared" ca="1" si="4"/>
        <v>2027</v>
      </c>
      <c r="E10" s="10">
        <f ca="1">IF(F10="","",Retirement!$B$2+($B$4+$B$6*F10))</f>
        <v>2029</v>
      </c>
      <c r="F10" s="13">
        <f t="shared" si="5"/>
        <v>7</v>
      </c>
      <c r="G10" s="15">
        <f t="shared" si="0"/>
        <v>0</v>
      </c>
      <c r="H10" s="37">
        <f t="shared" si="1"/>
        <v>0</v>
      </c>
      <c r="I10" s="7"/>
      <c r="J10" s="5" t="s">
        <v>24</v>
      </c>
      <c r="K10" s="19">
        <v>0.1</v>
      </c>
      <c r="L10" s="7"/>
      <c r="M10" s="13">
        <f t="shared" ca="1" si="6"/>
        <v>2029</v>
      </c>
      <c r="N10" s="10">
        <f ca="1">IF(O10="","",Retirement!$B$2+($K$4+$K$6*O10))</f>
        <v>2031</v>
      </c>
      <c r="O10" s="13">
        <f t="shared" si="7"/>
        <v>7</v>
      </c>
      <c r="P10" s="15">
        <f t="shared" si="2"/>
        <v>0</v>
      </c>
      <c r="Q10" s="16">
        <f t="shared" si="3"/>
        <v>0</v>
      </c>
      <c r="R10" s="7"/>
    </row>
    <row r="11" spans="1:22">
      <c r="A11" s="5" t="s">
        <v>17</v>
      </c>
      <c r="B11" s="19">
        <v>0.1</v>
      </c>
      <c r="C11" s="7"/>
      <c r="D11" s="13">
        <f t="shared" ca="1" si="4"/>
        <v>2029</v>
      </c>
      <c r="E11" s="10">
        <f ca="1">IF(F11="","",Retirement!$B$2+($B$4+$B$6*F11))</f>
        <v>2031</v>
      </c>
      <c r="F11" s="13">
        <f t="shared" si="5"/>
        <v>8</v>
      </c>
      <c r="G11" s="15">
        <f t="shared" si="0"/>
        <v>0</v>
      </c>
      <c r="H11" s="37">
        <f t="shared" si="1"/>
        <v>0</v>
      </c>
      <c r="I11" s="7"/>
      <c r="J11" s="5" t="s">
        <v>17</v>
      </c>
      <c r="K11" s="19">
        <v>0.1</v>
      </c>
      <c r="L11" s="7"/>
      <c r="M11" s="13">
        <f t="shared" ca="1" si="6"/>
        <v>2031</v>
      </c>
      <c r="N11" s="10">
        <f ca="1">IF(O11="","",Retirement!$B$2+($K$4+$K$6*O11))</f>
        <v>2033</v>
      </c>
      <c r="O11" s="13">
        <f t="shared" si="7"/>
        <v>8</v>
      </c>
      <c r="P11" s="15">
        <f t="shared" si="2"/>
        <v>0</v>
      </c>
      <c r="Q11" s="16">
        <f t="shared" si="3"/>
        <v>0</v>
      </c>
      <c r="R11" s="7"/>
    </row>
    <row r="12" spans="1:22">
      <c r="A12" s="6" t="s">
        <v>19</v>
      </c>
      <c r="B12" s="20">
        <v>1</v>
      </c>
      <c r="C12" s="7"/>
      <c r="D12" s="13">
        <f t="shared" ca="1" si="4"/>
        <v>2031</v>
      </c>
      <c r="E12" s="10">
        <f ca="1">IF(F12="","",Retirement!$B$2+($B$4+$B$6*F12))</f>
        <v>2033</v>
      </c>
      <c r="F12" s="13">
        <f t="shared" si="5"/>
        <v>9</v>
      </c>
      <c r="G12" s="15">
        <f t="shared" si="0"/>
        <v>0</v>
      </c>
      <c r="H12" s="37">
        <f t="shared" si="1"/>
        <v>0</v>
      </c>
      <c r="I12" s="7"/>
      <c r="J12" s="6" t="s">
        <v>19</v>
      </c>
      <c r="K12" s="20">
        <v>1</v>
      </c>
      <c r="L12" s="7"/>
      <c r="M12" s="13">
        <f t="shared" ca="1" si="6"/>
        <v>2033</v>
      </c>
      <c r="N12" s="10">
        <f ca="1">IF(O12="","",Retirement!$B$2+($K$4+$K$6*O12))</f>
        <v>2035</v>
      </c>
      <c r="O12" s="13">
        <f t="shared" si="7"/>
        <v>9</v>
      </c>
      <c r="P12" s="15">
        <f t="shared" si="2"/>
        <v>0</v>
      </c>
      <c r="Q12" s="16">
        <f t="shared" si="3"/>
        <v>0</v>
      </c>
      <c r="R12" s="7"/>
    </row>
    <row r="13" spans="1:22">
      <c r="A13" s="9"/>
      <c r="B13" s="9"/>
      <c r="C13" s="7"/>
      <c r="D13" s="13">
        <f t="shared" ca="1" si="4"/>
        <v>2033</v>
      </c>
      <c r="E13" s="10">
        <f ca="1">IF(F13="","",Retirement!$B$2+($B$4+$B$6*F13))</f>
        <v>2035</v>
      </c>
      <c r="F13" s="13">
        <f t="shared" si="5"/>
        <v>10</v>
      </c>
      <c r="G13" s="15">
        <f t="shared" si="0"/>
        <v>0</v>
      </c>
      <c r="H13" s="37">
        <f t="shared" si="1"/>
        <v>0</v>
      </c>
      <c r="I13" s="7"/>
      <c r="J13" s="9"/>
      <c r="K13" s="9"/>
      <c r="L13" s="7"/>
      <c r="M13" s="13">
        <f t="shared" ca="1" si="6"/>
        <v>2035</v>
      </c>
      <c r="N13" s="10">
        <f ca="1">IF(O13="","",Retirement!$B$2+($K$4+$K$6*O13))</f>
        <v>2037</v>
      </c>
      <c r="O13" s="13">
        <f t="shared" si="7"/>
        <v>10</v>
      </c>
      <c r="P13" s="15">
        <f t="shared" si="2"/>
        <v>0</v>
      </c>
      <c r="Q13" s="16">
        <f t="shared" si="3"/>
        <v>0</v>
      </c>
      <c r="R13" s="7"/>
    </row>
    <row r="14" spans="1:22">
      <c r="A14" s="9"/>
      <c r="B14" s="9"/>
      <c r="C14" s="7"/>
      <c r="D14" s="13">
        <f t="shared" ca="1" si="4"/>
        <v>2035</v>
      </c>
      <c r="E14" s="10">
        <f ca="1">IF(F14="","",Retirement!$B$2+($B$4+$B$6*F14))</f>
        <v>2037</v>
      </c>
      <c r="F14" s="13">
        <f t="shared" si="5"/>
        <v>11</v>
      </c>
      <c r="G14" s="15">
        <f t="shared" si="0"/>
        <v>0</v>
      </c>
      <c r="H14" s="37">
        <f t="shared" si="1"/>
        <v>0</v>
      </c>
      <c r="I14" s="7"/>
      <c r="J14" s="9"/>
      <c r="K14" s="9"/>
      <c r="L14" s="7"/>
      <c r="M14" s="13">
        <f t="shared" ca="1" si="6"/>
        <v>2037</v>
      </c>
      <c r="N14" s="10">
        <f ca="1">IF(O14="","",Retirement!$B$2+($K$4+$K$6*O14))</f>
        <v>2039</v>
      </c>
      <c r="O14" s="13">
        <f t="shared" si="7"/>
        <v>11</v>
      </c>
      <c r="P14" s="15">
        <f t="shared" si="2"/>
        <v>0</v>
      </c>
      <c r="Q14" s="16">
        <f t="shared" si="3"/>
        <v>0</v>
      </c>
      <c r="R14" s="7"/>
    </row>
    <row r="15" spans="1:22">
      <c r="A15" s="9"/>
      <c r="B15" s="9"/>
      <c r="C15" s="7"/>
      <c r="D15" s="13">
        <f t="shared" ca="1" si="4"/>
        <v>2037</v>
      </c>
      <c r="E15" s="10">
        <f ca="1">IF(F15="","",Retirement!$B$2+($B$4+$B$6*F15))</f>
        <v>2039</v>
      </c>
      <c r="F15" s="13">
        <f t="shared" si="5"/>
        <v>12</v>
      </c>
      <c r="G15" s="15">
        <f t="shared" si="0"/>
        <v>0</v>
      </c>
      <c r="H15" s="37">
        <f t="shared" si="1"/>
        <v>0</v>
      </c>
      <c r="I15" s="7"/>
      <c r="J15" s="9"/>
      <c r="K15" s="9"/>
      <c r="L15" s="7"/>
      <c r="M15" s="13">
        <f t="shared" ca="1" si="6"/>
        <v>2039</v>
      </c>
      <c r="N15" s="10">
        <f ca="1">IF(O15="","",Retirement!$B$2+($K$4+$K$6*O15))</f>
        <v>2041</v>
      </c>
      <c r="O15" s="13">
        <f t="shared" si="7"/>
        <v>12</v>
      </c>
      <c r="P15" s="15">
        <f t="shared" si="2"/>
        <v>0</v>
      </c>
      <c r="Q15" s="16">
        <f t="shared" si="3"/>
        <v>0</v>
      </c>
      <c r="R15" s="7"/>
    </row>
    <row r="16" spans="1:22">
      <c r="A16" s="33"/>
      <c r="B16" s="33"/>
      <c r="C16" s="7"/>
      <c r="D16" s="13">
        <f t="shared" ca="1" si="4"/>
        <v>2039</v>
      </c>
      <c r="E16" s="10">
        <f ca="1">IF(F16="","",Retirement!$B$2+($B$4+$B$6*F16))</f>
        <v>2041</v>
      </c>
      <c r="F16" s="13">
        <f t="shared" si="5"/>
        <v>13</v>
      </c>
      <c r="G16" s="15">
        <f t="shared" si="0"/>
        <v>0</v>
      </c>
      <c r="H16" s="37">
        <f t="shared" si="1"/>
        <v>0</v>
      </c>
      <c r="I16" s="7"/>
      <c r="J16" s="9"/>
      <c r="K16" s="9"/>
      <c r="L16" s="7"/>
      <c r="M16" s="13">
        <f t="shared" ca="1" si="6"/>
        <v>2041</v>
      </c>
      <c r="N16" s="10">
        <f ca="1">IF(O16="","",Retirement!$B$2+($K$4+$K$6*O16))</f>
        <v>2043</v>
      </c>
      <c r="O16" s="13">
        <f t="shared" si="7"/>
        <v>13</v>
      </c>
      <c r="P16" s="15">
        <f t="shared" si="2"/>
        <v>0</v>
      </c>
      <c r="Q16" s="16">
        <f t="shared" si="3"/>
        <v>0</v>
      </c>
      <c r="R16" s="7"/>
    </row>
    <row r="17" spans="1:18">
      <c r="A17" s="33"/>
      <c r="B17" s="33"/>
      <c r="C17" s="7"/>
      <c r="D17" s="13">
        <f t="shared" ca="1" si="4"/>
        <v>2041</v>
      </c>
      <c r="E17" s="10">
        <f ca="1">IF(F17="","",Retirement!$B$2+($B$4+$B$6*F17))</f>
        <v>2043</v>
      </c>
      <c r="F17" s="13">
        <f t="shared" si="5"/>
        <v>14</v>
      </c>
      <c r="G17" s="15">
        <f t="shared" si="0"/>
        <v>0</v>
      </c>
      <c r="H17" s="37">
        <f t="shared" si="1"/>
        <v>0</v>
      </c>
      <c r="I17" s="7"/>
      <c r="J17" s="9"/>
      <c r="K17" s="9"/>
      <c r="L17" s="7"/>
      <c r="M17" s="13" t="str">
        <f t="shared" si="6"/>
        <v/>
      </c>
      <c r="N17" s="10" t="str">
        <f>IF(O17="","",Retirement!$B$2+($K$4+$K$6*O17))</f>
        <v/>
      </c>
      <c r="O17" s="13" t="str">
        <f t="shared" si="7"/>
        <v/>
      </c>
      <c r="P17" s="15" t="str">
        <f t="shared" si="2"/>
        <v/>
      </c>
      <c r="Q17" s="16" t="str">
        <f t="shared" si="3"/>
        <v/>
      </c>
      <c r="R17" s="7"/>
    </row>
    <row r="18" spans="1:18">
      <c r="A18" s="9"/>
      <c r="B18" s="33"/>
      <c r="C18" s="7"/>
      <c r="D18" s="13">
        <f t="shared" ca="1" si="4"/>
        <v>2043</v>
      </c>
      <c r="E18" s="10">
        <f ca="1">IF(F18="","",Retirement!$B$2+($B$4+$B$6*F18))</f>
        <v>2045</v>
      </c>
      <c r="F18" s="13">
        <f t="shared" si="5"/>
        <v>15</v>
      </c>
      <c r="G18" s="15">
        <f t="shared" si="0"/>
        <v>0</v>
      </c>
      <c r="H18" s="37">
        <f t="shared" si="1"/>
        <v>0</v>
      </c>
      <c r="I18" s="7"/>
      <c r="J18" s="9"/>
      <c r="K18" s="9"/>
      <c r="L18" s="7"/>
      <c r="M18" s="13" t="str">
        <f t="shared" si="6"/>
        <v/>
      </c>
      <c r="N18" s="10" t="str">
        <f>IF(O18="","",Retirement!$B$2+($K$4+$K$6*O18))</f>
        <v/>
      </c>
      <c r="O18" s="13" t="str">
        <f t="shared" si="7"/>
        <v/>
      </c>
      <c r="P18" s="15" t="str">
        <f t="shared" si="2"/>
        <v/>
      </c>
      <c r="Q18" s="16" t="str">
        <f t="shared" si="3"/>
        <v/>
      </c>
      <c r="R18" s="7"/>
    </row>
    <row r="19" spans="1:18">
      <c r="A19" s="9"/>
      <c r="B19" s="33"/>
      <c r="C19" s="7"/>
      <c r="D19" s="13" t="str">
        <f t="shared" si="4"/>
        <v/>
      </c>
      <c r="E19" s="10" t="str">
        <f>IF(F19="","",Retirement!$B$2+($B$4+$B$6*F19))</f>
        <v/>
      </c>
      <c r="F19" s="13" t="str">
        <f t="shared" si="5"/>
        <v/>
      </c>
      <c r="G19" s="15" t="str">
        <f t="shared" si="0"/>
        <v/>
      </c>
      <c r="H19" s="37" t="str">
        <f t="shared" si="1"/>
        <v/>
      </c>
      <c r="I19" s="7"/>
      <c r="J19" s="9"/>
      <c r="K19" s="9"/>
      <c r="L19" s="7"/>
      <c r="M19" s="13" t="str">
        <f t="shared" si="6"/>
        <v/>
      </c>
      <c r="N19" s="10" t="str">
        <f>IF(O19="","",Retirement!$B$2+($K$4+$K$6*O19))</f>
        <v/>
      </c>
      <c r="O19" s="13" t="str">
        <f t="shared" si="7"/>
        <v/>
      </c>
      <c r="P19" s="15" t="str">
        <f t="shared" si="2"/>
        <v/>
      </c>
      <c r="Q19" s="16" t="str">
        <f t="shared" si="3"/>
        <v/>
      </c>
      <c r="R19" s="7"/>
    </row>
    <row r="20" spans="1:18">
      <c r="A20" s="9"/>
      <c r="B20" s="33"/>
      <c r="C20" s="7"/>
      <c r="D20" s="13" t="str">
        <f t="shared" si="4"/>
        <v/>
      </c>
      <c r="E20" s="10" t="str">
        <f>IF(F20="","",Retirement!$B$2+($B$4+$B$6*F20))</f>
        <v/>
      </c>
      <c r="F20" s="13" t="str">
        <f t="shared" si="5"/>
        <v/>
      </c>
      <c r="G20" s="15" t="str">
        <f t="shared" si="0"/>
        <v/>
      </c>
      <c r="H20" s="37" t="str">
        <f t="shared" si="1"/>
        <v/>
      </c>
      <c r="I20" s="7"/>
      <c r="J20" s="9"/>
      <c r="K20" s="9"/>
      <c r="L20" s="7"/>
      <c r="M20" s="13" t="str">
        <f t="shared" si="6"/>
        <v/>
      </c>
      <c r="N20" s="10" t="str">
        <f>IF(O20="","",Retirement!$B$2+($K$4+$K$6*O20))</f>
        <v/>
      </c>
      <c r="O20" s="13" t="str">
        <f t="shared" si="7"/>
        <v/>
      </c>
      <c r="P20" s="15" t="str">
        <f t="shared" si="2"/>
        <v/>
      </c>
      <c r="Q20" s="16" t="str">
        <f t="shared" si="3"/>
        <v/>
      </c>
      <c r="R20" s="7"/>
    </row>
    <row r="21" spans="1:18">
      <c r="A21" s="9"/>
      <c r="B21" s="9"/>
      <c r="C21" s="7"/>
      <c r="D21" s="13" t="str">
        <f t="shared" si="4"/>
        <v/>
      </c>
      <c r="E21" s="10" t="str">
        <f>IF(F21="","",Retirement!$B$2+($B$4+$B$6*F21))</f>
        <v/>
      </c>
      <c r="F21" s="13" t="str">
        <f t="shared" si="5"/>
        <v/>
      </c>
      <c r="G21" s="15" t="str">
        <f t="shared" si="0"/>
        <v/>
      </c>
      <c r="H21" s="37" t="str">
        <f t="shared" si="1"/>
        <v/>
      </c>
      <c r="I21" s="7"/>
      <c r="J21" s="9"/>
      <c r="K21" s="9"/>
      <c r="L21" s="7"/>
      <c r="M21" s="13" t="str">
        <f t="shared" si="6"/>
        <v/>
      </c>
      <c r="N21" s="10" t="str">
        <f>IF(O21="","",Retirement!$B$2+($K$4+$K$6*O21))</f>
        <v/>
      </c>
      <c r="O21" s="13" t="str">
        <f t="shared" si="7"/>
        <v/>
      </c>
      <c r="P21" s="15" t="str">
        <f t="shared" si="2"/>
        <v/>
      </c>
      <c r="Q21" s="16" t="str">
        <f t="shared" si="3"/>
        <v/>
      </c>
      <c r="R21" s="7"/>
    </row>
    <row r="22" spans="1:18">
      <c r="A22" s="9"/>
      <c r="B22" s="9"/>
      <c r="C22" s="7"/>
      <c r="D22" s="13" t="str">
        <f t="shared" si="4"/>
        <v/>
      </c>
      <c r="E22" s="10" t="str">
        <f>IF(F22="","",Retirement!$B$2+($B$4+$B$6*F22))</f>
        <v/>
      </c>
      <c r="F22" s="13" t="str">
        <f t="shared" si="5"/>
        <v/>
      </c>
      <c r="G22" s="15" t="str">
        <f t="shared" si="0"/>
        <v/>
      </c>
      <c r="H22" s="37" t="str">
        <f t="shared" si="1"/>
        <v/>
      </c>
      <c r="I22" s="7"/>
      <c r="J22" s="9"/>
      <c r="K22" s="9"/>
      <c r="L22" s="7"/>
      <c r="M22" s="13" t="str">
        <f t="shared" si="6"/>
        <v/>
      </c>
      <c r="N22" s="10" t="str">
        <f>IF(O22="","",Retirement!$B$2+($K$4+$K$6*O22))</f>
        <v/>
      </c>
      <c r="O22" s="13" t="str">
        <f t="shared" si="7"/>
        <v/>
      </c>
      <c r="P22" s="15" t="str">
        <f t="shared" si="2"/>
        <v/>
      </c>
      <c r="Q22" s="16" t="str">
        <f t="shared" si="3"/>
        <v/>
      </c>
      <c r="R22" s="7"/>
    </row>
    <row r="23" spans="1:18">
      <c r="A23" s="9"/>
      <c r="B23" s="9"/>
      <c r="C23" s="7"/>
      <c r="D23" s="13" t="str">
        <f t="shared" si="4"/>
        <v/>
      </c>
      <c r="E23" s="10" t="str">
        <f>IF(F23="","",Retirement!$B$2+($B$4+$B$6*F23))</f>
        <v/>
      </c>
      <c r="F23" s="13" t="str">
        <f t="shared" si="5"/>
        <v/>
      </c>
      <c r="G23" s="15" t="str">
        <f t="shared" si="0"/>
        <v/>
      </c>
      <c r="H23" s="37" t="str">
        <f t="shared" si="1"/>
        <v/>
      </c>
      <c r="I23" s="7"/>
      <c r="J23" s="9"/>
      <c r="K23" s="9"/>
      <c r="L23" s="7"/>
      <c r="M23" s="13" t="str">
        <f t="shared" si="6"/>
        <v/>
      </c>
      <c r="N23" s="10" t="str">
        <f>IF(O23="","",Retirement!$B$2+($K$4+$K$6*O23))</f>
        <v/>
      </c>
      <c r="O23" s="13" t="str">
        <f t="shared" si="7"/>
        <v/>
      </c>
      <c r="P23" s="15" t="str">
        <f t="shared" si="2"/>
        <v/>
      </c>
      <c r="Q23" s="16" t="str">
        <f t="shared" si="3"/>
        <v/>
      </c>
      <c r="R23" s="7"/>
    </row>
    <row r="24" spans="1:18">
      <c r="A24" s="9"/>
      <c r="B24" s="9"/>
      <c r="C24" s="7"/>
      <c r="D24" s="13" t="str">
        <f t="shared" si="4"/>
        <v/>
      </c>
      <c r="E24" s="10" t="str">
        <f>IF(F24="","",Retirement!$B$2+($B$4+$B$6*F24))</f>
        <v/>
      </c>
      <c r="F24" s="13" t="str">
        <f t="shared" si="5"/>
        <v/>
      </c>
      <c r="G24" s="15" t="str">
        <f t="shared" si="0"/>
        <v/>
      </c>
      <c r="H24" s="37" t="str">
        <f t="shared" si="1"/>
        <v/>
      </c>
      <c r="I24" s="7"/>
      <c r="J24" s="9"/>
      <c r="K24" s="9"/>
      <c r="L24" s="7"/>
      <c r="M24" s="13" t="str">
        <f t="shared" si="6"/>
        <v/>
      </c>
      <c r="N24" s="10" t="str">
        <f>IF(O24="","",Retirement!$B$2+($K$4+$K$6*O24))</f>
        <v/>
      </c>
      <c r="O24" s="13" t="str">
        <f t="shared" si="7"/>
        <v/>
      </c>
      <c r="P24" s="15" t="str">
        <f t="shared" si="2"/>
        <v/>
      </c>
      <c r="Q24" s="16" t="str">
        <f t="shared" si="3"/>
        <v/>
      </c>
      <c r="R24" s="7"/>
    </row>
    <row r="25" spans="1:18">
      <c r="A25" s="9"/>
      <c r="B25" s="9"/>
      <c r="C25" s="7"/>
      <c r="D25" s="13" t="str">
        <f t="shared" si="4"/>
        <v/>
      </c>
      <c r="E25" s="10" t="str">
        <f>IF(F25="","",Retirement!$B$2+($B$4+$B$6*F25))</f>
        <v/>
      </c>
      <c r="F25" s="13" t="str">
        <f t="shared" si="5"/>
        <v/>
      </c>
      <c r="G25" s="15" t="str">
        <f t="shared" si="0"/>
        <v/>
      </c>
      <c r="H25" s="37" t="str">
        <f t="shared" si="1"/>
        <v/>
      </c>
      <c r="I25" s="7"/>
      <c r="J25" s="9"/>
      <c r="K25" s="9"/>
      <c r="L25" s="7"/>
      <c r="M25" s="13" t="str">
        <f t="shared" si="6"/>
        <v/>
      </c>
      <c r="N25" s="10" t="str">
        <f>IF(O25="","",Retirement!$B$2+($K$4+$K$6*O25))</f>
        <v/>
      </c>
      <c r="O25" s="13" t="str">
        <f t="shared" si="7"/>
        <v/>
      </c>
      <c r="P25" s="15" t="str">
        <f t="shared" si="2"/>
        <v/>
      </c>
      <c r="Q25" s="16" t="str">
        <f t="shared" si="3"/>
        <v/>
      </c>
      <c r="R25" s="7"/>
    </row>
    <row r="26" spans="1:18">
      <c r="A26" s="9"/>
      <c r="B26" s="9"/>
      <c r="C26" s="7"/>
      <c r="D26" s="13" t="str">
        <f t="shared" si="4"/>
        <v/>
      </c>
      <c r="E26" s="10" t="str">
        <f>IF(F26="","",Retirement!$B$2+($B$4+$B$6*F26))</f>
        <v/>
      </c>
      <c r="F26" s="13" t="str">
        <f t="shared" si="5"/>
        <v/>
      </c>
      <c r="G26" s="15" t="str">
        <f t="shared" si="0"/>
        <v/>
      </c>
      <c r="H26" s="37" t="str">
        <f t="shared" si="1"/>
        <v/>
      </c>
      <c r="I26" s="7"/>
      <c r="J26" s="9"/>
      <c r="K26" s="9"/>
      <c r="L26" s="7"/>
      <c r="M26" s="13" t="str">
        <f t="shared" si="6"/>
        <v/>
      </c>
      <c r="N26" s="10" t="str">
        <f>IF(O26="","",Retirement!$B$2+($K$4+$K$6*O26))</f>
        <v/>
      </c>
      <c r="O26" s="13" t="str">
        <f t="shared" si="7"/>
        <v/>
      </c>
      <c r="P26" s="15" t="str">
        <f t="shared" si="2"/>
        <v/>
      </c>
      <c r="Q26" s="16" t="str">
        <f t="shared" si="3"/>
        <v/>
      </c>
      <c r="R26" s="7"/>
    </row>
    <row r="27" spans="1:18">
      <c r="A27" s="9"/>
      <c r="B27" s="9"/>
      <c r="C27" s="7"/>
      <c r="D27" s="13" t="str">
        <f t="shared" si="4"/>
        <v/>
      </c>
      <c r="E27" s="10" t="str">
        <f>IF(F27="","",Retirement!$B$2+($B$4+$B$6*F27))</f>
        <v/>
      </c>
      <c r="F27" s="13" t="str">
        <f t="shared" si="5"/>
        <v/>
      </c>
      <c r="G27" s="15" t="str">
        <f t="shared" si="0"/>
        <v/>
      </c>
      <c r="H27" s="37" t="str">
        <f t="shared" si="1"/>
        <v/>
      </c>
      <c r="I27" s="7"/>
      <c r="J27" s="9"/>
      <c r="K27" s="9"/>
      <c r="L27" s="7"/>
      <c r="M27" s="13" t="str">
        <f t="shared" si="6"/>
        <v/>
      </c>
      <c r="N27" s="10" t="str">
        <f>IF(O27="","",Retirement!$B$2+($K$4+$K$6*O27))</f>
        <v/>
      </c>
      <c r="O27" s="13" t="str">
        <f t="shared" si="7"/>
        <v/>
      </c>
      <c r="P27" s="15" t="str">
        <f t="shared" si="2"/>
        <v/>
      </c>
      <c r="Q27" s="16" t="str">
        <f t="shared" si="3"/>
        <v/>
      </c>
      <c r="R27" s="7"/>
    </row>
    <row r="28" spans="1:18">
      <c r="A28" s="9"/>
      <c r="B28" s="9"/>
      <c r="C28" s="7"/>
      <c r="D28" s="13" t="str">
        <f t="shared" si="4"/>
        <v/>
      </c>
      <c r="E28" s="10" t="str">
        <f>IF(F28="","",Retirement!$B$2+($B$4+$B$6*F28))</f>
        <v/>
      </c>
      <c r="F28" s="13" t="str">
        <f t="shared" si="5"/>
        <v/>
      </c>
      <c r="G28" s="15" t="str">
        <f t="shared" si="0"/>
        <v/>
      </c>
      <c r="H28" s="37" t="str">
        <f t="shared" si="1"/>
        <v/>
      </c>
      <c r="I28" s="7"/>
      <c r="J28" s="9"/>
      <c r="K28" s="9"/>
      <c r="L28" s="7"/>
      <c r="M28" s="13" t="str">
        <f t="shared" si="6"/>
        <v/>
      </c>
      <c r="N28" s="10" t="str">
        <f>IF(O28="","",Retirement!$B$2+($K$4+$K$6*O28))</f>
        <v/>
      </c>
      <c r="O28" s="13" t="str">
        <f t="shared" si="7"/>
        <v/>
      </c>
      <c r="P28" s="15" t="str">
        <f t="shared" si="2"/>
        <v/>
      </c>
      <c r="Q28" s="16" t="str">
        <f t="shared" si="3"/>
        <v/>
      </c>
      <c r="R28" s="7"/>
    </row>
    <row r="29" spans="1:18">
      <c r="A29" s="9"/>
      <c r="B29" s="9"/>
      <c r="C29" s="7"/>
      <c r="D29" s="13" t="str">
        <f t="shared" si="4"/>
        <v/>
      </c>
      <c r="E29" s="10" t="str">
        <f>IF(F29="","",Retirement!$B$2+($B$4+$B$6*F29))</f>
        <v/>
      </c>
      <c r="F29" s="13" t="str">
        <f t="shared" si="5"/>
        <v/>
      </c>
      <c r="G29" s="15" t="str">
        <f t="shared" si="0"/>
        <v/>
      </c>
      <c r="H29" s="37" t="str">
        <f t="shared" si="1"/>
        <v/>
      </c>
      <c r="I29" s="7"/>
      <c r="J29" s="9"/>
      <c r="K29" s="9"/>
      <c r="L29" s="7"/>
      <c r="M29" s="13" t="str">
        <f t="shared" si="6"/>
        <v/>
      </c>
      <c r="N29" s="10" t="str">
        <f>IF(O29="","",Retirement!$B$2+($K$4+$K$6*O29))</f>
        <v/>
      </c>
      <c r="O29" s="13" t="str">
        <f t="shared" si="7"/>
        <v/>
      </c>
      <c r="P29" s="15" t="str">
        <f t="shared" si="2"/>
        <v/>
      </c>
      <c r="Q29" s="16" t="str">
        <f t="shared" si="3"/>
        <v/>
      </c>
      <c r="R29" s="7"/>
    </row>
    <row r="30" spans="1:18">
      <c r="A30" s="9"/>
      <c r="B30" s="9"/>
      <c r="C30" s="7"/>
      <c r="D30" s="13" t="str">
        <f t="shared" si="4"/>
        <v/>
      </c>
      <c r="E30" s="10" t="str">
        <f>IF(F30="","",Retirement!$B$2+($B$4+$B$6*F30))</f>
        <v/>
      </c>
      <c r="F30" s="13" t="str">
        <f t="shared" si="5"/>
        <v/>
      </c>
      <c r="G30" s="15" t="str">
        <f t="shared" si="0"/>
        <v/>
      </c>
      <c r="H30" s="37" t="str">
        <f t="shared" si="1"/>
        <v/>
      </c>
      <c r="I30" s="7"/>
      <c r="J30" s="9"/>
      <c r="K30" s="9"/>
      <c r="L30" s="7"/>
      <c r="M30" s="13" t="str">
        <f t="shared" si="6"/>
        <v/>
      </c>
      <c r="N30" s="10" t="str">
        <f>IF(O30="","",Retirement!$B$2+($K$4+$K$6*O30))</f>
        <v/>
      </c>
      <c r="O30" s="13" t="str">
        <f t="shared" si="7"/>
        <v/>
      </c>
      <c r="P30" s="15" t="str">
        <f t="shared" si="2"/>
        <v/>
      </c>
      <c r="Q30" s="16" t="str">
        <f t="shared" si="3"/>
        <v/>
      </c>
      <c r="R30" s="7"/>
    </row>
    <row r="31" spans="1:18">
      <c r="A31" s="9"/>
      <c r="B31" s="9"/>
      <c r="C31" s="7"/>
      <c r="D31" s="13" t="str">
        <f t="shared" si="4"/>
        <v/>
      </c>
      <c r="E31" s="10" t="str">
        <f>IF(F31="","",Retirement!$B$2+($B$4+$B$6*F31))</f>
        <v/>
      </c>
      <c r="F31" s="13" t="str">
        <f t="shared" si="5"/>
        <v/>
      </c>
      <c r="G31" s="15" t="str">
        <f t="shared" si="0"/>
        <v/>
      </c>
      <c r="H31" s="37" t="str">
        <f t="shared" si="1"/>
        <v/>
      </c>
      <c r="I31" s="7"/>
      <c r="J31" s="9"/>
      <c r="K31" s="9"/>
      <c r="L31" s="7"/>
      <c r="M31" s="13" t="str">
        <f t="shared" si="6"/>
        <v/>
      </c>
      <c r="N31" s="10" t="str">
        <f>IF(O31="","",Retirement!$B$2+($K$4+$K$6*O31))</f>
        <v/>
      </c>
      <c r="O31" s="13" t="str">
        <f t="shared" si="7"/>
        <v/>
      </c>
      <c r="P31" s="15" t="str">
        <f t="shared" si="2"/>
        <v/>
      </c>
      <c r="Q31" s="16" t="str">
        <f t="shared" si="3"/>
        <v/>
      </c>
      <c r="R31" s="7"/>
    </row>
    <row r="32" spans="1:18">
      <c r="A32" s="9"/>
      <c r="B32" s="9"/>
      <c r="C32" s="7"/>
      <c r="D32" s="13" t="str">
        <f t="shared" si="4"/>
        <v/>
      </c>
      <c r="E32" s="10" t="str">
        <f>IF(F32="","",Retirement!$B$2+($B$4+$B$6*F32))</f>
        <v/>
      </c>
      <c r="F32" s="13" t="str">
        <f t="shared" si="5"/>
        <v/>
      </c>
      <c r="G32" s="15" t="str">
        <f t="shared" si="0"/>
        <v/>
      </c>
      <c r="H32" s="37" t="str">
        <f t="shared" si="1"/>
        <v/>
      </c>
      <c r="I32" s="7"/>
      <c r="J32" s="9"/>
      <c r="K32" s="9"/>
      <c r="L32" s="7"/>
      <c r="M32" s="13" t="str">
        <f t="shared" si="6"/>
        <v/>
      </c>
      <c r="N32" s="10" t="str">
        <f>IF(O32="","",Retirement!$B$2+($K$4+$K$6*O32))</f>
        <v/>
      </c>
      <c r="O32" s="13" t="str">
        <f t="shared" si="7"/>
        <v/>
      </c>
      <c r="P32" s="15" t="str">
        <f t="shared" si="2"/>
        <v/>
      </c>
      <c r="Q32" s="16" t="str">
        <f t="shared" si="3"/>
        <v/>
      </c>
      <c r="R32" s="7"/>
    </row>
    <row r="33" spans="1:18">
      <c r="A33" s="9"/>
      <c r="B33" s="9"/>
      <c r="C33" s="7"/>
      <c r="D33" s="13" t="str">
        <f t="shared" si="4"/>
        <v/>
      </c>
      <c r="E33" s="10" t="str">
        <f>IF(F33="","",Retirement!$B$2+($B$4+$B$6*F33))</f>
        <v/>
      </c>
      <c r="F33" s="13" t="str">
        <f t="shared" si="5"/>
        <v/>
      </c>
      <c r="G33" s="15" t="str">
        <f t="shared" si="0"/>
        <v/>
      </c>
      <c r="H33" s="37" t="str">
        <f t="shared" si="1"/>
        <v/>
      </c>
      <c r="I33" s="7"/>
      <c r="J33" s="9"/>
      <c r="K33" s="9"/>
      <c r="L33" s="7"/>
      <c r="M33" s="13" t="str">
        <f t="shared" si="6"/>
        <v/>
      </c>
      <c r="N33" s="10" t="str">
        <f>IF(O33="","",Retirement!$B$2+($K$4+$K$6*O33))</f>
        <v/>
      </c>
      <c r="O33" s="13" t="str">
        <f t="shared" si="7"/>
        <v/>
      </c>
      <c r="P33" s="15" t="str">
        <f t="shared" si="2"/>
        <v/>
      </c>
      <c r="Q33" s="16" t="str">
        <f t="shared" si="3"/>
        <v/>
      </c>
      <c r="R33" s="7"/>
    </row>
    <row r="34" spans="1:18">
      <c r="A34" s="9"/>
      <c r="B34" s="9"/>
      <c r="C34" s="7"/>
      <c r="D34" s="13" t="str">
        <f t="shared" si="4"/>
        <v/>
      </c>
      <c r="E34" s="10" t="str">
        <f>IF(F34="","",Retirement!$B$2+($B$4+$B$6*F34))</f>
        <v/>
      </c>
      <c r="F34" s="13" t="str">
        <f t="shared" si="5"/>
        <v/>
      </c>
      <c r="G34" s="10"/>
      <c r="H34" s="37" t="str">
        <f t="shared" si="1"/>
        <v/>
      </c>
      <c r="I34" s="7"/>
      <c r="J34" s="9"/>
      <c r="K34" s="9"/>
      <c r="L34" s="7"/>
      <c r="M34" s="13" t="str">
        <f t="shared" si="6"/>
        <v/>
      </c>
      <c r="N34" s="10" t="str">
        <f>IF(O34="","",Retirement!$B$2+($K$4+$K$6*O34))</f>
        <v/>
      </c>
      <c r="O34" s="13" t="str">
        <f t="shared" si="7"/>
        <v/>
      </c>
      <c r="P34" s="15" t="str">
        <f t="shared" si="2"/>
        <v/>
      </c>
      <c r="Q34" s="16" t="str">
        <f t="shared" si="3"/>
        <v/>
      </c>
      <c r="R34" s="7"/>
    </row>
    <row r="35" spans="1:18">
      <c r="A35" s="9"/>
      <c r="B35" s="9"/>
      <c r="C35" s="9"/>
      <c r="D35" s="9"/>
      <c r="E35" s="9"/>
      <c r="F35" s="21"/>
      <c r="G35" s="21"/>
      <c r="H35" s="9"/>
      <c r="I35" s="9"/>
      <c r="J35" s="9"/>
      <c r="K35" s="9"/>
      <c r="L35" s="9"/>
      <c r="N35" s="9"/>
      <c r="O35" s="21"/>
      <c r="P35" s="21"/>
      <c r="Q35" s="9"/>
      <c r="R35" s="9"/>
    </row>
    <row r="36" spans="1:18">
      <c r="A36" s="9"/>
      <c r="B36" s="9"/>
      <c r="C36" s="9"/>
      <c r="D36" s="9"/>
      <c r="E36" s="9"/>
      <c r="F36" s="21"/>
      <c r="G36" s="21"/>
      <c r="H36" s="9"/>
      <c r="I36" s="9"/>
      <c r="J36" s="9"/>
      <c r="K36" s="9"/>
      <c r="L36" s="9"/>
      <c r="N36" s="9"/>
      <c r="O36" s="21"/>
      <c r="P36" s="21"/>
      <c r="Q36" s="9"/>
      <c r="R36" s="9"/>
    </row>
    <row r="37" spans="1:18">
      <c r="A37" s="9"/>
      <c r="B37" s="9"/>
      <c r="C37" s="9"/>
      <c r="D37" s="9"/>
      <c r="E37" s="9"/>
      <c r="F37" s="21"/>
      <c r="G37" s="21"/>
      <c r="H37" s="9"/>
      <c r="I37" s="9"/>
      <c r="J37" s="9"/>
      <c r="K37" s="9"/>
      <c r="L37" s="9"/>
      <c r="N37" s="9"/>
      <c r="O37" s="21"/>
      <c r="P37" s="21"/>
      <c r="Q37" s="9"/>
      <c r="R37" s="9"/>
    </row>
    <row r="38" spans="1:18">
      <c r="A38" s="9"/>
      <c r="B38" s="9"/>
      <c r="C38" s="9"/>
      <c r="D38" s="9"/>
      <c r="E38" s="9"/>
      <c r="F38" s="21"/>
      <c r="G38" s="21"/>
      <c r="H38" s="9"/>
      <c r="I38" s="9"/>
      <c r="J38" s="9"/>
      <c r="K38" s="9"/>
      <c r="L38" s="9"/>
      <c r="N38" s="9"/>
      <c r="O38" s="21"/>
      <c r="P38" s="21"/>
      <c r="Q38" s="9"/>
      <c r="R38" s="9"/>
    </row>
    <row r="39" spans="1:18">
      <c r="A39" s="9"/>
      <c r="B39" s="9"/>
      <c r="C39" s="9"/>
      <c r="D39" s="9"/>
      <c r="E39" s="9"/>
      <c r="F39" s="21"/>
      <c r="G39" s="21"/>
      <c r="H39" s="9"/>
      <c r="I39" s="9"/>
      <c r="J39" s="9"/>
      <c r="K39" s="9"/>
      <c r="L39" s="9"/>
      <c r="N39" s="9"/>
      <c r="O39" s="21"/>
      <c r="P39" s="21"/>
      <c r="Q39" s="9"/>
      <c r="R39" s="9"/>
    </row>
    <row r="40" spans="1:18">
      <c r="A40" s="9"/>
      <c r="B40" s="9"/>
      <c r="C40" s="9"/>
      <c r="D40" s="9"/>
      <c r="E40" s="9"/>
      <c r="F40" s="21"/>
      <c r="G40" s="21"/>
      <c r="H40" s="9"/>
      <c r="I40" s="9"/>
      <c r="J40" s="9"/>
      <c r="K40" s="9"/>
      <c r="L40" s="9"/>
      <c r="N40" s="9"/>
      <c r="O40" s="21"/>
      <c r="P40" s="21"/>
      <c r="Q40" s="9"/>
      <c r="R40" s="9"/>
    </row>
    <row r="41" spans="1:18">
      <c r="A41" s="9"/>
      <c r="B41" s="9"/>
      <c r="C41" s="9"/>
      <c r="D41" s="9"/>
      <c r="E41" s="9"/>
      <c r="F41" s="21"/>
      <c r="G41" s="21"/>
      <c r="H41" s="9"/>
      <c r="I41" s="9"/>
      <c r="J41" s="9"/>
      <c r="K41" s="9"/>
      <c r="L41" s="9"/>
      <c r="N41" s="9"/>
      <c r="O41" s="21"/>
      <c r="P41" s="21"/>
      <c r="Q41" s="9"/>
      <c r="R41" s="9"/>
    </row>
    <row r="42" spans="1:18">
      <c r="A42" s="9"/>
      <c r="B42" s="9"/>
      <c r="C42" s="9"/>
      <c r="D42" s="9"/>
      <c r="E42" s="9"/>
      <c r="F42" s="21"/>
      <c r="G42" s="21"/>
      <c r="H42" s="9"/>
      <c r="I42" s="9"/>
      <c r="J42" s="9"/>
      <c r="K42" s="9"/>
      <c r="L42" s="9"/>
      <c r="N42" s="9"/>
      <c r="O42" s="21"/>
      <c r="P42" s="21"/>
      <c r="Q42" s="9"/>
      <c r="R42" s="9"/>
    </row>
    <row r="43" spans="1:18">
      <c r="A43" s="9"/>
      <c r="B43" s="9"/>
      <c r="C43" s="9"/>
      <c r="D43" s="9"/>
      <c r="E43" s="9"/>
      <c r="F43" s="21"/>
      <c r="G43" s="21"/>
      <c r="H43" s="9"/>
      <c r="I43" s="9"/>
      <c r="J43" s="9"/>
      <c r="K43" s="9"/>
      <c r="L43" s="9"/>
      <c r="N43" s="9"/>
      <c r="O43" s="21"/>
      <c r="P43" s="21"/>
      <c r="Q43" s="9"/>
      <c r="R43" s="9"/>
    </row>
    <row r="44" spans="1:18">
      <c r="A44" s="9"/>
      <c r="B44" s="9"/>
      <c r="C44" s="9"/>
      <c r="D44" s="9"/>
      <c r="E44" s="9"/>
      <c r="F44" s="21"/>
      <c r="G44" s="21"/>
      <c r="H44" s="9"/>
      <c r="I44" s="9"/>
      <c r="J44" s="9"/>
      <c r="K44" s="9"/>
      <c r="L44" s="9"/>
      <c r="N44" s="9"/>
      <c r="O44" s="21"/>
      <c r="P44" s="21"/>
      <c r="Q44" s="9"/>
      <c r="R44" s="9"/>
    </row>
    <row r="45" spans="1:18">
      <c r="A45" s="9"/>
      <c r="B45" s="9"/>
      <c r="C45" s="9"/>
      <c r="D45" s="9"/>
      <c r="E45" s="9"/>
      <c r="F45" s="21"/>
      <c r="G45" s="21"/>
      <c r="H45" s="9"/>
      <c r="I45" s="9"/>
      <c r="J45" s="9"/>
      <c r="K45" s="9"/>
      <c r="L45" s="9"/>
      <c r="N45" s="9"/>
      <c r="O45" s="21"/>
      <c r="P45" s="21"/>
      <c r="Q45" s="9"/>
      <c r="R45" s="9"/>
    </row>
    <row r="46" spans="1:18">
      <c r="A46" s="9"/>
      <c r="B46" s="9"/>
      <c r="C46" s="9"/>
      <c r="D46" s="9"/>
      <c r="E46" s="9"/>
      <c r="F46" s="21"/>
      <c r="G46" s="21"/>
      <c r="H46" s="9"/>
      <c r="I46" s="9"/>
      <c r="J46" s="9"/>
      <c r="K46" s="9"/>
      <c r="L46" s="9"/>
      <c r="N46" s="9"/>
      <c r="O46" s="21"/>
      <c r="P46" s="21"/>
      <c r="Q46" s="9"/>
      <c r="R46" s="9"/>
    </row>
    <row r="47" spans="1:18">
      <c r="A47" s="9"/>
      <c r="B47" s="9"/>
      <c r="C47" s="9"/>
      <c r="D47" s="9"/>
      <c r="E47" s="9"/>
      <c r="F47" s="21"/>
      <c r="G47" s="21"/>
      <c r="H47" s="9"/>
      <c r="I47" s="9"/>
      <c r="J47" s="9"/>
      <c r="K47" s="9"/>
      <c r="L47" s="9"/>
      <c r="N47" s="9"/>
      <c r="O47" s="21"/>
      <c r="P47" s="21"/>
      <c r="Q47" s="9"/>
      <c r="R47" s="9"/>
    </row>
    <row r="48" spans="1:18">
      <c r="A48" s="9"/>
      <c r="B48" s="9"/>
      <c r="C48" s="9"/>
      <c r="D48" s="9"/>
      <c r="E48" s="9"/>
      <c r="F48" s="21"/>
      <c r="G48" s="21"/>
      <c r="H48" s="9"/>
      <c r="I48" s="9"/>
      <c r="J48" s="9"/>
      <c r="K48" s="9"/>
      <c r="L48" s="9"/>
      <c r="N48" s="9"/>
      <c r="O48" s="21"/>
      <c r="P48" s="21"/>
      <c r="Q48" s="9"/>
      <c r="R48" s="9"/>
    </row>
    <row r="49" spans="1:18">
      <c r="A49" s="9"/>
      <c r="B49" s="9"/>
      <c r="C49" s="9"/>
      <c r="D49" s="9"/>
      <c r="E49" s="9"/>
      <c r="F49" s="21"/>
      <c r="G49" s="21"/>
      <c r="H49" s="9"/>
      <c r="I49" s="9"/>
      <c r="J49" s="9"/>
      <c r="K49" s="9"/>
      <c r="L49" s="9"/>
      <c r="N49" s="9"/>
      <c r="O49" s="21"/>
      <c r="P49" s="21"/>
      <c r="Q49" s="9"/>
      <c r="R49" s="9"/>
    </row>
    <row r="50" spans="1:18">
      <c r="A50" s="9"/>
      <c r="B50" s="9"/>
      <c r="C50" s="9"/>
      <c r="D50" s="9"/>
      <c r="E50" s="9"/>
      <c r="F50" s="21"/>
      <c r="G50" s="21"/>
      <c r="H50" s="9"/>
      <c r="I50" s="9"/>
      <c r="J50" s="9"/>
      <c r="K50" s="9"/>
      <c r="L50" s="9"/>
      <c r="N50" s="9"/>
      <c r="O50" s="21"/>
      <c r="P50" s="21"/>
      <c r="Q50" s="9"/>
      <c r="R50" s="9"/>
    </row>
    <row r="51" spans="1:18">
      <c r="A51" s="9"/>
      <c r="B51" s="9"/>
      <c r="C51" s="9"/>
      <c r="D51" s="9"/>
      <c r="E51" s="9"/>
      <c r="F51" s="21"/>
      <c r="G51" s="21"/>
      <c r="H51" s="9"/>
      <c r="I51" s="9"/>
      <c r="J51" s="9"/>
      <c r="K51" s="9"/>
      <c r="L51" s="9"/>
      <c r="N51" s="9"/>
      <c r="O51" s="21"/>
      <c r="P51" s="21"/>
      <c r="Q51" s="9"/>
      <c r="R51" s="9"/>
    </row>
    <row r="52" spans="1:18">
      <c r="A52" s="9"/>
      <c r="B52" s="9"/>
      <c r="C52" s="9"/>
      <c r="D52" s="9"/>
      <c r="E52" s="9"/>
      <c r="F52" s="21"/>
      <c r="G52" s="21"/>
      <c r="H52" s="9"/>
      <c r="I52" s="9"/>
      <c r="J52" s="9"/>
      <c r="K52" s="9"/>
      <c r="L52" s="9"/>
      <c r="N52" s="9"/>
      <c r="O52" s="21"/>
      <c r="P52" s="21"/>
      <c r="Q52" s="9"/>
      <c r="R52" s="9"/>
    </row>
    <row r="53" spans="1:18">
      <c r="A53" s="9"/>
      <c r="B53" s="9"/>
      <c r="C53" s="9"/>
      <c r="D53" s="9"/>
      <c r="E53" s="9"/>
      <c r="F53" s="21"/>
      <c r="G53" s="21"/>
      <c r="H53" s="9"/>
      <c r="I53" s="9"/>
      <c r="J53" s="9"/>
      <c r="K53" s="9"/>
      <c r="L53" s="9"/>
      <c r="N53" s="9"/>
      <c r="O53" s="21"/>
      <c r="P53" s="21"/>
      <c r="Q53" s="9"/>
      <c r="R53" s="9"/>
    </row>
    <row r="54" spans="1:18">
      <c r="A54" s="9"/>
      <c r="B54" s="9"/>
      <c r="C54" s="9"/>
      <c r="D54" s="9"/>
      <c r="E54" s="9"/>
      <c r="F54" s="21"/>
      <c r="G54" s="21"/>
      <c r="H54" s="9"/>
      <c r="I54" s="9"/>
      <c r="J54" s="9"/>
      <c r="K54" s="9"/>
      <c r="L54" s="9"/>
      <c r="N54" s="9"/>
      <c r="O54" s="21"/>
      <c r="P54" s="21"/>
      <c r="Q54" s="9"/>
      <c r="R54" s="9"/>
    </row>
    <row r="55" spans="1:18">
      <c r="A55" s="9"/>
      <c r="B55" s="9"/>
      <c r="C55" s="9"/>
      <c r="D55" s="9"/>
      <c r="E55" s="9"/>
      <c r="F55" s="21"/>
      <c r="G55" s="21"/>
      <c r="H55" s="9"/>
      <c r="I55" s="9"/>
      <c r="J55" s="9"/>
      <c r="K55" s="9"/>
      <c r="L55" s="9"/>
      <c r="N55" s="9"/>
      <c r="O55" s="21"/>
      <c r="P55" s="21"/>
      <c r="Q55" s="9"/>
      <c r="R55" s="9"/>
    </row>
    <row r="56" spans="1:18">
      <c r="A56" s="9"/>
      <c r="B56" s="9"/>
      <c r="C56" s="9"/>
      <c r="D56" s="9"/>
      <c r="E56" s="9"/>
      <c r="F56" s="21"/>
      <c r="G56" s="21"/>
      <c r="H56" s="9"/>
      <c r="I56" s="9"/>
      <c r="J56" s="9"/>
      <c r="K56" s="9"/>
      <c r="L56" s="9"/>
      <c r="N56" s="9"/>
      <c r="O56" s="21"/>
      <c r="P56" s="21"/>
      <c r="Q56" s="9"/>
      <c r="R56" s="9"/>
    </row>
    <row r="57" spans="1:18">
      <c r="A57" s="9"/>
      <c r="B57" s="9"/>
      <c r="C57" s="9"/>
      <c r="D57" s="9"/>
      <c r="E57" s="9"/>
      <c r="F57" s="21"/>
      <c r="G57" s="21"/>
      <c r="H57" s="9"/>
      <c r="I57" s="9"/>
      <c r="J57" s="9"/>
      <c r="K57" s="9"/>
      <c r="L57" s="9"/>
      <c r="N57" s="9"/>
      <c r="O57" s="21"/>
      <c r="P57" s="21"/>
      <c r="Q57" s="9"/>
      <c r="R57" s="9"/>
    </row>
    <row r="58" spans="1:18">
      <c r="A58" s="9"/>
      <c r="B58" s="9"/>
      <c r="C58" s="9"/>
      <c r="E58" s="9"/>
      <c r="F58" s="21"/>
      <c r="G58" s="21"/>
      <c r="H58" s="9"/>
      <c r="I58" s="9"/>
      <c r="J58" s="9"/>
      <c r="K58" s="9"/>
      <c r="L58" s="9"/>
      <c r="N58" s="9"/>
      <c r="O58" s="21"/>
      <c r="P58" s="21"/>
      <c r="Q58" s="9"/>
      <c r="R58" s="9"/>
    </row>
  </sheetData>
  <mergeCells count="10">
    <mergeCell ref="E1:H1"/>
    <mergeCell ref="N1:Q1"/>
    <mergeCell ref="J2:K2"/>
    <mergeCell ref="P2:P3"/>
    <mergeCell ref="B4:B5"/>
    <mergeCell ref="A2:B2"/>
    <mergeCell ref="K4:K5"/>
    <mergeCell ref="A1:B1"/>
    <mergeCell ref="G2:G3"/>
    <mergeCell ref="J1:K1"/>
  </mergeCells>
  <dataValidations disablePrompts="1" count="2">
    <dataValidation type="list" allowBlank="1" showInputMessage="1" showErrorMessage="1" sqref="K12 B12">
      <formula1>'Financial Goals (recurring)'!$AC$1:$AC$2</formula1>
    </dataValidation>
    <dataValidation type="list" allowBlank="1" showInputMessage="1" showErrorMessage="1" sqref="K3 B3">
      <formula1>'Financial Goals (recurring)'!$V$1:$V$6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U29"/>
  <sheetViews>
    <sheetView topLeftCell="A4" workbookViewId="0">
      <selection activeCell="H10" sqref="H10"/>
    </sheetView>
  </sheetViews>
  <sheetFormatPr defaultColWidth="8.77734375" defaultRowHeight="14.4"/>
  <cols>
    <col min="1" max="1" width="39.44140625" bestFit="1" customWidth="1"/>
    <col min="2" max="2" width="16.44140625" bestFit="1" customWidth="1"/>
    <col min="3" max="3" width="0.77734375" customWidth="1"/>
    <col min="4" max="4" width="14.44140625" bestFit="1" customWidth="1"/>
    <col min="5" max="5" width="0.77734375" customWidth="1"/>
    <col min="6" max="6" width="15.6640625" bestFit="1" customWidth="1"/>
    <col min="7" max="7" width="0.77734375" customWidth="1"/>
    <col min="8" max="8" width="15.6640625" bestFit="1" customWidth="1"/>
    <col min="9" max="9" width="0.77734375" customWidth="1"/>
    <col min="10" max="10" width="11.33203125" bestFit="1" customWidth="1"/>
    <col min="11" max="11" width="0.77734375" customWidth="1"/>
    <col min="13" max="13" width="0" hidden="1" customWidth="1"/>
    <col min="17" max="17" width="0" hidden="1" customWidth="1"/>
  </cols>
  <sheetData>
    <row r="1" spans="1:21" ht="21">
      <c r="A1" s="325" t="s">
        <v>22</v>
      </c>
      <c r="B1" s="325"/>
      <c r="C1" s="325"/>
      <c r="D1" s="325"/>
      <c r="E1" s="325"/>
      <c r="F1" s="325"/>
      <c r="G1" s="325"/>
      <c r="H1" s="325"/>
      <c r="I1" s="325"/>
      <c r="J1" s="325"/>
      <c r="K1" s="7"/>
      <c r="L1" s="67"/>
      <c r="M1" s="67">
        <v>0</v>
      </c>
      <c r="N1" s="67"/>
      <c r="O1" s="67"/>
      <c r="P1" s="67"/>
      <c r="Q1" s="67">
        <v>2</v>
      </c>
      <c r="R1" s="67"/>
      <c r="S1" s="67"/>
      <c r="T1" s="67"/>
      <c r="U1" s="67"/>
    </row>
    <row r="2" spans="1:21">
      <c r="A2" s="327" t="s">
        <v>170</v>
      </c>
      <c r="B2" s="326" t="s">
        <v>175</v>
      </c>
      <c r="C2" s="326"/>
      <c r="D2" s="326"/>
      <c r="E2" s="326"/>
      <c r="F2" s="326"/>
      <c r="G2" s="326"/>
      <c r="H2" s="326"/>
      <c r="I2" s="326"/>
      <c r="J2" s="326"/>
      <c r="K2" s="7"/>
      <c r="L2" s="67"/>
      <c r="M2" s="67"/>
      <c r="N2" s="67"/>
      <c r="O2" s="67"/>
      <c r="P2" s="67"/>
      <c r="Q2" s="67">
        <v>3</v>
      </c>
      <c r="R2" s="67"/>
      <c r="S2" s="67"/>
      <c r="T2" s="67"/>
      <c r="U2" s="67"/>
    </row>
    <row r="3" spans="1:21">
      <c r="A3" s="327"/>
      <c r="B3" s="328" t="s">
        <v>176</v>
      </c>
      <c r="C3" s="329"/>
      <c r="D3" s="329"/>
      <c r="E3" s="329"/>
      <c r="F3" s="329"/>
      <c r="G3" s="329"/>
      <c r="H3" s="329"/>
      <c r="I3" s="329"/>
      <c r="J3" s="329"/>
      <c r="K3" s="7"/>
      <c r="L3" s="67"/>
      <c r="M3" s="67">
        <v>1</v>
      </c>
      <c r="N3" s="67"/>
      <c r="O3" s="67"/>
      <c r="P3" s="67"/>
      <c r="Q3" s="67">
        <v>4</v>
      </c>
      <c r="R3" s="67"/>
      <c r="S3" s="67"/>
      <c r="T3" s="67"/>
      <c r="U3" s="67"/>
    </row>
    <row r="4" spans="1:21">
      <c r="A4" s="327"/>
      <c r="B4" s="138">
        <v>3</v>
      </c>
      <c r="C4" s="132"/>
      <c r="D4" s="20">
        <v>3</v>
      </c>
      <c r="E4" s="132"/>
      <c r="F4" s="20">
        <v>2</v>
      </c>
      <c r="G4" s="132"/>
      <c r="H4" s="20">
        <v>4</v>
      </c>
      <c r="I4" s="132"/>
      <c r="J4" s="20">
        <v>5</v>
      </c>
      <c r="K4" s="7"/>
      <c r="L4" s="67"/>
      <c r="M4" s="67"/>
      <c r="N4" s="67"/>
      <c r="O4" s="67"/>
      <c r="P4" s="67"/>
      <c r="Q4" s="67">
        <v>5</v>
      </c>
      <c r="R4" s="67"/>
      <c r="S4" s="67"/>
      <c r="T4" s="67"/>
      <c r="U4" s="67"/>
    </row>
    <row r="5" spans="1:21">
      <c r="A5" s="131" t="s">
        <v>20</v>
      </c>
      <c r="B5" s="18" t="s">
        <v>254</v>
      </c>
      <c r="C5" s="7"/>
      <c r="D5" s="18" t="s">
        <v>256</v>
      </c>
      <c r="E5" s="7"/>
      <c r="F5" s="18" t="s">
        <v>255</v>
      </c>
      <c r="G5" s="7"/>
      <c r="H5" s="18" t="s">
        <v>257</v>
      </c>
      <c r="I5" s="7"/>
      <c r="J5" s="18" t="s">
        <v>21</v>
      </c>
      <c r="K5" s="7"/>
      <c r="L5" s="67"/>
      <c r="M5" s="67"/>
      <c r="N5" s="67"/>
      <c r="O5" s="67"/>
      <c r="P5" s="67"/>
      <c r="Q5" s="67">
        <v>6</v>
      </c>
      <c r="R5" s="67"/>
      <c r="S5" s="67"/>
      <c r="T5" s="67"/>
      <c r="U5" s="67"/>
    </row>
    <row r="6" spans="1:21">
      <c r="A6" s="288" t="s">
        <v>41</v>
      </c>
      <c r="B6" s="75">
        <v>46447</v>
      </c>
      <c r="C6" s="76"/>
      <c r="D6" s="75">
        <v>47178</v>
      </c>
      <c r="E6" s="76"/>
      <c r="F6" s="75">
        <v>48214</v>
      </c>
      <c r="G6" s="76"/>
      <c r="H6" s="75">
        <v>43525</v>
      </c>
      <c r="I6" s="76"/>
      <c r="J6" s="75">
        <v>47239</v>
      </c>
      <c r="K6" s="7"/>
      <c r="L6" s="67"/>
      <c r="M6" s="67"/>
      <c r="N6" s="67"/>
      <c r="O6" s="67"/>
      <c r="P6" s="67"/>
      <c r="Q6" s="67">
        <v>7</v>
      </c>
      <c r="R6" s="67"/>
      <c r="S6" s="67"/>
      <c r="T6" s="67"/>
      <c r="U6" s="67"/>
    </row>
    <row r="7" spans="1:21">
      <c r="A7" s="22" t="s">
        <v>42</v>
      </c>
      <c r="B7" s="75">
        <v>41699</v>
      </c>
      <c r="C7" s="76"/>
      <c r="D7" s="75">
        <v>41791</v>
      </c>
      <c r="E7" s="76"/>
      <c r="F7" s="75">
        <v>41609</v>
      </c>
      <c r="G7" s="76"/>
      <c r="H7" s="75">
        <v>42064</v>
      </c>
      <c r="I7" s="76"/>
      <c r="J7" s="75">
        <v>43647</v>
      </c>
      <c r="K7" s="7"/>
      <c r="L7" s="67"/>
      <c r="M7" s="67"/>
      <c r="N7" s="67"/>
      <c r="O7" s="67"/>
      <c r="P7" s="67"/>
      <c r="Q7" s="67"/>
      <c r="R7" s="67"/>
      <c r="S7" s="67"/>
      <c r="T7" s="67"/>
      <c r="U7" s="67"/>
    </row>
    <row r="8" spans="1:21">
      <c r="A8" s="13" t="s">
        <v>44</v>
      </c>
      <c r="B8" s="77">
        <f>INT((B6-B7)/365)</f>
        <v>13</v>
      </c>
      <c r="C8" s="59">
        <v>1</v>
      </c>
      <c r="D8" s="77">
        <f>INT((D6-D7)/365)</f>
        <v>14</v>
      </c>
      <c r="E8" s="59"/>
      <c r="F8" s="77">
        <f>INT((F6-F7)/365)</f>
        <v>18</v>
      </c>
      <c r="G8" s="59"/>
      <c r="H8" s="77">
        <f>INT((H6-H7)/365)</f>
        <v>4</v>
      </c>
      <c r="I8" s="59"/>
      <c r="J8" s="77">
        <f>INT((J6-J7)/365)</f>
        <v>9</v>
      </c>
      <c r="K8" s="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>
      <c r="A9" s="5" t="s">
        <v>43</v>
      </c>
      <c r="B9" s="60">
        <v>2500000</v>
      </c>
      <c r="C9" s="59"/>
      <c r="D9" s="60">
        <v>2500000</v>
      </c>
      <c r="E9" s="59"/>
      <c r="F9" s="60">
        <v>1500000</v>
      </c>
      <c r="G9" s="59"/>
      <c r="H9" s="60">
        <v>1500000</v>
      </c>
      <c r="I9" s="59"/>
      <c r="J9" s="60">
        <v>0</v>
      </c>
      <c r="K9" s="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>
      <c r="A10" s="5" t="s">
        <v>13</v>
      </c>
      <c r="B10" s="61">
        <v>0.1</v>
      </c>
      <c r="C10" s="59"/>
      <c r="D10" s="61">
        <v>0.1</v>
      </c>
      <c r="E10" s="59"/>
      <c r="F10" s="61">
        <v>0.12</v>
      </c>
      <c r="G10" s="59"/>
      <c r="H10" s="61">
        <v>0.1</v>
      </c>
      <c r="I10" s="59"/>
      <c r="J10" s="61">
        <v>0.1</v>
      </c>
      <c r="K10" s="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>
      <c r="A11" s="5" t="s">
        <v>24</v>
      </c>
      <c r="B11" s="62">
        <v>0.1</v>
      </c>
      <c r="C11" s="59"/>
      <c r="D11" s="62">
        <v>0.1</v>
      </c>
      <c r="E11" s="59"/>
      <c r="F11" s="62">
        <v>0.12</v>
      </c>
      <c r="G11" s="59"/>
      <c r="H11" s="62">
        <v>0.1</v>
      </c>
      <c r="I11" s="59"/>
      <c r="J11" s="62">
        <v>0.1</v>
      </c>
      <c r="K11" s="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>
      <c r="A12" s="5" t="s">
        <v>14</v>
      </c>
      <c r="B12" s="60">
        <v>0</v>
      </c>
      <c r="C12" s="59"/>
      <c r="D12" s="60">
        <v>0</v>
      </c>
      <c r="E12" s="59"/>
      <c r="F12" s="60">
        <v>0</v>
      </c>
      <c r="G12" s="59"/>
      <c r="H12" s="60">
        <v>0</v>
      </c>
      <c r="I12" s="59"/>
      <c r="J12" s="60">
        <v>0</v>
      </c>
      <c r="K12" s="7"/>
      <c r="L12" s="67"/>
      <c r="M12" s="67"/>
      <c r="N12" s="67"/>
      <c r="O12" s="67"/>
      <c r="P12" s="67"/>
      <c r="Q12" s="67"/>
      <c r="R12" s="67"/>
      <c r="S12" s="67"/>
      <c r="T12" s="67"/>
      <c r="U12" s="67"/>
    </row>
    <row r="13" spans="1:21">
      <c r="A13" s="5" t="s">
        <v>15</v>
      </c>
      <c r="B13" s="62">
        <v>0</v>
      </c>
      <c r="C13" s="59"/>
      <c r="D13" s="62">
        <v>0</v>
      </c>
      <c r="E13" s="59"/>
      <c r="F13" s="62">
        <v>0</v>
      </c>
      <c r="G13" s="59"/>
      <c r="H13" s="62">
        <v>0</v>
      </c>
      <c r="I13" s="59"/>
      <c r="J13" s="62">
        <v>0</v>
      </c>
      <c r="K13" s="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21">
      <c r="A14" s="5" t="s">
        <v>17</v>
      </c>
      <c r="B14" s="62">
        <v>0.1</v>
      </c>
      <c r="C14" s="59"/>
      <c r="D14" s="62">
        <v>0.1</v>
      </c>
      <c r="E14" s="59"/>
      <c r="F14" s="62">
        <v>0</v>
      </c>
      <c r="G14" s="59"/>
      <c r="H14" s="62">
        <v>0</v>
      </c>
      <c r="I14" s="59"/>
      <c r="J14" s="62">
        <v>0</v>
      </c>
      <c r="K14" s="7"/>
      <c r="L14" s="67"/>
      <c r="M14" s="67"/>
      <c r="N14" s="67"/>
      <c r="O14" s="67"/>
      <c r="P14" s="67"/>
      <c r="Q14" s="67"/>
      <c r="R14" s="67"/>
      <c r="S14" s="67"/>
      <c r="T14" s="67"/>
      <c r="U14" s="67"/>
    </row>
    <row r="15" spans="1:21">
      <c r="A15" s="6" t="s">
        <v>36</v>
      </c>
      <c r="B15" s="63">
        <v>1</v>
      </c>
      <c r="C15" s="59"/>
      <c r="D15" s="63">
        <v>0</v>
      </c>
      <c r="E15" s="59"/>
      <c r="F15" s="63">
        <v>0</v>
      </c>
      <c r="G15" s="59"/>
      <c r="H15" s="63">
        <v>1</v>
      </c>
      <c r="I15" s="59"/>
      <c r="J15" s="63">
        <v>0</v>
      </c>
      <c r="K15" s="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>
      <c r="A16" s="5" t="s">
        <v>18</v>
      </c>
      <c r="B16" s="57">
        <f ca="1">B9*(1+B10)^((B6-TODAY())/365)</f>
        <v>8034744.124216984</v>
      </c>
      <c r="C16" s="59"/>
      <c r="D16" s="57">
        <f ca="1">D9*(1+D10)^((D6-TODAY())/365)</f>
        <v>9724579.3777219281</v>
      </c>
      <c r="E16" s="59"/>
      <c r="F16" s="57">
        <f ca="1">F9*(1+F10)^((F6-TODAY())/365)</f>
        <v>10405129.580427159</v>
      </c>
      <c r="G16" s="59"/>
      <c r="H16" s="57">
        <f ca="1">H9*(1+H10)^((H6-TODAY())/365)</f>
        <v>2247786.2517529363</v>
      </c>
      <c r="I16" s="59"/>
      <c r="J16" s="57">
        <f ca="1">J9*(1+J10)^((J6-TODAY())/365)</f>
        <v>0</v>
      </c>
      <c r="K16" s="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1:21">
      <c r="A17" s="5" t="s">
        <v>16</v>
      </c>
      <c r="B17" s="64">
        <f ca="1">B12*(1+B13)^((B6-TODAY())/365)</f>
        <v>0</v>
      </c>
      <c r="C17" s="59"/>
      <c r="D17" s="64">
        <f ca="1">D12*(1+D13)^((D6-TODAY())/365)</f>
        <v>0</v>
      </c>
      <c r="E17" s="59"/>
      <c r="F17" s="64">
        <f ca="1">F12*(1+F13)^((F6-TODAY())/365)</f>
        <v>0</v>
      </c>
      <c r="G17" s="59"/>
      <c r="H17" s="64">
        <f ca="1">H12*(1+H13)^((H6-TODAY())/365)</f>
        <v>0</v>
      </c>
      <c r="I17" s="59"/>
      <c r="J17" s="64">
        <f ca="1">J12*(1+J13)^((J6-TODAY())/365)</f>
        <v>0</v>
      </c>
      <c r="K17" s="7"/>
      <c r="L17" s="67"/>
      <c r="M17" s="67"/>
      <c r="N17" s="67"/>
      <c r="O17" s="67"/>
      <c r="P17" s="67"/>
      <c r="Q17" s="67"/>
      <c r="R17" s="67"/>
      <c r="S17" s="67"/>
      <c r="T17" s="67"/>
      <c r="U17" s="67"/>
    </row>
    <row r="18" spans="1:21">
      <c r="A18" s="5" t="s">
        <v>45</v>
      </c>
      <c r="B18" s="57">
        <f ca="1">IF(B15=1,(B16-B17)*(B11-B14+0.00001%)/((12*((1+B11)^(B8)-(1+B14-0.00001%)^(B8)))*(1+B11)),
(B16-B17)*(B11-B14+0.00001%)/((12*((1+B11)^(B8)-(1+B14-0.00001%)^(B8)))))</f>
        <v>14919.105386324671</v>
      </c>
      <c r="C18" s="78"/>
      <c r="D18" s="57">
        <f ca="1">IF(D15=1,(D16-D17)*(D11-D14+0.00001%)/((12*((1+D11)^(D8)-(1+D14-0.00001%)^(D8)))*(1+D11)),
(D16-D17)*(D11-D14+0.00001%)/((12*((1+D11)^(D8)-(1+D14-0.00001%)^(D8)))))</f>
        <v>16767.059018537224</v>
      </c>
      <c r="E18" s="78"/>
      <c r="F18" s="57">
        <f ca="1">IF(F15=1,(F16-F17)*(F11-F14+0.00001%)/((12*((1+F11)^(F8)-(1+F14-0.00001%)^(F8)))*(1+F11)),
(F16-F17)*(F11-F14+0.00001%)/((12*((1+F11)^(F8)-(1+F14-0.00001%)^(F8)))))</f>
        <v>15553.346266003022</v>
      </c>
      <c r="G18" s="78"/>
      <c r="H18" s="57">
        <f ca="1">IF(H15=1,(H16-H17)*(H11-H14+0.00001%)/((12*((1+H11)^(H8)-(1+H14-0.00001%)^(H8)))*(1+H11)),
(H16-H17)*(H11-H14+0.00001%)/((12*((1+H11)^(H8)-(1+H14-0.00001%)^(H8)))))</f>
        <v>36691.846751450663</v>
      </c>
      <c r="I18" s="78"/>
      <c r="J18" s="57">
        <f ca="1">IF(J15=1,(J16-J17)*(J11-J14+0.00001%)/((12*((1+J11)^(J8)-(1+J14-0.00001%)^(J8)))*(1+J11)),
(J16-J17)*(J11-J14+0.00001%)/((12*((1+J11)^(J8)-(1+J14-0.00001%)^(J8)))))</f>
        <v>0</v>
      </c>
      <c r="K18" s="9"/>
      <c r="L18" s="67"/>
      <c r="M18" s="67"/>
      <c r="N18" s="67"/>
      <c r="O18" s="67"/>
      <c r="P18" s="67"/>
      <c r="Q18" s="67"/>
      <c r="R18" s="67"/>
      <c r="S18" s="67"/>
      <c r="T18" s="67"/>
      <c r="U18" s="67"/>
    </row>
    <row r="19" spans="1:21">
      <c r="A19" s="9"/>
      <c r="B19" s="9"/>
      <c r="C19" s="9"/>
      <c r="D19" s="9"/>
      <c r="E19" s="9"/>
      <c r="F19" s="9"/>
      <c r="G19" s="9"/>
      <c r="H19" s="9"/>
      <c r="I19" s="9"/>
      <c r="J19" s="9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</row>
    <row r="20" spans="1:21">
      <c r="A20" s="47" t="s">
        <v>65</v>
      </c>
      <c r="B20" s="48"/>
      <c r="C20" s="48"/>
      <c r="D20" s="48"/>
      <c r="E20" s="48"/>
      <c r="F20" s="49"/>
      <c r="G20" s="65"/>
      <c r="H20" s="65"/>
      <c r="I20" s="65"/>
      <c r="J20" s="66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</row>
    <row r="21" spans="1:2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</row>
    <row r="22" spans="1:21">
      <c r="A22" s="67"/>
      <c r="B22" s="74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</row>
    <row r="23" spans="1:2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</row>
    <row r="24" spans="1:2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</row>
    <row r="25" spans="1:2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</row>
    <row r="26" spans="1:2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1:2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21">
      <c r="A28" s="67"/>
      <c r="B28" s="67"/>
      <c r="C28" s="67"/>
      <c r="D28" s="67"/>
      <c r="E28" s="67"/>
      <c r="F28" s="67"/>
      <c r="G28" s="67"/>
      <c r="H28" s="67"/>
      <c r="I28" s="67"/>
      <c r="J28" s="67"/>
    </row>
    <row r="29" spans="1:21">
      <c r="A29" s="67"/>
      <c r="B29" s="67"/>
      <c r="C29" s="67"/>
      <c r="D29" s="67"/>
      <c r="E29" s="67"/>
      <c r="F29" s="67"/>
      <c r="G29" s="67"/>
      <c r="H29" s="67"/>
      <c r="I29" s="67"/>
      <c r="J29" s="67"/>
    </row>
  </sheetData>
  <mergeCells count="4">
    <mergeCell ref="A1:J1"/>
    <mergeCell ref="B2:J2"/>
    <mergeCell ref="A2:A4"/>
    <mergeCell ref="B3:J3"/>
  </mergeCells>
  <dataValidations count="2">
    <dataValidation type="list" allowBlank="1" showInputMessage="1" showErrorMessage="1" sqref="B15 D15 F15 H15 J15">
      <formula1>'Financial Goals (non-recurring)'!$M$1:$M$3</formula1>
    </dataValidation>
    <dataValidation type="list" allowBlank="1" showInputMessage="1" showErrorMessage="1" sqref="B4 D4 F4 H4 J4">
      <formula1>'Financial Goals (non-recurring)'!$Q$1:$Q$6</formula1>
    </dataValidation>
  </dataValidations>
  <pageMargins left="0.7" right="0.7" top="0.75" bottom="0.75" header="0.3" footer="0.3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1:AG169"/>
  <sheetViews>
    <sheetView zoomScale="90" zoomScaleNormal="90" workbookViewId="0">
      <selection activeCell="I17" sqref="I17"/>
    </sheetView>
  </sheetViews>
  <sheetFormatPr defaultColWidth="8.77734375" defaultRowHeight="15.6"/>
  <cols>
    <col min="1" max="1" width="3.109375" style="199" bestFit="1" customWidth="1"/>
    <col min="2" max="2" width="18.6640625" customWidth="1"/>
    <col min="3" max="3" width="11.44140625" bestFit="1" customWidth="1"/>
    <col min="4" max="4" width="8.44140625" customWidth="1"/>
    <col min="5" max="5" width="9.44140625" customWidth="1"/>
    <col min="6" max="6" width="12.44140625" bestFit="1" customWidth="1"/>
    <col min="7" max="7" width="10.44140625" bestFit="1" customWidth="1"/>
    <col min="8" max="8" width="12.33203125" customWidth="1"/>
    <col min="9" max="9" width="7.44140625" bestFit="1" customWidth="1"/>
    <col min="10" max="10" width="10.44140625" customWidth="1"/>
    <col min="11" max="11" width="14.77734375" bestFit="1" customWidth="1"/>
    <col min="12" max="12" width="11.33203125" bestFit="1" customWidth="1"/>
    <col min="20" max="20" width="16.44140625" hidden="1" customWidth="1"/>
    <col min="21" max="26" width="0" hidden="1" customWidth="1"/>
  </cols>
  <sheetData>
    <row r="1" spans="1:33" ht="21.6" thickBot="1">
      <c r="A1" s="349" t="s">
        <v>160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1"/>
      <c r="M1" s="165"/>
      <c r="N1" s="67"/>
      <c r="O1" s="67"/>
      <c r="P1" s="67"/>
      <c r="Q1" s="67"/>
      <c r="R1" s="67"/>
      <c r="S1" s="67"/>
      <c r="AA1" s="67"/>
      <c r="AB1" s="67"/>
      <c r="AC1" s="67"/>
      <c r="AD1" s="67"/>
      <c r="AE1" s="67"/>
      <c r="AF1" s="67"/>
      <c r="AG1" s="67"/>
    </row>
    <row r="2" spans="1:33" ht="16.2" thickBot="1">
      <c r="A2" s="194"/>
      <c r="B2" s="169"/>
      <c r="C2" s="169"/>
      <c r="D2" s="169"/>
      <c r="E2" s="169"/>
      <c r="F2" s="169"/>
      <c r="G2" s="169"/>
      <c r="H2" s="169"/>
      <c r="I2" s="169"/>
      <c r="J2" s="169"/>
      <c r="K2" s="220"/>
      <c r="L2" s="221">
        <f ca="1">TODAY()</f>
        <v>41976</v>
      </c>
      <c r="M2" s="149"/>
      <c r="N2" s="67"/>
      <c r="O2" s="67"/>
      <c r="P2" s="67"/>
      <c r="Q2" s="67"/>
      <c r="R2" s="67"/>
      <c r="S2" s="67"/>
      <c r="AA2" s="67"/>
      <c r="AB2" s="67"/>
      <c r="AC2" s="67"/>
      <c r="AD2" s="67"/>
      <c r="AE2" s="67"/>
      <c r="AF2" s="67"/>
      <c r="AG2" s="67"/>
    </row>
    <row r="3" spans="1:33" ht="16.2" thickBot="1">
      <c r="A3" s="219" t="s">
        <v>199</v>
      </c>
      <c r="B3" s="352" t="s">
        <v>197</v>
      </c>
      <c r="C3" s="353"/>
      <c r="D3" s="353"/>
      <c r="E3" s="353"/>
      <c r="F3" s="212">
        <f>Retirement!E17*6</f>
        <v>195000</v>
      </c>
      <c r="G3" s="363" t="s">
        <v>215</v>
      </c>
      <c r="H3" s="364"/>
      <c r="I3" s="365"/>
      <c r="J3" s="213">
        <f>Retirement!E17*12</f>
        <v>390000</v>
      </c>
      <c r="L3" s="169"/>
      <c r="M3" s="149"/>
      <c r="N3" s="67"/>
      <c r="O3" s="67"/>
      <c r="P3" s="67"/>
      <c r="Q3" s="67"/>
      <c r="R3" s="67"/>
      <c r="S3" s="67"/>
      <c r="AA3" s="67"/>
      <c r="AB3" s="67"/>
      <c r="AC3" s="67"/>
      <c r="AD3" s="67"/>
      <c r="AE3" s="67"/>
      <c r="AF3" s="67"/>
      <c r="AG3" s="67"/>
    </row>
    <row r="4" spans="1:33" ht="16.2" thickBot="1">
      <c r="A4" s="195"/>
      <c r="B4" s="162"/>
      <c r="C4" s="162"/>
      <c r="D4" s="170"/>
      <c r="E4" s="162"/>
      <c r="F4" s="162"/>
      <c r="G4" s="162"/>
      <c r="H4" s="162"/>
      <c r="I4" s="162"/>
      <c r="J4" s="170"/>
      <c r="K4" s="162"/>
      <c r="L4" s="162"/>
      <c r="M4" s="151"/>
      <c r="N4" s="67"/>
      <c r="O4" s="67"/>
      <c r="P4" s="67"/>
      <c r="Q4" s="67"/>
      <c r="R4" s="67"/>
      <c r="S4" s="67"/>
      <c r="AA4" s="67"/>
      <c r="AB4" s="67"/>
      <c r="AC4" s="67"/>
      <c r="AD4" s="67"/>
      <c r="AE4" s="67"/>
      <c r="AF4" s="67"/>
      <c r="AG4" s="67"/>
    </row>
    <row r="5" spans="1:33" ht="15" thickBot="1">
      <c r="A5" s="330" t="s">
        <v>200</v>
      </c>
      <c r="B5" s="278" t="s">
        <v>198</v>
      </c>
      <c r="C5" s="279"/>
      <c r="D5" s="279"/>
      <c r="E5" s="279"/>
      <c r="F5" s="280"/>
      <c r="G5" s="281">
        <f>ROUND('Life Insurance Calculator'!D45,0)</f>
        <v>0</v>
      </c>
      <c r="H5" s="282" t="s">
        <v>252</v>
      </c>
      <c r="I5" s="276"/>
      <c r="J5" s="276"/>
      <c r="K5" s="276"/>
      <c r="L5" s="277"/>
      <c r="M5" s="149"/>
      <c r="N5" s="67"/>
      <c r="O5" s="67"/>
      <c r="P5" s="67"/>
      <c r="Q5" s="67"/>
      <c r="R5" s="67"/>
      <c r="S5" s="67"/>
      <c r="AA5" s="67"/>
      <c r="AB5" s="67"/>
      <c r="AC5" s="67"/>
      <c r="AD5" s="67"/>
      <c r="AE5" s="67"/>
      <c r="AF5" s="67"/>
      <c r="AG5" s="67"/>
    </row>
    <row r="6" spans="1:33" ht="15" thickBot="1">
      <c r="A6" s="354"/>
      <c r="B6" s="342" t="s">
        <v>250</v>
      </c>
      <c r="C6" s="343"/>
      <c r="D6" s="343"/>
      <c r="E6" s="343"/>
      <c r="F6" s="343"/>
      <c r="G6" s="343"/>
      <c r="H6" s="343"/>
      <c r="I6" s="343"/>
      <c r="J6" s="343"/>
      <c r="K6" s="343"/>
      <c r="L6" s="344"/>
      <c r="M6" s="149"/>
      <c r="N6" s="67"/>
      <c r="O6" s="67"/>
      <c r="P6" s="67"/>
      <c r="Q6" s="67"/>
      <c r="R6" s="67"/>
      <c r="S6" s="67"/>
      <c r="AA6" s="67"/>
      <c r="AB6" s="67"/>
      <c r="AC6" s="67"/>
      <c r="AD6" s="67"/>
      <c r="AE6" s="67"/>
      <c r="AF6" s="67"/>
      <c r="AG6" s="67"/>
    </row>
    <row r="7" spans="1:33" ht="16.2" thickBot="1">
      <c r="A7" s="196"/>
      <c r="B7" s="162"/>
      <c r="C7" s="162"/>
      <c r="D7" s="162"/>
      <c r="E7" s="162"/>
      <c r="F7" s="162"/>
      <c r="G7" s="173"/>
      <c r="H7" s="162"/>
      <c r="I7" s="169"/>
      <c r="J7" s="169"/>
      <c r="K7" s="169"/>
      <c r="L7" s="169"/>
      <c r="M7" s="149"/>
      <c r="N7" s="67"/>
      <c r="O7" s="67"/>
      <c r="P7" s="67"/>
      <c r="Q7" s="67"/>
      <c r="R7" s="67"/>
      <c r="S7" s="67"/>
      <c r="AA7" s="67"/>
      <c r="AB7" s="67"/>
      <c r="AC7" s="67"/>
      <c r="AD7" s="67"/>
      <c r="AE7" s="67"/>
      <c r="AF7" s="67"/>
      <c r="AG7" s="67"/>
    </row>
    <row r="8" spans="1:33" ht="14.4">
      <c r="A8" s="355" t="s">
        <v>201</v>
      </c>
      <c r="B8" s="215" t="s">
        <v>206</v>
      </c>
      <c r="C8" s="166"/>
      <c r="D8" s="166"/>
      <c r="E8" s="166"/>
      <c r="F8" s="166"/>
      <c r="G8" s="174"/>
      <c r="H8" s="166"/>
      <c r="I8" s="172"/>
      <c r="J8" s="171"/>
      <c r="K8" s="175"/>
      <c r="L8" s="162"/>
      <c r="M8" s="147"/>
      <c r="N8" s="67"/>
      <c r="O8" s="67"/>
      <c r="P8" s="67"/>
      <c r="Q8" s="67"/>
      <c r="R8" s="67"/>
      <c r="S8" s="67"/>
      <c r="AA8" s="67"/>
      <c r="AB8" s="67"/>
      <c r="AC8" s="67"/>
      <c r="AD8" s="67"/>
      <c r="AE8" s="67"/>
      <c r="AF8" s="67"/>
      <c r="AG8" s="67"/>
    </row>
    <row r="9" spans="1:33" s="22" customFormat="1" ht="15" thickBot="1">
      <c r="A9" s="354"/>
      <c r="B9" s="216" t="s">
        <v>207</v>
      </c>
      <c r="C9" s="167"/>
      <c r="D9" s="217"/>
      <c r="E9" s="200" t="s">
        <v>208</v>
      </c>
      <c r="F9" s="167"/>
      <c r="G9" s="167"/>
      <c r="H9" s="167"/>
      <c r="I9" s="167"/>
      <c r="J9" s="167"/>
      <c r="K9" s="214" t="str">
        <f>CONCATENATE("Rs. ",J3/100000," Lakhs")</f>
        <v>Rs. 3.9 Lakhs</v>
      </c>
      <c r="M9" s="150"/>
      <c r="N9" s="9"/>
      <c r="O9" s="9"/>
      <c r="P9" s="9"/>
      <c r="Q9" s="9"/>
      <c r="R9" s="9"/>
      <c r="S9" s="9"/>
      <c r="AA9" s="9"/>
      <c r="AB9" s="9"/>
      <c r="AC9" s="9"/>
      <c r="AD9" s="9"/>
      <c r="AE9" s="9"/>
      <c r="AF9" s="9"/>
      <c r="AG9" s="9"/>
    </row>
    <row r="10" spans="1:33" s="22" customFormat="1" ht="16.2" thickBot="1">
      <c r="A10" s="197"/>
      <c r="B10" s="161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50"/>
      <c r="N10" s="9"/>
      <c r="O10" s="9"/>
      <c r="P10" s="9"/>
      <c r="Q10" s="9"/>
      <c r="R10" s="9"/>
      <c r="S10" s="9"/>
      <c r="T10" s="22" t="str">
        <f ca="1">'Cash flow summary'!O5</f>
        <v>Retirement</v>
      </c>
      <c r="U10" s="22">
        <f ca="1">'Cash flow summary'!P5</f>
        <v>2015</v>
      </c>
      <c r="V10" s="22">
        <f>'Cash flow summary'!Q5</f>
        <v>2038</v>
      </c>
      <c r="W10" s="22">
        <f>'Cash flow summary'!R5</f>
        <v>1</v>
      </c>
      <c r="X10" s="22">
        <f>'Cash flow summary'!S5</f>
        <v>1</v>
      </c>
      <c r="Y10" s="160">
        <f ca="1">'Cash flow summary'!T5</f>
        <v>0.92</v>
      </c>
      <c r="AA10" s="9"/>
      <c r="AB10" s="9"/>
      <c r="AC10" s="9"/>
      <c r="AD10" s="9"/>
      <c r="AE10" s="9"/>
      <c r="AF10" s="9"/>
      <c r="AG10" s="9"/>
    </row>
    <row r="11" spans="1:33" ht="14.4">
      <c r="A11" s="330" t="s">
        <v>202</v>
      </c>
      <c r="B11" s="201" t="s">
        <v>209</v>
      </c>
      <c r="C11" s="337" t="s">
        <v>164</v>
      </c>
      <c r="D11" s="337" t="s">
        <v>205</v>
      </c>
      <c r="E11" s="337" t="s">
        <v>205</v>
      </c>
      <c r="F11" s="361" t="s">
        <v>163</v>
      </c>
      <c r="G11" s="176" t="s">
        <v>184</v>
      </c>
      <c r="H11" s="168" t="s">
        <v>182</v>
      </c>
      <c r="I11" s="339" t="s">
        <v>169</v>
      </c>
      <c r="J11" s="347" t="s">
        <v>211</v>
      </c>
      <c r="K11" s="356" t="s">
        <v>187</v>
      </c>
      <c r="L11" s="357"/>
      <c r="M11" s="67"/>
      <c r="N11" s="67"/>
      <c r="O11" s="67"/>
      <c r="P11" s="67"/>
      <c r="Q11" s="67"/>
      <c r="R11" s="67"/>
      <c r="S11" s="67"/>
      <c r="T11" s="22" t="str">
        <f>'Cash flow summary'!O6</f>
        <v>Abhay's Education</v>
      </c>
      <c r="U11" s="22">
        <f>'Cash flow summary'!P6</f>
        <v>2014</v>
      </c>
      <c r="V11" s="22">
        <f>'Cash flow summary'!Q6</f>
        <v>2027</v>
      </c>
      <c r="W11" s="22">
        <f>'Cash flow summary'!R6</f>
        <v>3</v>
      </c>
      <c r="X11" s="22" t="str">
        <f>'Cash flow summary'!S6</f>
        <v>1+2+3</v>
      </c>
      <c r="Y11" s="160">
        <f ca="1">'Cash flow summary'!T6</f>
        <v>0.48</v>
      </c>
      <c r="Z11" s="22"/>
      <c r="AA11" s="67"/>
      <c r="AB11" s="67"/>
      <c r="AC11" s="67"/>
      <c r="AD11" s="67"/>
      <c r="AE11" s="67"/>
      <c r="AF11" s="67"/>
      <c r="AG11" s="67"/>
    </row>
    <row r="12" spans="1:33" ht="14.4">
      <c r="A12" s="331"/>
      <c r="B12" s="202" t="s">
        <v>210</v>
      </c>
      <c r="C12" s="338"/>
      <c r="D12" s="338"/>
      <c r="E12" s="338"/>
      <c r="F12" s="362"/>
      <c r="G12" s="148" t="s">
        <v>185</v>
      </c>
      <c r="H12" s="133" t="s">
        <v>183</v>
      </c>
      <c r="I12" s="340"/>
      <c r="J12" s="348"/>
      <c r="K12" s="366" t="s">
        <v>195</v>
      </c>
      <c r="L12" s="367"/>
      <c r="M12" s="67"/>
      <c r="N12" s="67"/>
      <c r="O12" s="67"/>
      <c r="P12" s="67"/>
      <c r="Q12" s="67"/>
      <c r="R12" s="67"/>
      <c r="S12" s="67"/>
      <c r="T12" s="22" t="str">
        <f>'Cash flow summary'!O7</f>
        <v>XYZ education</v>
      </c>
      <c r="U12" s="22">
        <f>'Cash flow summary'!P7</f>
        <v>2014</v>
      </c>
      <c r="V12" s="22">
        <f>'Cash flow summary'!Q7</f>
        <v>2029</v>
      </c>
      <c r="W12" s="22">
        <f>'Cash flow summary'!R7</f>
        <v>3</v>
      </c>
      <c r="X12" s="22" t="str">
        <f>'Cash flow summary'!S7</f>
        <v>1+2+3</v>
      </c>
      <c r="Y12" s="160">
        <f ca="1">'Cash flow summary'!T7</f>
        <v>0.48</v>
      </c>
      <c r="Z12" s="22"/>
      <c r="AA12" s="67"/>
      <c r="AB12" s="67"/>
      <c r="AC12" s="67"/>
      <c r="AD12" s="67"/>
      <c r="AE12" s="67"/>
      <c r="AF12" s="67"/>
      <c r="AG12" s="67"/>
    </row>
    <row r="13" spans="1:33" ht="14.4">
      <c r="A13" s="331"/>
      <c r="B13" s="203" t="s">
        <v>192</v>
      </c>
      <c r="C13" s="133" t="s">
        <v>165</v>
      </c>
      <c r="D13" s="133" t="s">
        <v>166</v>
      </c>
      <c r="E13" s="133" t="s">
        <v>167</v>
      </c>
      <c r="F13" s="148" t="s">
        <v>168</v>
      </c>
      <c r="G13" s="148" t="s">
        <v>186</v>
      </c>
      <c r="H13" s="148" t="s">
        <v>74</v>
      </c>
      <c r="I13" s="341"/>
      <c r="J13" s="177" t="s">
        <v>171</v>
      </c>
      <c r="K13" s="345" t="s">
        <v>194</v>
      </c>
      <c r="L13" s="346"/>
      <c r="M13" s="67"/>
      <c r="N13" s="67"/>
      <c r="O13" s="67"/>
      <c r="P13" s="67"/>
      <c r="Q13" s="67"/>
      <c r="R13" s="67"/>
      <c r="S13" s="67"/>
      <c r="T13" s="22" t="str">
        <f>'Cash flow summary'!O8</f>
        <v>Abhay's Marriage</v>
      </c>
      <c r="U13" s="22">
        <f>'Cash flow summary'!P8</f>
        <v>2013</v>
      </c>
      <c r="V13" s="22">
        <f>'Cash flow summary'!Q8</f>
        <v>2032</v>
      </c>
      <c r="W13" s="22">
        <f>'Cash flow summary'!R8</f>
        <v>2</v>
      </c>
      <c r="X13" s="22" t="str">
        <f>'Cash flow summary'!S8</f>
        <v>1+2</v>
      </c>
      <c r="Y13" s="160" t="e">
        <f>'Cash flow summary'!T8</f>
        <v>#N/A</v>
      </c>
      <c r="Z13" s="22"/>
      <c r="AA13" s="67"/>
      <c r="AB13" s="67"/>
      <c r="AC13" s="67"/>
      <c r="AD13" s="67"/>
      <c r="AE13" s="67"/>
      <c r="AF13" s="67"/>
      <c r="AG13" s="67"/>
    </row>
    <row r="14" spans="1:33" ht="14.4">
      <c r="A14" s="331"/>
      <c r="B14" s="178" t="str">
        <f ca="1">IF(Retirement!J16="none","",IF(Retirement!J16=0,"","Retirement"))</f>
        <v>Retirement</v>
      </c>
      <c r="C14" s="179" t="s">
        <v>159</v>
      </c>
      <c r="D14" s="180">
        <f ca="1">YEAR(TODAY())+1</f>
        <v>2015</v>
      </c>
      <c r="E14" s="180">
        <f>Retirement!B4-1</f>
        <v>2038</v>
      </c>
      <c r="F14" s="179">
        <f ca="1">corptax</f>
        <v>111279551.80723748</v>
      </c>
      <c r="G14" s="179">
        <f ca="1">Retirement!J16</f>
        <v>28285.136781260866</v>
      </c>
      <c r="H14" s="181">
        <f>gd</f>
        <v>0.1</v>
      </c>
      <c r="I14" s="179">
        <v>1</v>
      </c>
      <c r="J14" s="182">
        <f ca="1">IF(ISERROR(Retirement!B13/corptax),"NA",Retirement!B13/corptax)</f>
        <v>4.493188477844684E-2</v>
      </c>
      <c r="K14" s="163" t="s">
        <v>173</v>
      </c>
      <c r="L14" s="183">
        <f ca="1">'Cash flow summary'!T5</f>
        <v>0.92</v>
      </c>
      <c r="M14" s="67"/>
      <c r="N14" s="67"/>
      <c r="O14" s="67"/>
      <c r="P14" s="67"/>
      <c r="Q14" s="67"/>
      <c r="R14" s="67"/>
      <c r="S14" s="67"/>
      <c r="T14" s="22" t="str">
        <f>'Cash flow summary'!O9</f>
        <v>XYZ marriage</v>
      </c>
      <c r="U14" s="22">
        <f>'Cash flow summary'!P9</f>
        <v>2015</v>
      </c>
      <c r="V14" s="22">
        <f>'Cash flow summary'!Q9</f>
        <v>2019</v>
      </c>
      <c r="W14" s="22">
        <f>'Cash flow summary'!R9</f>
        <v>4</v>
      </c>
      <c r="X14" s="22" t="str">
        <f>'Cash flow summary'!S9</f>
        <v>1+2+3+4</v>
      </c>
      <c r="Y14" s="160">
        <f ca="1">'Cash flow summary'!T9</f>
        <v>0.48</v>
      </c>
      <c r="Z14" s="22"/>
      <c r="AA14" s="67"/>
      <c r="AB14" s="67"/>
      <c r="AC14" s="67"/>
      <c r="AD14" s="67"/>
      <c r="AE14" s="67"/>
      <c r="AF14" s="67"/>
      <c r="AG14" s="67"/>
    </row>
    <row r="15" spans="1:33" ht="15" thickBot="1">
      <c r="A15" s="332"/>
      <c r="B15" s="358" t="s">
        <v>263</v>
      </c>
      <c r="C15" s="359"/>
      <c r="D15" s="359"/>
      <c r="E15" s="359"/>
      <c r="F15" s="359"/>
      <c r="G15" s="359"/>
      <c r="H15" s="359"/>
      <c r="I15" s="359"/>
      <c r="J15" s="359"/>
      <c r="K15" s="359"/>
      <c r="L15" s="360"/>
      <c r="M15" s="67"/>
      <c r="N15" s="67"/>
      <c r="O15" s="67"/>
      <c r="P15" s="67"/>
      <c r="Q15" s="67"/>
      <c r="R15" s="67"/>
      <c r="S15" s="67"/>
      <c r="T15" s="22" t="str">
        <f>'Cash flow summary'!O10</f>
        <v/>
      </c>
      <c r="U15" s="22" t="str">
        <f>'Cash flow summary'!P10</f>
        <v/>
      </c>
      <c r="V15" s="22" t="str">
        <f>'Cash flow summary'!Q10</f>
        <v/>
      </c>
      <c r="W15" s="22" t="str">
        <f>'Cash flow summary'!R10</f>
        <v/>
      </c>
      <c r="X15" s="22" t="str">
        <f>'Cash flow summary'!S10</f>
        <v>see note 2 below</v>
      </c>
      <c r="Y15" s="160" t="str">
        <f>'Cash flow summary'!T10</f>
        <v/>
      </c>
      <c r="Z15" s="22"/>
      <c r="AA15" s="67"/>
      <c r="AB15" s="67"/>
      <c r="AC15" s="67"/>
      <c r="AD15" s="67"/>
      <c r="AE15" s="67"/>
      <c r="AF15" s="67"/>
      <c r="AG15" s="67"/>
    </row>
    <row r="16" spans="1:33" ht="14.4">
      <c r="A16" s="330" t="s">
        <v>203</v>
      </c>
      <c r="B16" s="335" t="s">
        <v>162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6"/>
      <c r="M16" s="67"/>
      <c r="N16" s="67"/>
      <c r="O16" s="67"/>
      <c r="P16" s="67"/>
      <c r="Q16" s="67"/>
      <c r="R16" s="67"/>
      <c r="S16" s="67"/>
      <c r="T16" s="22" t="str">
        <f>'Cash flow summary'!O11</f>
        <v/>
      </c>
      <c r="U16" s="22" t="str">
        <f>'Cash flow summary'!P11</f>
        <v/>
      </c>
      <c r="V16" s="22" t="str">
        <f>'Cash flow summary'!Q11</f>
        <v/>
      </c>
      <c r="W16" s="22" t="str">
        <f>'Cash flow summary'!R11</f>
        <v/>
      </c>
      <c r="X16" s="22" t="str">
        <f>'Cash flow summary'!S11</f>
        <v>see note 2 below</v>
      </c>
      <c r="Y16" s="160" t="str">
        <f>'Cash flow summary'!T11</f>
        <v/>
      </c>
      <c r="Z16" s="22"/>
      <c r="AA16" s="67"/>
      <c r="AB16" s="67"/>
      <c r="AC16" s="67"/>
      <c r="AD16" s="67"/>
      <c r="AE16" s="67"/>
      <c r="AF16" s="67"/>
      <c r="AG16" s="67"/>
    </row>
    <row r="17" spans="1:33" ht="14.4">
      <c r="A17" s="331"/>
      <c r="B17" s="179" t="str">
        <f>IF('Financial Goals (non-recurring)'!B9=0,"",'Financial Goals (non-recurring)'!B5)</f>
        <v>Abhay's Education</v>
      </c>
      <c r="C17" s="184">
        <f>IF(B17="","",'Financial Goals (non-recurring)'!B9)</f>
        <v>2500000</v>
      </c>
      <c r="D17" s="180">
        <f>IF(B17="","",YEAR('Financial Goals (non-recurring)'!B7))</f>
        <v>2014</v>
      </c>
      <c r="E17" s="180">
        <f>IF(B17="","",YEAR('Financial Goals (non-recurring)'!B6))</f>
        <v>2027</v>
      </c>
      <c r="F17" s="87">
        <f ca="1">IF(B17="","",gcorpus)</f>
        <v>8034744.124216984</v>
      </c>
      <c r="G17" s="87">
        <f ca="1">IF(B17="","",'Financial Goals (non-recurring)'!B18)</f>
        <v>14919.105386324671</v>
      </c>
      <c r="H17" s="181">
        <f>IF(B17="","",incg)</f>
        <v>0.1</v>
      </c>
      <c r="I17" s="179">
        <f>IF(B17="","",'Financial Goals (non-recurring)'!B4)</f>
        <v>3</v>
      </c>
      <c r="J17" s="185">
        <f ca="1">IF(B17="","",'Financial Goals (non-recurring)'!B12/'Financial Goals (non-recurring)'!B16)</f>
        <v>0</v>
      </c>
      <c r="K17" s="163" t="str">
        <f ca="1">IF(B17="","",INDEX($T$10:$Y$17,MATCH(B17,$T$10:$T$17,0),5))</f>
        <v>1+2+3</v>
      </c>
      <c r="L17" s="186">
        <f ca="1">IF(B17="","",INDEX($T$10:$Y$17,MATCH(B17,$T$10:$T$17,0),6))</f>
        <v>0.48</v>
      </c>
      <c r="M17" s="67"/>
      <c r="N17" s="67"/>
      <c r="O17" s="67"/>
      <c r="P17" s="67"/>
      <c r="Q17" s="67"/>
      <c r="R17" s="67"/>
      <c r="S17" s="67"/>
      <c r="T17" s="22" t="str">
        <f>'Cash flow summary'!O12</f>
        <v/>
      </c>
      <c r="U17" s="22" t="str">
        <f>'Cash flow summary'!P12</f>
        <v/>
      </c>
      <c r="V17" s="22" t="str">
        <f>'Cash flow summary'!Q12</f>
        <v/>
      </c>
      <c r="W17" s="22" t="str">
        <f>'Cash flow summary'!R12</f>
        <v/>
      </c>
      <c r="X17" s="22" t="str">
        <f>'Cash flow summary'!S12</f>
        <v>see note 2 below</v>
      </c>
      <c r="Y17" s="160" t="str">
        <f>'Cash flow summary'!T12</f>
        <v/>
      </c>
      <c r="Z17" s="22"/>
      <c r="AA17" s="67"/>
      <c r="AB17" s="67"/>
      <c r="AC17" s="67"/>
      <c r="AD17" s="67"/>
      <c r="AE17" s="67"/>
      <c r="AF17" s="67"/>
      <c r="AG17" s="67"/>
    </row>
    <row r="18" spans="1:33" ht="14.4">
      <c r="A18" s="331"/>
      <c r="B18" s="179" t="str">
        <f>IF('Financial Goals (non-recurring)'!D9=0,"",'Financial Goals (non-recurring)'!D5)</f>
        <v>XYZ education</v>
      </c>
      <c r="C18" s="184">
        <f>IF(B18="","",'Financial Goals (non-recurring)'!D9)</f>
        <v>2500000</v>
      </c>
      <c r="D18" s="180">
        <f>IF(B18="","",YEAR('Financial Goals (non-recurring)'!D7))</f>
        <v>2014</v>
      </c>
      <c r="E18" s="179">
        <f>IF(B18="","",YEAR('Financial Goals (non-recurring)'!D6))</f>
        <v>2029</v>
      </c>
      <c r="F18" s="87">
        <f ca="1">IF(B18="","",'Financial Goals (non-recurring)'!D16)</f>
        <v>9724579.3777219281</v>
      </c>
      <c r="G18" s="87">
        <f ca="1">IF(B18="","",'Financial Goals (non-recurring)'!D18)</f>
        <v>16767.059018537224</v>
      </c>
      <c r="H18" s="181">
        <f>IF(B18="","",'Financial Goals (non-recurring)'!D14)</f>
        <v>0.1</v>
      </c>
      <c r="I18" s="179">
        <f>IF(B18="","",'Financial Goals (non-recurring)'!D4)</f>
        <v>3</v>
      </c>
      <c r="J18" s="185">
        <f ca="1">IF(B18="","",'Financial Goals (non-recurring)'!D12/'Financial Goals (non-recurring)'!D16)</f>
        <v>0</v>
      </c>
      <c r="K18" s="163" t="str">
        <f ca="1">IF(B18="","",INDEX($T$10:$Y$17,MATCH(B18,$T$10:$T$17,0),5))</f>
        <v>1+2+3</v>
      </c>
      <c r="L18" s="186">
        <f ca="1">IF(B18="","",INDEX($T$10:$Y$17,MATCH(B18,$T$10:$T$17,0),6))</f>
        <v>0.48</v>
      </c>
      <c r="M18" s="67"/>
      <c r="N18" s="67"/>
      <c r="O18" s="67"/>
      <c r="P18" s="67"/>
      <c r="Q18" s="67"/>
      <c r="R18" s="67"/>
      <c r="S18" s="67"/>
      <c r="T18" s="22"/>
      <c r="U18" s="22"/>
      <c r="V18" s="22"/>
      <c r="W18" s="22"/>
      <c r="X18" s="22"/>
      <c r="Y18" s="22"/>
      <c r="Z18" s="22"/>
      <c r="AA18" s="67"/>
      <c r="AB18" s="67"/>
      <c r="AC18" s="67"/>
      <c r="AD18" s="67"/>
      <c r="AE18" s="67"/>
      <c r="AF18" s="67"/>
      <c r="AG18" s="67"/>
    </row>
    <row r="19" spans="1:33" ht="14.4">
      <c r="A19" s="331"/>
      <c r="B19" s="179" t="str">
        <f>IF('Financial Goals (non-recurring)'!F9=0,"",'Financial Goals (non-recurring)'!F5)</f>
        <v>Abhay's Marriage</v>
      </c>
      <c r="C19" s="184">
        <f>IF(B19="","",'Financial Goals (non-recurring)'!F9)</f>
        <v>1500000</v>
      </c>
      <c r="D19" s="180">
        <f>IF(B19="","",YEAR('Financial Goals (non-recurring)'!F7))</f>
        <v>2013</v>
      </c>
      <c r="E19" s="179">
        <f>IF(B19="","",YEAR('Financial Goals (non-recurring)'!F6))</f>
        <v>2032</v>
      </c>
      <c r="F19" s="87">
        <f ca="1">IF(B19="","",'Financial Goals (non-recurring)'!F16)</f>
        <v>10405129.580427159</v>
      </c>
      <c r="G19" s="87">
        <f ca="1">IF(B19="","",'Financial Goals (non-recurring)'!F18)</f>
        <v>15553.346266003022</v>
      </c>
      <c r="H19" s="181">
        <f>IF(B19="","",'Financial Goals (non-recurring)'!F14)</f>
        <v>0</v>
      </c>
      <c r="I19" s="179">
        <f>IF(B19="","",'Financial Goals (non-recurring)'!F4)</f>
        <v>2</v>
      </c>
      <c r="J19" s="185">
        <f ca="1">IF(B19="","",'Financial Goals (non-recurring)'!F12/'Financial Goals (non-recurring)'!F16)</f>
        <v>0</v>
      </c>
      <c r="K19" s="163" t="str">
        <f ca="1">IF(B19="","",INDEX($T$10:$Y$17,MATCH(B19,$T$10:$T$17,0),5))</f>
        <v>1+2</v>
      </c>
      <c r="L19" s="186" t="e">
        <f ca="1">IF(B19="","",INDEX($T$10:$Y$17,MATCH(B19,$T$10:$T$17,0),6))</f>
        <v>#N/A</v>
      </c>
      <c r="M19" s="67"/>
      <c r="N19" s="67"/>
      <c r="O19" s="67"/>
      <c r="P19" s="67"/>
      <c r="Q19" s="67"/>
      <c r="R19" s="67"/>
      <c r="S19" s="67"/>
      <c r="T19" s="22"/>
      <c r="U19" s="22"/>
      <c r="V19" s="22"/>
      <c r="W19" s="22"/>
      <c r="X19" s="22"/>
      <c r="Y19" s="22"/>
      <c r="Z19" s="22"/>
      <c r="AA19" s="67"/>
      <c r="AB19" s="67"/>
      <c r="AC19" s="67"/>
      <c r="AD19" s="67"/>
      <c r="AE19" s="67"/>
      <c r="AF19" s="67"/>
      <c r="AG19" s="67"/>
    </row>
    <row r="20" spans="1:33" ht="14.4">
      <c r="A20" s="331"/>
      <c r="B20" s="179" t="str">
        <f>IF('Financial Goals (non-recurring)'!H9=0,"",'Financial Goals (non-recurring)'!H5)</f>
        <v>XYZ marriage</v>
      </c>
      <c r="C20" s="184">
        <f>IF(B20="","",'Financial Goals (non-recurring)'!H9)</f>
        <v>1500000</v>
      </c>
      <c r="D20" s="180">
        <f>IF(B20="","",YEAR('Financial Goals (non-recurring)'!H7))</f>
        <v>2015</v>
      </c>
      <c r="E20" s="179">
        <f>IF(B20="","",YEAR('Financial Goals (non-recurring)'!H6))</f>
        <v>2019</v>
      </c>
      <c r="F20" s="87">
        <f ca="1">IF(B20="","",'Financial Goals (non-recurring)'!H16)</f>
        <v>2247786.2517529363</v>
      </c>
      <c r="G20" s="87">
        <f ca="1">IF(B20="","",'Financial Goals (non-recurring)'!H18)</f>
        <v>36691.846751450663</v>
      </c>
      <c r="H20" s="181">
        <f>IF(B20="","",'Financial Goals (non-recurring)'!H14)</f>
        <v>0</v>
      </c>
      <c r="I20" s="179">
        <f>IF(B20="","",'Financial Goals (non-recurring)'!H4)</f>
        <v>4</v>
      </c>
      <c r="J20" s="185">
        <f ca="1">IF(B20="","",'Financial Goals (non-recurring)'!H12/'Financial Goals (non-recurring)'!H16)</f>
        <v>0</v>
      </c>
      <c r="K20" s="163" t="str">
        <f ca="1">IF(B20="","",INDEX($T$10:$Y$17,MATCH(B20,$T$10:$T$17,0),5))</f>
        <v>1+2+3+4</v>
      </c>
      <c r="L20" s="186">
        <f ca="1">IF(B20="","",INDEX($T$10:$Y$17,MATCH(B20,$T$10:$T$17,0),6))</f>
        <v>0.48</v>
      </c>
      <c r="M20" s="67"/>
      <c r="N20" s="67"/>
      <c r="O20" s="67"/>
      <c r="P20" s="67"/>
      <c r="Q20" s="67"/>
      <c r="R20" s="67"/>
      <c r="S20" s="67"/>
      <c r="AA20" s="67"/>
      <c r="AB20" s="67"/>
      <c r="AC20" s="67"/>
      <c r="AD20" s="67"/>
      <c r="AE20" s="67"/>
      <c r="AF20" s="67"/>
      <c r="AG20" s="67"/>
    </row>
    <row r="21" spans="1:33" ht="15" thickBot="1">
      <c r="A21" s="332"/>
      <c r="B21" s="187" t="str">
        <f>IF('Financial Goals (non-recurring)'!J9=0,"",'Financial Goals (non-recurring)'!J5)</f>
        <v/>
      </c>
      <c r="C21" s="188" t="str">
        <f>IF(B21="","",'Financial Goals (non-recurring)'!J9)</f>
        <v/>
      </c>
      <c r="D21" s="189" t="str">
        <f>IF(B21="","",YEAR('Financial Goals (non-recurring)'!J7))</f>
        <v/>
      </c>
      <c r="E21" s="187" t="str">
        <f>IF(B21="","",YEAR('Financial Goals (non-recurring)'!J6))</f>
        <v/>
      </c>
      <c r="F21" s="190" t="str">
        <f>IF(B21="","",'Financial Goals (non-recurring)'!J16)</f>
        <v/>
      </c>
      <c r="G21" s="190" t="str">
        <f>IF(B21="","",'Financial Goals (non-recurring)'!J18)</f>
        <v/>
      </c>
      <c r="H21" s="191" t="str">
        <f>IF(B21="","",'Financial Goals (non-recurring)'!J14)</f>
        <v/>
      </c>
      <c r="I21" s="187" t="str">
        <f>IF(B21="","",'Financial Goals (non-recurring)'!J4)</f>
        <v/>
      </c>
      <c r="J21" s="192" t="str">
        <f>IF(B21="","",'Financial Goals (non-recurring)'!J12/'Financial Goals (non-recurring)'!J16)</f>
        <v/>
      </c>
      <c r="K21" s="167" t="str">
        <f>IF(B21="","",INDEX($T$10:$Y$17,MATCH(B21,$T$10:$T$17,0),5))</f>
        <v/>
      </c>
      <c r="L21" s="193" t="str">
        <f>IF(B21="","",INDEX($T$10:$Y$17,MATCH(B21,$T$10:$T$17,0),6))</f>
        <v/>
      </c>
      <c r="M21" s="67"/>
      <c r="N21" s="67"/>
      <c r="O21" s="67"/>
      <c r="P21" s="67"/>
      <c r="Q21" s="67"/>
      <c r="R21" s="67"/>
      <c r="S21" s="67"/>
      <c r="AA21" s="67"/>
      <c r="AB21" s="67"/>
      <c r="AC21" s="67"/>
      <c r="AD21" s="67"/>
      <c r="AE21" s="67"/>
      <c r="AF21" s="67"/>
      <c r="AG21" s="67"/>
    </row>
    <row r="22" spans="1:33" ht="14.4">
      <c r="A22" s="330" t="s">
        <v>204</v>
      </c>
      <c r="B22" s="335" t="s">
        <v>161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6"/>
      <c r="M22" s="67"/>
      <c r="N22" s="67"/>
      <c r="O22" s="67"/>
      <c r="P22" s="67"/>
      <c r="Q22" s="67"/>
      <c r="R22" s="67"/>
      <c r="S22" s="67"/>
      <c r="AA22" s="67"/>
      <c r="AB22" s="67"/>
      <c r="AC22" s="67"/>
      <c r="AD22" s="67"/>
      <c r="AE22" s="67"/>
      <c r="AF22" s="67"/>
      <c r="AG22" s="67"/>
    </row>
    <row r="23" spans="1:33" ht="14.4">
      <c r="A23" s="331"/>
      <c r="B23" s="179" t="str">
        <f>IF('Financial Goals (recurring)'!B8=0,"",'Financial Goals (recurring)'!A2)</f>
        <v/>
      </c>
      <c r="C23" s="184" t="str">
        <f>IF(B23="","",'Financial Goals (recurring)'!B8)</f>
        <v/>
      </c>
      <c r="D23" s="180" t="str">
        <f>IF(B23="","",'Financial Goals (recurring)'!D4)</f>
        <v/>
      </c>
      <c r="E23" s="179" t="str">
        <f>IF(B23="","",MAX('Financial Goals (recurring)'!E4:E34))</f>
        <v/>
      </c>
      <c r="F23" s="179" t="str">
        <f>IF(B23="","","NA")</f>
        <v/>
      </c>
      <c r="G23" s="179" t="str">
        <f>IF(B23="","","NA")</f>
        <v/>
      </c>
      <c r="H23" s="181" t="str">
        <f>IF(B23="","",'Financial Goals (recurring)'!B11)</f>
        <v/>
      </c>
      <c r="I23" s="179" t="str">
        <f>IF(B23="","",'Financial Goals (recurring)'!B3)</f>
        <v/>
      </c>
      <c r="J23" s="179" t="str">
        <f>IF(B23="","","NA")</f>
        <v/>
      </c>
      <c r="K23" s="163" t="str">
        <f>IF(B23="","",INDEX($T$10:$Y$17,MATCH(B23,$T$10:$T$17,0),5))</f>
        <v/>
      </c>
      <c r="L23" s="186" t="str">
        <f>IF(B23="","",INDEX($T$10:$Y$17,MATCH(B23,$T$10:$T$17,0),6))</f>
        <v/>
      </c>
      <c r="M23" s="67"/>
      <c r="N23" s="67"/>
      <c r="O23" s="67"/>
      <c r="P23" s="67"/>
      <c r="Q23" s="67"/>
      <c r="R23" s="67"/>
      <c r="S23" s="67"/>
      <c r="AA23" s="67"/>
      <c r="AB23" s="67"/>
      <c r="AC23" s="67"/>
      <c r="AD23" s="67"/>
      <c r="AE23" s="67"/>
      <c r="AF23" s="67"/>
      <c r="AG23" s="67"/>
    </row>
    <row r="24" spans="1:33" ht="14.4">
      <c r="A24" s="331"/>
      <c r="B24" s="179" t="str">
        <f>IF('Financial Goals (recurring)'!K8=0,"",'Financial Goals (recurring)'!J2)</f>
        <v/>
      </c>
      <c r="C24" s="184" t="str">
        <f>IF(B24="","",'Financial Goals (recurring)'!K8)</f>
        <v/>
      </c>
      <c r="D24" s="180" t="str">
        <f>IF(B24="","",'Financial Goals (recurring)'!M4)</f>
        <v/>
      </c>
      <c r="E24" s="179" t="str">
        <f>IF(B24="","",MAX('Financial Goals (recurring)'!N4:N34))</f>
        <v/>
      </c>
      <c r="F24" s="179" t="str">
        <f>IF(B24="","","NA")</f>
        <v/>
      </c>
      <c r="G24" s="179" t="str">
        <f>IF(B24="","","NA")</f>
        <v/>
      </c>
      <c r="H24" s="181" t="str">
        <f>IF(B24="","",'Financial Goals (recurring)'!K11)</f>
        <v/>
      </c>
      <c r="I24" s="179" t="str">
        <f>IF(B24="","",'Financial Goals (recurring)'!K3)</f>
        <v/>
      </c>
      <c r="J24" s="179" t="str">
        <f>IF(B24="","","NA")</f>
        <v/>
      </c>
      <c r="K24" s="163" t="str">
        <f>IF(B24="","",INDEX($T$10:$Y$17,MATCH(B24,$T$10:$T$17,0),5))</f>
        <v/>
      </c>
      <c r="L24" s="186" t="str">
        <f>IF(B24="","",INDEX($T$10:$Y$17,MATCH(B24,$T$10:$T$17,0),6))</f>
        <v/>
      </c>
      <c r="M24" s="67"/>
      <c r="N24" s="67"/>
      <c r="O24" s="67"/>
      <c r="P24" s="67"/>
      <c r="Q24" s="67"/>
      <c r="R24" s="67"/>
      <c r="S24" s="67"/>
      <c r="AA24" s="67"/>
      <c r="AB24" s="67"/>
      <c r="AC24" s="67"/>
      <c r="AD24" s="67"/>
      <c r="AE24" s="67"/>
      <c r="AF24" s="67"/>
      <c r="AG24" s="67"/>
    </row>
    <row r="25" spans="1:33" ht="15" thickBot="1">
      <c r="A25" s="332"/>
      <c r="B25" s="333" t="s">
        <v>258</v>
      </c>
      <c r="C25" s="333"/>
      <c r="D25" s="333"/>
      <c r="E25" s="333"/>
      <c r="F25" s="333"/>
      <c r="G25" s="333"/>
      <c r="H25" s="333"/>
      <c r="I25" s="333"/>
      <c r="J25" s="333"/>
      <c r="K25" s="333"/>
      <c r="L25" s="334"/>
      <c r="M25" s="67"/>
      <c r="N25" s="67"/>
      <c r="O25" s="67"/>
      <c r="P25" s="67"/>
      <c r="Q25" s="67"/>
      <c r="R25" s="67"/>
      <c r="S25" s="67"/>
      <c r="AA25" s="67"/>
      <c r="AB25" s="67"/>
      <c r="AC25" s="67"/>
      <c r="AD25" s="67"/>
      <c r="AE25" s="67"/>
      <c r="AF25" s="67"/>
      <c r="AG25" s="67"/>
    </row>
    <row r="26" spans="1:33">
      <c r="A26" s="198" t="s">
        <v>212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67"/>
      <c r="N26" s="67"/>
      <c r="O26" s="67"/>
      <c r="P26" s="67"/>
      <c r="Q26" s="67"/>
      <c r="R26" s="67"/>
      <c r="S26" s="67"/>
      <c r="AA26" s="67"/>
      <c r="AB26" s="67"/>
      <c r="AC26" s="67"/>
      <c r="AD26" s="67"/>
      <c r="AE26" s="67"/>
      <c r="AF26" s="67"/>
      <c r="AG26" s="67"/>
    </row>
    <row r="27" spans="1:33">
      <c r="A27" s="198" t="s">
        <v>213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67"/>
      <c r="N27" s="67"/>
      <c r="O27" s="67"/>
      <c r="P27" s="67"/>
      <c r="Q27" s="67"/>
      <c r="R27" s="67"/>
      <c r="S27" s="67"/>
      <c r="AA27" s="67"/>
      <c r="AB27" s="67"/>
      <c r="AC27" s="67"/>
      <c r="AD27" s="67"/>
      <c r="AE27" s="67"/>
      <c r="AF27" s="67"/>
      <c r="AG27" s="67"/>
    </row>
    <row r="28" spans="1:33">
      <c r="A28" s="198" t="s">
        <v>214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67"/>
      <c r="N28" s="67"/>
      <c r="O28" s="67"/>
      <c r="P28" s="67"/>
      <c r="Q28" s="67"/>
      <c r="R28" s="67"/>
      <c r="S28" s="67"/>
      <c r="AA28" s="67"/>
      <c r="AB28" s="67"/>
      <c r="AC28" s="67"/>
      <c r="AD28" s="67"/>
      <c r="AE28" s="67"/>
      <c r="AF28" s="67"/>
      <c r="AG28" s="67"/>
    </row>
    <row r="29" spans="1:33" ht="16.2" thickBot="1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AA29" s="67"/>
      <c r="AB29" s="67"/>
      <c r="AC29" s="67"/>
      <c r="AD29" s="67"/>
      <c r="AE29" s="67"/>
      <c r="AF29" s="67"/>
      <c r="AG29" s="67"/>
    </row>
    <row r="30" spans="1:33" ht="14.4">
      <c r="A30" s="204" t="s">
        <v>81</v>
      </c>
      <c r="B30" s="205"/>
      <c r="C30" s="205"/>
      <c r="D30" s="205"/>
      <c r="E30" s="211" t="s">
        <v>82</v>
      </c>
      <c r="F30" s="205"/>
      <c r="G30" s="205"/>
      <c r="H30" s="205"/>
      <c r="I30" s="205"/>
      <c r="J30" s="205"/>
      <c r="K30" s="205"/>
      <c r="L30" s="206"/>
      <c r="M30" s="67"/>
      <c r="N30" s="67"/>
      <c r="O30" s="67"/>
      <c r="P30" s="67"/>
      <c r="Q30" s="67"/>
      <c r="R30" s="67"/>
      <c r="S30" s="67"/>
      <c r="AA30" s="67"/>
      <c r="AB30" s="67"/>
      <c r="AC30" s="67"/>
      <c r="AD30" s="67"/>
      <c r="AE30" s="67"/>
      <c r="AF30" s="67"/>
      <c r="AG30" s="67"/>
    </row>
    <row r="31" spans="1:33" ht="16.2" thickBot="1">
      <c r="A31" s="207" t="s">
        <v>83</v>
      </c>
      <c r="B31" s="208"/>
      <c r="C31" s="208"/>
      <c r="D31" s="208"/>
      <c r="E31" s="208"/>
      <c r="F31" s="208"/>
      <c r="G31" s="209" t="s">
        <v>84</v>
      </c>
      <c r="H31" s="209"/>
      <c r="I31" s="208"/>
      <c r="J31" s="208"/>
      <c r="K31" s="208"/>
      <c r="L31" s="210"/>
      <c r="M31" s="67"/>
      <c r="N31" s="67"/>
      <c r="O31" s="67"/>
      <c r="P31" s="67"/>
      <c r="Q31" s="67"/>
      <c r="R31" s="67"/>
      <c r="S31" s="67"/>
      <c r="AA31" s="67"/>
      <c r="AB31" s="67"/>
      <c r="AC31" s="67"/>
      <c r="AD31" s="67"/>
      <c r="AE31" s="67"/>
      <c r="AF31" s="67"/>
      <c r="AG31" s="67"/>
    </row>
    <row r="32" spans="1:33">
      <c r="A32" s="198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AA32" s="67"/>
      <c r="AB32" s="67"/>
      <c r="AC32" s="67"/>
      <c r="AD32" s="67"/>
      <c r="AE32" s="67"/>
      <c r="AF32" s="67"/>
      <c r="AG32" s="67"/>
    </row>
    <row r="33" spans="1:33">
      <c r="A33" s="198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AA33" s="67"/>
      <c r="AB33" s="67"/>
      <c r="AC33" s="67"/>
      <c r="AD33" s="67"/>
      <c r="AE33" s="67"/>
      <c r="AF33" s="67"/>
      <c r="AG33" s="67"/>
    </row>
    <row r="34" spans="1:33">
      <c r="A34" s="198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AA34" s="67"/>
      <c r="AB34" s="67"/>
      <c r="AC34" s="67"/>
      <c r="AD34" s="67"/>
      <c r="AE34" s="67"/>
      <c r="AF34" s="67"/>
      <c r="AG34" s="67"/>
    </row>
    <row r="35" spans="1:33">
      <c r="A35" s="198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AA35" s="67"/>
      <c r="AB35" s="67"/>
      <c r="AC35" s="67"/>
      <c r="AD35" s="67"/>
      <c r="AE35" s="67"/>
      <c r="AF35" s="67"/>
      <c r="AG35" s="67"/>
    </row>
    <row r="36" spans="1:33">
      <c r="A36" s="198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AA36" s="67"/>
      <c r="AB36" s="67"/>
      <c r="AC36" s="67"/>
      <c r="AD36" s="67"/>
      <c r="AE36" s="67"/>
      <c r="AF36" s="67"/>
      <c r="AG36" s="67"/>
    </row>
    <row r="37" spans="1:33">
      <c r="A37" s="198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AA37" s="67"/>
      <c r="AB37" s="67"/>
      <c r="AC37" s="67"/>
      <c r="AD37" s="67"/>
      <c r="AE37" s="67"/>
      <c r="AF37" s="67"/>
      <c r="AG37" s="67"/>
    </row>
    <row r="38" spans="1:3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AA38" s="67"/>
      <c r="AB38" s="67"/>
      <c r="AC38" s="67"/>
      <c r="AD38" s="67"/>
      <c r="AE38" s="67"/>
      <c r="AF38" s="67"/>
      <c r="AG38" s="67"/>
    </row>
    <row r="39" spans="1:33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AA39" s="67"/>
      <c r="AB39" s="67"/>
      <c r="AC39" s="67"/>
      <c r="AD39" s="67"/>
      <c r="AE39" s="67"/>
      <c r="AF39" s="67"/>
      <c r="AG39" s="67"/>
    </row>
    <row r="40" spans="1:33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AA40" s="67"/>
      <c r="AB40" s="67"/>
      <c r="AC40" s="67"/>
      <c r="AD40" s="67"/>
      <c r="AE40" s="67"/>
      <c r="AF40" s="67"/>
      <c r="AG40" s="67"/>
    </row>
    <row r="41" spans="1:33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AA41" s="67"/>
      <c r="AB41" s="67"/>
      <c r="AC41" s="67"/>
      <c r="AD41" s="67"/>
      <c r="AE41" s="67"/>
      <c r="AF41" s="67"/>
      <c r="AG41" s="67"/>
    </row>
    <row r="42" spans="1:33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AA42" s="67"/>
      <c r="AB42" s="67"/>
      <c r="AC42" s="67"/>
      <c r="AD42" s="67"/>
      <c r="AE42" s="67"/>
      <c r="AF42" s="67"/>
      <c r="AG42" s="67"/>
    </row>
    <row r="43" spans="1:33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AA43" s="67"/>
      <c r="AB43" s="67"/>
      <c r="AC43" s="67"/>
      <c r="AD43" s="67"/>
      <c r="AE43" s="67"/>
      <c r="AF43" s="67"/>
      <c r="AG43" s="67"/>
    </row>
    <row r="44" spans="1:33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AA44" s="67"/>
      <c r="AB44" s="67"/>
      <c r="AC44" s="67"/>
      <c r="AD44" s="67"/>
      <c r="AE44" s="67"/>
      <c r="AF44" s="67"/>
      <c r="AG44" s="67"/>
    </row>
    <row r="45" spans="1:33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AA45" s="67"/>
      <c r="AB45" s="67"/>
      <c r="AC45" s="67"/>
      <c r="AD45" s="67"/>
      <c r="AE45" s="67"/>
      <c r="AF45" s="67"/>
      <c r="AG45" s="67"/>
    </row>
    <row r="46" spans="1:3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AA46" s="67"/>
      <c r="AB46" s="67"/>
      <c r="AC46" s="67"/>
      <c r="AD46" s="67"/>
      <c r="AE46" s="67"/>
      <c r="AF46" s="67"/>
      <c r="AG46" s="67"/>
    </row>
    <row r="47" spans="1:33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AA47" s="67"/>
      <c r="AB47" s="67"/>
      <c r="AC47" s="67"/>
      <c r="AD47" s="67"/>
      <c r="AE47" s="67"/>
      <c r="AF47" s="67"/>
      <c r="AG47" s="67"/>
    </row>
    <row r="48" spans="1:33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AA48" s="67"/>
      <c r="AB48" s="67"/>
      <c r="AC48" s="67"/>
      <c r="AD48" s="67"/>
      <c r="AE48" s="67"/>
      <c r="AF48" s="67"/>
      <c r="AG48" s="67"/>
    </row>
    <row r="49" spans="2:33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AA49" s="67"/>
      <c r="AB49" s="67"/>
      <c r="AC49" s="67"/>
      <c r="AD49" s="67"/>
      <c r="AE49" s="67"/>
      <c r="AF49" s="67"/>
      <c r="AG49" s="67"/>
    </row>
    <row r="50" spans="2:33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AA50" s="67"/>
      <c r="AB50" s="67"/>
      <c r="AC50" s="67"/>
      <c r="AD50" s="67"/>
      <c r="AE50" s="67"/>
      <c r="AF50" s="67"/>
      <c r="AG50" s="67"/>
    </row>
    <row r="51" spans="2:33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AA51" s="67"/>
      <c r="AB51" s="67"/>
      <c r="AC51" s="67"/>
      <c r="AD51" s="67"/>
      <c r="AE51" s="67"/>
      <c r="AF51" s="67"/>
      <c r="AG51" s="67"/>
    </row>
    <row r="52" spans="2:33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AA52" s="67"/>
      <c r="AB52" s="67"/>
      <c r="AC52" s="67"/>
      <c r="AD52" s="67"/>
      <c r="AE52" s="67"/>
      <c r="AF52" s="67"/>
      <c r="AG52" s="67"/>
    </row>
    <row r="53" spans="2:33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AA53" s="67"/>
      <c r="AB53" s="67"/>
      <c r="AC53" s="67"/>
      <c r="AD53" s="67"/>
      <c r="AE53" s="67"/>
      <c r="AF53" s="67"/>
      <c r="AG53" s="67"/>
    </row>
    <row r="54" spans="2:33">
      <c r="M54" s="67"/>
      <c r="N54" s="67"/>
      <c r="O54" s="67"/>
      <c r="P54" s="67"/>
      <c r="Q54" s="67"/>
      <c r="R54" s="67"/>
      <c r="S54" s="67"/>
      <c r="AA54" s="67"/>
      <c r="AB54" s="67"/>
      <c r="AC54" s="67"/>
      <c r="AD54" s="67"/>
      <c r="AE54" s="67"/>
      <c r="AF54" s="67"/>
      <c r="AG54" s="67"/>
    </row>
    <row r="55" spans="2:33">
      <c r="AA55" s="67"/>
      <c r="AB55" s="67"/>
      <c r="AC55" s="67"/>
      <c r="AD55" s="67"/>
      <c r="AE55" s="67"/>
      <c r="AF55" s="67"/>
      <c r="AG55" s="67"/>
    </row>
    <row r="56" spans="2:33">
      <c r="AA56" s="67"/>
      <c r="AB56" s="67"/>
      <c r="AC56" s="67"/>
      <c r="AD56" s="67"/>
      <c r="AE56" s="67"/>
      <c r="AF56" s="67"/>
      <c r="AG56" s="67"/>
    </row>
    <row r="57" spans="2:33">
      <c r="AA57" s="67"/>
      <c r="AB57" s="67"/>
      <c r="AC57" s="67"/>
      <c r="AD57" s="67"/>
      <c r="AE57" s="67"/>
      <c r="AF57" s="67"/>
      <c r="AG57" s="67"/>
    </row>
    <row r="58" spans="2:33">
      <c r="AA58" s="67"/>
      <c r="AB58" s="67"/>
      <c r="AC58" s="67"/>
      <c r="AD58" s="67"/>
      <c r="AE58" s="67"/>
      <c r="AF58" s="67"/>
      <c r="AG58" s="67"/>
    </row>
    <row r="59" spans="2:33">
      <c r="AA59" s="67"/>
      <c r="AB59" s="67"/>
      <c r="AC59" s="67"/>
      <c r="AD59" s="67"/>
      <c r="AE59" s="67"/>
      <c r="AF59" s="67"/>
      <c r="AG59" s="67"/>
    </row>
    <row r="60" spans="2:33">
      <c r="AA60" s="67"/>
      <c r="AB60" s="67"/>
      <c r="AC60" s="67"/>
      <c r="AD60" s="67"/>
      <c r="AE60" s="67"/>
      <c r="AF60" s="67"/>
      <c r="AG60" s="67"/>
    </row>
    <row r="61" spans="2:33">
      <c r="AA61" s="67"/>
      <c r="AB61" s="67"/>
      <c r="AC61" s="67"/>
      <c r="AD61" s="67"/>
      <c r="AE61" s="67"/>
      <c r="AF61" s="67"/>
      <c r="AG61" s="67"/>
    </row>
    <row r="62" spans="2:33">
      <c r="AA62" s="67"/>
      <c r="AB62" s="67"/>
      <c r="AC62" s="67"/>
      <c r="AD62" s="67"/>
      <c r="AE62" s="67"/>
      <c r="AF62" s="67"/>
      <c r="AG62" s="67"/>
    </row>
    <row r="63" spans="2:33">
      <c r="AA63" s="67"/>
      <c r="AB63" s="67"/>
      <c r="AC63" s="67"/>
      <c r="AD63" s="67"/>
      <c r="AE63" s="67"/>
      <c r="AF63" s="67"/>
      <c r="AG63" s="67"/>
    </row>
    <row r="64" spans="2:33">
      <c r="AA64" s="67"/>
      <c r="AB64" s="67"/>
      <c r="AC64" s="67"/>
      <c r="AD64" s="67"/>
      <c r="AE64" s="67"/>
      <c r="AF64" s="67"/>
      <c r="AG64" s="67"/>
    </row>
    <row r="65" spans="27:33">
      <c r="AA65" s="67"/>
      <c r="AB65" s="67"/>
      <c r="AC65" s="67"/>
      <c r="AD65" s="67"/>
      <c r="AE65" s="67"/>
      <c r="AF65" s="67"/>
      <c r="AG65" s="67"/>
    </row>
    <row r="66" spans="27:33">
      <c r="AA66" s="67"/>
      <c r="AB66" s="67"/>
      <c r="AC66" s="67"/>
      <c r="AD66" s="67"/>
      <c r="AE66" s="67"/>
      <c r="AF66" s="67"/>
      <c r="AG66" s="67"/>
    </row>
    <row r="67" spans="27:33">
      <c r="AA67" s="67"/>
      <c r="AB67" s="67"/>
      <c r="AC67" s="67"/>
      <c r="AD67" s="67"/>
      <c r="AE67" s="67"/>
      <c r="AF67" s="67"/>
      <c r="AG67" s="67"/>
    </row>
    <row r="68" spans="27:33">
      <c r="AA68" s="67"/>
      <c r="AB68" s="67"/>
      <c r="AC68" s="67"/>
      <c r="AD68" s="67"/>
      <c r="AE68" s="67"/>
      <c r="AF68" s="67"/>
      <c r="AG68" s="67"/>
    </row>
    <row r="69" spans="27:33">
      <c r="AA69" s="67"/>
      <c r="AB69" s="67"/>
      <c r="AC69" s="67"/>
      <c r="AD69" s="67"/>
      <c r="AE69" s="67"/>
      <c r="AF69" s="67"/>
      <c r="AG69" s="67"/>
    </row>
    <row r="70" spans="27:33">
      <c r="AA70" s="67"/>
      <c r="AB70" s="67"/>
      <c r="AC70" s="67"/>
      <c r="AD70" s="67"/>
      <c r="AE70" s="67"/>
      <c r="AF70" s="67"/>
      <c r="AG70" s="67"/>
    </row>
    <row r="71" spans="27:33">
      <c r="AA71" s="67"/>
      <c r="AB71" s="67"/>
      <c r="AC71" s="67"/>
      <c r="AD71" s="67"/>
      <c r="AE71" s="67"/>
      <c r="AF71" s="67"/>
      <c r="AG71" s="67"/>
    </row>
    <row r="72" spans="27:33">
      <c r="AA72" s="67"/>
      <c r="AB72" s="67"/>
      <c r="AC72" s="67"/>
      <c r="AD72" s="67"/>
      <c r="AE72" s="67"/>
      <c r="AF72" s="67"/>
      <c r="AG72" s="67"/>
    </row>
    <row r="73" spans="27:33">
      <c r="AA73" s="67"/>
      <c r="AB73" s="67"/>
      <c r="AC73" s="67"/>
      <c r="AD73" s="67"/>
      <c r="AE73" s="67"/>
      <c r="AF73" s="67"/>
      <c r="AG73" s="67"/>
    </row>
    <row r="74" spans="27:33">
      <c r="AA74" s="67"/>
      <c r="AB74" s="67"/>
      <c r="AC74" s="67"/>
      <c r="AD74" s="67"/>
      <c r="AE74" s="67"/>
      <c r="AF74" s="67"/>
      <c r="AG74" s="67"/>
    </row>
    <row r="75" spans="27:33">
      <c r="AA75" s="67"/>
      <c r="AB75" s="67"/>
      <c r="AC75" s="67"/>
      <c r="AD75" s="67"/>
      <c r="AE75" s="67"/>
      <c r="AF75" s="67"/>
      <c r="AG75" s="67"/>
    </row>
    <row r="76" spans="27:33">
      <c r="AA76" s="67"/>
      <c r="AB76" s="67"/>
      <c r="AC76" s="67"/>
      <c r="AD76" s="67"/>
      <c r="AE76" s="67"/>
      <c r="AF76" s="67"/>
      <c r="AG76" s="67"/>
    </row>
    <row r="77" spans="27:33">
      <c r="AA77" s="67"/>
      <c r="AB77" s="67"/>
      <c r="AC77" s="67"/>
      <c r="AD77" s="67"/>
      <c r="AE77" s="67"/>
      <c r="AF77" s="67"/>
      <c r="AG77" s="67"/>
    </row>
    <row r="78" spans="27:33">
      <c r="AA78" s="67"/>
      <c r="AB78" s="67"/>
      <c r="AC78" s="67"/>
      <c r="AD78" s="67"/>
      <c r="AE78" s="67"/>
      <c r="AF78" s="67"/>
      <c r="AG78" s="67"/>
    </row>
    <row r="79" spans="27:33">
      <c r="AA79" s="67"/>
      <c r="AB79" s="67"/>
      <c r="AC79" s="67"/>
      <c r="AD79" s="67"/>
      <c r="AE79" s="67"/>
      <c r="AF79" s="67"/>
      <c r="AG79" s="67"/>
    </row>
    <row r="80" spans="27:33">
      <c r="AA80" s="67"/>
      <c r="AB80" s="67"/>
      <c r="AC80" s="67"/>
      <c r="AD80" s="67"/>
      <c r="AE80" s="67"/>
      <c r="AF80" s="67"/>
      <c r="AG80" s="67"/>
    </row>
    <row r="81" spans="27:33">
      <c r="AA81" s="67"/>
      <c r="AB81" s="67"/>
      <c r="AC81" s="67"/>
      <c r="AD81" s="67"/>
      <c r="AE81" s="67"/>
      <c r="AF81" s="67"/>
      <c r="AG81" s="67"/>
    </row>
    <row r="82" spans="27:33">
      <c r="AA82" s="67"/>
      <c r="AB82" s="67"/>
      <c r="AC82" s="67"/>
      <c r="AD82" s="67"/>
      <c r="AE82" s="67"/>
      <c r="AF82" s="67"/>
      <c r="AG82" s="67"/>
    </row>
    <row r="83" spans="27:33">
      <c r="AA83" s="67"/>
      <c r="AB83" s="67"/>
      <c r="AC83" s="67"/>
      <c r="AD83" s="67"/>
      <c r="AE83" s="67"/>
      <c r="AF83" s="67"/>
      <c r="AG83" s="67"/>
    </row>
    <row r="84" spans="27:33">
      <c r="AA84" s="67"/>
      <c r="AB84" s="67"/>
      <c r="AC84" s="67"/>
      <c r="AD84" s="67"/>
      <c r="AE84" s="67"/>
      <c r="AF84" s="67"/>
      <c r="AG84" s="67"/>
    </row>
    <row r="85" spans="27:33">
      <c r="AA85" s="67"/>
      <c r="AB85" s="67"/>
      <c r="AC85" s="67"/>
      <c r="AD85" s="67"/>
      <c r="AE85" s="67"/>
      <c r="AF85" s="67"/>
      <c r="AG85" s="67"/>
    </row>
    <row r="86" spans="27:33">
      <c r="AA86" s="67"/>
      <c r="AB86" s="67"/>
      <c r="AC86" s="67"/>
      <c r="AD86" s="67"/>
      <c r="AE86" s="67"/>
      <c r="AF86" s="67"/>
      <c r="AG86" s="67"/>
    </row>
    <row r="87" spans="27:33">
      <c r="AA87" s="67"/>
      <c r="AB87" s="67"/>
      <c r="AC87" s="67"/>
      <c r="AD87" s="67"/>
      <c r="AE87" s="67"/>
      <c r="AF87" s="67"/>
      <c r="AG87" s="67"/>
    </row>
    <row r="88" spans="27:33">
      <c r="AA88" s="67"/>
      <c r="AB88" s="67"/>
      <c r="AC88" s="67"/>
      <c r="AD88" s="67"/>
      <c r="AE88" s="67"/>
      <c r="AF88" s="67"/>
      <c r="AG88" s="67"/>
    </row>
    <row r="89" spans="27:33">
      <c r="AA89" s="67"/>
      <c r="AB89" s="67"/>
      <c r="AC89" s="67"/>
      <c r="AD89" s="67"/>
      <c r="AE89" s="67"/>
      <c r="AF89" s="67"/>
      <c r="AG89" s="67"/>
    </row>
    <row r="90" spans="27:33">
      <c r="AA90" s="67"/>
      <c r="AB90" s="67"/>
      <c r="AC90" s="67"/>
      <c r="AD90" s="67"/>
      <c r="AE90" s="67"/>
      <c r="AF90" s="67"/>
      <c r="AG90" s="67"/>
    </row>
    <row r="91" spans="27:33">
      <c r="AA91" s="67"/>
      <c r="AB91" s="67"/>
      <c r="AC91" s="67"/>
      <c r="AD91" s="67"/>
      <c r="AE91" s="67"/>
      <c r="AF91" s="67"/>
      <c r="AG91" s="67"/>
    </row>
    <row r="92" spans="27:33">
      <c r="AA92" s="67"/>
      <c r="AB92" s="67"/>
      <c r="AC92" s="67"/>
      <c r="AD92" s="67"/>
      <c r="AE92" s="67"/>
      <c r="AF92" s="67"/>
      <c r="AG92" s="67"/>
    </row>
    <row r="93" spans="27:33">
      <c r="AA93" s="67"/>
      <c r="AB93" s="67"/>
      <c r="AC93" s="67"/>
      <c r="AD93" s="67"/>
      <c r="AE93" s="67"/>
      <c r="AF93" s="67"/>
      <c r="AG93" s="67"/>
    </row>
    <row r="94" spans="27:33">
      <c r="AA94" s="67"/>
      <c r="AB94" s="67"/>
      <c r="AC94" s="67"/>
      <c r="AD94" s="67"/>
      <c r="AE94" s="67"/>
      <c r="AF94" s="67"/>
      <c r="AG94" s="67"/>
    </row>
    <row r="95" spans="27:33">
      <c r="AA95" s="67"/>
      <c r="AB95" s="67"/>
      <c r="AC95" s="67"/>
      <c r="AD95" s="67"/>
      <c r="AE95" s="67"/>
      <c r="AF95" s="67"/>
      <c r="AG95" s="67"/>
    </row>
    <row r="96" spans="27:33">
      <c r="AA96" s="67"/>
      <c r="AB96" s="67"/>
      <c r="AC96" s="67"/>
      <c r="AD96" s="67"/>
      <c r="AE96" s="67"/>
      <c r="AF96" s="67"/>
      <c r="AG96" s="67"/>
    </row>
    <row r="97" spans="27:33">
      <c r="AA97" s="67"/>
      <c r="AB97" s="67"/>
      <c r="AC97" s="67"/>
      <c r="AD97" s="67"/>
      <c r="AE97" s="67"/>
      <c r="AF97" s="67"/>
      <c r="AG97" s="67"/>
    </row>
    <row r="98" spans="27:33">
      <c r="AA98" s="67"/>
      <c r="AB98" s="67"/>
      <c r="AC98" s="67"/>
      <c r="AD98" s="67"/>
      <c r="AE98" s="67"/>
      <c r="AF98" s="67"/>
      <c r="AG98" s="67"/>
    </row>
    <row r="99" spans="27:33">
      <c r="AA99" s="67"/>
      <c r="AB99" s="67"/>
      <c r="AC99" s="67"/>
      <c r="AD99" s="67"/>
      <c r="AE99" s="67"/>
      <c r="AF99" s="67"/>
      <c r="AG99" s="67"/>
    </row>
    <row r="100" spans="27:33">
      <c r="AA100" s="67"/>
      <c r="AB100" s="67"/>
      <c r="AC100" s="67"/>
      <c r="AD100" s="67"/>
      <c r="AE100" s="67"/>
      <c r="AF100" s="67"/>
      <c r="AG100" s="67"/>
    </row>
    <row r="101" spans="27:33">
      <c r="AA101" s="67"/>
      <c r="AB101" s="67"/>
      <c r="AC101" s="67"/>
      <c r="AD101" s="67"/>
      <c r="AE101" s="67"/>
      <c r="AF101" s="67"/>
      <c r="AG101" s="67"/>
    </row>
    <row r="102" spans="27:33">
      <c r="AA102" s="67"/>
      <c r="AB102" s="67"/>
      <c r="AC102" s="67"/>
      <c r="AD102" s="67"/>
      <c r="AE102" s="67"/>
      <c r="AF102" s="67"/>
      <c r="AG102" s="67"/>
    </row>
    <row r="103" spans="27:33">
      <c r="AA103" s="67"/>
      <c r="AB103" s="67"/>
      <c r="AC103" s="67"/>
      <c r="AD103" s="67"/>
      <c r="AE103" s="67"/>
      <c r="AF103" s="67"/>
      <c r="AG103" s="67"/>
    </row>
    <row r="104" spans="27:33">
      <c r="AA104" s="67"/>
      <c r="AB104" s="67"/>
      <c r="AC104" s="67"/>
      <c r="AD104" s="67"/>
      <c r="AE104" s="67"/>
      <c r="AF104" s="67"/>
      <c r="AG104" s="67"/>
    </row>
    <row r="105" spans="27:33">
      <c r="AA105" s="67"/>
      <c r="AB105" s="67"/>
      <c r="AC105" s="67"/>
      <c r="AD105" s="67"/>
      <c r="AE105" s="67"/>
      <c r="AF105" s="67"/>
      <c r="AG105" s="67"/>
    </row>
    <row r="106" spans="27:33">
      <c r="AA106" s="67"/>
      <c r="AB106" s="67"/>
      <c r="AC106" s="67"/>
      <c r="AD106" s="67"/>
      <c r="AE106" s="67"/>
      <c r="AF106" s="67"/>
      <c r="AG106" s="67"/>
    </row>
    <row r="107" spans="27:33">
      <c r="AA107" s="67"/>
      <c r="AB107" s="67"/>
      <c r="AC107" s="67"/>
      <c r="AD107" s="67"/>
      <c r="AE107" s="67"/>
      <c r="AF107" s="67"/>
      <c r="AG107" s="67"/>
    </row>
    <row r="108" spans="27:33">
      <c r="AA108" s="67"/>
      <c r="AB108" s="67"/>
      <c r="AC108" s="67"/>
      <c r="AD108" s="67"/>
      <c r="AE108" s="67"/>
      <c r="AF108" s="67"/>
      <c r="AG108" s="67"/>
    </row>
    <row r="109" spans="27:33">
      <c r="AA109" s="67"/>
      <c r="AB109" s="67"/>
      <c r="AC109" s="67"/>
      <c r="AD109" s="67"/>
      <c r="AE109" s="67"/>
      <c r="AF109" s="67"/>
      <c r="AG109" s="67"/>
    </row>
    <row r="110" spans="27:33">
      <c r="AA110" s="67"/>
      <c r="AB110" s="67"/>
      <c r="AC110" s="67"/>
      <c r="AD110" s="67"/>
      <c r="AE110" s="67"/>
      <c r="AF110" s="67"/>
      <c r="AG110" s="67"/>
    </row>
    <row r="111" spans="27:33">
      <c r="AA111" s="67"/>
      <c r="AB111" s="67"/>
      <c r="AC111" s="67"/>
      <c r="AD111" s="67"/>
      <c r="AE111" s="67"/>
      <c r="AF111" s="67"/>
      <c r="AG111" s="67"/>
    </row>
    <row r="112" spans="27:33">
      <c r="AA112" s="67"/>
      <c r="AB112" s="67"/>
      <c r="AC112" s="67"/>
      <c r="AD112" s="67"/>
      <c r="AE112" s="67"/>
      <c r="AF112" s="67"/>
      <c r="AG112" s="67"/>
    </row>
    <row r="113" spans="27:33">
      <c r="AA113" s="67"/>
      <c r="AB113" s="67"/>
      <c r="AC113" s="67"/>
      <c r="AD113" s="67"/>
      <c r="AE113" s="67"/>
      <c r="AF113" s="67"/>
      <c r="AG113" s="67"/>
    </row>
    <row r="114" spans="27:33">
      <c r="AA114" s="67"/>
      <c r="AB114" s="67"/>
      <c r="AC114" s="67"/>
      <c r="AD114" s="67"/>
      <c r="AE114" s="67"/>
      <c r="AF114" s="67"/>
      <c r="AG114" s="67"/>
    </row>
    <row r="115" spans="27:33">
      <c r="AA115" s="67"/>
      <c r="AB115" s="67"/>
      <c r="AC115" s="67"/>
      <c r="AD115" s="67"/>
      <c r="AE115" s="67"/>
      <c r="AF115" s="67"/>
      <c r="AG115" s="67"/>
    </row>
    <row r="116" spans="27:33">
      <c r="AA116" s="67"/>
      <c r="AB116" s="67"/>
      <c r="AC116" s="67"/>
      <c r="AD116" s="67"/>
      <c r="AE116" s="67"/>
      <c r="AF116" s="67"/>
      <c r="AG116" s="67"/>
    </row>
    <row r="117" spans="27:33">
      <c r="AA117" s="67"/>
      <c r="AB117" s="67"/>
      <c r="AC117" s="67"/>
      <c r="AD117" s="67"/>
      <c r="AE117" s="67"/>
      <c r="AF117" s="67"/>
      <c r="AG117" s="67"/>
    </row>
    <row r="118" spans="27:33">
      <c r="AA118" s="67"/>
      <c r="AB118" s="67"/>
      <c r="AC118" s="67"/>
      <c r="AD118" s="67"/>
      <c r="AE118" s="67"/>
      <c r="AF118" s="67"/>
      <c r="AG118" s="67"/>
    </row>
    <row r="119" spans="27:33">
      <c r="AA119" s="67"/>
      <c r="AB119" s="67"/>
      <c r="AC119" s="67"/>
      <c r="AD119" s="67"/>
      <c r="AE119" s="67"/>
      <c r="AF119" s="67"/>
      <c r="AG119" s="67"/>
    </row>
    <row r="120" spans="27:33">
      <c r="AA120" s="67"/>
      <c r="AB120" s="67"/>
      <c r="AC120" s="67"/>
      <c r="AD120" s="67"/>
      <c r="AE120" s="67"/>
      <c r="AF120" s="67"/>
      <c r="AG120" s="67"/>
    </row>
    <row r="121" spans="27:33">
      <c r="AA121" s="67"/>
      <c r="AB121" s="67"/>
      <c r="AC121" s="67"/>
      <c r="AD121" s="67"/>
      <c r="AE121" s="67"/>
      <c r="AF121" s="67"/>
      <c r="AG121" s="67"/>
    </row>
    <row r="122" spans="27:33">
      <c r="AA122" s="67"/>
      <c r="AB122" s="67"/>
      <c r="AC122" s="67"/>
      <c r="AD122" s="67"/>
      <c r="AE122" s="67"/>
      <c r="AF122" s="67"/>
      <c r="AG122" s="67"/>
    </row>
    <row r="123" spans="27:33">
      <c r="AA123" s="67"/>
      <c r="AB123" s="67"/>
      <c r="AC123" s="67"/>
      <c r="AD123" s="67"/>
      <c r="AE123" s="67"/>
      <c r="AF123" s="67"/>
      <c r="AG123" s="67"/>
    </row>
    <row r="124" spans="27:33">
      <c r="AA124" s="67"/>
      <c r="AB124" s="67"/>
      <c r="AC124" s="67"/>
      <c r="AD124" s="67"/>
      <c r="AE124" s="67"/>
      <c r="AF124" s="67"/>
      <c r="AG124" s="67"/>
    </row>
    <row r="125" spans="27:33">
      <c r="AA125" s="67"/>
      <c r="AB125" s="67"/>
      <c r="AC125" s="67"/>
      <c r="AD125" s="67"/>
      <c r="AE125" s="67"/>
      <c r="AF125" s="67"/>
      <c r="AG125" s="67"/>
    </row>
    <row r="126" spans="27:33">
      <c r="AA126" s="67"/>
      <c r="AB126" s="67"/>
      <c r="AC126" s="67"/>
      <c r="AD126" s="67"/>
      <c r="AE126" s="67"/>
      <c r="AF126" s="67"/>
      <c r="AG126" s="67"/>
    </row>
    <row r="127" spans="27:33">
      <c r="AA127" s="67"/>
      <c r="AB127" s="67"/>
      <c r="AC127" s="67"/>
      <c r="AD127" s="67"/>
      <c r="AE127" s="67"/>
      <c r="AF127" s="67"/>
      <c r="AG127" s="67"/>
    </row>
    <row r="128" spans="27:33">
      <c r="AA128" s="67"/>
      <c r="AB128" s="67"/>
      <c r="AC128" s="67"/>
      <c r="AD128" s="67"/>
      <c r="AE128" s="67"/>
      <c r="AF128" s="67"/>
      <c r="AG128" s="67"/>
    </row>
    <row r="129" spans="27:33">
      <c r="AA129" s="67"/>
      <c r="AB129" s="67"/>
      <c r="AC129" s="67"/>
      <c r="AD129" s="67"/>
      <c r="AE129" s="67"/>
      <c r="AF129" s="67"/>
      <c r="AG129" s="67"/>
    </row>
    <row r="130" spans="27:33">
      <c r="AA130" s="67"/>
      <c r="AB130" s="67"/>
      <c r="AC130" s="67"/>
      <c r="AD130" s="67"/>
      <c r="AE130" s="67"/>
      <c r="AF130" s="67"/>
      <c r="AG130" s="67"/>
    </row>
    <row r="131" spans="27:33">
      <c r="AA131" s="67"/>
      <c r="AB131" s="67"/>
      <c r="AC131" s="67"/>
      <c r="AD131" s="67"/>
      <c r="AE131" s="67"/>
      <c r="AF131" s="67"/>
      <c r="AG131" s="67"/>
    </row>
    <row r="132" spans="27:33">
      <c r="AA132" s="67"/>
      <c r="AB132" s="67"/>
      <c r="AC132" s="67"/>
      <c r="AD132" s="67"/>
      <c r="AE132" s="67"/>
      <c r="AF132" s="67"/>
      <c r="AG132" s="67"/>
    </row>
    <row r="133" spans="27:33">
      <c r="AA133" s="67"/>
      <c r="AB133" s="67"/>
      <c r="AC133" s="67"/>
      <c r="AD133" s="67"/>
      <c r="AE133" s="67"/>
      <c r="AF133" s="67"/>
      <c r="AG133" s="67"/>
    </row>
    <row r="134" spans="27:33">
      <c r="AA134" s="67"/>
      <c r="AB134" s="67"/>
      <c r="AC134" s="67"/>
      <c r="AD134" s="67"/>
      <c r="AE134" s="67"/>
      <c r="AF134" s="67"/>
      <c r="AG134" s="67"/>
    </row>
    <row r="135" spans="27:33">
      <c r="AA135" s="67"/>
      <c r="AB135" s="67"/>
      <c r="AC135" s="67"/>
      <c r="AD135" s="67"/>
      <c r="AE135" s="67"/>
      <c r="AF135" s="67"/>
      <c r="AG135" s="67"/>
    </row>
    <row r="136" spans="27:33">
      <c r="AA136" s="67"/>
      <c r="AB136" s="67"/>
      <c r="AC136" s="67"/>
      <c r="AD136" s="67"/>
      <c r="AE136" s="67"/>
      <c r="AF136" s="67"/>
      <c r="AG136" s="67"/>
    </row>
    <row r="137" spans="27:33">
      <c r="AA137" s="67"/>
      <c r="AB137" s="67"/>
      <c r="AC137" s="67"/>
      <c r="AD137" s="67"/>
      <c r="AE137" s="67"/>
      <c r="AF137" s="67"/>
      <c r="AG137" s="67"/>
    </row>
    <row r="138" spans="27:33">
      <c r="AA138" s="67"/>
      <c r="AB138" s="67"/>
      <c r="AC138" s="67"/>
      <c r="AD138" s="67"/>
      <c r="AE138" s="67"/>
      <c r="AF138" s="67"/>
      <c r="AG138" s="67"/>
    </row>
    <row r="139" spans="27:33">
      <c r="AA139" s="67"/>
      <c r="AB139" s="67"/>
      <c r="AC139" s="67"/>
      <c r="AD139" s="67"/>
      <c r="AE139" s="67"/>
      <c r="AF139" s="67"/>
      <c r="AG139" s="67"/>
    </row>
    <row r="140" spans="27:33">
      <c r="AA140" s="67"/>
      <c r="AB140" s="67"/>
      <c r="AC140" s="67"/>
      <c r="AD140" s="67"/>
      <c r="AE140" s="67"/>
      <c r="AF140" s="67"/>
      <c r="AG140" s="67"/>
    </row>
    <row r="141" spans="27:33">
      <c r="AA141" s="67"/>
      <c r="AB141" s="67"/>
      <c r="AC141" s="67"/>
      <c r="AD141" s="67"/>
      <c r="AE141" s="67"/>
      <c r="AF141" s="67"/>
      <c r="AG141" s="67"/>
    </row>
    <row r="142" spans="27:33">
      <c r="AA142" s="67"/>
      <c r="AB142" s="67"/>
      <c r="AC142" s="67"/>
      <c r="AD142" s="67"/>
      <c r="AE142" s="67"/>
      <c r="AF142" s="67"/>
      <c r="AG142" s="67"/>
    </row>
    <row r="143" spans="27:33">
      <c r="AA143" s="67"/>
      <c r="AB143" s="67"/>
      <c r="AC143" s="67"/>
      <c r="AD143" s="67"/>
      <c r="AE143" s="67"/>
      <c r="AF143" s="67"/>
      <c r="AG143" s="67"/>
    </row>
    <row r="144" spans="27:33">
      <c r="AA144" s="67"/>
      <c r="AB144" s="67"/>
      <c r="AC144" s="67"/>
      <c r="AD144" s="67"/>
      <c r="AE144" s="67"/>
      <c r="AF144" s="67"/>
      <c r="AG144" s="67"/>
    </row>
    <row r="145" spans="27:33">
      <c r="AA145" s="67"/>
      <c r="AB145" s="67"/>
      <c r="AC145" s="67"/>
      <c r="AD145" s="67"/>
      <c r="AE145" s="67"/>
      <c r="AF145" s="67"/>
      <c r="AG145" s="67"/>
    </row>
    <row r="146" spans="27:33">
      <c r="AA146" s="67"/>
      <c r="AB146" s="67"/>
      <c r="AC146" s="67"/>
      <c r="AD146" s="67"/>
      <c r="AE146" s="67"/>
      <c r="AF146" s="67"/>
      <c r="AG146" s="67"/>
    </row>
    <row r="147" spans="27:33">
      <c r="AA147" s="67"/>
      <c r="AB147" s="67"/>
      <c r="AC147" s="67"/>
      <c r="AD147" s="67"/>
      <c r="AE147" s="67"/>
      <c r="AF147" s="67"/>
      <c r="AG147" s="67"/>
    </row>
    <row r="148" spans="27:33">
      <c r="AA148" s="67"/>
      <c r="AB148" s="67"/>
      <c r="AC148" s="67"/>
      <c r="AD148" s="67"/>
      <c r="AE148" s="67"/>
      <c r="AF148" s="67"/>
      <c r="AG148" s="67"/>
    </row>
    <row r="149" spans="27:33">
      <c r="AA149" s="67"/>
      <c r="AB149" s="67"/>
      <c r="AC149" s="67"/>
      <c r="AD149" s="67"/>
      <c r="AE149" s="67"/>
      <c r="AF149" s="67"/>
      <c r="AG149" s="67"/>
    </row>
    <row r="150" spans="27:33">
      <c r="AA150" s="67"/>
      <c r="AB150" s="67"/>
      <c r="AC150" s="67"/>
      <c r="AD150" s="67"/>
      <c r="AE150" s="67"/>
      <c r="AF150" s="67"/>
      <c r="AG150" s="67"/>
    </row>
    <row r="151" spans="27:33">
      <c r="AA151" s="67"/>
      <c r="AB151" s="67"/>
      <c r="AC151" s="67"/>
      <c r="AD151" s="67"/>
      <c r="AE151" s="67"/>
      <c r="AF151" s="67"/>
      <c r="AG151" s="67"/>
    </row>
    <row r="152" spans="27:33">
      <c r="AA152" s="67"/>
      <c r="AB152" s="67"/>
      <c r="AC152" s="67"/>
      <c r="AD152" s="67"/>
      <c r="AE152" s="67"/>
      <c r="AF152" s="67"/>
      <c r="AG152" s="67"/>
    </row>
    <row r="153" spans="27:33">
      <c r="AA153" s="67"/>
      <c r="AB153" s="67"/>
      <c r="AC153" s="67"/>
      <c r="AD153" s="67"/>
      <c r="AE153" s="67"/>
      <c r="AF153" s="67"/>
      <c r="AG153" s="67"/>
    </row>
    <row r="154" spans="27:33">
      <c r="AA154" s="67"/>
      <c r="AB154" s="67"/>
      <c r="AC154" s="67"/>
      <c r="AD154" s="67"/>
      <c r="AE154" s="67"/>
      <c r="AF154" s="67"/>
      <c r="AG154" s="67"/>
    </row>
    <row r="155" spans="27:33">
      <c r="AA155" s="67"/>
      <c r="AB155" s="67"/>
      <c r="AC155" s="67"/>
      <c r="AD155" s="67"/>
      <c r="AE155" s="67"/>
      <c r="AF155" s="67"/>
      <c r="AG155" s="67"/>
    </row>
    <row r="156" spans="27:33">
      <c r="AA156" s="67"/>
      <c r="AB156" s="67"/>
      <c r="AC156" s="67"/>
      <c r="AD156" s="67"/>
      <c r="AE156" s="67"/>
      <c r="AF156" s="67"/>
      <c r="AG156" s="67"/>
    </row>
    <row r="157" spans="27:33">
      <c r="AA157" s="67"/>
      <c r="AB157" s="67"/>
      <c r="AC157" s="67"/>
      <c r="AD157" s="67"/>
      <c r="AE157" s="67"/>
      <c r="AF157" s="67"/>
      <c r="AG157" s="67"/>
    </row>
    <row r="158" spans="27:33">
      <c r="AA158" s="67"/>
      <c r="AB158" s="67"/>
      <c r="AC158" s="67"/>
      <c r="AD158" s="67"/>
      <c r="AE158" s="67"/>
      <c r="AF158" s="67"/>
      <c r="AG158" s="67"/>
    </row>
    <row r="159" spans="27:33">
      <c r="AA159" s="67"/>
      <c r="AB159" s="67"/>
      <c r="AC159" s="67"/>
      <c r="AD159" s="67"/>
      <c r="AE159" s="67"/>
      <c r="AF159" s="67"/>
      <c r="AG159" s="67"/>
    </row>
    <row r="160" spans="27:33">
      <c r="AA160" s="67"/>
      <c r="AB160" s="67"/>
      <c r="AC160" s="67"/>
      <c r="AD160" s="67"/>
      <c r="AE160" s="67"/>
      <c r="AF160" s="67"/>
      <c r="AG160" s="67"/>
    </row>
    <row r="161" spans="27:33">
      <c r="AA161" s="67"/>
      <c r="AB161" s="67"/>
      <c r="AC161" s="67"/>
      <c r="AD161" s="67"/>
      <c r="AE161" s="67"/>
      <c r="AF161" s="67"/>
      <c r="AG161" s="67"/>
    </row>
    <row r="162" spans="27:33">
      <c r="AA162" s="67"/>
      <c r="AB162" s="67"/>
      <c r="AC162" s="67"/>
      <c r="AD162" s="67"/>
      <c r="AE162" s="67"/>
      <c r="AF162" s="67"/>
      <c r="AG162" s="67"/>
    </row>
    <row r="163" spans="27:33">
      <c r="AA163" s="67"/>
      <c r="AB163" s="67"/>
      <c r="AC163" s="67"/>
      <c r="AD163" s="67"/>
      <c r="AE163" s="67"/>
      <c r="AF163" s="67"/>
      <c r="AG163" s="67"/>
    </row>
    <row r="164" spans="27:33">
      <c r="AA164" s="67"/>
      <c r="AB164" s="67"/>
      <c r="AC164" s="67"/>
      <c r="AD164" s="67"/>
      <c r="AE164" s="67"/>
      <c r="AF164" s="67"/>
      <c r="AG164" s="67"/>
    </row>
    <row r="165" spans="27:33">
      <c r="AA165" s="67"/>
      <c r="AB165" s="67"/>
      <c r="AC165" s="67"/>
      <c r="AD165" s="67"/>
      <c r="AE165" s="67"/>
      <c r="AF165" s="67"/>
      <c r="AG165" s="67"/>
    </row>
    <row r="166" spans="27:33">
      <c r="AA166" s="67"/>
      <c r="AB166" s="67"/>
      <c r="AC166" s="67"/>
      <c r="AD166" s="67"/>
      <c r="AE166" s="67"/>
      <c r="AF166" s="67"/>
      <c r="AG166" s="67"/>
    </row>
    <row r="167" spans="27:33">
      <c r="AA167" s="67"/>
      <c r="AB167" s="67"/>
      <c r="AC167" s="67"/>
      <c r="AD167" s="67"/>
      <c r="AE167" s="67"/>
      <c r="AF167" s="67"/>
      <c r="AG167" s="67"/>
    </row>
    <row r="168" spans="27:33">
      <c r="AA168" s="67"/>
      <c r="AB168" s="67"/>
      <c r="AC168" s="67"/>
      <c r="AD168" s="67"/>
      <c r="AE168" s="67"/>
      <c r="AF168" s="67"/>
      <c r="AG168" s="67"/>
    </row>
    <row r="169" spans="27:33">
      <c r="AA169" s="67"/>
      <c r="AB169" s="67"/>
      <c r="AC169" s="67"/>
      <c r="AD169" s="67"/>
      <c r="AE169" s="67"/>
      <c r="AF169" s="67"/>
      <c r="AG169" s="67"/>
    </row>
  </sheetData>
  <mergeCells count="22">
    <mergeCell ref="B6:L6"/>
    <mergeCell ref="K13:L13"/>
    <mergeCell ref="J11:J12"/>
    <mergeCell ref="E11:E12"/>
    <mergeCell ref="A1:L1"/>
    <mergeCell ref="B3:E3"/>
    <mergeCell ref="A5:A6"/>
    <mergeCell ref="A8:A9"/>
    <mergeCell ref="A11:A15"/>
    <mergeCell ref="K11:L11"/>
    <mergeCell ref="B15:L15"/>
    <mergeCell ref="F11:F12"/>
    <mergeCell ref="G3:I3"/>
    <mergeCell ref="D11:D12"/>
    <mergeCell ref="K12:L12"/>
    <mergeCell ref="A16:A21"/>
    <mergeCell ref="A22:A25"/>
    <mergeCell ref="B25:L25"/>
    <mergeCell ref="B22:L22"/>
    <mergeCell ref="C11:C12"/>
    <mergeCell ref="I11:I13"/>
    <mergeCell ref="B16:L16"/>
  </mergeCells>
  <hyperlinks>
    <hyperlink ref="E30" r:id="rId1"/>
    <hyperlink ref="G31" r:id="rId2"/>
    <hyperlink ref="B6" location="'Life Insurance Calculator'!A1" display="For other details &amp; action plan to be followed by nominee see theLife Insurance Calculator sheet"/>
  </hyperlinks>
  <pageMargins left="0.70866141732283472" right="0.70866141732283472" top="0.74803149606299213" bottom="0.74803149606299213" header="0.31496062992125984" footer="0.31496062992125984"/>
  <pageSetup paperSize="9" orientation="landscape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55"/>
  <sheetViews>
    <sheetView zoomScale="85" zoomScaleNormal="85" workbookViewId="0">
      <selection activeCell="B1" sqref="B1"/>
    </sheetView>
  </sheetViews>
  <sheetFormatPr defaultRowHeight="14.4"/>
  <cols>
    <col min="1" max="1" width="11.21875" bestFit="1" customWidth="1"/>
    <col min="5" max="5" width="11" bestFit="1" customWidth="1"/>
    <col min="6" max="6" width="16.44140625" bestFit="1" customWidth="1"/>
    <col min="8" max="8" width="29" bestFit="1" customWidth="1"/>
    <col min="9" max="9" width="6.33203125" bestFit="1" customWidth="1"/>
    <col min="10" max="10" width="26.6640625" bestFit="1" customWidth="1"/>
    <col min="11" max="11" width="14.6640625" bestFit="1" customWidth="1"/>
    <col min="12" max="12" width="15.77734375" bestFit="1" customWidth="1"/>
  </cols>
  <sheetData>
    <row r="1" spans="1:22">
      <c r="A1" t="s">
        <v>266</v>
      </c>
      <c r="B1" s="293">
        <v>2014</v>
      </c>
      <c r="C1" s="67"/>
      <c r="D1" s="294" t="s">
        <v>38</v>
      </c>
      <c r="E1" s="31" t="s">
        <v>39</v>
      </c>
      <c r="F1" s="31" t="s">
        <v>268</v>
      </c>
      <c r="G1" s="31" t="s">
        <v>85</v>
      </c>
      <c r="H1" s="31" t="s">
        <v>273</v>
      </c>
      <c r="I1" s="31" t="s">
        <v>270</v>
      </c>
      <c r="J1" s="31" t="s">
        <v>269</v>
      </c>
      <c r="K1" s="31" t="s">
        <v>267</v>
      </c>
      <c r="L1" s="30" t="s">
        <v>271</v>
      </c>
      <c r="M1" s="67"/>
      <c r="N1" s="67"/>
      <c r="O1" s="67"/>
      <c r="P1" s="67"/>
      <c r="Q1" s="67"/>
      <c r="V1">
        <f ca="1">YEAR(TODAY())</f>
        <v>2014</v>
      </c>
    </row>
    <row r="2" spans="1:22" ht="15" thickBot="1">
      <c r="A2" s="67"/>
      <c r="B2" s="67"/>
      <c r="C2" s="67"/>
      <c r="D2" s="31">
        <f ca="1">INDEX('Cash flow summary'!$A$4:$M$160,MATCH('Analysis-1'!$B$1,'Cash flow summary'!$A$4:$A$160,0),1)</f>
        <v>2014</v>
      </c>
      <c r="E2" s="297">
        <f ca="1">INDEX('Cash flow summary'!$A$4:$M$160,MATCH('Analysis-1'!$B$1,'Cash flow summary'!$A$4:$A$160,0),2)</f>
        <v>40</v>
      </c>
      <c r="F2" s="298">
        <f ca="1">INDEX('Cash flow summary'!$A$4:$M$160,MATCH('Analysis-1'!$B$1,'Cash flow summary'!$A$4:$A$160,0),10)</f>
        <v>32500</v>
      </c>
      <c r="G2" s="299">
        <f ca="1">INDEX('Cash flow summary'!$A$4:$M$160,MATCH('Analysis-1'!$B$1,'Cash flow summary'!$A$4:$A$160,0),11)</f>
        <v>55000</v>
      </c>
      <c r="H2" s="298">
        <f ca="1">INDEX('Cash flow summary'!$A$4:$M$160,MATCH('Analysis-1'!$B$1,'Cash flow summary'!$A$4:$A$160,0),13)</f>
        <v>12500</v>
      </c>
      <c r="I2" s="299">
        <f ca="1">L2+K2-F2-G2-H2</f>
        <v>0</v>
      </c>
      <c r="J2" s="295">
        <f ca="1">INDEX('Cash flow summary'!$A$4:$M$160,MATCH('Analysis-1'!$B$1,'Cash flow summary'!$A$4:$A$160,0),12)</f>
        <v>31686.164404861895</v>
      </c>
      <c r="K2" s="31">
        <f ca="1">INDEX('Cash flow summary'!$A$4:$M$160,MATCH('Analysis-1'!$B$1,'Cash flow summary'!$A$4:$A$160,0),3)</f>
        <v>100000</v>
      </c>
      <c r="L2" s="31">
        <f ca="1">INDEX('Cash flow summary'!$A$4:$M$160,MATCH('Analysis-1'!$B$1,'Cash flow summary'!$A$4:$A$160,0),8)</f>
        <v>0</v>
      </c>
      <c r="M2" s="67"/>
      <c r="N2" s="67"/>
      <c r="O2" s="67"/>
      <c r="P2" s="67"/>
      <c r="Q2" s="67"/>
      <c r="V2">
        <f ca="1">V1+1</f>
        <v>2015</v>
      </c>
    </row>
    <row r="3" spans="1:22">
      <c r="A3" s="67"/>
      <c r="B3" s="67"/>
      <c r="C3" s="67"/>
      <c r="D3" s="67"/>
      <c r="E3" s="368" t="s">
        <v>272</v>
      </c>
      <c r="F3" s="300" t="s">
        <v>268</v>
      </c>
      <c r="G3" s="300" t="s">
        <v>85</v>
      </c>
      <c r="H3" s="31" t="s">
        <v>273</v>
      </c>
      <c r="I3" s="301" t="s">
        <v>270</v>
      </c>
      <c r="J3" s="296" t="s">
        <v>269</v>
      </c>
      <c r="K3" s="67"/>
      <c r="L3" s="67"/>
      <c r="M3" s="67"/>
      <c r="N3" s="67"/>
      <c r="O3" s="67"/>
      <c r="P3" s="67"/>
      <c r="Q3" s="67"/>
      <c r="V3">
        <f t="shared" ref="V3:V55" ca="1" si="0">V2+1</f>
        <v>2016</v>
      </c>
    </row>
    <row r="4" spans="1:22" ht="15" thickBot="1">
      <c r="A4" s="67"/>
      <c r="B4" s="67"/>
      <c r="C4" s="67"/>
      <c r="D4" s="67"/>
      <c r="E4" s="369"/>
      <c r="F4" s="302">
        <f ca="1">F2/($K$2+$L$2)</f>
        <v>0.32500000000000001</v>
      </c>
      <c r="G4" s="302">
        <f ca="1">G2/($K$2+$L$2)</f>
        <v>0.55000000000000004</v>
      </c>
      <c r="H4" s="304">
        <f ca="1">H2/($K$2+$L$2)</f>
        <v>0.125</v>
      </c>
      <c r="I4" s="303">
        <f ca="1">I2/($K$2+$L$2)</f>
        <v>0</v>
      </c>
      <c r="J4" s="305">
        <f ca="1">J2/($K$2+$L$2)</f>
        <v>0.31686164404861894</v>
      </c>
      <c r="K4" s="67"/>
      <c r="L4" s="67"/>
      <c r="M4" s="67"/>
      <c r="N4" s="67"/>
      <c r="O4" s="67"/>
      <c r="P4" s="67"/>
      <c r="Q4" s="67"/>
      <c r="V4">
        <f t="shared" ca="1" si="0"/>
        <v>2017</v>
      </c>
    </row>
    <row r="5" spans="1:2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V5">
        <f t="shared" ca="1" si="0"/>
        <v>2018</v>
      </c>
    </row>
    <row r="6" spans="1:2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V6">
        <f t="shared" ca="1" si="0"/>
        <v>2019</v>
      </c>
    </row>
    <row r="7" spans="1:2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V7">
        <f t="shared" ca="1" si="0"/>
        <v>2020</v>
      </c>
    </row>
    <row r="8" spans="1:2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V8">
        <f t="shared" ca="1" si="0"/>
        <v>2021</v>
      </c>
    </row>
    <row r="9" spans="1:2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V9">
        <f t="shared" ca="1" si="0"/>
        <v>2022</v>
      </c>
    </row>
    <row r="10" spans="1:22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V10">
        <f t="shared" ca="1" si="0"/>
        <v>2023</v>
      </c>
    </row>
    <row r="11" spans="1:22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V11">
        <f t="shared" ca="1" si="0"/>
        <v>2024</v>
      </c>
    </row>
    <row r="12" spans="1:22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V12">
        <f t="shared" ca="1" si="0"/>
        <v>2025</v>
      </c>
    </row>
    <row r="13" spans="1:2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V13">
        <f t="shared" ca="1" si="0"/>
        <v>2026</v>
      </c>
    </row>
    <row r="14" spans="1:22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V14">
        <f t="shared" ca="1" si="0"/>
        <v>2027</v>
      </c>
    </row>
    <row r="15" spans="1:2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V15">
        <f t="shared" ca="1" si="0"/>
        <v>2028</v>
      </c>
    </row>
    <row r="16" spans="1:2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V16">
        <f t="shared" ca="1" si="0"/>
        <v>2029</v>
      </c>
    </row>
    <row r="17" spans="1:22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V17">
        <f t="shared" ca="1" si="0"/>
        <v>2030</v>
      </c>
    </row>
    <row r="18" spans="1:2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V18">
        <f t="shared" ca="1" si="0"/>
        <v>2031</v>
      </c>
    </row>
    <row r="19" spans="1:22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V19">
        <f t="shared" ca="1" si="0"/>
        <v>2032</v>
      </c>
    </row>
    <row r="20" spans="1:22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V20">
        <f t="shared" ca="1" si="0"/>
        <v>2033</v>
      </c>
    </row>
    <row r="21" spans="1:22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V21">
        <f t="shared" ca="1" si="0"/>
        <v>2034</v>
      </c>
    </row>
    <row r="22" spans="1:22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V22">
        <f t="shared" ca="1" si="0"/>
        <v>2035</v>
      </c>
    </row>
    <row r="23" spans="1:22"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V23">
        <f t="shared" ca="1" si="0"/>
        <v>2036</v>
      </c>
    </row>
    <row r="24" spans="1:22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V24">
        <f t="shared" ca="1" si="0"/>
        <v>2037</v>
      </c>
    </row>
    <row r="25" spans="1:2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V25">
        <f t="shared" ca="1" si="0"/>
        <v>2038</v>
      </c>
    </row>
    <row r="26" spans="1:22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V26">
        <f t="shared" ca="1" si="0"/>
        <v>2039</v>
      </c>
    </row>
    <row r="27" spans="1:2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V27">
        <f t="shared" ca="1" si="0"/>
        <v>2040</v>
      </c>
    </row>
    <row r="28" spans="1:22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V28">
        <f t="shared" ca="1" si="0"/>
        <v>2041</v>
      </c>
    </row>
    <row r="29" spans="1:2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V29">
        <f t="shared" ca="1" si="0"/>
        <v>2042</v>
      </c>
    </row>
    <row r="30" spans="1:2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V30">
        <f t="shared" ca="1" si="0"/>
        <v>2043</v>
      </c>
    </row>
    <row r="31" spans="1:22">
      <c r="A31" s="67"/>
      <c r="B31" s="67"/>
      <c r="C31" s="67"/>
      <c r="D31" s="67"/>
      <c r="E31" s="67"/>
      <c r="F31" s="67"/>
      <c r="G31" s="67"/>
      <c r="H31" s="67"/>
      <c r="I31" s="67"/>
      <c r="J31" s="67"/>
      <c r="M31" s="67"/>
      <c r="N31" s="67"/>
      <c r="O31" s="67"/>
      <c r="P31" s="67"/>
      <c r="Q31" s="67"/>
      <c r="V31">
        <f t="shared" ca="1" si="0"/>
        <v>2044</v>
      </c>
    </row>
    <row r="32" spans="1:22">
      <c r="V32">
        <f t="shared" ca="1" si="0"/>
        <v>2045</v>
      </c>
    </row>
    <row r="33" spans="22:22">
      <c r="V33">
        <f t="shared" ca="1" si="0"/>
        <v>2046</v>
      </c>
    </row>
    <row r="34" spans="22:22">
      <c r="V34">
        <f t="shared" ca="1" si="0"/>
        <v>2047</v>
      </c>
    </row>
    <row r="35" spans="22:22">
      <c r="V35">
        <f t="shared" ca="1" si="0"/>
        <v>2048</v>
      </c>
    </row>
    <row r="36" spans="22:22">
      <c r="V36">
        <f t="shared" ca="1" si="0"/>
        <v>2049</v>
      </c>
    </row>
    <row r="37" spans="22:22">
      <c r="V37">
        <f t="shared" ca="1" si="0"/>
        <v>2050</v>
      </c>
    </row>
    <row r="38" spans="22:22">
      <c r="V38">
        <f t="shared" ca="1" si="0"/>
        <v>2051</v>
      </c>
    </row>
    <row r="39" spans="22:22">
      <c r="V39">
        <f t="shared" ca="1" si="0"/>
        <v>2052</v>
      </c>
    </row>
    <row r="40" spans="22:22">
      <c r="V40">
        <f t="shared" ca="1" si="0"/>
        <v>2053</v>
      </c>
    </row>
    <row r="41" spans="22:22">
      <c r="V41">
        <f t="shared" ca="1" si="0"/>
        <v>2054</v>
      </c>
    </row>
    <row r="42" spans="22:22">
      <c r="V42">
        <f t="shared" ca="1" si="0"/>
        <v>2055</v>
      </c>
    </row>
    <row r="43" spans="22:22">
      <c r="V43">
        <f t="shared" ca="1" si="0"/>
        <v>2056</v>
      </c>
    </row>
    <row r="44" spans="22:22">
      <c r="V44">
        <f t="shared" ca="1" si="0"/>
        <v>2057</v>
      </c>
    </row>
    <row r="45" spans="22:22">
      <c r="V45">
        <f t="shared" ca="1" si="0"/>
        <v>2058</v>
      </c>
    </row>
    <row r="46" spans="22:22">
      <c r="V46">
        <f t="shared" ca="1" si="0"/>
        <v>2059</v>
      </c>
    </row>
    <row r="47" spans="22:22">
      <c r="V47">
        <f t="shared" ca="1" si="0"/>
        <v>2060</v>
      </c>
    </row>
    <row r="48" spans="22:22">
      <c r="V48">
        <f t="shared" ca="1" si="0"/>
        <v>2061</v>
      </c>
    </row>
    <row r="49" spans="22:22">
      <c r="V49">
        <f t="shared" ca="1" si="0"/>
        <v>2062</v>
      </c>
    </row>
    <row r="50" spans="22:22">
      <c r="V50">
        <f t="shared" ca="1" si="0"/>
        <v>2063</v>
      </c>
    </row>
    <row r="51" spans="22:22">
      <c r="V51">
        <f t="shared" ca="1" si="0"/>
        <v>2064</v>
      </c>
    </row>
    <row r="52" spans="22:22">
      <c r="V52">
        <f t="shared" ca="1" si="0"/>
        <v>2065</v>
      </c>
    </row>
    <row r="53" spans="22:22">
      <c r="V53">
        <f t="shared" ca="1" si="0"/>
        <v>2066</v>
      </c>
    </row>
    <row r="54" spans="22:22">
      <c r="V54">
        <f t="shared" ca="1" si="0"/>
        <v>2067</v>
      </c>
    </row>
    <row r="55" spans="22:22">
      <c r="V55">
        <f t="shared" ca="1" si="0"/>
        <v>2068</v>
      </c>
    </row>
  </sheetData>
  <mergeCells count="1">
    <mergeCell ref="E3:E4"/>
  </mergeCells>
  <conditionalFormatting sqref="J4">
    <cfRule type="expression" dxfId="104" priority="1">
      <formula>$J$4&gt;$H$4</formula>
    </cfRule>
  </conditionalFormatting>
  <dataValidations count="1">
    <dataValidation type="list" allowBlank="1" showInputMessage="1" showErrorMessage="1" sqref="B1">
      <formula1>$V$1:$V$55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BI179"/>
  <sheetViews>
    <sheetView topLeftCell="AN1" zoomScale="70" zoomScaleNormal="70" workbookViewId="0">
      <selection activeCell="BH12" sqref="BH12"/>
    </sheetView>
  </sheetViews>
  <sheetFormatPr defaultColWidth="8.77734375" defaultRowHeight="14.4"/>
  <cols>
    <col min="1" max="1" width="6.6640625" hidden="1" customWidth="1"/>
    <col min="2" max="2" width="6" hidden="1" customWidth="1"/>
    <col min="3" max="7" width="11" hidden="1" customWidth="1"/>
    <col min="8" max="8" width="17.109375" hidden="1" customWidth="1"/>
    <col min="9" max="10" width="12.88671875" hidden="1" customWidth="1"/>
    <col min="11" max="11" width="7.6640625" hidden="1" customWidth="1"/>
    <col min="12" max="12" width="25" hidden="1" customWidth="1"/>
    <col min="13" max="13" width="24.6640625" hidden="1" customWidth="1"/>
    <col min="14" max="14" width="1.109375" hidden="1" customWidth="1"/>
    <col min="15" max="15" width="22.77734375" style="29" hidden="1" customWidth="1"/>
    <col min="16" max="16" width="9.33203125" style="29" hidden="1" customWidth="1"/>
    <col min="17" max="17" width="6.6640625" style="29" hidden="1" customWidth="1"/>
    <col min="18" max="18" width="9.77734375" style="29" hidden="1" customWidth="1"/>
    <col min="19" max="19" width="20.33203125" style="29" hidden="1" customWidth="1"/>
    <col min="20" max="20" width="19.77734375" style="29" hidden="1" customWidth="1"/>
    <col min="21" max="21" width="0.77734375" style="29" hidden="1" customWidth="1"/>
    <col min="22" max="22" width="14.6640625" style="94" hidden="1" customWidth="1"/>
    <col min="23" max="24" width="8.77734375" hidden="1" customWidth="1"/>
    <col min="25" max="25" width="11" hidden="1" customWidth="1"/>
    <col min="26" max="26" width="8.77734375" hidden="1" customWidth="1"/>
    <col min="27" max="27" width="12.33203125" hidden="1" customWidth="1"/>
    <col min="28" max="28" width="8.77734375" hidden="1" customWidth="1"/>
    <col min="29" max="29" width="9.44140625" hidden="1" customWidth="1"/>
    <col min="30" max="30" width="8.77734375" hidden="1" customWidth="1"/>
    <col min="31" max="31" width="11.77734375" hidden="1" customWidth="1"/>
    <col min="32" max="32" width="8.77734375" hidden="1" customWidth="1"/>
    <col min="33" max="33" width="11.77734375" hidden="1" customWidth="1"/>
    <col min="34" max="34" width="8.77734375" hidden="1" customWidth="1"/>
    <col min="35" max="35" width="12.44140625" hidden="1" customWidth="1"/>
    <col min="36" max="36" width="8.77734375" hidden="1" customWidth="1"/>
    <col min="37" max="37" width="14.6640625" hidden="1" customWidth="1"/>
    <col min="38" max="38" width="8.77734375" hidden="1" customWidth="1"/>
    <col min="39" max="39" width="0" hidden="1" customWidth="1"/>
  </cols>
  <sheetData>
    <row r="1" spans="1:61">
      <c r="A1" s="370" t="s">
        <v>38</v>
      </c>
      <c r="B1" s="373" t="s">
        <v>39</v>
      </c>
      <c r="C1" s="90" t="s">
        <v>262</v>
      </c>
      <c r="D1" s="90"/>
      <c r="E1" s="90"/>
      <c r="F1" s="90"/>
      <c r="G1" s="90"/>
      <c r="H1" s="90" t="s">
        <v>218</v>
      </c>
      <c r="I1" s="95" t="s">
        <v>71</v>
      </c>
      <c r="J1" s="89" t="s">
        <v>62</v>
      </c>
      <c r="K1" s="374" t="s">
        <v>85</v>
      </c>
      <c r="L1" s="91" t="s">
        <v>96</v>
      </c>
      <c r="M1" s="96" t="s">
        <v>95</v>
      </c>
      <c r="N1" s="28"/>
      <c r="O1" s="85" t="s">
        <v>193</v>
      </c>
      <c r="P1" s="85"/>
      <c r="Q1" s="85"/>
      <c r="R1" s="85"/>
      <c r="S1" s="85"/>
      <c r="T1" s="85"/>
      <c r="U1" s="28"/>
      <c r="W1" s="67"/>
      <c r="X1" s="67"/>
      <c r="Y1" s="143">
        <v>1</v>
      </c>
      <c r="Z1" s="83">
        <f ca="1">COUNT(Y4:Y160)</f>
        <v>25</v>
      </c>
      <c r="AA1" s="144" t="s">
        <v>174</v>
      </c>
      <c r="AB1" s="139">
        <f ca="1">COUNT(AA4:AA160)</f>
        <v>25</v>
      </c>
      <c r="AC1" s="83" t="s">
        <v>178</v>
      </c>
      <c r="AD1" s="83">
        <f ca="1">COUNT(AC4:AC160)</f>
        <v>25</v>
      </c>
      <c r="AE1" s="139" t="s">
        <v>179</v>
      </c>
      <c r="AF1" s="139">
        <f ca="1">COUNT(AE4:AE160)</f>
        <v>25</v>
      </c>
      <c r="AG1" t="s">
        <v>180</v>
      </c>
      <c r="AH1" s="139">
        <f ca="1">COUNT(AG4:AG160)</f>
        <v>25</v>
      </c>
      <c r="AI1" t="s">
        <v>181</v>
      </c>
      <c r="AJ1" s="139">
        <f ca="1">COUNT(AI4:AI160)</f>
        <v>25</v>
      </c>
      <c r="AK1" t="s">
        <v>188</v>
      </c>
      <c r="AL1" s="139">
        <f ca="1">COUNT(AK4:AK160)</f>
        <v>25</v>
      </c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</row>
    <row r="2" spans="1:61">
      <c r="A2" s="371"/>
      <c r="B2" s="373"/>
      <c r="C2" s="90" t="s">
        <v>62</v>
      </c>
      <c r="D2" s="90"/>
      <c r="E2" s="90"/>
      <c r="F2" s="90"/>
      <c r="G2" s="90"/>
      <c r="H2" s="90" t="s">
        <v>219</v>
      </c>
      <c r="I2" s="95" t="s">
        <v>69</v>
      </c>
      <c r="J2" s="373" t="s">
        <v>73</v>
      </c>
      <c r="K2" s="374"/>
      <c r="L2" s="92" t="s">
        <v>67</v>
      </c>
      <c r="M2" s="96" t="s">
        <v>97</v>
      </c>
      <c r="N2" s="28"/>
      <c r="O2" s="85" t="s">
        <v>90</v>
      </c>
      <c r="P2" s="85"/>
      <c r="Q2" s="85"/>
      <c r="R2" s="85"/>
      <c r="S2" s="85"/>
      <c r="T2" s="85"/>
      <c r="U2" s="28"/>
      <c r="W2" s="67"/>
      <c r="X2" s="67"/>
      <c r="Y2" s="143" t="s">
        <v>172</v>
      </c>
      <c r="Z2" s="83">
        <f ca="1">COUNTIF(Y4:Y160,"&gt;0")</f>
        <v>23</v>
      </c>
      <c r="AA2" s="144" t="s">
        <v>172</v>
      </c>
      <c r="AB2" s="139">
        <f ca="1">COUNTIF(AA4:AA160,"&gt;0")</f>
        <v>23</v>
      </c>
      <c r="AC2" s="143" t="s">
        <v>172</v>
      </c>
      <c r="AD2" s="83">
        <f ca="1">COUNTIF(AC4:AC160,"&gt;0")</f>
        <v>12</v>
      </c>
      <c r="AE2" s="144" t="s">
        <v>172</v>
      </c>
      <c r="AF2" s="139">
        <f ca="1">COUNTIF(AE4:AE160,"&gt;0")</f>
        <v>12</v>
      </c>
      <c r="AG2" s="143" t="s">
        <v>172</v>
      </c>
      <c r="AH2" s="139">
        <f ca="1">COUNTIF(AG4:AG160,"&gt;0")</f>
        <v>12</v>
      </c>
      <c r="AI2" s="143" t="s">
        <v>172</v>
      </c>
      <c r="AJ2" s="139">
        <f ca="1">COUNTIF(AI4:AI160,"&gt;0")</f>
        <v>12</v>
      </c>
      <c r="AK2" s="143" t="s">
        <v>172</v>
      </c>
      <c r="AL2" s="139">
        <f ca="1">COUNTIF(AK4:AK160,"&gt;0")</f>
        <v>12</v>
      </c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</row>
    <row r="3" spans="1:61" ht="15" thickBot="1">
      <c r="A3" s="372"/>
      <c r="B3" s="373"/>
      <c r="C3" s="88" t="s">
        <v>94</v>
      </c>
      <c r="D3" s="88"/>
      <c r="E3" s="88"/>
      <c r="F3" s="88"/>
      <c r="G3" s="88"/>
      <c r="H3" s="88" t="s">
        <v>220</v>
      </c>
      <c r="I3" s="88"/>
      <c r="J3" s="373"/>
      <c r="K3" s="375"/>
      <c r="L3" s="93" t="s">
        <v>68</v>
      </c>
      <c r="M3" s="96" t="s">
        <v>98</v>
      </c>
      <c r="N3" s="28"/>
      <c r="O3" s="159" t="s">
        <v>191</v>
      </c>
      <c r="P3" s="86" t="s">
        <v>205</v>
      </c>
      <c r="Q3" s="86" t="s">
        <v>205</v>
      </c>
      <c r="R3" s="86" t="s">
        <v>169</v>
      </c>
      <c r="S3" s="376" t="s">
        <v>189</v>
      </c>
      <c r="T3" s="377"/>
      <c r="U3" s="28"/>
      <c r="W3" s="67"/>
      <c r="X3" s="67"/>
      <c r="Y3" s="83"/>
      <c r="Z3" s="83">
        <f ca="1">Z2/Z1</f>
        <v>0.92</v>
      </c>
      <c r="AA3" s="139"/>
      <c r="AB3" s="139">
        <f ca="1">AB2/AB1</f>
        <v>0.92</v>
      </c>
      <c r="AC3" s="83"/>
      <c r="AD3" s="83">
        <f ca="1">AD2/AD1</f>
        <v>0.48</v>
      </c>
      <c r="AE3" s="139"/>
      <c r="AF3" s="139">
        <f ca="1">AF2/AF1</f>
        <v>0.48</v>
      </c>
      <c r="AH3" s="139">
        <f ca="1">AH2/AH1</f>
        <v>0.48</v>
      </c>
      <c r="AJ3" s="139">
        <f ca="1">AJ2/AJ1</f>
        <v>0.48</v>
      </c>
      <c r="AL3" s="139">
        <f ca="1">AL2/AL1</f>
        <v>0.48</v>
      </c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</row>
    <row r="4" spans="1:61" ht="15.6">
      <c r="A4" s="45">
        <f ca="1">IF(ISERROR(C4),NA(),'Detailed Cash Flow Chart'!AJ4)</f>
        <v>2014</v>
      </c>
      <c r="B4" s="40">
        <f>'Detailed Cash Flow Chart'!B4</f>
        <v>40</v>
      </c>
      <c r="C4" s="87">
        <f>salary</f>
        <v>100000</v>
      </c>
      <c r="D4" s="87">
        <f t="shared" ref="D4:D67" ca="1" si="0">IF(A4&gt;=syear1,IF(A4&lt;=eyear1,passive*(1+incp)^(A4-YEAR(TODAY())),0),0)</f>
        <v>0</v>
      </c>
      <c r="E4" s="87">
        <f t="shared" ref="E4:E67" ca="1" si="1">IF(A4&gt;=syear2,IF(A4&lt;=eyear2,passive2*(1+incp1)^(A4-YEAR(TODAY())),0),0)</f>
        <v>0</v>
      </c>
      <c r="F4" s="87">
        <f t="shared" ref="F4:F67" ca="1" si="2">IF(A4&gt;=sryear1,IF(A4&lt;=eryear1,passiver*(1+incpr)^(A4-YEAR(TODAY())),0),0)</f>
        <v>0</v>
      </c>
      <c r="G4" s="87">
        <f t="shared" ref="G4:G67" ca="1" si="3">IF(A4&gt;=sryear2,IF(A4&lt;=eryear2,passiver1*(1+incpr1)^(A4-YEAR(TODAY())),0),0)</f>
        <v>0</v>
      </c>
      <c r="H4" s="87" t="e">
        <f ca="1">IF(A4="",NA(),IF(D4+E4+F4+G4=0,NA(),D4+E4+F4+G4))</f>
        <v>#N/A</v>
      </c>
      <c r="I4" s="290">
        <f>'Detailed Cash Flow Chart'!D4</f>
        <v>0</v>
      </c>
      <c r="J4" s="32">
        <f>IF(ISERROR(C4),NA(),'Detailed Cash Flow Chart'!C4)</f>
        <v>32500</v>
      </c>
      <c r="K4" s="32">
        <f t="shared" ref="K4:K35" ca="1" si="4">IF(A4&gt;=emistart,IF(A4&lt;=emiend,emi,NA()),NA())</f>
        <v>55000</v>
      </c>
      <c r="L4" s="46">
        <f ca="1">IF(ISERROR(C4),NA(),'Detailed Cash Flow Chart'!AQ4)</f>
        <v>31686.164404861895</v>
      </c>
      <c r="M4" s="32">
        <f ca="1">IF(ISERROR(C4),NA(),IF(IF(IF(ISERROR(I4),0,I4)+IF(ISERROR(H4),0,H4)&gt;IF(ISERROR(J4),0,J4),IF(ISERROR(B4),0,B4),IF(ISERROR(C4),0,C4))=0,0,IF(ISERROR(I4),0,I4)+IF(ISERROR(C4),0,C4)+IF(ISERROR(H4),0,H4)-IF(ISERROR(J4),0,J4)-IF(ISERROR(K4),0,K4)))</f>
        <v>12500</v>
      </c>
      <c r="N4" s="28"/>
      <c r="O4" s="159" t="s">
        <v>192</v>
      </c>
      <c r="P4" s="86" t="s">
        <v>166</v>
      </c>
      <c r="Q4" s="86" t="s">
        <v>167</v>
      </c>
      <c r="R4" s="86"/>
      <c r="S4" s="86" t="s">
        <v>190</v>
      </c>
      <c r="T4" s="30"/>
      <c r="U4" s="28"/>
      <c r="W4" s="67">
        <v>1</v>
      </c>
      <c r="X4" s="152">
        <f ca="1">Z3</f>
        <v>0.92</v>
      </c>
      <c r="Y4" s="140">
        <f ca="1">M4-'Detailed Cash Flow Chart'!E4</f>
        <v>12500</v>
      </c>
      <c r="Z4" s="83"/>
      <c r="AA4" s="141">
        <f ca="1">Y4
-IF('Financial Goals (non-recurring)'!$B$4=2,IF('Detailed Cash Flow Chart'!S4="",0,'Detailed Cash Flow Chart'!S4),0)
-IF('Financial Goals (non-recurring)'!$D$4=2,IF('Detailed Cash Flow Chart'!U4="",0,'Detailed Cash Flow Chart'!U4),0)
-IF('Financial Goals (non-recurring)'!$F$4=2,IF('Detailed Cash Flow Chart'!W4="",0,'Detailed Cash Flow Chart'!W4),0)
-IF('Financial Goals (non-recurring)'!$H$4=2,IF('Detailed Cash Flow Chart'!Y4="",0,'Detailed Cash Flow Chart'!Y4),0)
-IF('Financial Goals (non-recurring)'!$J$4=2,IF('Detailed Cash Flow Chart'!AA4="",0,'Detailed Cash Flow Chart'!AA4),0)
-IF('Financial Goals (recurring)'!$B$3=2,IF('Detailed Cash Flow Chart'!AG4="",0,'Detailed Cash Flow Chart'!AG4),0)
-IF('Financial Goals (recurring)'!$K$3=2,IF('Detailed Cash Flow Chart'!AN4="",0,'Detailed Cash Flow Chart'!AN4),0)</f>
        <v>12500</v>
      </c>
      <c r="AB4" s="142">
        <f>IF('Financial Goals (non-recurring)'!$D$4=2,'Detailed Cash Flow Chart'!U4,0)</f>
        <v>0</v>
      </c>
      <c r="AC4" s="140">
        <f ca="1">AA4
-IF('Financial Goals (non-recurring)'!$B$4=3,IF('Detailed Cash Flow Chart'!S4="",0,'Detailed Cash Flow Chart'!S4),0)
-IF('Financial Goals (non-recurring)'!$D$4=3,IF('Detailed Cash Flow Chart'!U4="",0,'Detailed Cash Flow Chart'!U4),0)
-IF('Financial Goals (non-recurring)'!$F$4=3,IF('Detailed Cash Flow Chart'!W4="",0,'Detailed Cash Flow Chart'!W4),0)
-IF('Financial Goals (non-recurring)'!$H$4=3,IF('Detailed Cash Flow Chart'!Y4="",0,'Detailed Cash Flow Chart'!Y4),0)
-IF('Financial Goals (non-recurring)'!$J$4=3,IF('Detailed Cash Flow Chart'!AA4="",0,'Detailed Cash Flow Chart'!AA4),0)
-IF('Financial Goals (recurring)'!$B$3=3,IF('Detailed Cash Flow Chart'!AG4="",0,'Detailed Cash Flow Chart'!AG4),0)
-IF('Financial Goals (recurring)'!$K$3=3,IF('Detailed Cash Flow Chart'!AN4="",0,'Detailed Cash Flow Chart'!AN4),0)</f>
        <v>-19186.164404861895</v>
      </c>
      <c r="AD4" s="83"/>
      <c r="AE4" s="146">
        <f ca="1">AC4
-IF('Financial Goals (non-recurring)'!$B$4=4,IF('Detailed Cash Flow Chart'!S4="",0,'Detailed Cash Flow Chart'!S4),0)
-IF('Financial Goals (non-recurring)'!$D$4=4,IF('Detailed Cash Flow Chart'!U4="",0,'Detailed Cash Flow Chart'!U4),0)
-IF('Financial Goals (non-recurring)'!$F$4=4,IF('Detailed Cash Flow Chart'!W4="",0,'Detailed Cash Flow Chart'!W4),0)
-IF('Financial Goals (non-recurring)'!$H$4=4,IF('Detailed Cash Flow Chart'!Y4="",0,'Detailed Cash Flow Chart'!Y4),0)
-IF('Financial Goals (non-recurring)'!$J$4=4,IF('Detailed Cash Flow Chart'!AA4="",0,'Detailed Cash Flow Chart'!AA4),0)
-IF('Financial Goals (recurring)'!$B$3=4,IF('Detailed Cash Flow Chart'!AG4="",0,'Detailed Cash Flow Chart'!AG4),0)
-IF('Financial Goals (recurring)'!$K$3=4,IF('Detailed Cash Flow Chart'!AN4="",0,'Detailed Cash Flow Chart'!AN4),0)</f>
        <v>-19186.164404861895</v>
      </c>
      <c r="AF4" s="139"/>
      <c r="AG4" s="145">
        <f ca="1">AE4
-IF('Financial Goals (non-recurring)'!$B$4=5,IF('Detailed Cash Flow Chart'!S4="",0,'Detailed Cash Flow Chart'!S4),0)
-IF('Financial Goals (non-recurring)'!$D$4=5,IF('Detailed Cash Flow Chart'!U4="",0,'Detailed Cash Flow Chart'!U4),0)
-IF('Financial Goals (non-recurring)'!$F$4=5,IF('Detailed Cash Flow Chart'!W4="",0,'Detailed Cash Flow Chart'!W4),0)
-IF('Financial Goals (non-recurring)'!$H$4=5,IF('Detailed Cash Flow Chart'!Y4="",0,'Detailed Cash Flow Chart'!Y4),0)
-IF('Financial Goals (non-recurring)'!$J$4=5,IF('Detailed Cash Flow Chart'!AA4="",0,'Detailed Cash Flow Chart'!AA4),0)
-IF('Financial Goals (recurring)'!$B$3=5,IF('Detailed Cash Flow Chart'!AG4="",0,'Detailed Cash Flow Chart'!AG4),0)
-IF('Financial Goals (recurring)'!$K$3=5,IF('Detailed Cash Flow Chart'!AN4="",0,'Detailed Cash Flow Chart'!AN4),0)</f>
        <v>-19186.164404861895</v>
      </c>
      <c r="AI4" s="145">
        <f ca="1">AG4
-IF('Financial Goals (non-recurring)'!$B$4=6,IF('Detailed Cash Flow Chart'!S4="",0,'Detailed Cash Flow Chart'!S4),0)
-IF('Financial Goals (non-recurring)'!$D$4=6,IF('Detailed Cash Flow Chart'!U4="",0,'Detailed Cash Flow Chart'!U4),0)
-IF('Financial Goals (non-recurring)'!$F$4=6,IF('Detailed Cash Flow Chart'!W4="",0,'Detailed Cash Flow Chart'!W4),0)
-IF('Financial Goals (non-recurring)'!$H$4=6,IF('Detailed Cash Flow Chart'!Y4="",0,'Detailed Cash Flow Chart'!Y4),0)
-IF('Financial Goals (non-recurring)'!$J$4=6,IF('Detailed Cash Flow Chart'!AA4="",0,'Detailed Cash Flow Chart'!AA4),0)
-IF('Financial Goals (recurring)'!$B$3=6,IF('Detailed Cash Flow Chart'!AG4="",0,'Detailed Cash Flow Chart'!AG4),0)
-IF('Financial Goals (recurring)'!$K$3=6,IF('Detailed Cash Flow Chart'!AN4="",0,'Detailed Cash Flow Chart'!AN4),0)</f>
        <v>-19186.164404861895</v>
      </c>
      <c r="AK4" s="145">
        <f ca="1">AI4
-IF('Financial Goals (non-recurring)'!$B$4=7,IF('Detailed Cash Flow Chart'!S4="",0,'Detailed Cash Flow Chart'!S4),0)
-IF('Financial Goals (non-recurring)'!$D$4=7,IF('Detailed Cash Flow Chart'!U4="",0,'Detailed Cash Flow Chart'!U4),0)
-IF('Financial Goals (non-recurring)'!$F$4=7,IF('Detailed Cash Flow Chart'!W4="",0,'Detailed Cash Flow Chart'!W4),0)
-IF('Financial Goals (non-recurring)'!$H$4=7,IF('Detailed Cash Flow Chart'!Y4="",0,'Detailed Cash Flow Chart'!Y4),0)
-IF('Financial Goals (non-recurring)'!$J$4=7,IF('Detailed Cash Flow Chart'!AA4="",0,'Detailed Cash Flow Chart'!AA4),0)
-IF('Financial Goals (recurring)'!$B$3=7,IF('Detailed Cash Flow Chart'!AG4="",0,'Detailed Cash Flow Chart'!AG4),0)
-IF('Financial Goals (recurring)'!$K$3=7,IF('Detailed Cash Flow Chart'!AN4="",0,'Detailed Cash Flow Chart'!AN4),0)</f>
        <v>-19186.164404861895</v>
      </c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</row>
    <row r="5" spans="1:61" ht="15.6">
      <c r="A5" s="45">
        <f ca="1">IF(ISERROR(C5),NA(),'Detailed Cash Flow Chart'!AJ5)</f>
        <v>2015</v>
      </c>
      <c r="B5" s="40">
        <f ca="1">'Detailed Cash Flow Chart'!B5</f>
        <v>41</v>
      </c>
      <c r="C5" s="87">
        <f t="shared" ref="C5:C36" ca="1" si="5">IF(A4&lt;(y+wy+1),C4+C4*inc,NA())</f>
        <v>110000</v>
      </c>
      <c r="D5" s="87">
        <f t="shared" ca="1" si="0"/>
        <v>0</v>
      </c>
      <c r="E5" s="87">
        <f t="shared" ca="1" si="1"/>
        <v>0</v>
      </c>
      <c r="F5" s="87">
        <f t="shared" ca="1" si="2"/>
        <v>0</v>
      </c>
      <c r="G5" s="87">
        <f t="shared" ca="1" si="3"/>
        <v>0</v>
      </c>
      <c r="H5" s="87" t="e">
        <f t="shared" ref="H5:H68" ca="1" si="6">IF(A5="",NA(),IF(D5+E5+F5+G5=0,NA(),D5+E5+F5+G5))</f>
        <v>#N/A</v>
      </c>
      <c r="I5" s="289">
        <f ca="1">'Detailed Cash Flow Chart'!D5</f>
        <v>0</v>
      </c>
      <c r="J5" s="32">
        <f ca="1">IF(ISERROR(C5),NA(),'Detailed Cash Flow Chart'!C5)</f>
        <v>35425</v>
      </c>
      <c r="K5" s="32">
        <f t="shared" ca="1" si="4"/>
        <v>55000</v>
      </c>
      <c r="L5" s="46">
        <f ca="1">IF(ISERROR(C5),NA(),'Detailed Cash Flow Chart'!AQ5)</f>
        <v>99831.764378059626</v>
      </c>
      <c r="M5" s="32">
        <f t="shared" ref="M5:M68" ca="1" si="7">IF(ISERROR(C5),NA(),IF(IF(IF(ISERROR(I5),0,I5)+IF(ISERROR(H5),0,H5)&gt;IF(ISERROR(J5),0,J5),IF(ISERROR(B5),0,B5),IF(ISERROR(C5),0,C5))=0,0,IF(ISERROR(I5),0,I5)+IF(ISERROR(C5),0,C5)+IF(ISERROR(H5),0,H5)-IF(ISERROR(J5),0,J5)-IF(ISERROR(K5),0,K5)))</f>
        <v>19575</v>
      </c>
      <c r="N5" s="28"/>
      <c r="O5" s="31" t="str">
        <f ca="1">IF(Retirement!J16="none","",IF(Retirement!J16=0,"","Retirement"))</f>
        <v>Retirement</v>
      </c>
      <c r="P5" s="134">
        <f ca="1">YEAR(TODAY())+1</f>
        <v>2015</v>
      </c>
      <c r="Q5" s="134">
        <f>Retirement!B4-1</f>
        <v>2038</v>
      </c>
      <c r="R5" s="134">
        <v>1</v>
      </c>
      <c r="S5" s="135">
        <v>1</v>
      </c>
      <c r="T5" s="153">
        <f ca="1">X4</f>
        <v>0.92</v>
      </c>
      <c r="U5" s="28"/>
      <c r="V5" s="144" t="s">
        <v>174</v>
      </c>
      <c r="W5" s="67">
        <v>2</v>
      </c>
      <c r="X5" s="152">
        <f ca="1">AB3</f>
        <v>0.92</v>
      </c>
      <c r="Y5" s="140">
        <f ca="1">IF('Detailed Cash Flow Chart'!E5=0,NA(),M5-'Detailed Cash Flow Chart'!E5)</f>
        <v>-8710.136781260866</v>
      </c>
      <c r="Z5" s="83"/>
      <c r="AA5" s="141">
        <f ca="1">Y5
-IF('Financial Goals (non-recurring)'!$B$4=2,IF('Detailed Cash Flow Chart'!S5="",0,'Detailed Cash Flow Chart'!S5),0)
-IF('Financial Goals (non-recurring)'!$D$4=2,IF('Detailed Cash Flow Chart'!U5="",0,'Detailed Cash Flow Chart'!U5),0)
-IF('Financial Goals (non-recurring)'!$F$4=2,IF('Detailed Cash Flow Chart'!W5="",0,'Detailed Cash Flow Chart'!W5),0)
-IF('Financial Goals (non-recurring)'!$H$4=2,IF('Detailed Cash Flow Chart'!Y5="",0,'Detailed Cash Flow Chart'!Y5),0)
-IF('Financial Goals (non-recurring)'!$J$4=2,IF('Detailed Cash Flow Chart'!AA5="",0,'Detailed Cash Flow Chart'!AA5),0)
-IF('Financial Goals (recurring)'!$B$3=2,IF('Detailed Cash Flow Chart'!AG5="",0,'Detailed Cash Flow Chart'!AG5),0)
-IF('Financial Goals (recurring)'!$K$3=2,IF('Detailed Cash Flow Chart'!AN5="",0,'Detailed Cash Flow Chart'!AN5),0)</f>
        <v>-8710.136781260866</v>
      </c>
      <c r="AB5" s="139"/>
      <c r="AC5" s="140">
        <f ca="1">AA5
-IF('Financial Goals (non-recurring)'!$B$4=3,IF('Detailed Cash Flow Chart'!S5="",0,'Detailed Cash Flow Chart'!S5),0)
-IF('Financial Goals (non-recurring)'!$D$4=3,IF('Detailed Cash Flow Chart'!U5="",0,'Detailed Cash Flow Chart'!U5),0)
-IF('Financial Goals (non-recurring)'!$F$4=3,IF('Detailed Cash Flow Chart'!W5="",0,'Detailed Cash Flow Chart'!W5),0)
-IF('Financial Goals (non-recurring)'!$H$4=3,IF('Detailed Cash Flow Chart'!Y5="",0,'Detailed Cash Flow Chart'!Y5),0)
-IF('Financial Goals (non-recurring)'!$J$4=3,IF('Detailed Cash Flow Chart'!AA5="",0,'Detailed Cash Flow Chart'!AA5),0)
-IF('Financial Goals (recurring)'!$B$3=3,IF('Detailed Cash Flow Chart'!AG5="",0,'Detailed Cash Flow Chart'!AG5),0)
-IF('Financial Goals (recurring)'!$K$3=3,IF('Detailed Cash Flow Chart'!AN5="",0,'Detailed Cash Flow Chart'!AN5),0)</f>
        <v>-43564.917626608956</v>
      </c>
      <c r="AD5" s="83"/>
      <c r="AE5" s="146">
        <f ca="1">AC5
-IF('Financial Goals (non-recurring)'!$B$4=4,IF('Detailed Cash Flow Chart'!S5="",0,'Detailed Cash Flow Chart'!S5),0)
-IF('Financial Goals (non-recurring)'!$D$4=4,IF('Detailed Cash Flow Chart'!U5="",0,'Detailed Cash Flow Chart'!U5),0)
-IF('Financial Goals (non-recurring)'!$F$4=4,IF('Detailed Cash Flow Chart'!W5="",0,'Detailed Cash Flow Chart'!W5),0)
-IF('Financial Goals (non-recurring)'!$H$4=4,IF('Detailed Cash Flow Chart'!Y5="",0,'Detailed Cash Flow Chart'!Y5),0)
-IF('Financial Goals (non-recurring)'!$J$4=4,IF('Detailed Cash Flow Chart'!AA5="",0,'Detailed Cash Flow Chart'!AA5),0)
-IF('Financial Goals (recurring)'!$B$3=4,IF('Detailed Cash Flow Chart'!AG5="",0,'Detailed Cash Flow Chart'!AG5),0)
-IF('Financial Goals (recurring)'!$K$3=4,IF('Detailed Cash Flow Chart'!AN5="",0,'Detailed Cash Flow Chart'!AN5),0)</f>
        <v>-80256.764378059626</v>
      </c>
      <c r="AF5" s="139"/>
      <c r="AG5" s="145">
        <f ca="1">AE5
-IF('Financial Goals (non-recurring)'!$B$4=5,IF('Detailed Cash Flow Chart'!S5="",0,'Detailed Cash Flow Chart'!S5),0)
-IF('Financial Goals (non-recurring)'!$D$4=5,IF('Detailed Cash Flow Chart'!U5="",0,'Detailed Cash Flow Chart'!U5),0)
-IF('Financial Goals (non-recurring)'!$F$4=5,IF('Detailed Cash Flow Chart'!W5="",0,'Detailed Cash Flow Chart'!W5),0)
-IF('Financial Goals (non-recurring)'!$H$4=5,IF('Detailed Cash Flow Chart'!Y5="",0,'Detailed Cash Flow Chart'!Y5),0)
-IF('Financial Goals (non-recurring)'!$J$4=5,IF('Detailed Cash Flow Chart'!AA5="",0,'Detailed Cash Flow Chart'!AA5),0)
-IF('Financial Goals (recurring)'!$B$3=5,IF('Detailed Cash Flow Chart'!AG5="",0,'Detailed Cash Flow Chart'!AG5),0)
-IF('Financial Goals (recurring)'!$K$3=5,IF('Detailed Cash Flow Chart'!AN5="",0,'Detailed Cash Flow Chart'!AN5),0)</f>
        <v>-80256.764378059626</v>
      </c>
      <c r="AI5" s="145">
        <f ca="1">AG5
-IF('Financial Goals (non-recurring)'!$B$4=6,IF('Detailed Cash Flow Chart'!S5="",0,'Detailed Cash Flow Chart'!S5),0)
-IF('Financial Goals (non-recurring)'!$D$4=6,IF('Detailed Cash Flow Chart'!U5="",0,'Detailed Cash Flow Chart'!U5),0)
-IF('Financial Goals (non-recurring)'!$F$4=6,IF('Detailed Cash Flow Chart'!W5="",0,'Detailed Cash Flow Chart'!W5),0)
-IF('Financial Goals (non-recurring)'!$H$4=6,IF('Detailed Cash Flow Chart'!Y5="",0,'Detailed Cash Flow Chart'!Y5),0)
-IF('Financial Goals (non-recurring)'!$J$4=6,IF('Detailed Cash Flow Chart'!AA5="",0,'Detailed Cash Flow Chart'!AA5),0)
-IF('Financial Goals (recurring)'!$B$3=6,IF('Detailed Cash Flow Chart'!AG5="",0,'Detailed Cash Flow Chart'!AG5),0)
-IF('Financial Goals (recurring)'!$K$3=6,IF('Detailed Cash Flow Chart'!AN5="",0,'Detailed Cash Flow Chart'!AN5),0)</f>
        <v>-80256.764378059626</v>
      </c>
      <c r="AK5" s="145">
        <f ca="1">AI5
-IF('Financial Goals (non-recurring)'!$B$4=7,IF('Detailed Cash Flow Chart'!S5="",0,'Detailed Cash Flow Chart'!S5),0)
-IF('Financial Goals (non-recurring)'!$D$4=7,IF('Detailed Cash Flow Chart'!U5="",0,'Detailed Cash Flow Chart'!U5),0)
-IF('Financial Goals (non-recurring)'!$F$4=7,IF('Detailed Cash Flow Chart'!W5="",0,'Detailed Cash Flow Chart'!W5),0)
-IF('Financial Goals (non-recurring)'!$H$4=7,IF('Detailed Cash Flow Chart'!Y5="",0,'Detailed Cash Flow Chart'!Y5),0)
-IF('Financial Goals (non-recurring)'!$J$4=7,IF('Detailed Cash Flow Chart'!AA5="",0,'Detailed Cash Flow Chart'!AA5),0)
-IF('Financial Goals (recurring)'!$B$3=7,IF('Detailed Cash Flow Chart'!AG5="",0,'Detailed Cash Flow Chart'!AG5),0)
-IF('Financial Goals (recurring)'!$K$3=7,IF('Detailed Cash Flow Chart'!AN5="",0,'Detailed Cash Flow Chart'!AN5),0)</f>
        <v>-80256.764378059626</v>
      </c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</row>
    <row r="6" spans="1:61" ht="15.6">
      <c r="A6" s="45">
        <f ca="1">IF(ISERROR(C6),NA(),'Detailed Cash Flow Chart'!AJ6)</f>
        <v>2016</v>
      </c>
      <c r="B6" s="40">
        <f ca="1">'Detailed Cash Flow Chart'!B6</f>
        <v>42</v>
      </c>
      <c r="C6" s="87">
        <f t="shared" ca="1" si="5"/>
        <v>121000</v>
      </c>
      <c r="D6" s="87">
        <f t="shared" ca="1" si="0"/>
        <v>0</v>
      </c>
      <c r="E6" s="87">
        <f t="shared" ca="1" si="1"/>
        <v>0</v>
      </c>
      <c r="F6" s="87">
        <f t="shared" ca="1" si="2"/>
        <v>0</v>
      </c>
      <c r="G6" s="87">
        <f t="shared" ca="1" si="3"/>
        <v>0</v>
      </c>
      <c r="H6" s="87" t="e">
        <f t="shared" ca="1" si="6"/>
        <v>#N/A</v>
      </c>
      <c r="I6" s="289">
        <f ca="1">'Detailed Cash Flow Chart'!D6</f>
        <v>0</v>
      </c>
      <c r="J6" s="32">
        <f ca="1">IF(ISERROR(C6),NA(),'Detailed Cash Flow Chart'!C6)</f>
        <v>38613.25</v>
      </c>
      <c r="K6" s="32">
        <f t="shared" ca="1" si="4"/>
        <v>55000</v>
      </c>
      <c r="L6" s="46">
        <f ca="1">IF(ISERROR(C6),NA(),'Detailed Cash Flow Chart'!AQ6)</f>
        <v>106145.75614072051</v>
      </c>
      <c r="M6" s="32">
        <f t="shared" ca="1" si="7"/>
        <v>27386.75</v>
      </c>
      <c r="N6" s="28"/>
      <c r="O6" s="31" t="str">
        <f>IF('Financial Goals (non-recurring)'!B9=0,"",'Financial Goals (non-recurring)'!B5)</f>
        <v>Abhay's Education</v>
      </c>
      <c r="P6" s="31">
        <f>IF('Financial Goals (non-recurring)'!B9=0,"",YEAR('Financial Goals (non-recurring)'!B7))</f>
        <v>2014</v>
      </c>
      <c r="Q6" s="31">
        <f>IF('Financial Goals (non-recurring)'!B9=0,"",YEAR('Financial Goals (non-recurring)'!B6))</f>
        <v>2027</v>
      </c>
      <c r="R6" s="31">
        <f>IF('Financial Goals (non-recurring)'!B9=0,"",Report!I17)</f>
        <v>3</v>
      </c>
      <c r="S6" s="136" t="str">
        <f t="shared" ref="S6:S11" si="8">IF(Q6&gt;$Q$5,"see note 2 below",IF(R6="","",INDEX($V$4:$X$10,MATCH(R6,$W$4:$W$10,0),1)))</f>
        <v>1+2+3</v>
      </c>
      <c r="T6" s="155">
        <f t="shared" ref="T6:T12" ca="1" si="9">IF(Q6&gt;$Q$5,"",IF(O6="","",INDEX(V4:X10,MATCH(R6,W4:W10,0),3)))</f>
        <v>0.48</v>
      </c>
      <c r="U6" s="28"/>
      <c r="V6" s="83" t="s">
        <v>178</v>
      </c>
      <c r="W6" s="67">
        <v>3</v>
      </c>
      <c r="X6" s="152">
        <f ca="1">AD3</f>
        <v>0.48</v>
      </c>
      <c r="Y6" s="140">
        <f ca="1">IF('Detailed Cash Flow Chart'!E6=0,NA(),M6-'Detailed Cash Flow Chart'!E6)</f>
        <v>-3726.900459386954</v>
      </c>
      <c r="Z6" s="83"/>
      <c r="AA6" s="141">
        <f ca="1">Y6
-IF('Financial Goals (non-recurring)'!$B$4=2,IF('Detailed Cash Flow Chart'!S6="",0,'Detailed Cash Flow Chart'!S6),0)
-IF('Financial Goals (non-recurring)'!$D$4=2,IF('Detailed Cash Flow Chart'!U6="",0,'Detailed Cash Flow Chart'!U6),0)
-IF('Financial Goals (non-recurring)'!$F$4=2,IF('Detailed Cash Flow Chart'!W6="",0,'Detailed Cash Flow Chart'!W6),0)
-IF('Financial Goals (non-recurring)'!$H$4=2,IF('Detailed Cash Flow Chart'!Y6="",0,'Detailed Cash Flow Chart'!Y6),0)
-IF('Financial Goals (non-recurring)'!$J$4=2,IF('Detailed Cash Flow Chart'!AA6="",0,'Detailed Cash Flow Chart'!AA6),0)
-IF('Financial Goals (recurring)'!$B$3=2,IF('Detailed Cash Flow Chart'!AG6="",0,'Detailed Cash Flow Chart'!AG6),0)
-IF('Financial Goals (recurring)'!$K$3=2,IF('Detailed Cash Flow Chart'!AN6="",0,'Detailed Cash Flow Chart'!AN6),0)</f>
        <v>-3726.900459386954</v>
      </c>
      <c r="AB6" s="139"/>
      <c r="AC6" s="140">
        <f ca="1">AA6
-IF('Financial Goals (non-recurring)'!$B$4=3,IF('Detailed Cash Flow Chart'!S6="",0,'Detailed Cash Flow Chart'!S6),0)
-IF('Financial Goals (non-recurring)'!$D$4=3,IF('Detailed Cash Flow Chart'!U6="",0,'Detailed Cash Flow Chart'!U6),0)
-IF('Financial Goals (non-recurring)'!$F$4=3,IF('Detailed Cash Flow Chart'!W6="",0,'Detailed Cash Flow Chart'!W6),0)
-IF('Financial Goals (non-recurring)'!$H$4=3,IF('Detailed Cash Flow Chart'!Y6="",0,'Detailed Cash Flow Chart'!Y6),0)
-IF('Financial Goals (non-recurring)'!$J$4=3,IF('Detailed Cash Flow Chart'!AA6="",0,'Detailed Cash Flow Chart'!AA6),0)
-IF('Financial Goals (recurring)'!$B$3=3,IF('Detailed Cash Flow Chart'!AG6="",0,'Detailed Cash Flow Chart'!AG6),0)
-IF('Financial Goals (recurring)'!$K$3=3,IF('Detailed Cash Flow Chart'!AN6="",0,'Detailed Cash Flow Chart'!AN6),0)</f>
        <v>-42067.159389269851</v>
      </c>
      <c r="AD6" s="83"/>
      <c r="AE6" s="146">
        <f ca="1">AC6
-IF('Financial Goals (non-recurring)'!$B$4=4,IF('Detailed Cash Flow Chart'!S6="",0,'Detailed Cash Flow Chart'!S6),0)
-IF('Financial Goals (non-recurring)'!$D$4=4,IF('Detailed Cash Flow Chart'!U6="",0,'Detailed Cash Flow Chart'!U6),0)
-IF('Financial Goals (non-recurring)'!$F$4=4,IF('Detailed Cash Flow Chart'!W6="",0,'Detailed Cash Flow Chart'!W6),0)
-IF('Financial Goals (non-recurring)'!$H$4=4,IF('Detailed Cash Flow Chart'!Y6="",0,'Detailed Cash Flow Chart'!Y6),0)
-IF('Financial Goals (non-recurring)'!$J$4=4,IF('Detailed Cash Flow Chart'!AA6="",0,'Detailed Cash Flow Chart'!AA6),0)
-IF('Financial Goals (recurring)'!$B$3=4,IF('Detailed Cash Flow Chart'!AG6="",0,'Detailed Cash Flow Chart'!AG6),0)
-IF('Financial Goals (recurring)'!$K$3=4,IF('Detailed Cash Flow Chart'!AN6="",0,'Detailed Cash Flow Chart'!AN6),0)</f>
        <v>-78759.006140720507</v>
      </c>
      <c r="AF6" s="139"/>
      <c r="AG6" s="145">
        <f ca="1">AE6
-IF('Financial Goals (non-recurring)'!$B$4=5,IF('Detailed Cash Flow Chart'!S6="",0,'Detailed Cash Flow Chart'!S6),0)
-IF('Financial Goals (non-recurring)'!$D$4=5,IF('Detailed Cash Flow Chart'!U6="",0,'Detailed Cash Flow Chart'!U6),0)
-IF('Financial Goals (non-recurring)'!$F$4=5,IF('Detailed Cash Flow Chart'!W6="",0,'Detailed Cash Flow Chart'!W6),0)
-IF('Financial Goals (non-recurring)'!$H$4=5,IF('Detailed Cash Flow Chart'!Y6="",0,'Detailed Cash Flow Chart'!Y6),0)
-IF('Financial Goals (non-recurring)'!$J$4=5,IF('Detailed Cash Flow Chart'!AA6="",0,'Detailed Cash Flow Chart'!AA6),0)
-IF('Financial Goals (recurring)'!$B$3=5,IF('Detailed Cash Flow Chart'!AG6="",0,'Detailed Cash Flow Chart'!AG6),0)
-IF('Financial Goals (recurring)'!$K$3=5,IF('Detailed Cash Flow Chart'!AN6="",0,'Detailed Cash Flow Chart'!AN6),0)</f>
        <v>-78759.006140720507</v>
      </c>
      <c r="AI6" s="145">
        <f ca="1">AG6
-IF('Financial Goals (non-recurring)'!$B$4=6,IF('Detailed Cash Flow Chart'!S6="",0,'Detailed Cash Flow Chart'!S6),0)
-IF('Financial Goals (non-recurring)'!$D$4=6,IF('Detailed Cash Flow Chart'!U6="",0,'Detailed Cash Flow Chart'!U6),0)
-IF('Financial Goals (non-recurring)'!$F$4=6,IF('Detailed Cash Flow Chart'!W6="",0,'Detailed Cash Flow Chart'!W6),0)
-IF('Financial Goals (non-recurring)'!$H$4=6,IF('Detailed Cash Flow Chart'!Y6="",0,'Detailed Cash Flow Chart'!Y6),0)
-IF('Financial Goals (non-recurring)'!$J$4=6,IF('Detailed Cash Flow Chart'!AA6="",0,'Detailed Cash Flow Chart'!AA6),0)
-IF('Financial Goals (recurring)'!$B$3=6,IF('Detailed Cash Flow Chart'!AG6="",0,'Detailed Cash Flow Chart'!AG6),0)
-IF('Financial Goals (recurring)'!$K$3=6,IF('Detailed Cash Flow Chart'!AN6="",0,'Detailed Cash Flow Chart'!AN6),0)</f>
        <v>-78759.006140720507</v>
      </c>
      <c r="AK6" s="145">
        <f ca="1">AI6
-IF('Financial Goals (non-recurring)'!$B$4=7,IF('Detailed Cash Flow Chart'!S6="",0,'Detailed Cash Flow Chart'!S6),0)
-IF('Financial Goals (non-recurring)'!$D$4=7,IF('Detailed Cash Flow Chart'!U6="",0,'Detailed Cash Flow Chart'!U6),0)
-IF('Financial Goals (non-recurring)'!$F$4=7,IF('Detailed Cash Flow Chart'!W6="",0,'Detailed Cash Flow Chart'!W6),0)
-IF('Financial Goals (non-recurring)'!$H$4=7,IF('Detailed Cash Flow Chart'!Y6="",0,'Detailed Cash Flow Chart'!Y6),0)
-IF('Financial Goals (non-recurring)'!$J$4=7,IF('Detailed Cash Flow Chart'!AA6="",0,'Detailed Cash Flow Chart'!AA6),0)
-IF('Financial Goals (recurring)'!$B$3=7,IF('Detailed Cash Flow Chart'!AG6="",0,'Detailed Cash Flow Chart'!AG6),0)
-IF('Financial Goals (recurring)'!$K$3=7,IF('Detailed Cash Flow Chart'!AN6="",0,'Detailed Cash Flow Chart'!AN6),0)</f>
        <v>-78759.006140720507</v>
      </c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</row>
    <row r="7" spans="1:61" ht="15.6">
      <c r="A7" s="45">
        <f ca="1">IF(ISERROR(C7),NA(),'Detailed Cash Flow Chart'!AJ7)</f>
        <v>2017</v>
      </c>
      <c r="B7" s="40">
        <f ca="1">'Detailed Cash Flow Chart'!B7</f>
        <v>43</v>
      </c>
      <c r="C7" s="87">
        <f t="shared" ca="1" si="5"/>
        <v>133100</v>
      </c>
      <c r="D7" s="87">
        <f t="shared" ca="1" si="0"/>
        <v>0</v>
      </c>
      <c r="E7" s="87">
        <f t="shared" ca="1" si="1"/>
        <v>0</v>
      </c>
      <c r="F7" s="87">
        <f t="shared" ca="1" si="2"/>
        <v>0</v>
      </c>
      <c r="G7" s="87">
        <f t="shared" ca="1" si="3"/>
        <v>0</v>
      </c>
      <c r="H7" s="87" t="e">
        <f t="shared" ca="1" si="6"/>
        <v>#N/A</v>
      </c>
      <c r="I7" s="289">
        <f ca="1">'Detailed Cash Flow Chart'!D7</f>
        <v>0</v>
      </c>
      <c r="J7" s="32">
        <f ca="1">IF(ISERROR(C7),NA(),'Detailed Cash Flow Chart'!C7)</f>
        <v>42088.442500000005</v>
      </c>
      <c r="K7" s="32">
        <f t="shared" ca="1" si="4"/>
        <v>55000</v>
      </c>
      <c r="L7" s="46">
        <f ca="1">IF(ISERROR(C7),NA(),'Detailed Cash Flow Chart'!AQ7)</f>
        <v>113091.1470796475</v>
      </c>
      <c r="M7" s="32">
        <f t="shared" ca="1" si="7"/>
        <v>36011.557499999995</v>
      </c>
      <c r="N7" s="28"/>
      <c r="O7" s="68" t="str">
        <f>IF('Financial Goals (non-recurring)'!D9=0,"",'Financial Goals (non-recurring)'!D5)</f>
        <v>XYZ education</v>
      </c>
      <c r="P7" s="68">
        <f>IF(O7="","",YEAR('Financial Goals (non-recurring)'!D7))</f>
        <v>2014</v>
      </c>
      <c r="Q7" s="68">
        <f>IF(O7="","",YEAR('Financial Goals (non-recurring)'!D6))</f>
        <v>2029</v>
      </c>
      <c r="R7" s="68">
        <f>IF(O7="","",Report!I18)</f>
        <v>3</v>
      </c>
      <c r="S7" s="136" t="str">
        <f t="shared" si="8"/>
        <v>1+2+3</v>
      </c>
      <c r="T7" s="155">
        <f t="shared" ca="1" si="9"/>
        <v>0.48</v>
      </c>
      <c r="U7" s="28"/>
      <c r="V7" s="139" t="s">
        <v>179</v>
      </c>
      <c r="W7" s="67">
        <v>4</v>
      </c>
      <c r="X7" s="152">
        <f ca="1">AF3</f>
        <v>0.48</v>
      </c>
      <c r="Y7" s="140">
        <f ca="1">IF('Detailed Cash Flow Chart'!E7=0,NA(),M7-'Detailed Cash Flow Chart'!E7)</f>
        <v>1786.5419946743496</v>
      </c>
      <c r="Z7" s="83"/>
      <c r="AA7" s="141">
        <f ca="1">Y7
-IF('Financial Goals (non-recurring)'!$B$4=2,IF('Detailed Cash Flow Chart'!S7="",0,'Detailed Cash Flow Chart'!S7),0)
-IF('Financial Goals (non-recurring)'!$D$4=2,IF('Detailed Cash Flow Chart'!U7="",0,'Detailed Cash Flow Chart'!U7),0)
-IF('Financial Goals (non-recurring)'!$F$4=2,IF('Detailed Cash Flow Chart'!W7="",0,'Detailed Cash Flow Chart'!W7),0)
-IF('Financial Goals (non-recurring)'!$H$4=2,IF('Detailed Cash Flow Chart'!Y7="",0,'Detailed Cash Flow Chart'!Y7),0)
-IF('Financial Goals (non-recurring)'!$J$4=2,IF('Detailed Cash Flow Chart'!AA7="",0,'Detailed Cash Flow Chart'!AA7),0)
-IF('Financial Goals (recurring)'!$B$3=2,IF('Detailed Cash Flow Chart'!AG7="",0,'Detailed Cash Flow Chart'!AG7),0)
-IF('Financial Goals (recurring)'!$K$3=2,IF('Detailed Cash Flow Chart'!AN7="",0,'Detailed Cash Flow Chart'!AN7),0)</f>
        <v>1786.5419946743496</v>
      </c>
      <c r="AB7" s="139"/>
      <c r="AC7" s="140">
        <f ca="1">AA7
-IF('Financial Goals (non-recurring)'!$B$4=3,IF('Detailed Cash Flow Chart'!S7="",0,'Detailed Cash Flow Chart'!S7),0)
-IF('Financial Goals (non-recurring)'!$D$4=3,IF('Detailed Cash Flow Chart'!U7="",0,'Detailed Cash Flow Chart'!U7),0)
-IF('Financial Goals (non-recurring)'!$F$4=3,IF('Detailed Cash Flow Chart'!W7="",0,'Detailed Cash Flow Chart'!W7),0)
-IF('Financial Goals (non-recurring)'!$H$4=3,IF('Detailed Cash Flow Chart'!Y7="",0,'Detailed Cash Flow Chart'!Y7),0)
-IF('Financial Goals (non-recurring)'!$J$4=3,IF('Detailed Cash Flow Chart'!AA7="",0,'Detailed Cash Flow Chart'!AA7),0)
-IF('Financial Goals (recurring)'!$B$3=3,IF('Detailed Cash Flow Chart'!AG7="",0,'Detailed Cash Flow Chart'!AG7),0)
-IF('Financial Goals (recurring)'!$K$3=3,IF('Detailed Cash Flow Chart'!AN7="",0,'Detailed Cash Flow Chart'!AN7),0)</f>
        <v>-40387.742828196846</v>
      </c>
      <c r="AD7" s="83"/>
      <c r="AE7" s="146">
        <f ca="1">AC7
-IF('Financial Goals (non-recurring)'!$B$4=4,IF('Detailed Cash Flow Chart'!S7="",0,'Detailed Cash Flow Chart'!S7),0)
-IF('Financial Goals (non-recurring)'!$D$4=4,IF('Detailed Cash Flow Chart'!U7="",0,'Detailed Cash Flow Chart'!U7),0)
-IF('Financial Goals (non-recurring)'!$F$4=4,IF('Detailed Cash Flow Chart'!W7="",0,'Detailed Cash Flow Chart'!W7),0)
-IF('Financial Goals (non-recurring)'!$H$4=4,IF('Detailed Cash Flow Chart'!Y7="",0,'Detailed Cash Flow Chart'!Y7),0)
-IF('Financial Goals (non-recurring)'!$J$4=4,IF('Detailed Cash Flow Chart'!AA7="",0,'Detailed Cash Flow Chart'!AA7),0)
-IF('Financial Goals (recurring)'!$B$3=4,IF('Detailed Cash Flow Chart'!AG7="",0,'Detailed Cash Flow Chart'!AG7),0)
-IF('Financial Goals (recurring)'!$K$3=4,IF('Detailed Cash Flow Chart'!AN7="",0,'Detailed Cash Flow Chart'!AN7),0)</f>
        <v>-77079.589579647509</v>
      </c>
      <c r="AF7" s="139"/>
      <c r="AG7" s="145">
        <f ca="1">AE7
-IF('Financial Goals (non-recurring)'!$B$4=5,IF('Detailed Cash Flow Chart'!S7="",0,'Detailed Cash Flow Chart'!S7),0)
-IF('Financial Goals (non-recurring)'!$D$4=5,IF('Detailed Cash Flow Chart'!U7="",0,'Detailed Cash Flow Chart'!U7),0)
-IF('Financial Goals (non-recurring)'!$F$4=5,IF('Detailed Cash Flow Chart'!W7="",0,'Detailed Cash Flow Chart'!W7),0)
-IF('Financial Goals (non-recurring)'!$H$4=5,IF('Detailed Cash Flow Chart'!Y7="",0,'Detailed Cash Flow Chart'!Y7),0)
-IF('Financial Goals (non-recurring)'!$J$4=5,IF('Detailed Cash Flow Chart'!AA7="",0,'Detailed Cash Flow Chart'!AA7),0)
-IF('Financial Goals (recurring)'!$B$3=5,IF('Detailed Cash Flow Chart'!AG7="",0,'Detailed Cash Flow Chart'!AG7),0)
-IF('Financial Goals (recurring)'!$K$3=5,IF('Detailed Cash Flow Chart'!AN7="",0,'Detailed Cash Flow Chart'!AN7),0)</f>
        <v>-77079.589579647509</v>
      </c>
      <c r="AI7" s="145">
        <f ca="1">AG7
-IF('Financial Goals (non-recurring)'!$B$4=6,IF('Detailed Cash Flow Chart'!S7="",0,'Detailed Cash Flow Chart'!S7),0)
-IF('Financial Goals (non-recurring)'!$D$4=6,IF('Detailed Cash Flow Chart'!U7="",0,'Detailed Cash Flow Chart'!U7),0)
-IF('Financial Goals (non-recurring)'!$F$4=6,IF('Detailed Cash Flow Chart'!W7="",0,'Detailed Cash Flow Chart'!W7),0)
-IF('Financial Goals (non-recurring)'!$H$4=6,IF('Detailed Cash Flow Chart'!Y7="",0,'Detailed Cash Flow Chart'!Y7),0)
-IF('Financial Goals (non-recurring)'!$J$4=6,IF('Detailed Cash Flow Chart'!AA7="",0,'Detailed Cash Flow Chart'!AA7),0)
-IF('Financial Goals (recurring)'!$B$3=6,IF('Detailed Cash Flow Chart'!AG7="",0,'Detailed Cash Flow Chart'!AG7),0)
-IF('Financial Goals (recurring)'!$K$3=6,IF('Detailed Cash Flow Chart'!AN7="",0,'Detailed Cash Flow Chart'!AN7),0)</f>
        <v>-77079.589579647509</v>
      </c>
      <c r="AK7" s="145">
        <f ca="1">AI7
-IF('Financial Goals (non-recurring)'!$B$4=7,IF('Detailed Cash Flow Chart'!S7="",0,'Detailed Cash Flow Chart'!S7),0)
-IF('Financial Goals (non-recurring)'!$D$4=7,IF('Detailed Cash Flow Chart'!U7="",0,'Detailed Cash Flow Chart'!U7),0)
-IF('Financial Goals (non-recurring)'!$F$4=7,IF('Detailed Cash Flow Chart'!W7="",0,'Detailed Cash Flow Chart'!W7),0)
-IF('Financial Goals (non-recurring)'!$H$4=7,IF('Detailed Cash Flow Chart'!Y7="",0,'Detailed Cash Flow Chart'!Y7),0)
-IF('Financial Goals (non-recurring)'!$J$4=7,IF('Detailed Cash Flow Chart'!AA7="",0,'Detailed Cash Flow Chart'!AA7),0)
-IF('Financial Goals (recurring)'!$B$3=7,IF('Detailed Cash Flow Chart'!AG7="",0,'Detailed Cash Flow Chart'!AG7),0)
-IF('Financial Goals (recurring)'!$K$3=7,IF('Detailed Cash Flow Chart'!AN7="",0,'Detailed Cash Flow Chart'!AN7),0)</f>
        <v>-77079.589579647509</v>
      </c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</row>
    <row r="8" spans="1:61" ht="15.6">
      <c r="A8" s="45">
        <f ca="1">IF(ISERROR(C8),NA(),'Detailed Cash Flow Chart'!AJ8)</f>
        <v>2018</v>
      </c>
      <c r="B8" s="40">
        <f ca="1">'Detailed Cash Flow Chart'!B8</f>
        <v>44</v>
      </c>
      <c r="C8" s="87">
        <f t="shared" ca="1" si="5"/>
        <v>146410</v>
      </c>
      <c r="D8" s="87">
        <f t="shared" ca="1" si="0"/>
        <v>0</v>
      </c>
      <c r="E8" s="87">
        <f t="shared" ca="1" si="1"/>
        <v>0</v>
      </c>
      <c r="F8" s="87">
        <f t="shared" ca="1" si="2"/>
        <v>0</v>
      </c>
      <c r="G8" s="87">
        <f t="shared" ca="1" si="3"/>
        <v>0</v>
      </c>
      <c r="H8" s="87" t="e">
        <f t="shared" ca="1" si="6"/>
        <v>#N/A</v>
      </c>
      <c r="I8" s="289">
        <f ca="1">'Detailed Cash Flow Chart'!D8</f>
        <v>0</v>
      </c>
      <c r="J8" s="32">
        <f ca="1">IF(ISERROR(C8),NA(),'Detailed Cash Flow Chart'!C8)</f>
        <v>45876.40232500001</v>
      </c>
      <c r="K8" s="32">
        <f t="shared" ca="1" si="4"/>
        <v>55000</v>
      </c>
      <c r="L8" s="46">
        <f ca="1">IF(ISERROR(C8),NA(),'Detailed Cash Flow Chart'!AQ8)</f>
        <v>120731.07711246717</v>
      </c>
      <c r="M8" s="32">
        <f t="shared" ca="1" si="7"/>
        <v>45533.597674999997</v>
      </c>
      <c r="N8" s="28"/>
      <c r="O8" s="68" t="str">
        <f>IF('Financial Goals (non-recurring)'!F9=0,"",'Financial Goals (non-recurring)'!F5)</f>
        <v>Abhay's Marriage</v>
      </c>
      <c r="P8" s="68">
        <f>IF(O8="","",YEAR('Financial Goals (non-recurring)'!F7))</f>
        <v>2013</v>
      </c>
      <c r="Q8" s="68">
        <f>IF(O8="","",YEAR('Financial Goals (non-recurring)'!F6))</f>
        <v>2032</v>
      </c>
      <c r="R8" s="68">
        <f>IF(O8="","",Report!I19)</f>
        <v>2</v>
      </c>
      <c r="S8" s="136" t="str">
        <f t="shared" si="8"/>
        <v>1+2</v>
      </c>
      <c r="T8" s="155" t="e">
        <f t="shared" si="9"/>
        <v>#N/A</v>
      </c>
      <c r="U8" s="28"/>
      <c r="V8" t="s">
        <v>180</v>
      </c>
      <c r="W8" s="67">
        <v>5</v>
      </c>
      <c r="X8" s="152">
        <f ca="1">AH3</f>
        <v>0.48</v>
      </c>
      <c r="Y8" s="140">
        <f ca="1">IF('Detailed Cash Flow Chart'!E8=0,NA(),M8-'Detailed Cash Flow Chart'!E8)</f>
        <v>7886.0806191417869</v>
      </c>
      <c r="Z8" s="83"/>
      <c r="AA8" s="141">
        <f ca="1">Y8
-IF('Financial Goals (non-recurring)'!$B$4=2,IF('Detailed Cash Flow Chart'!S8="",0,'Detailed Cash Flow Chart'!S8),0)
-IF('Financial Goals (non-recurring)'!$D$4=2,IF('Detailed Cash Flow Chart'!U8="",0,'Detailed Cash Flow Chart'!U8),0)
-IF('Financial Goals (non-recurring)'!$F$4=2,IF('Detailed Cash Flow Chart'!W8="",0,'Detailed Cash Flow Chart'!W8),0)
-IF('Financial Goals (non-recurring)'!$H$4=2,IF('Detailed Cash Flow Chart'!Y8="",0,'Detailed Cash Flow Chart'!Y8),0)
-IF('Financial Goals (non-recurring)'!$J$4=2,IF('Detailed Cash Flow Chart'!AA8="",0,'Detailed Cash Flow Chart'!AA8),0)
-IF('Financial Goals (recurring)'!$B$3=2,IF('Detailed Cash Flow Chart'!AG8="",0,'Detailed Cash Flow Chart'!AG8),0)
-IF('Financial Goals (recurring)'!$K$3=2,IF('Detailed Cash Flow Chart'!AN8="",0,'Detailed Cash Flow Chart'!AN8),0)</f>
        <v>7886.0806191417869</v>
      </c>
      <c r="AB8" s="139"/>
      <c r="AC8" s="140">
        <f ca="1">AA8
-IF('Financial Goals (non-recurring)'!$B$4=3,IF('Detailed Cash Flow Chart'!S8="",0,'Detailed Cash Flow Chart'!S8),0)
-IF('Financial Goals (non-recurring)'!$D$4=3,IF('Detailed Cash Flow Chart'!U8="",0,'Detailed Cash Flow Chart'!U8),0)
-IF('Financial Goals (non-recurring)'!$F$4=3,IF('Detailed Cash Flow Chart'!W8="",0,'Detailed Cash Flow Chart'!W8),0)
-IF('Financial Goals (non-recurring)'!$H$4=3,IF('Detailed Cash Flow Chart'!Y8="",0,'Detailed Cash Flow Chart'!Y8),0)
-IF('Financial Goals (non-recurring)'!$J$4=3,IF('Detailed Cash Flow Chart'!AA8="",0,'Detailed Cash Flow Chart'!AA8),0)
-IF('Financial Goals (recurring)'!$B$3=3,IF('Detailed Cash Flow Chart'!AG8="",0,'Detailed Cash Flow Chart'!AG8),0)
-IF('Financial Goals (recurring)'!$K$3=3,IF('Detailed Cash Flow Chart'!AN8="",0,'Detailed Cash Flow Chart'!AN8),0)</f>
        <v>-38505.632686016528</v>
      </c>
      <c r="AD8" s="83"/>
      <c r="AE8" s="146">
        <f ca="1">AC8
-IF('Financial Goals (non-recurring)'!$B$4=4,IF('Detailed Cash Flow Chart'!S8="",0,'Detailed Cash Flow Chart'!S8),0)
-IF('Financial Goals (non-recurring)'!$D$4=4,IF('Detailed Cash Flow Chart'!U8="",0,'Detailed Cash Flow Chart'!U8),0)
-IF('Financial Goals (non-recurring)'!$F$4=4,IF('Detailed Cash Flow Chart'!W8="",0,'Detailed Cash Flow Chart'!W8),0)
-IF('Financial Goals (non-recurring)'!$H$4=4,IF('Detailed Cash Flow Chart'!Y8="",0,'Detailed Cash Flow Chart'!Y8),0)
-IF('Financial Goals (non-recurring)'!$J$4=4,IF('Detailed Cash Flow Chart'!AA8="",0,'Detailed Cash Flow Chart'!AA8),0)
-IF('Financial Goals (recurring)'!$B$3=4,IF('Detailed Cash Flow Chart'!AG8="",0,'Detailed Cash Flow Chart'!AG8),0)
-IF('Financial Goals (recurring)'!$K$3=4,IF('Detailed Cash Flow Chart'!AN8="",0,'Detailed Cash Flow Chart'!AN8),0)</f>
        <v>-75197.479437467191</v>
      </c>
      <c r="AF8" s="139"/>
      <c r="AG8" s="145">
        <f ca="1">AE8
-IF('Financial Goals (non-recurring)'!$B$4=5,IF('Detailed Cash Flow Chart'!S8="",0,'Detailed Cash Flow Chart'!S8),0)
-IF('Financial Goals (non-recurring)'!$D$4=5,IF('Detailed Cash Flow Chart'!U8="",0,'Detailed Cash Flow Chart'!U8),0)
-IF('Financial Goals (non-recurring)'!$F$4=5,IF('Detailed Cash Flow Chart'!W8="",0,'Detailed Cash Flow Chart'!W8),0)
-IF('Financial Goals (non-recurring)'!$H$4=5,IF('Detailed Cash Flow Chart'!Y8="",0,'Detailed Cash Flow Chart'!Y8),0)
-IF('Financial Goals (non-recurring)'!$J$4=5,IF('Detailed Cash Flow Chart'!AA8="",0,'Detailed Cash Flow Chart'!AA8),0)
-IF('Financial Goals (recurring)'!$B$3=5,IF('Detailed Cash Flow Chart'!AG8="",0,'Detailed Cash Flow Chart'!AG8),0)
-IF('Financial Goals (recurring)'!$K$3=5,IF('Detailed Cash Flow Chart'!AN8="",0,'Detailed Cash Flow Chart'!AN8),0)</f>
        <v>-75197.479437467191</v>
      </c>
      <c r="AI8" s="145">
        <f ca="1">AG8
-IF('Financial Goals (non-recurring)'!$B$4=6,IF('Detailed Cash Flow Chart'!S8="",0,'Detailed Cash Flow Chart'!S8),0)
-IF('Financial Goals (non-recurring)'!$D$4=6,IF('Detailed Cash Flow Chart'!U8="",0,'Detailed Cash Flow Chart'!U8),0)
-IF('Financial Goals (non-recurring)'!$F$4=6,IF('Detailed Cash Flow Chart'!W8="",0,'Detailed Cash Flow Chart'!W8),0)
-IF('Financial Goals (non-recurring)'!$H$4=6,IF('Detailed Cash Flow Chart'!Y8="",0,'Detailed Cash Flow Chart'!Y8),0)
-IF('Financial Goals (non-recurring)'!$J$4=6,IF('Detailed Cash Flow Chart'!AA8="",0,'Detailed Cash Flow Chart'!AA8),0)
-IF('Financial Goals (recurring)'!$B$3=6,IF('Detailed Cash Flow Chart'!AG8="",0,'Detailed Cash Flow Chart'!AG8),0)
-IF('Financial Goals (recurring)'!$K$3=6,IF('Detailed Cash Flow Chart'!AN8="",0,'Detailed Cash Flow Chart'!AN8),0)</f>
        <v>-75197.479437467191</v>
      </c>
      <c r="AK8" s="145">
        <f ca="1">AI8
-IF('Financial Goals (non-recurring)'!$B$4=7,IF('Detailed Cash Flow Chart'!S8="",0,'Detailed Cash Flow Chart'!S8),0)
-IF('Financial Goals (non-recurring)'!$D$4=7,IF('Detailed Cash Flow Chart'!U8="",0,'Detailed Cash Flow Chart'!U8),0)
-IF('Financial Goals (non-recurring)'!$F$4=7,IF('Detailed Cash Flow Chart'!W8="",0,'Detailed Cash Flow Chart'!W8),0)
-IF('Financial Goals (non-recurring)'!$H$4=7,IF('Detailed Cash Flow Chart'!Y8="",0,'Detailed Cash Flow Chart'!Y8),0)
-IF('Financial Goals (non-recurring)'!$J$4=7,IF('Detailed Cash Flow Chart'!AA8="",0,'Detailed Cash Flow Chart'!AA8),0)
-IF('Financial Goals (recurring)'!$B$3=7,IF('Detailed Cash Flow Chart'!AG8="",0,'Detailed Cash Flow Chart'!AG8),0)
-IF('Financial Goals (recurring)'!$K$3=7,IF('Detailed Cash Flow Chart'!AN8="",0,'Detailed Cash Flow Chart'!AN8),0)</f>
        <v>-75197.479437467191</v>
      </c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</row>
    <row r="9" spans="1:61" ht="15.6">
      <c r="A9" s="45">
        <f ca="1">IF(ISERROR(C9),NA(),'Detailed Cash Flow Chart'!AJ9)</f>
        <v>2019</v>
      </c>
      <c r="B9" s="40">
        <f ca="1">'Detailed Cash Flow Chart'!B9</f>
        <v>45</v>
      </c>
      <c r="C9" s="87">
        <f t="shared" ca="1" si="5"/>
        <v>161051</v>
      </c>
      <c r="D9" s="87">
        <f t="shared" ca="1" si="0"/>
        <v>0</v>
      </c>
      <c r="E9" s="87">
        <f t="shared" ca="1" si="1"/>
        <v>0</v>
      </c>
      <c r="F9" s="87">
        <f t="shared" ca="1" si="2"/>
        <v>0</v>
      </c>
      <c r="G9" s="87">
        <f t="shared" ca="1" si="3"/>
        <v>0</v>
      </c>
      <c r="H9" s="87" t="e">
        <f t="shared" ca="1" si="6"/>
        <v>#N/A</v>
      </c>
      <c r="I9" s="289">
        <f ca="1">'Detailed Cash Flow Chart'!D9</f>
        <v>0</v>
      </c>
      <c r="J9" s="32">
        <f ca="1">IF(ISERROR(C9),NA(),'Detailed Cash Flow Chart'!C9)</f>
        <v>50005.278534250014</v>
      </c>
      <c r="K9" s="32">
        <f t="shared" ca="1" si="4"/>
        <v>55000</v>
      </c>
      <c r="L9" s="46">
        <f ca="1">IF(ISERROR(C9),NA(),'Detailed Cash Flow Chart'!AQ9)</f>
        <v>92443.153397118178</v>
      </c>
      <c r="M9" s="32">
        <f t="shared" ca="1" si="7"/>
        <v>56045.721465749986</v>
      </c>
      <c r="N9" s="28"/>
      <c r="O9" s="68" t="str">
        <f>IF('Financial Goals (non-recurring)'!H9=0,"",'Financial Goals (non-recurring)'!H5)</f>
        <v>XYZ marriage</v>
      </c>
      <c r="P9" s="68">
        <f>IF(O9="","",YEAR('Financial Goals (non-recurring)'!H7))</f>
        <v>2015</v>
      </c>
      <c r="Q9" s="68">
        <f>IF(O9="","",YEAR('Financial Goals (non-recurring)'!H6))</f>
        <v>2019</v>
      </c>
      <c r="R9" s="68">
        <f>IF(O9="","",Report!I20)</f>
        <v>4</v>
      </c>
      <c r="S9" s="136" t="str">
        <f t="shared" si="8"/>
        <v>1+2+3+4</v>
      </c>
      <c r="T9" s="155">
        <f t="shared" ca="1" si="9"/>
        <v>0.48</v>
      </c>
      <c r="U9" s="28"/>
      <c r="V9" t="s">
        <v>181</v>
      </c>
      <c r="W9" s="67">
        <v>6</v>
      </c>
      <c r="X9" s="152">
        <f ca="1">AJ3</f>
        <v>0.48</v>
      </c>
      <c r="Y9" s="140">
        <f ca="1">IF('Detailed Cash Flow Chart'!E9=0,NA(),M9-'Detailed Cash Flow Chart'!E9)</f>
        <v>14633.452704305957</v>
      </c>
      <c r="Z9" s="83"/>
      <c r="AA9" s="141">
        <f ca="1">Y9
-IF('Financial Goals (non-recurring)'!$B$4=2,IF('Detailed Cash Flow Chart'!S9="",0,'Detailed Cash Flow Chart'!S9),0)
-IF('Financial Goals (non-recurring)'!$D$4=2,IF('Detailed Cash Flow Chart'!U9="",0,'Detailed Cash Flow Chart'!U9),0)
-IF('Financial Goals (non-recurring)'!$F$4=2,IF('Detailed Cash Flow Chart'!W9="",0,'Detailed Cash Flow Chart'!W9),0)
-IF('Financial Goals (non-recurring)'!$H$4=2,IF('Detailed Cash Flow Chart'!Y9="",0,'Detailed Cash Flow Chart'!Y9),0)
-IF('Financial Goals (non-recurring)'!$J$4=2,IF('Detailed Cash Flow Chart'!AA9="",0,'Detailed Cash Flow Chart'!AA9),0)
-IF('Financial Goals (recurring)'!$B$3=2,IF('Detailed Cash Flow Chart'!AG9="",0,'Detailed Cash Flow Chart'!AG9),0)
-IF('Financial Goals (recurring)'!$K$3=2,IF('Detailed Cash Flow Chart'!AN9="",0,'Detailed Cash Flow Chart'!AN9),0)</f>
        <v>14633.452704305957</v>
      </c>
      <c r="AB9" s="139"/>
      <c r="AC9" s="140">
        <f ca="1">AA9
-IF('Financial Goals (non-recurring)'!$B$4=3,IF('Detailed Cash Flow Chart'!S9="",0,'Detailed Cash Flow Chart'!S9),0)
-IF('Financial Goals (non-recurring)'!$D$4=3,IF('Detailed Cash Flow Chart'!U9="",0,'Detailed Cash Flow Chart'!U9),0)
-IF('Financial Goals (non-recurring)'!$F$4=3,IF('Detailed Cash Flow Chart'!W9="",0,'Detailed Cash Flow Chart'!W9),0)
-IF('Financial Goals (non-recurring)'!$H$4=3,IF('Detailed Cash Flow Chart'!Y9="",0,'Detailed Cash Flow Chart'!Y9),0)
-IF('Financial Goals (non-recurring)'!$J$4=3,IF('Detailed Cash Flow Chart'!AA9="",0,'Detailed Cash Flow Chart'!AA9),0)
-IF('Financial Goals (recurring)'!$B$3=3,IF('Detailed Cash Flow Chart'!AG9="",0,'Detailed Cash Flow Chart'!AG9),0)
-IF('Financial Goals (recurring)'!$K$3=3,IF('Detailed Cash Flow Chart'!AN9="",0,'Detailed Cash Flow Chart'!AN9),0)</f>
        <v>-36397.431931368192</v>
      </c>
      <c r="AD9" s="83"/>
      <c r="AE9" s="146">
        <f ca="1">AC9
-IF('Financial Goals (non-recurring)'!$B$4=4,IF('Detailed Cash Flow Chart'!S9="",0,'Detailed Cash Flow Chart'!S9),0)
-IF('Financial Goals (non-recurring)'!$D$4=4,IF('Detailed Cash Flow Chart'!U9="",0,'Detailed Cash Flow Chart'!U9),0)
-IF('Financial Goals (non-recurring)'!$F$4=4,IF('Detailed Cash Flow Chart'!W9="",0,'Detailed Cash Flow Chart'!W9),0)
-IF('Financial Goals (non-recurring)'!$H$4=4,IF('Detailed Cash Flow Chart'!Y9="",0,'Detailed Cash Flow Chart'!Y9),0)
-IF('Financial Goals (non-recurring)'!$J$4=4,IF('Detailed Cash Flow Chart'!AA9="",0,'Detailed Cash Flow Chart'!AA9),0)
-IF('Financial Goals (recurring)'!$B$3=4,IF('Detailed Cash Flow Chart'!AG9="",0,'Detailed Cash Flow Chart'!AG9),0)
-IF('Financial Goals (recurring)'!$K$3=4,IF('Detailed Cash Flow Chart'!AN9="",0,'Detailed Cash Flow Chart'!AN9),0)</f>
        <v>-36397.431931368192</v>
      </c>
      <c r="AF9" s="139"/>
      <c r="AG9" s="145">
        <f ca="1">AE9
-IF('Financial Goals (non-recurring)'!$B$4=5,IF('Detailed Cash Flow Chart'!S9="",0,'Detailed Cash Flow Chart'!S9),0)
-IF('Financial Goals (non-recurring)'!$D$4=5,IF('Detailed Cash Flow Chart'!U9="",0,'Detailed Cash Flow Chart'!U9),0)
-IF('Financial Goals (non-recurring)'!$F$4=5,IF('Detailed Cash Flow Chart'!W9="",0,'Detailed Cash Flow Chart'!W9),0)
-IF('Financial Goals (non-recurring)'!$H$4=5,IF('Detailed Cash Flow Chart'!Y9="",0,'Detailed Cash Flow Chart'!Y9),0)
-IF('Financial Goals (non-recurring)'!$J$4=5,IF('Detailed Cash Flow Chart'!AA9="",0,'Detailed Cash Flow Chart'!AA9),0)
-IF('Financial Goals (recurring)'!$B$3=5,IF('Detailed Cash Flow Chart'!AG9="",0,'Detailed Cash Flow Chart'!AG9),0)
-IF('Financial Goals (recurring)'!$K$3=5,IF('Detailed Cash Flow Chart'!AN9="",0,'Detailed Cash Flow Chart'!AN9),0)</f>
        <v>-36397.431931368192</v>
      </c>
      <c r="AI9" s="145">
        <f ca="1">AG9
-IF('Financial Goals (non-recurring)'!$B$4=6,IF('Detailed Cash Flow Chart'!S9="",0,'Detailed Cash Flow Chart'!S9),0)
-IF('Financial Goals (non-recurring)'!$D$4=6,IF('Detailed Cash Flow Chart'!U9="",0,'Detailed Cash Flow Chart'!U9),0)
-IF('Financial Goals (non-recurring)'!$F$4=6,IF('Detailed Cash Flow Chart'!W9="",0,'Detailed Cash Flow Chart'!W9),0)
-IF('Financial Goals (non-recurring)'!$H$4=6,IF('Detailed Cash Flow Chart'!Y9="",0,'Detailed Cash Flow Chart'!Y9),0)
-IF('Financial Goals (non-recurring)'!$J$4=6,IF('Detailed Cash Flow Chart'!AA9="",0,'Detailed Cash Flow Chart'!AA9),0)
-IF('Financial Goals (recurring)'!$B$3=6,IF('Detailed Cash Flow Chart'!AG9="",0,'Detailed Cash Flow Chart'!AG9),0)
-IF('Financial Goals (recurring)'!$K$3=6,IF('Detailed Cash Flow Chart'!AN9="",0,'Detailed Cash Flow Chart'!AN9),0)</f>
        <v>-36397.431931368192</v>
      </c>
      <c r="AK9" s="145">
        <f ca="1">AI9
-IF('Financial Goals (non-recurring)'!$B$4=7,IF('Detailed Cash Flow Chart'!S9="",0,'Detailed Cash Flow Chart'!S9),0)
-IF('Financial Goals (non-recurring)'!$D$4=7,IF('Detailed Cash Flow Chart'!U9="",0,'Detailed Cash Flow Chart'!U9),0)
-IF('Financial Goals (non-recurring)'!$F$4=7,IF('Detailed Cash Flow Chart'!W9="",0,'Detailed Cash Flow Chart'!W9),0)
-IF('Financial Goals (non-recurring)'!$H$4=7,IF('Detailed Cash Flow Chart'!Y9="",0,'Detailed Cash Flow Chart'!Y9),0)
-IF('Financial Goals (non-recurring)'!$J$4=7,IF('Detailed Cash Flow Chart'!AA9="",0,'Detailed Cash Flow Chart'!AA9),0)
-IF('Financial Goals (recurring)'!$B$3=7,IF('Detailed Cash Flow Chart'!AG9="",0,'Detailed Cash Flow Chart'!AG9),0)
-IF('Financial Goals (recurring)'!$K$3=7,IF('Detailed Cash Flow Chart'!AN9="",0,'Detailed Cash Flow Chart'!AN9),0)</f>
        <v>-36397.431931368192</v>
      </c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10" spans="1:61" ht="15.6">
      <c r="A10" s="45">
        <f ca="1">IF(ISERROR(C10),NA(),'Detailed Cash Flow Chart'!AJ10)</f>
        <v>2020</v>
      </c>
      <c r="B10" s="40">
        <f ca="1">'Detailed Cash Flow Chart'!B10</f>
        <v>46</v>
      </c>
      <c r="C10" s="87">
        <f t="shared" ca="1" si="5"/>
        <v>177156.1</v>
      </c>
      <c r="D10" s="87">
        <f t="shared" ca="1" si="0"/>
        <v>0</v>
      </c>
      <c r="E10" s="87">
        <f t="shared" ca="1" si="1"/>
        <v>0</v>
      </c>
      <c r="F10" s="87">
        <f t="shared" ca="1" si="2"/>
        <v>0</v>
      </c>
      <c r="G10" s="87">
        <f t="shared" ca="1" si="3"/>
        <v>0</v>
      </c>
      <c r="H10" s="87" t="e">
        <f t="shared" ca="1" si="6"/>
        <v>#N/A</v>
      </c>
      <c r="I10" s="289">
        <f ca="1">'Detailed Cash Flow Chart'!D10</f>
        <v>0</v>
      </c>
      <c r="J10" s="32">
        <f ca="1">IF(ISERROR(C10),NA(),'Detailed Cash Flow Chart'!C10)</f>
        <v>54505.753602332516</v>
      </c>
      <c r="K10" s="32">
        <f t="shared" ca="1" si="4"/>
        <v>55000</v>
      </c>
      <c r="L10" s="46">
        <f ca="1">IF(ISERROR(C10),NA(),'Detailed Cash Flow Chart'!AQ10)</f>
        <v>101687.46873683001</v>
      </c>
      <c r="M10" s="32">
        <f t="shared" ca="1" si="7"/>
        <v>67650.346397667483</v>
      </c>
      <c r="N10" s="28"/>
      <c r="O10" s="68" t="str">
        <f>IF('Financial Goals (non-recurring)'!J9=0,"",'Financial Goals (non-recurring)'!J5)</f>
        <v/>
      </c>
      <c r="P10" s="68" t="str">
        <f>IF(O10="","",YEAR('Financial Goals (non-recurring)'!J7))</f>
        <v/>
      </c>
      <c r="Q10" s="68" t="str">
        <f>IF(O10="","",YEAR('Financial Goals (non-recurring)'!J6))</f>
        <v/>
      </c>
      <c r="R10" s="68" t="str">
        <f>IF(O10="","",Report!I21)</f>
        <v/>
      </c>
      <c r="S10" s="136" t="str">
        <f t="shared" si="8"/>
        <v>see note 2 below</v>
      </c>
      <c r="T10" s="155" t="str">
        <f t="shared" si="9"/>
        <v/>
      </c>
      <c r="U10" s="28"/>
      <c r="V10" t="s">
        <v>188</v>
      </c>
      <c r="W10" s="67">
        <v>7</v>
      </c>
      <c r="X10" s="152">
        <f ca="1">AL3</f>
        <v>0.48</v>
      </c>
      <c r="Y10" s="140">
        <f ca="1">IF('Detailed Cash Flow Chart'!E10=0,NA(),M10-'Detailed Cash Flow Chart'!E10)</f>
        <v>22096.850760079047</v>
      </c>
      <c r="Z10" s="83"/>
      <c r="AA10" s="141">
        <f ca="1">Y10
-IF('Financial Goals (non-recurring)'!$B$4=2,IF('Detailed Cash Flow Chart'!S10="",0,'Detailed Cash Flow Chart'!S10),0)
-IF('Financial Goals (non-recurring)'!$D$4=2,IF('Detailed Cash Flow Chart'!U10="",0,'Detailed Cash Flow Chart'!U10),0)
-IF('Financial Goals (non-recurring)'!$F$4=2,IF('Detailed Cash Flow Chart'!W10="",0,'Detailed Cash Flow Chart'!W10),0)
-IF('Financial Goals (non-recurring)'!$H$4=2,IF('Detailed Cash Flow Chart'!Y10="",0,'Detailed Cash Flow Chart'!Y10),0)
-IF('Financial Goals (non-recurring)'!$J$4=2,IF('Detailed Cash Flow Chart'!AA10="",0,'Detailed Cash Flow Chart'!AA10),0)
-IF('Financial Goals (recurring)'!$B$3=2,IF('Detailed Cash Flow Chart'!AG10="",0,'Detailed Cash Flow Chart'!AG10),0)
-IF('Financial Goals (recurring)'!$K$3=2,IF('Detailed Cash Flow Chart'!AN10="",0,'Detailed Cash Flow Chart'!AN10),0)</f>
        <v>22096.850760079047</v>
      </c>
      <c r="AB10" s="139"/>
      <c r="AC10" s="140">
        <f ca="1">AA10
-IF('Financial Goals (non-recurring)'!$B$4=3,IF('Detailed Cash Flow Chart'!S10="",0,'Detailed Cash Flow Chart'!S10),0)
-IF('Financial Goals (non-recurring)'!$D$4=3,IF('Detailed Cash Flow Chart'!U10="",0,'Detailed Cash Flow Chart'!U10),0)
-IF('Financial Goals (non-recurring)'!$F$4=3,IF('Detailed Cash Flow Chart'!W10="",0,'Detailed Cash Flow Chart'!W10),0)
-IF('Financial Goals (non-recurring)'!$H$4=3,IF('Detailed Cash Flow Chart'!Y10="",0,'Detailed Cash Flow Chart'!Y10),0)
-IF('Financial Goals (non-recurring)'!$J$4=3,IF('Detailed Cash Flow Chart'!AA10="",0,'Detailed Cash Flow Chart'!AA10),0)
-IF('Financial Goals (recurring)'!$B$3=3,IF('Detailed Cash Flow Chart'!AG10="",0,'Detailed Cash Flow Chart'!AG10),0)
-IF('Financial Goals (recurring)'!$K$3=3,IF('Detailed Cash Flow Chart'!AN10="",0,'Detailed Cash Flow Chart'!AN10),0)</f>
        <v>-34037.122339162524</v>
      </c>
      <c r="AD10" s="83"/>
      <c r="AE10" s="146">
        <f ca="1">AC10
-IF('Financial Goals (non-recurring)'!$B$4=4,IF('Detailed Cash Flow Chart'!S10="",0,'Detailed Cash Flow Chart'!S10),0)
-IF('Financial Goals (non-recurring)'!$D$4=4,IF('Detailed Cash Flow Chart'!U10="",0,'Detailed Cash Flow Chart'!U10),0)
-IF('Financial Goals (non-recurring)'!$F$4=4,IF('Detailed Cash Flow Chart'!W10="",0,'Detailed Cash Flow Chart'!W10),0)
-IF('Financial Goals (non-recurring)'!$H$4=4,IF('Detailed Cash Flow Chart'!Y10="",0,'Detailed Cash Flow Chart'!Y10),0)
-IF('Financial Goals (non-recurring)'!$J$4=4,IF('Detailed Cash Flow Chart'!AA10="",0,'Detailed Cash Flow Chart'!AA10),0)
-IF('Financial Goals (recurring)'!$B$3=4,IF('Detailed Cash Flow Chart'!AG10="",0,'Detailed Cash Flow Chart'!AG10),0)
-IF('Financial Goals (recurring)'!$K$3=4,IF('Detailed Cash Flow Chart'!AN10="",0,'Detailed Cash Flow Chart'!AN10),0)</f>
        <v>-34037.122339162524</v>
      </c>
      <c r="AF10" s="139"/>
      <c r="AG10" s="145">
        <f ca="1">AE10
-IF('Financial Goals (non-recurring)'!$B$4=5,IF('Detailed Cash Flow Chart'!S10="",0,'Detailed Cash Flow Chart'!S10),0)
-IF('Financial Goals (non-recurring)'!$D$4=5,IF('Detailed Cash Flow Chart'!U10="",0,'Detailed Cash Flow Chart'!U10),0)
-IF('Financial Goals (non-recurring)'!$F$4=5,IF('Detailed Cash Flow Chart'!W10="",0,'Detailed Cash Flow Chart'!W10),0)
-IF('Financial Goals (non-recurring)'!$H$4=5,IF('Detailed Cash Flow Chart'!Y10="",0,'Detailed Cash Flow Chart'!Y10),0)
-IF('Financial Goals (non-recurring)'!$J$4=5,IF('Detailed Cash Flow Chart'!AA10="",0,'Detailed Cash Flow Chart'!AA10),0)
-IF('Financial Goals (recurring)'!$B$3=5,IF('Detailed Cash Flow Chart'!AG10="",0,'Detailed Cash Flow Chart'!AG10),0)
-IF('Financial Goals (recurring)'!$K$3=5,IF('Detailed Cash Flow Chart'!AN10="",0,'Detailed Cash Flow Chart'!AN10),0)</f>
        <v>-34037.122339162524</v>
      </c>
      <c r="AI10" s="145">
        <f ca="1">AG10
-IF('Financial Goals (non-recurring)'!$B$4=6,IF('Detailed Cash Flow Chart'!S10="",0,'Detailed Cash Flow Chart'!S10),0)
-IF('Financial Goals (non-recurring)'!$D$4=6,IF('Detailed Cash Flow Chart'!U10="",0,'Detailed Cash Flow Chart'!U10),0)
-IF('Financial Goals (non-recurring)'!$F$4=6,IF('Detailed Cash Flow Chart'!W10="",0,'Detailed Cash Flow Chart'!W10),0)
-IF('Financial Goals (non-recurring)'!$H$4=6,IF('Detailed Cash Flow Chart'!Y10="",0,'Detailed Cash Flow Chart'!Y10),0)
-IF('Financial Goals (non-recurring)'!$J$4=6,IF('Detailed Cash Flow Chart'!AA10="",0,'Detailed Cash Flow Chart'!AA10),0)
-IF('Financial Goals (recurring)'!$B$3=6,IF('Detailed Cash Flow Chart'!AG10="",0,'Detailed Cash Flow Chart'!AG10),0)
-IF('Financial Goals (recurring)'!$K$3=6,IF('Detailed Cash Flow Chart'!AN10="",0,'Detailed Cash Flow Chart'!AN10),0)</f>
        <v>-34037.122339162524</v>
      </c>
      <c r="AK10" s="145">
        <f ca="1">AI10
-IF('Financial Goals (non-recurring)'!$B$4=7,IF('Detailed Cash Flow Chart'!S10="",0,'Detailed Cash Flow Chart'!S10),0)
-IF('Financial Goals (non-recurring)'!$D$4=7,IF('Detailed Cash Flow Chart'!U10="",0,'Detailed Cash Flow Chart'!U10),0)
-IF('Financial Goals (non-recurring)'!$F$4=7,IF('Detailed Cash Flow Chart'!W10="",0,'Detailed Cash Flow Chart'!W10),0)
-IF('Financial Goals (non-recurring)'!$H$4=7,IF('Detailed Cash Flow Chart'!Y10="",0,'Detailed Cash Flow Chart'!Y10),0)
-IF('Financial Goals (non-recurring)'!$J$4=7,IF('Detailed Cash Flow Chart'!AA10="",0,'Detailed Cash Flow Chart'!AA10),0)
-IF('Financial Goals (recurring)'!$B$3=7,IF('Detailed Cash Flow Chart'!AG10="",0,'Detailed Cash Flow Chart'!AG10),0)
-IF('Financial Goals (recurring)'!$K$3=7,IF('Detailed Cash Flow Chart'!AN10="",0,'Detailed Cash Flow Chart'!AN10),0)</f>
        <v>-34037.122339162524</v>
      </c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</row>
    <row r="11" spans="1:61" ht="15.6">
      <c r="A11" s="45">
        <f ca="1">IF(ISERROR(C11),NA(),'Detailed Cash Flow Chart'!AJ11)</f>
        <v>2021</v>
      </c>
      <c r="B11" s="40">
        <f ca="1">'Detailed Cash Flow Chart'!B11</f>
        <v>47</v>
      </c>
      <c r="C11" s="87">
        <f t="shared" ca="1" si="5"/>
        <v>194871.71000000002</v>
      </c>
      <c r="D11" s="87">
        <f t="shared" ca="1" si="0"/>
        <v>0</v>
      </c>
      <c r="E11" s="87">
        <f t="shared" ca="1" si="1"/>
        <v>0</v>
      </c>
      <c r="F11" s="87">
        <f t="shared" ca="1" si="2"/>
        <v>0</v>
      </c>
      <c r="G11" s="87">
        <f t="shared" ca="1" si="3"/>
        <v>0</v>
      </c>
      <c r="H11" s="87" t="e">
        <f t="shared" ca="1" si="6"/>
        <v>#N/A</v>
      </c>
      <c r="I11" s="87">
        <f ca="1">'Detailed Cash Flow Chart'!D11</f>
        <v>0</v>
      </c>
      <c r="J11" s="32">
        <f ca="1">IF(ISERROR(C11),NA(),'Detailed Cash Flow Chart'!C11)</f>
        <v>59411.271426542444</v>
      </c>
      <c r="K11" s="32">
        <f t="shared" ca="1" si="4"/>
        <v>55000</v>
      </c>
      <c r="L11" s="46">
        <f ca="1">IF(ISERROR(C11),NA(),'Detailed Cash Flow Chart'!AQ11)</f>
        <v>111856.21561051301</v>
      </c>
      <c r="M11" s="32">
        <f t="shared" ca="1" si="7"/>
        <v>80460.438573457592</v>
      </c>
      <c r="N11" s="28"/>
      <c r="O11" s="68" t="str">
        <f>IF('Financial Goals (recurring)'!B8=0,"",'Financial Goals (recurring)'!A2)</f>
        <v/>
      </c>
      <c r="P11" s="68" t="str">
        <f>IF(O11="","",'Financial Goals (recurring)'!D4)</f>
        <v/>
      </c>
      <c r="Q11" s="68" t="str">
        <f>IF(O11="","",MAX('Financial Goals (recurring)'!E4:E34))</f>
        <v/>
      </c>
      <c r="R11" s="68" t="str">
        <f>IF(O11="","",Report!I23)</f>
        <v/>
      </c>
      <c r="S11" s="136" t="str">
        <f t="shared" si="8"/>
        <v>see note 2 below</v>
      </c>
      <c r="T11" s="155" t="str">
        <f t="shared" si="9"/>
        <v/>
      </c>
      <c r="U11" s="28"/>
      <c r="W11" s="67"/>
      <c r="X11" s="67"/>
      <c r="Y11" s="140">
        <f ca="1">IF('Detailed Cash Flow Chart'!E11=0,NA(),M11-'Detailed Cash Flow Chart'!E11)</f>
        <v>30351.593372110314</v>
      </c>
      <c r="Z11" s="83"/>
      <c r="AA11" s="141">
        <f ca="1">Y11
-IF('Financial Goals (non-recurring)'!$B$4=2,IF('Detailed Cash Flow Chart'!S11="",0,'Detailed Cash Flow Chart'!S11),0)
-IF('Financial Goals (non-recurring)'!$D$4=2,IF('Detailed Cash Flow Chart'!U11="",0,'Detailed Cash Flow Chart'!U11),0)
-IF('Financial Goals (non-recurring)'!$F$4=2,IF('Detailed Cash Flow Chart'!W11="",0,'Detailed Cash Flow Chart'!W11),0)
-IF('Financial Goals (non-recurring)'!$H$4=2,IF('Detailed Cash Flow Chart'!Y11="",0,'Detailed Cash Flow Chart'!Y11),0)
-IF('Financial Goals (non-recurring)'!$J$4=2,IF('Detailed Cash Flow Chart'!AA11="",0,'Detailed Cash Flow Chart'!AA11),0)
-IF('Financial Goals (recurring)'!$B$3=2,IF('Detailed Cash Flow Chart'!AG11="",0,'Detailed Cash Flow Chart'!AG11),0)
-IF('Financial Goals (recurring)'!$K$3=2,IF('Detailed Cash Flow Chart'!AN11="",0,'Detailed Cash Flow Chart'!AN11),0)</f>
        <v>30351.593372110314</v>
      </c>
      <c r="AB11" s="139"/>
      <c r="AC11" s="140">
        <f ca="1">AA11
-IF('Financial Goals (non-recurring)'!$B$4=3,IF('Detailed Cash Flow Chart'!S11="",0,'Detailed Cash Flow Chart'!S11),0)
-IF('Financial Goals (non-recurring)'!$D$4=3,IF('Detailed Cash Flow Chart'!U11="",0,'Detailed Cash Flow Chart'!U11),0)
-IF('Financial Goals (non-recurring)'!$F$4=3,IF('Detailed Cash Flow Chart'!W11="",0,'Detailed Cash Flow Chart'!W11),0)
-IF('Financial Goals (non-recurring)'!$H$4=3,IF('Detailed Cash Flow Chart'!Y11="",0,'Detailed Cash Flow Chart'!Y11),0)
-IF('Financial Goals (non-recurring)'!$J$4=3,IF('Detailed Cash Flow Chart'!AA11="",0,'Detailed Cash Flow Chart'!AA11),0)
-IF('Financial Goals (recurring)'!$B$3=3,IF('Detailed Cash Flow Chart'!AG11="",0,'Detailed Cash Flow Chart'!AG11),0)
-IF('Financial Goals (recurring)'!$K$3=3,IF('Detailed Cash Flow Chart'!AN11="",0,'Detailed Cash Flow Chart'!AN11),0)</f>
        <v>-31395.777037055421</v>
      </c>
      <c r="AD11" s="83"/>
      <c r="AE11" s="146">
        <f ca="1">AC11
-IF('Financial Goals (non-recurring)'!$B$4=4,IF('Detailed Cash Flow Chart'!S11="",0,'Detailed Cash Flow Chart'!S11),0)
-IF('Financial Goals (non-recurring)'!$D$4=4,IF('Detailed Cash Flow Chart'!U11="",0,'Detailed Cash Flow Chart'!U11),0)
-IF('Financial Goals (non-recurring)'!$F$4=4,IF('Detailed Cash Flow Chart'!W11="",0,'Detailed Cash Flow Chart'!W11),0)
-IF('Financial Goals (non-recurring)'!$H$4=4,IF('Detailed Cash Flow Chart'!Y11="",0,'Detailed Cash Flow Chart'!Y11),0)
-IF('Financial Goals (non-recurring)'!$J$4=4,IF('Detailed Cash Flow Chart'!AA11="",0,'Detailed Cash Flow Chart'!AA11),0)
-IF('Financial Goals (recurring)'!$B$3=4,IF('Detailed Cash Flow Chart'!AG11="",0,'Detailed Cash Flow Chart'!AG11),0)
-IF('Financial Goals (recurring)'!$K$3=4,IF('Detailed Cash Flow Chart'!AN11="",0,'Detailed Cash Flow Chart'!AN11),0)</f>
        <v>-31395.777037055421</v>
      </c>
      <c r="AF11" s="139"/>
      <c r="AG11" s="145">
        <f ca="1">AE11
-IF('Financial Goals (non-recurring)'!$B$4=5,IF('Detailed Cash Flow Chart'!S11="",0,'Detailed Cash Flow Chart'!S11),0)
-IF('Financial Goals (non-recurring)'!$D$4=5,IF('Detailed Cash Flow Chart'!U11="",0,'Detailed Cash Flow Chart'!U11),0)
-IF('Financial Goals (non-recurring)'!$F$4=5,IF('Detailed Cash Flow Chart'!W11="",0,'Detailed Cash Flow Chart'!W11),0)
-IF('Financial Goals (non-recurring)'!$H$4=5,IF('Detailed Cash Flow Chart'!Y11="",0,'Detailed Cash Flow Chart'!Y11),0)
-IF('Financial Goals (non-recurring)'!$J$4=5,IF('Detailed Cash Flow Chart'!AA11="",0,'Detailed Cash Flow Chart'!AA11),0)
-IF('Financial Goals (recurring)'!$B$3=5,IF('Detailed Cash Flow Chart'!AG11="",0,'Detailed Cash Flow Chart'!AG11),0)
-IF('Financial Goals (recurring)'!$K$3=5,IF('Detailed Cash Flow Chart'!AN11="",0,'Detailed Cash Flow Chart'!AN11),0)</f>
        <v>-31395.777037055421</v>
      </c>
      <c r="AI11" s="145">
        <f ca="1">AG11
-IF('Financial Goals (non-recurring)'!$B$4=6,IF('Detailed Cash Flow Chart'!S11="",0,'Detailed Cash Flow Chart'!S11),0)
-IF('Financial Goals (non-recurring)'!$D$4=6,IF('Detailed Cash Flow Chart'!U11="",0,'Detailed Cash Flow Chart'!U11),0)
-IF('Financial Goals (non-recurring)'!$F$4=6,IF('Detailed Cash Flow Chart'!W11="",0,'Detailed Cash Flow Chart'!W11),0)
-IF('Financial Goals (non-recurring)'!$H$4=6,IF('Detailed Cash Flow Chart'!Y11="",0,'Detailed Cash Flow Chart'!Y11),0)
-IF('Financial Goals (non-recurring)'!$J$4=6,IF('Detailed Cash Flow Chart'!AA11="",0,'Detailed Cash Flow Chart'!AA11),0)
-IF('Financial Goals (recurring)'!$B$3=6,IF('Detailed Cash Flow Chart'!AG11="",0,'Detailed Cash Flow Chart'!AG11),0)
-IF('Financial Goals (recurring)'!$K$3=6,IF('Detailed Cash Flow Chart'!AN11="",0,'Detailed Cash Flow Chart'!AN11),0)</f>
        <v>-31395.777037055421</v>
      </c>
      <c r="AK11" s="145">
        <f ca="1">AI11
-IF('Financial Goals (non-recurring)'!$B$4=7,IF('Detailed Cash Flow Chart'!S11="",0,'Detailed Cash Flow Chart'!S11),0)
-IF('Financial Goals (non-recurring)'!$D$4=7,IF('Detailed Cash Flow Chart'!U11="",0,'Detailed Cash Flow Chart'!U11),0)
-IF('Financial Goals (non-recurring)'!$F$4=7,IF('Detailed Cash Flow Chart'!W11="",0,'Detailed Cash Flow Chart'!W11),0)
-IF('Financial Goals (non-recurring)'!$H$4=7,IF('Detailed Cash Flow Chart'!Y11="",0,'Detailed Cash Flow Chart'!Y11),0)
-IF('Financial Goals (non-recurring)'!$J$4=7,IF('Detailed Cash Flow Chart'!AA11="",0,'Detailed Cash Flow Chart'!AA11),0)
-IF('Financial Goals (recurring)'!$B$3=7,IF('Detailed Cash Flow Chart'!AG11="",0,'Detailed Cash Flow Chart'!AG11),0)
-IF('Financial Goals (recurring)'!$K$3=7,IF('Detailed Cash Flow Chart'!AN11="",0,'Detailed Cash Flow Chart'!AN11),0)</f>
        <v>-31395.777037055421</v>
      </c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</row>
    <row r="12" spans="1:61" ht="15.6">
      <c r="A12" s="45">
        <f ca="1">IF(ISERROR(C12),NA(),'Detailed Cash Flow Chart'!AJ12)</f>
        <v>2022</v>
      </c>
      <c r="B12" s="40">
        <f ca="1">'Detailed Cash Flow Chart'!B12</f>
        <v>48</v>
      </c>
      <c r="C12" s="87">
        <f t="shared" ca="1" si="5"/>
        <v>214358.88100000002</v>
      </c>
      <c r="D12" s="87">
        <f t="shared" ca="1" si="0"/>
        <v>0</v>
      </c>
      <c r="E12" s="87">
        <f t="shared" ca="1" si="1"/>
        <v>0</v>
      </c>
      <c r="F12" s="87">
        <f t="shared" ca="1" si="2"/>
        <v>0</v>
      </c>
      <c r="G12" s="87">
        <f t="shared" ca="1" si="3"/>
        <v>0</v>
      </c>
      <c r="H12" s="87" t="e">
        <f t="shared" ca="1" si="6"/>
        <v>#N/A</v>
      </c>
      <c r="I12" s="87">
        <f ca="1">'Detailed Cash Flow Chart'!D12</f>
        <v>0</v>
      </c>
      <c r="J12" s="32">
        <f ca="1">IF(ISERROR(C12),NA(),'Detailed Cash Flow Chart'!C12)</f>
        <v>64758.285854931266</v>
      </c>
      <c r="K12" s="32">
        <f t="shared" ca="1" si="4"/>
        <v>55000</v>
      </c>
      <c r="L12" s="46">
        <f ca="1">IF(ISERROR(C12),NA(),'Detailed Cash Flow Chart'!AQ12)</f>
        <v>123041.83717156432</v>
      </c>
      <c r="M12" s="32">
        <f t="shared" ca="1" si="7"/>
        <v>94600.595145068772</v>
      </c>
      <c r="N12" s="28"/>
      <c r="O12" s="154" t="str">
        <f>IF('Financial Goals (recurring)'!K8=0,"",'Financial Goals (recurring)'!J2)</f>
        <v/>
      </c>
      <c r="P12" s="154" t="str">
        <f>IF(O12="","",'Financial Goals (recurring)'!M4)</f>
        <v/>
      </c>
      <c r="Q12" s="154" t="str">
        <f>IF(O12="","",MAX('Financial Goals (recurring)'!N4:N34))</f>
        <v/>
      </c>
      <c r="R12" s="154" t="str">
        <f>IF(O12="","",Report!I24)</f>
        <v/>
      </c>
      <c r="S12" s="136" t="str">
        <f>IF(Q12&gt;$Q$5,"see note 2 below",IF(R12="","",INDEX($V$4:$X$10,MATCH(R12,$W$4:$W$10,0),1)))</f>
        <v>see note 2 below</v>
      </c>
      <c r="T12" s="155" t="str">
        <f t="shared" si="9"/>
        <v/>
      </c>
      <c r="U12" s="28"/>
      <c r="W12" s="67"/>
      <c r="X12" s="67"/>
      <c r="Y12" s="140">
        <f ca="1">IF('Detailed Cash Flow Chart'!E12=0,NA(),M12-'Detailed Cash Flow Chart'!E12)</f>
        <v>39480.865423586765</v>
      </c>
      <c r="Z12" s="83"/>
      <c r="AA12" s="141">
        <f ca="1">Y12
-IF('Financial Goals (non-recurring)'!$B$4=2,IF('Detailed Cash Flow Chart'!S12="",0,'Detailed Cash Flow Chart'!S12),0)
-IF('Financial Goals (non-recurring)'!$D$4=2,IF('Detailed Cash Flow Chart'!U12="",0,'Detailed Cash Flow Chart'!U12),0)
-IF('Financial Goals (non-recurring)'!$F$4=2,IF('Detailed Cash Flow Chart'!W12="",0,'Detailed Cash Flow Chart'!W12),0)
-IF('Financial Goals (non-recurring)'!$H$4=2,IF('Detailed Cash Flow Chart'!Y12="",0,'Detailed Cash Flow Chart'!Y12),0)
-IF('Financial Goals (non-recurring)'!$J$4=2,IF('Detailed Cash Flow Chart'!AA12="",0,'Detailed Cash Flow Chart'!AA12),0)
-IF('Financial Goals (recurring)'!$B$3=2,IF('Detailed Cash Flow Chart'!AG12="",0,'Detailed Cash Flow Chart'!AG12),0)
-IF('Financial Goals (recurring)'!$K$3=2,IF('Detailed Cash Flow Chart'!AN12="",0,'Detailed Cash Flow Chart'!AN12),0)</f>
        <v>39480.865423586765</v>
      </c>
      <c r="AB12" s="139"/>
      <c r="AC12" s="140">
        <f ca="1">AA12
-IF('Financial Goals (non-recurring)'!$B$4=3,IF('Detailed Cash Flow Chart'!S12="",0,'Detailed Cash Flow Chart'!S12),0)
-IF('Financial Goals (non-recurring)'!$D$4=3,IF('Detailed Cash Flow Chart'!U12="",0,'Detailed Cash Flow Chart'!U12),0)
-IF('Financial Goals (non-recurring)'!$F$4=3,IF('Detailed Cash Flow Chart'!W12="",0,'Detailed Cash Flow Chart'!W12),0)
-IF('Financial Goals (non-recurring)'!$H$4=3,IF('Detailed Cash Flow Chart'!Y12="",0,'Detailed Cash Flow Chart'!Y12),0)
-IF('Financial Goals (non-recurring)'!$J$4=3,IF('Detailed Cash Flow Chart'!AA12="",0,'Detailed Cash Flow Chart'!AA12),0)
-IF('Financial Goals (recurring)'!$B$3=3,IF('Detailed Cash Flow Chart'!AG12="",0,'Detailed Cash Flow Chart'!AG12),0)
-IF('Financial Goals (recurring)'!$K$3=3,IF('Detailed Cash Flow Chart'!AN12="",0,'Detailed Cash Flow Chart'!AN12),0)</f>
        <v>-28441.24202649554</v>
      </c>
      <c r="AD12" s="83"/>
      <c r="AE12" s="146">
        <f ca="1">AC12
-IF('Financial Goals (non-recurring)'!$B$4=4,IF('Detailed Cash Flow Chart'!S12="",0,'Detailed Cash Flow Chart'!S12),0)
-IF('Financial Goals (non-recurring)'!$D$4=4,IF('Detailed Cash Flow Chart'!U12="",0,'Detailed Cash Flow Chart'!U12),0)
-IF('Financial Goals (non-recurring)'!$F$4=4,IF('Detailed Cash Flow Chart'!W12="",0,'Detailed Cash Flow Chart'!W12),0)
-IF('Financial Goals (non-recurring)'!$H$4=4,IF('Detailed Cash Flow Chart'!Y12="",0,'Detailed Cash Flow Chart'!Y12),0)
-IF('Financial Goals (non-recurring)'!$J$4=4,IF('Detailed Cash Flow Chart'!AA12="",0,'Detailed Cash Flow Chart'!AA12),0)
-IF('Financial Goals (recurring)'!$B$3=4,IF('Detailed Cash Flow Chart'!AG12="",0,'Detailed Cash Flow Chart'!AG12),0)
-IF('Financial Goals (recurring)'!$K$3=4,IF('Detailed Cash Flow Chart'!AN12="",0,'Detailed Cash Flow Chart'!AN12),0)</f>
        <v>-28441.24202649554</v>
      </c>
      <c r="AF12" s="139"/>
      <c r="AG12" s="145">
        <f ca="1">AE12
-IF('Financial Goals (non-recurring)'!$B$4=5,IF('Detailed Cash Flow Chart'!S12="",0,'Detailed Cash Flow Chart'!S12),0)
-IF('Financial Goals (non-recurring)'!$D$4=5,IF('Detailed Cash Flow Chart'!U12="",0,'Detailed Cash Flow Chart'!U12),0)
-IF('Financial Goals (non-recurring)'!$F$4=5,IF('Detailed Cash Flow Chart'!W12="",0,'Detailed Cash Flow Chart'!W12),0)
-IF('Financial Goals (non-recurring)'!$H$4=5,IF('Detailed Cash Flow Chart'!Y12="",0,'Detailed Cash Flow Chart'!Y12),0)
-IF('Financial Goals (non-recurring)'!$J$4=5,IF('Detailed Cash Flow Chart'!AA12="",0,'Detailed Cash Flow Chart'!AA12),0)
-IF('Financial Goals (recurring)'!$B$3=5,IF('Detailed Cash Flow Chart'!AG12="",0,'Detailed Cash Flow Chart'!AG12),0)
-IF('Financial Goals (recurring)'!$K$3=5,IF('Detailed Cash Flow Chart'!AN12="",0,'Detailed Cash Flow Chart'!AN12),0)</f>
        <v>-28441.24202649554</v>
      </c>
      <c r="AI12" s="145">
        <f ca="1">AG12
-IF('Financial Goals (non-recurring)'!$B$4=6,IF('Detailed Cash Flow Chart'!S12="",0,'Detailed Cash Flow Chart'!S12),0)
-IF('Financial Goals (non-recurring)'!$D$4=6,IF('Detailed Cash Flow Chart'!U12="",0,'Detailed Cash Flow Chart'!U12),0)
-IF('Financial Goals (non-recurring)'!$F$4=6,IF('Detailed Cash Flow Chart'!W12="",0,'Detailed Cash Flow Chart'!W12),0)
-IF('Financial Goals (non-recurring)'!$H$4=6,IF('Detailed Cash Flow Chart'!Y12="",0,'Detailed Cash Flow Chart'!Y12),0)
-IF('Financial Goals (non-recurring)'!$J$4=6,IF('Detailed Cash Flow Chart'!AA12="",0,'Detailed Cash Flow Chart'!AA12),0)
-IF('Financial Goals (recurring)'!$B$3=6,IF('Detailed Cash Flow Chart'!AG12="",0,'Detailed Cash Flow Chart'!AG12),0)
-IF('Financial Goals (recurring)'!$K$3=6,IF('Detailed Cash Flow Chart'!AN12="",0,'Detailed Cash Flow Chart'!AN12),0)</f>
        <v>-28441.24202649554</v>
      </c>
      <c r="AK12" s="145">
        <f ca="1">AI12
-IF('Financial Goals (non-recurring)'!$B$4=7,IF('Detailed Cash Flow Chart'!S12="",0,'Detailed Cash Flow Chart'!S12),0)
-IF('Financial Goals (non-recurring)'!$D$4=7,IF('Detailed Cash Flow Chart'!U12="",0,'Detailed Cash Flow Chart'!U12),0)
-IF('Financial Goals (non-recurring)'!$F$4=7,IF('Detailed Cash Flow Chart'!W12="",0,'Detailed Cash Flow Chart'!W12),0)
-IF('Financial Goals (non-recurring)'!$H$4=7,IF('Detailed Cash Flow Chart'!Y12="",0,'Detailed Cash Flow Chart'!Y12),0)
-IF('Financial Goals (non-recurring)'!$J$4=7,IF('Detailed Cash Flow Chart'!AA12="",0,'Detailed Cash Flow Chart'!AA12),0)
-IF('Financial Goals (recurring)'!$B$3=7,IF('Detailed Cash Flow Chart'!AG12="",0,'Detailed Cash Flow Chart'!AG12),0)
-IF('Financial Goals (recurring)'!$K$3=7,IF('Detailed Cash Flow Chart'!AN12="",0,'Detailed Cash Flow Chart'!AN12),0)</f>
        <v>-28441.24202649554</v>
      </c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</row>
    <row r="13" spans="1:61" ht="15.6">
      <c r="A13" s="45">
        <f ca="1">IF(ISERROR(C13),NA(),'Detailed Cash Flow Chart'!AJ13)</f>
        <v>2023</v>
      </c>
      <c r="B13" s="40">
        <f ca="1">'Detailed Cash Flow Chart'!B13</f>
        <v>49</v>
      </c>
      <c r="C13" s="87">
        <f t="shared" ca="1" si="5"/>
        <v>235794.76910000003</v>
      </c>
      <c r="D13" s="87">
        <f t="shared" ca="1" si="0"/>
        <v>0</v>
      </c>
      <c r="E13" s="87">
        <f t="shared" ca="1" si="1"/>
        <v>0</v>
      </c>
      <c r="F13" s="87">
        <f t="shared" ca="1" si="2"/>
        <v>0</v>
      </c>
      <c r="G13" s="87">
        <f t="shared" ca="1" si="3"/>
        <v>0</v>
      </c>
      <c r="H13" s="87" t="e">
        <f t="shared" ca="1" si="6"/>
        <v>#N/A</v>
      </c>
      <c r="I13" s="87">
        <f ca="1">'Detailed Cash Flow Chart'!D13</f>
        <v>0</v>
      </c>
      <c r="J13" s="32">
        <f ca="1">IF(ISERROR(C13),NA(),'Detailed Cash Flow Chart'!C13)</f>
        <v>70586.531581875082</v>
      </c>
      <c r="K13" s="32">
        <f t="shared" ca="1" si="4"/>
        <v>55000</v>
      </c>
      <c r="L13" s="46">
        <f ca="1">IF(ISERROR(C13),NA(),'Detailed Cash Flow Chart'!AQ13)</f>
        <v>135346.02088872076</v>
      </c>
      <c r="M13" s="32">
        <f t="shared" ca="1" si="7"/>
        <v>110208.23751812495</v>
      </c>
      <c r="N13" s="28"/>
      <c r="O13" s="156" t="s">
        <v>224</v>
      </c>
      <c r="P13" s="157"/>
      <c r="Q13" s="157"/>
      <c r="R13" s="157"/>
      <c r="S13" s="157"/>
      <c r="T13" s="158"/>
      <c r="U13" s="28"/>
      <c r="W13" s="67"/>
      <c r="X13" s="67"/>
      <c r="Y13" s="140">
        <f ca="1">IF('Detailed Cash Flow Chart'!E13=0,NA(),M13-'Detailed Cash Flow Chart'!E13)</f>
        <v>49576.534824494745</v>
      </c>
      <c r="Z13" s="83"/>
      <c r="AA13" s="141">
        <f ca="1">Y13
-IF('Financial Goals (non-recurring)'!$B$4=2,IF('Detailed Cash Flow Chart'!S13="",0,'Detailed Cash Flow Chart'!S13),0)
-IF('Financial Goals (non-recurring)'!$D$4=2,IF('Detailed Cash Flow Chart'!U13="",0,'Detailed Cash Flow Chart'!U13),0)
-IF('Financial Goals (non-recurring)'!$F$4=2,IF('Detailed Cash Flow Chart'!W13="",0,'Detailed Cash Flow Chart'!W13),0)
-IF('Financial Goals (non-recurring)'!$H$4=2,IF('Detailed Cash Flow Chart'!Y13="",0,'Detailed Cash Flow Chart'!Y13),0)
-IF('Financial Goals (non-recurring)'!$J$4=2,IF('Detailed Cash Flow Chart'!AA13="",0,'Detailed Cash Flow Chart'!AA13),0)
-IF('Financial Goals (recurring)'!$B$3=2,IF('Detailed Cash Flow Chart'!AG13="",0,'Detailed Cash Flow Chart'!AG13),0)
-IF('Financial Goals (recurring)'!$K$3=2,IF('Detailed Cash Flow Chart'!AN13="",0,'Detailed Cash Flow Chart'!AN13),0)</f>
        <v>49576.534824494745</v>
      </c>
      <c r="AB13" s="139"/>
      <c r="AC13" s="140">
        <f ca="1">AA13
-IF('Financial Goals (non-recurring)'!$B$4=3,IF('Detailed Cash Flow Chart'!S13="",0,'Detailed Cash Flow Chart'!S13),0)
-IF('Financial Goals (non-recurring)'!$D$4=3,IF('Detailed Cash Flow Chart'!U13="",0,'Detailed Cash Flow Chart'!U13),0)
-IF('Financial Goals (non-recurring)'!$F$4=3,IF('Detailed Cash Flow Chart'!W13="",0,'Detailed Cash Flow Chart'!W13),0)
-IF('Financial Goals (non-recurring)'!$H$4=3,IF('Detailed Cash Flow Chart'!Y13="",0,'Detailed Cash Flow Chart'!Y13),0)
-IF('Financial Goals (non-recurring)'!$J$4=3,IF('Detailed Cash Flow Chart'!AA13="",0,'Detailed Cash Flow Chart'!AA13),0)
-IF('Financial Goals (recurring)'!$B$3=3,IF('Detailed Cash Flow Chart'!AG13="",0,'Detailed Cash Flow Chart'!AG13),0)
-IF('Financial Goals (recurring)'!$K$3=3,IF('Detailed Cash Flow Chart'!AN13="",0,'Detailed Cash Flow Chart'!AN13),0)</f>
        <v>-25137.783370595796</v>
      </c>
      <c r="AD13" s="83"/>
      <c r="AE13" s="146">
        <f ca="1">AC13
-IF('Financial Goals (non-recurring)'!$B$4=4,IF('Detailed Cash Flow Chart'!S13="",0,'Detailed Cash Flow Chart'!S13),0)
-IF('Financial Goals (non-recurring)'!$D$4=4,IF('Detailed Cash Flow Chart'!U13="",0,'Detailed Cash Flow Chart'!U13),0)
-IF('Financial Goals (non-recurring)'!$F$4=4,IF('Detailed Cash Flow Chart'!W13="",0,'Detailed Cash Flow Chart'!W13),0)
-IF('Financial Goals (non-recurring)'!$H$4=4,IF('Detailed Cash Flow Chart'!Y13="",0,'Detailed Cash Flow Chart'!Y13),0)
-IF('Financial Goals (non-recurring)'!$J$4=4,IF('Detailed Cash Flow Chart'!AA13="",0,'Detailed Cash Flow Chart'!AA13),0)
-IF('Financial Goals (recurring)'!$B$3=4,IF('Detailed Cash Flow Chart'!AG13="",0,'Detailed Cash Flow Chart'!AG13),0)
-IF('Financial Goals (recurring)'!$K$3=4,IF('Detailed Cash Flow Chart'!AN13="",0,'Detailed Cash Flow Chart'!AN13),0)</f>
        <v>-25137.783370595796</v>
      </c>
      <c r="AF13" s="139"/>
      <c r="AG13" s="145">
        <f ca="1">AE13
-IF('Financial Goals (non-recurring)'!$B$4=5,IF('Detailed Cash Flow Chart'!S13="",0,'Detailed Cash Flow Chart'!S13),0)
-IF('Financial Goals (non-recurring)'!$D$4=5,IF('Detailed Cash Flow Chart'!U13="",0,'Detailed Cash Flow Chart'!U13),0)
-IF('Financial Goals (non-recurring)'!$F$4=5,IF('Detailed Cash Flow Chart'!W13="",0,'Detailed Cash Flow Chart'!W13),0)
-IF('Financial Goals (non-recurring)'!$H$4=5,IF('Detailed Cash Flow Chart'!Y13="",0,'Detailed Cash Flow Chart'!Y13),0)
-IF('Financial Goals (non-recurring)'!$J$4=5,IF('Detailed Cash Flow Chart'!AA13="",0,'Detailed Cash Flow Chart'!AA13),0)
-IF('Financial Goals (recurring)'!$B$3=5,IF('Detailed Cash Flow Chart'!AG13="",0,'Detailed Cash Flow Chart'!AG13),0)
-IF('Financial Goals (recurring)'!$K$3=5,IF('Detailed Cash Flow Chart'!AN13="",0,'Detailed Cash Flow Chart'!AN13),0)</f>
        <v>-25137.783370595796</v>
      </c>
      <c r="AI13" s="145">
        <f ca="1">AG13
-IF('Financial Goals (non-recurring)'!$B$4=6,IF('Detailed Cash Flow Chart'!S13="",0,'Detailed Cash Flow Chart'!S13),0)
-IF('Financial Goals (non-recurring)'!$D$4=6,IF('Detailed Cash Flow Chart'!U13="",0,'Detailed Cash Flow Chart'!U13),0)
-IF('Financial Goals (non-recurring)'!$F$4=6,IF('Detailed Cash Flow Chart'!W13="",0,'Detailed Cash Flow Chart'!W13),0)
-IF('Financial Goals (non-recurring)'!$H$4=6,IF('Detailed Cash Flow Chart'!Y13="",0,'Detailed Cash Flow Chart'!Y13),0)
-IF('Financial Goals (non-recurring)'!$J$4=6,IF('Detailed Cash Flow Chart'!AA13="",0,'Detailed Cash Flow Chart'!AA13),0)
-IF('Financial Goals (recurring)'!$B$3=6,IF('Detailed Cash Flow Chart'!AG13="",0,'Detailed Cash Flow Chart'!AG13),0)
-IF('Financial Goals (recurring)'!$K$3=6,IF('Detailed Cash Flow Chart'!AN13="",0,'Detailed Cash Flow Chart'!AN13),0)</f>
        <v>-25137.783370595796</v>
      </c>
      <c r="AK13" s="145">
        <f ca="1">AI13
-IF('Financial Goals (non-recurring)'!$B$4=7,IF('Detailed Cash Flow Chart'!S13="",0,'Detailed Cash Flow Chart'!S13),0)
-IF('Financial Goals (non-recurring)'!$D$4=7,IF('Detailed Cash Flow Chart'!U13="",0,'Detailed Cash Flow Chart'!U13),0)
-IF('Financial Goals (non-recurring)'!$F$4=7,IF('Detailed Cash Flow Chart'!W13="",0,'Detailed Cash Flow Chart'!W13),0)
-IF('Financial Goals (non-recurring)'!$H$4=7,IF('Detailed Cash Flow Chart'!Y13="",0,'Detailed Cash Flow Chart'!Y13),0)
-IF('Financial Goals (non-recurring)'!$J$4=7,IF('Detailed Cash Flow Chart'!AA13="",0,'Detailed Cash Flow Chart'!AA13),0)
-IF('Financial Goals (recurring)'!$B$3=7,IF('Detailed Cash Flow Chart'!AG13="",0,'Detailed Cash Flow Chart'!AG13),0)
-IF('Financial Goals (recurring)'!$K$3=7,IF('Detailed Cash Flow Chart'!AN13="",0,'Detailed Cash Flow Chart'!AN13),0)</f>
        <v>-25137.783370595796</v>
      </c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</row>
    <row r="14" spans="1:61" ht="15.6">
      <c r="A14" s="45">
        <f ca="1">IF(ISERROR(C14),NA(),'Detailed Cash Flow Chart'!AJ14)</f>
        <v>2024</v>
      </c>
      <c r="B14" s="40">
        <f ca="1">'Detailed Cash Flow Chart'!B14</f>
        <v>50</v>
      </c>
      <c r="C14" s="87">
        <f t="shared" ca="1" si="5"/>
        <v>259374.24601000003</v>
      </c>
      <c r="D14" s="87">
        <f t="shared" ca="1" si="0"/>
        <v>0</v>
      </c>
      <c r="E14" s="87">
        <f t="shared" ca="1" si="1"/>
        <v>0</v>
      </c>
      <c r="F14" s="87">
        <f t="shared" ca="1" si="2"/>
        <v>0</v>
      </c>
      <c r="G14" s="87">
        <f t="shared" ca="1" si="3"/>
        <v>0</v>
      </c>
      <c r="H14" s="87" t="e">
        <f t="shared" ca="1" si="6"/>
        <v>#N/A</v>
      </c>
      <c r="I14" s="87">
        <f ca="1">'Detailed Cash Flow Chart'!D14</f>
        <v>0</v>
      </c>
      <c r="J14" s="32">
        <f ca="1">IF(ISERROR(C14),NA(),'Detailed Cash Flow Chart'!C14)</f>
        <v>76939.319424243848</v>
      </c>
      <c r="K14" s="32">
        <f t="shared" ca="1" si="4"/>
        <v>55000</v>
      </c>
      <c r="L14" s="46">
        <f ca="1">IF(ISERROR(C14),NA(),'Detailed Cash Flow Chart'!AQ14)</f>
        <v>148880.62297759281</v>
      </c>
      <c r="M14" s="32">
        <f t="shared" ca="1" si="7"/>
        <v>127434.92658575618</v>
      </c>
      <c r="N14" s="28"/>
      <c r="O14" s="137" t="s">
        <v>196</v>
      </c>
      <c r="P14" s="94"/>
      <c r="Q14" s="94"/>
      <c r="R14" s="94"/>
      <c r="S14" s="94"/>
      <c r="T14" s="94"/>
      <c r="U14" s="28"/>
      <c r="W14" s="67"/>
      <c r="X14" s="67"/>
      <c r="Y14" s="140">
        <f ca="1">IF('Detailed Cash Flow Chart'!E14=0,NA(),M14-'Detailed Cash Flow Chart'!E14)</f>
        <v>60740.053622762964</v>
      </c>
      <c r="Z14" s="83"/>
      <c r="AA14" s="141">
        <f ca="1">Y14
-IF('Financial Goals (non-recurring)'!$B$4=2,IF('Detailed Cash Flow Chart'!S14="",0,'Detailed Cash Flow Chart'!S14),0)
-IF('Financial Goals (non-recurring)'!$D$4=2,IF('Detailed Cash Flow Chart'!U14="",0,'Detailed Cash Flow Chart'!U14),0)
-IF('Financial Goals (non-recurring)'!$F$4=2,IF('Detailed Cash Flow Chart'!W14="",0,'Detailed Cash Flow Chart'!W14),0)
-IF('Financial Goals (non-recurring)'!$H$4=2,IF('Detailed Cash Flow Chart'!Y14="",0,'Detailed Cash Flow Chart'!Y14),0)
-IF('Financial Goals (non-recurring)'!$J$4=2,IF('Detailed Cash Flow Chart'!AA14="",0,'Detailed Cash Flow Chart'!AA14),0)
-IF('Financial Goals (recurring)'!$B$3=2,IF('Detailed Cash Flow Chart'!AG14="",0,'Detailed Cash Flow Chart'!AG14),0)
-IF('Financial Goals (recurring)'!$K$3=2,IF('Detailed Cash Flow Chart'!AN14="",0,'Detailed Cash Flow Chart'!AN14),0)</f>
        <v>60740.053622762964</v>
      </c>
      <c r="AB14" s="139"/>
      <c r="AC14" s="140">
        <f ca="1">AA14
-IF('Financial Goals (non-recurring)'!$B$4=3,IF('Detailed Cash Flow Chart'!S14="",0,'Detailed Cash Flow Chart'!S14),0)
-IF('Financial Goals (non-recurring)'!$D$4=3,IF('Detailed Cash Flow Chart'!U14="",0,'Detailed Cash Flow Chart'!U14),0)
-IF('Financial Goals (non-recurring)'!$F$4=3,IF('Detailed Cash Flow Chart'!W14="",0,'Detailed Cash Flow Chart'!W14),0)
-IF('Financial Goals (non-recurring)'!$H$4=3,IF('Detailed Cash Flow Chart'!Y14="",0,'Detailed Cash Flow Chart'!Y14),0)
-IF('Financial Goals (non-recurring)'!$J$4=3,IF('Detailed Cash Flow Chart'!AA14="",0,'Detailed Cash Flow Chart'!AA14),0)
-IF('Financial Goals (recurring)'!$B$3=3,IF('Detailed Cash Flow Chart'!AG14="",0,'Detailed Cash Flow Chart'!AG14),0)
-IF('Financial Goals (recurring)'!$K$3=3,IF('Detailed Cash Flow Chart'!AN14="",0,'Detailed Cash Flow Chart'!AN14),0)</f>
        <v>-21445.696391836638</v>
      </c>
      <c r="AD14" s="83"/>
      <c r="AE14" s="146">
        <f ca="1">AC14
-IF('Financial Goals (non-recurring)'!$B$4=4,IF('Detailed Cash Flow Chart'!S14="",0,'Detailed Cash Flow Chart'!S14),0)
-IF('Financial Goals (non-recurring)'!$D$4=4,IF('Detailed Cash Flow Chart'!U14="",0,'Detailed Cash Flow Chart'!U14),0)
-IF('Financial Goals (non-recurring)'!$F$4=4,IF('Detailed Cash Flow Chart'!W14="",0,'Detailed Cash Flow Chart'!W14),0)
-IF('Financial Goals (non-recurring)'!$H$4=4,IF('Detailed Cash Flow Chart'!Y14="",0,'Detailed Cash Flow Chart'!Y14),0)
-IF('Financial Goals (non-recurring)'!$J$4=4,IF('Detailed Cash Flow Chart'!AA14="",0,'Detailed Cash Flow Chart'!AA14),0)
-IF('Financial Goals (recurring)'!$B$3=4,IF('Detailed Cash Flow Chart'!AG14="",0,'Detailed Cash Flow Chart'!AG14),0)
-IF('Financial Goals (recurring)'!$K$3=4,IF('Detailed Cash Flow Chart'!AN14="",0,'Detailed Cash Flow Chart'!AN14),0)</f>
        <v>-21445.696391836638</v>
      </c>
      <c r="AF14" s="139"/>
      <c r="AG14" s="145">
        <f ca="1">AE14
-IF('Financial Goals (non-recurring)'!$B$4=5,IF('Detailed Cash Flow Chart'!S14="",0,'Detailed Cash Flow Chart'!S14),0)
-IF('Financial Goals (non-recurring)'!$D$4=5,IF('Detailed Cash Flow Chart'!U14="",0,'Detailed Cash Flow Chart'!U14),0)
-IF('Financial Goals (non-recurring)'!$F$4=5,IF('Detailed Cash Flow Chart'!W14="",0,'Detailed Cash Flow Chart'!W14),0)
-IF('Financial Goals (non-recurring)'!$H$4=5,IF('Detailed Cash Flow Chart'!Y14="",0,'Detailed Cash Flow Chart'!Y14),0)
-IF('Financial Goals (non-recurring)'!$J$4=5,IF('Detailed Cash Flow Chart'!AA14="",0,'Detailed Cash Flow Chart'!AA14),0)
-IF('Financial Goals (recurring)'!$B$3=5,IF('Detailed Cash Flow Chart'!AG14="",0,'Detailed Cash Flow Chart'!AG14),0)
-IF('Financial Goals (recurring)'!$K$3=5,IF('Detailed Cash Flow Chart'!AN14="",0,'Detailed Cash Flow Chart'!AN14),0)</f>
        <v>-21445.696391836638</v>
      </c>
      <c r="AI14" s="145">
        <f ca="1">AG14
-IF('Financial Goals (non-recurring)'!$B$4=6,IF('Detailed Cash Flow Chart'!S14="",0,'Detailed Cash Flow Chart'!S14),0)
-IF('Financial Goals (non-recurring)'!$D$4=6,IF('Detailed Cash Flow Chart'!U14="",0,'Detailed Cash Flow Chart'!U14),0)
-IF('Financial Goals (non-recurring)'!$F$4=6,IF('Detailed Cash Flow Chart'!W14="",0,'Detailed Cash Flow Chart'!W14),0)
-IF('Financial Goals (non-recurring)'!$H$4=6,IF('Detailed Cash Flow Chart'!Y14="",0,'Detailed Cash Flow Chart'!Y14),0)
-IF('Financial Goals (non-recurring)'!$J$4=6,IF('Detailed Cash Flow Chart'!AA14="",0,'Detailed Cash Flow Chart'!AA14),0)
-IF('Financial Goals (recurring)'!$B$3=6,IF('Detailed Cash Flow Chart'!AG14="",0,'Detailed Cash Flow Chart'!AG14),0)
-IF('Financial Goals (recurring)'!$K$3=6,IF('Detailed Cash Flow Chart'!AN14="",0,'Detailed Cash Flow Chart'!AN14),0)</f>
        <v>-21445.696391836638</v>
      </c>
      <c r="AK14" s="145">
        <f ca="1">AI14
-IF('Financial Goals (non-recurring)'!$B$4=7,IF('Detailed Cash Flow Chart'!S14="",0,'Detailed Cash Flow Chart'!S14),0)
-IF('Financial Goals (non-recurring)'!$D$4=7,IF('Detailed Cash Flow Chart'!U14="",0,'Detailed Cash Flow Chart'!U14),0)
-IF('Financial Goals (non-recurring)'!$F$4=7,IF('Detailed Cash Flow Chart'!W14="",0,'Detailed Cash Flow Chart'!W14),0)
-IF('Financial Goals (non-recurring)'!$H$4=7,IF('Detailed Cash Flow Chart'!Y14="",0,'Detailed Cash Flow Chart'!Y14),0)
-IF('Financial Goals (non-recurring)'!$J$4=7,IF('Detailed Cash Flow Chart'!AA14="",0,'Detailed Cash Flow Chart'!AA14),0)
-IF('Financial Goals (recurring)'!$B$3=7,IF('Detailed Cash Flow Chart'!AG14="",0,'Detailed Cash Flow Chart'!AG14),0)
-IF('Financial Goals (recurring)'!$K$3=7,IF('Detailed Cash Flow Chart'!AN14="",0,'Detailed Cash Flow Chart'!AN14),0)</f>
        <v>-21445.696391836638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</row>
    <row r="15" spans="1:61" ht="15.6">
      <c r="A15" s="45">
        <f ca="1">IF(ISERROR(C15),NA(),'Detailed Cash Flow Chart'!AJ15)</f>
        <v>2025</v>
      </c>
      <c r="B15" s="40">
        <f ca="1">'Detailed Cash Flow Chart'!B15</f>
        <v>51</v>
      </c>
      <c r="C15" s="87">
        <f t="shared" ca="1" si="5"/>
        <v>285311.67061100004</v>
      </c>
      <c r="D15" s="87">
        <f t="shared" ca="1" si="0"/>
        <v>0</v>
      </c>
      <c r="E15" s="87">
        <f t="shared" ca="1" si="1"/>
        <v>0</v>
      </c>
      <c r="F15" s="87">
        <f t="shared" ca="1" si="2"/>
        <v>0</v>
      </c>
      <c r="G15" s="87">
        <f t="shared" ca="1" si="3"/>
        <v>0</v>
      </c>
      <c r="H15" s="87" t="e">
        <f t="shared" ca="1" si="6"/>
        <v>#N/A</v>
      </c>
      <c r="I15" s="87">
        <f ca="1">'Detailed Cash Flow Chart'!D15</f>
        <v>0</v>
      </c>
      <c r="J15" s="32">
        <f ca="1">IF(ISERROR(C15),NA(),'Detailed Cash Flow Chart'!C15)</f>
        <v>83863.858172425797</v>
      </c>
      <c r="K15" s="32">
        <f t="shared" ca="1" si="4"/>
        <v>55000</v>
      </c>
      <c r="L15" s="46">
        <f ca="1">IF(ISERROR(C15),NA(),'Detailed Cash Flow Chart'!AQ15)</f>
        <v>163768.68527535209</v>
      </c>
      <c r="M15" s="32">
        <f t="shared" ca="1" si="7"/>
        <v>146447.81243857424</v>
      </c>
      <c r="N15" s="28"/>
      <c r="O15" s="94" t="s">
        <v>253</v>
      </c>
      <c r="P15" s="94"/>
      <c r="Q15" s="94"/>
      <c r="R15" s="94"/>
      <c r="S15" s="94"/>
      <c r="T15" s="94"/>
      <c r="U15" s="28"/>
      <c r="W15" s="67"/>
      <c r="X15" s="67"/>
      <c r="Y15" s="140">
        <f ca="1">IF('Detailed Cash Flow Chart'!E15=0,NA(),M15-'Detailed Cash Flow Chart'!E15)</f>
        <v>73083.452179281696</v>
      </c>
      <c r="Z15" s="83"/>
      <c r="AA15" s="141">
        <f ca="1">Y15
-IF('Financial Goals (non-recurring)'!$B$4=2,IF('Detailed Cash Flow Chart'!S15="",0,'Detailed Cash Flow Chart'!S15),0)
-IF('Financial Goals (non-recurring)'!$D$4=2,IF('Detailed Cash Flow Chart'!U15="",0,'Detailed Cash Flow Chart'!U15),0)
-IF('Financial Goals (non-recurring)'!$F$4=2,IF('Detailed Cash Flow Chart'!W15="",0,'Detailed Cash Flow Chart'!W15),0)
-IF('Financial Goals (non-recurring)'!$H$4=2,IF('Detailed Cash Flow Chart'!Y15="",0,'Detailed Cash Flow Chart'!Y15),0)
-IF('Financial Goals (non-recurring)'!$J$4=2,IF('Detailed Cash Flow Chart'!AA15="",0,'Detailed Cash Flow Chart'!AA15),0)
-IF('Financial Goals (recurring)'!$B$3=2,IF('Detailed Cash Flow Chart'!AG15="",0,'Detailed Cash Flow Chart'!AG15),0)
-IF('Financial Goals (recurring)'!$K$3=2,IF('Detailed Cash Flow Chart'!AN15="",0,'Detailed Cash Flow Chart'!AN15),0)</f>
        <v>73083.452179281696</v>
      </c>
      <c r="AB15" s="139"/>
      <c r="AC15" s="140">
        <f ca="1">AA15
-IF('Financial Goals (non-recurring)'!$B$4=3,IF('Detailed Cash Flow Chart'!S15="",0,'Detailed Cash Flow Chart'!S15),0)
-IF('Financial Goals (non-recurring)'!$D$4=3,IF('Detailed Cash Flow Chart'!U15="",0,'Detailed Cash Flow Chart'!U15),0)
-IF('Financial Goals (non-recurring)'!$F$4=3,IF('Detailed Cash Flow Chart'!W15="",0,'Detailed Cash Flow Chart'!W15),0)
-IF('Financial Goals (non-recurring)'!$H$4=3,IF('Detailed Cash Flow Chart'!Y15="",0,'Detailed Cash Flow Chart'!Y15),0)
-IF('Financial Goals (non-recurring)'!$J$4=3,IF('Detailed Cash Flow Chart'!AA15="",0,'Detailed Cash Flow Chart'!AA15),0)
-IF('Financial Goals (recurring)'!$B$3=3,IF('Detailed Cash Flow Chart'!AG15="",0,'Detailed Cash Flow Chart'!AG15),0)
-IF('Financial Goals (recurring)'!$K$3=3,IF('Detailed Cash Flow Chart'!AN15="",0,'Detailed Cash Flow Chart'!AN15),0)</f>
        <v>-17320.872836777875</v>
      </c>
      <c r="AD15" s="83"/>
      <c r="AE15" s="146">
        <f ca="1">AC15
-IF('Financial Goals (non-recurring)'!$B$4=4,IF('Detailed Cash Flow Chart'!S15="",0,'Detailed Cash Flow Chart'!S15),0)
-IF('Financial Goals (non-recurring)'!$D$4=4,IF('Detailed Cash Flow Chart'!U15="",0,'Detailed Cash Flow Chart'!U15),0)
-IF('Financial Goals (non-recurring)'!$F$4=4,IF('Detailed Cash Flow Chart'!W15="",0,'Detailed Cash Flow Chart'!W15),0)
-IF('Financial Goals (non-recurring)'!$H$4=4,IF('Detailed Cash Flow Chart'!Y15="",0,'Detailed Cash Flow Chart'!Y15),0)
-IF('Financial Goals (non-recurring)'!$J$4=4,IF('Detailed Cash Flow Chart'!AA15="",0,'Detailed Cash Flow Chart'!AA15),0)
-IF('Financial Goals (recurring)'!$B$3=4,IF('Detailed Cash Flow Chart'!AG15="",0,'Detailed Cash Flow Chart'!AG15),0)
-IF('Financial Goals (recurring)'!$K$3=4,IF('Detailed Cash Flow Chart'!AN15="",0,'Detailed Cash Flow Chart'!AN15),0)</f>
        <v>-17320.872836777875</v>
      </c>
      <c r="AF15" s="139"/>
      <c r="AG15" s="145">
        <f ca="1">AE15
-IF('Financial Goals (non-recurring)'!$B$4=5,IF('Detailed Cash Flow Chart'!S15="",0,'Detailed Cash Flow Chart'!S15),0)
-IF('Financial Goals (non-recurring)'!$D$4=5,IF('Detailed Cash Flow Chart'!U15="",0,'Detailed Cash Flow Chart'!U15),0)
-IF('Financial Goals (non-recurring)'!$F$4=5,IF('Detailed Cash Flow Chart'!W15="",0,'Detailed Cash Flow Chart'!W15),0)
-IF('Financial Goals (non-recurring)'!$H$4=5,IF('Detailed Cash Flow Chart'!Y15="",0,'Detailed Cash Flow Chart'!Y15),0)
-IF('Financial Goals (non-recurring)'!$J$4=5,IF('Detailed Cash Flow Chart'!AA15="",0,'Detailed Cash Flow Chart'!AA15),0)
-IF('Financial Goals (recurring)'!$B$3=5,IF('Detailed Cash Flow Chart'!AG15="",0,'Detailed Cash Flow Chart'!AG15),0)
-IF('Financial Goals (recurring)'!$K$3=5,IF('Detailed Cash Flow Chart'!AN15="",0,'Detailed Cash Flow Chart'!AN15),0)</f>
        <v>-17320.872836777875</v>
      </c>
      <c r="AI15" s="145">
        <f ca="1">AG15
-IF('Financial Goals (non-recurring)'!$B$4=6,IF('Detailed Cash Flow Chart'!S15="",0,'Detailed Cash Flow Chart'!S15),0)
-IF('Financial Goals (non-recurring)'!$D$4=6,IF('Detailed Cash Flow Chart'!U15="",0,'Detailed Cash Flow Chart'!U15),0)
-IF('Financial Goals (non-recurring)'!$F$4=6,IF('Detailed Cash Flow Chart'!W15="",0,'Detailed Cash Flow Chart'!W15),0)
-IF('Financial Goals (non-recurring)'!$H$4=6,IF('Detailed Cash Flow Chart'!Y15="",0,'Detailed Cash Flow Chart'!Y15),0)
-IF('Financial Goals (non-recurring)'!$J$4=6,IF('Detailed Cash Flow Chart'!AA15="",0,'Detailed Cash Flow Chart'!AA15),0)
-IF('Financial Goals (recurring)'!$B$3=6,IF('Detailed Cash Flow Chart'!AG15="",0,'Detailed Cash Flow Chart'!AG15),0)
-IF('Financial Goals (recurring)'!$K$3=6,IF('Detailed Cash Flow Chart'!AN15="",0,'Detailed Cash Flow Chart'!AN15),0)</f>
        <v>-17320.872836777875</v>
      </c>
      <c r="AK15" s="145">
        <f ca="1">AI15
-IF('Financial Goals (non-recurring)'!$B$4=7,IF('Detailed Cash Flow Chart'!S15="",0,'Detailed Cash Flow Chart'!S15),0)
-IF('Financial Goals (non-recurring)'!$D$4=7,IF('Detailed Cash Flow Chart'!U15="",0,'Detailed Cash Flow Chart'!U15),0)
-IF('Financial Goals (non-recurring)'!$F$4=7,IF('Detailed Cash Flow Chart'!W15="",0,'Detailed Cash Flow Chart'!W15),0)
-IF('Financial Goals (non-recurring)'!$H$4=7,IF('Detailed Cash Flow Chart'!Y15="",0,'Detailed Cash Flow Chart'!Y15),0)
-IF('Financial Goals (non-recurring)'!$J$4=7,IF('Detailed Cash Flow Chart'!AA15="",0,'Detailed Cash Flow Chart'!AA15),0)
-IF('Financial Goals (recurring)'!$B$3=7,IF('Detailed Cash Flow Chart'!AG15="",0,'Detailed Cash Flow Chart'!AG15),0)
-IF('Financial Goals (recurring)'!$K$3=7,IF('Detailed Cash Flow Chart'!AN15="",0,'Detailed Cash Flow Chart'!AN15),0)</f>
        <v>-17320.872836777875</v>
      </c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</row>
    <row r="16" spans="1:61" ht="15.6">
      <c r="A16" s="45">
        <f ca="1">IF(ISERROR(C16),NA(),'Detailed Cash Flow Chart'!AJ16)</f>
        <v>2026</v>
      </c>
      <c r="B16" s="40">
        <f ca="1">'Detailed Cash Flow Chart'!B16</f>
        <v>52</v>
      </c>
      <c r="C16" s="87">
        <f t="shared" ca="1" si="5"/>
        <v>313842.83767210005</v>
      </c>
      <c r="D16" s="87">
        <f t="shared" ca="1" si="0"/>
        <v>0</v>
      </c>
      <c r="E16" s="87">
        <f t="shared" ca="1" si="1"/>
        <v>0</v>
      </c>
      <c r="F16" s="87">
        <f t="shared" ca="1" si="2"/>
        <v>0</v>
      </c>
      <c r="G16" s="87">
        <f t="shared" ca="1" si="3"/>
        <v>0</v>
      </c>
      <c r="H16" s="87" t="e">
        <f t="shared" ca="1" si="6"/>
        <v>#N/A</v>
      </c>
      <c r="I16" s="87">
        <f ca="1">'Detailed Cash Flow Chart'!D16</f>
        <v>0</v>
      </c>
      <c r="J16" s="32">
        <f ca="1">IF(ISERROR(C16),NA(),'Detailed Cash Flow Chart'!C16)</f>
        <v>91411.605407944124</v>
      </c>
      <c r="K16" s="32">
        <f t="shared" ca="1" si="4"/>
        <v>55000</v>
      </c>
      <c r="L16" s="46">
        <f ca="1">IF(ISERROR(C16),NA(),'Detailed Cash Flow Chart'!AQ16)</f>
        <v>180145.55380288733</v>
      </c>
      <c r="M16" s="32">
        <f t="shared" ca="1" si="7"/>
        <v>167431.23226415593</v>
      </c>
      <c r="N16" s="28"/>
      <c r="P16" s="94"/>
      <c r="Q16" s="94"/>
      <c r="R16" s="94"/>
      <c r="S16" s="94"/>
      <c r="T16" s="94"/>
      <c r="U16" s="28"/>
      <c r="W16" s="67"/>
      <c r="X16" s="67"/>
      <c r="Y16" s="140">
        <f ca="1">IF('Detailed Cash Flow Chart'!E16=0,NA(),M16-'Detailed Cash Flow Chart'!E16)</f>
        <v>86730.435978934125</v>
      </c>
      <c r="Z16" s="83"/>
      <c r="AA16" s="141">
        <f ca="1">Y16
-IF('Financial Goals (non-recurring)'!$B$4=2,IF('Detailed Cash Flow Chart'!S16="",0,'Detailed Cash Flow Chart'!S16),0)
-IF('Financial Goals (non-recurring)'!$D$4=2,IF('Detailed Cash Flow Chart'!U16="",0,'Detailed Cash Flow Chart'!U16),0)
-IF('Financial Goals (non-recurring)'!$F$4=2,IF('Detailed Cash Flow Chart'!W16="",0,'Detailed Cash Flow Chart'!W16),0)
-IF('Financial Goals (non-recurring)'!$H$4=2,IF('Detailed Cash Flow Chart'!Y16="",0,'Detailed Cash Flow Chart'!Y16),0)
-IF('Financial Goals (non-recurring)'!$J$4=2,IF('Detailed Cash Flow Chart'!AA16="",0,'Detailed Cash Flow Chart'!AA16),0)
-IF('Financial Goals (recurring)'!$B$3=2,IF('Detailed Cash Flow Chart'!AG16="",0,'Detailed Cash Flow Chart'!AG16),0)
-IF('Financial Goals (recurring)'!$K$3=2,IF('Detailed Cash Flow Chart'!AN16="",0,'Detailed Cash Flow Chart'!AN16),0)</f>
        <v>86730.435978934125</v>
      </c>
      <c r="AB16" s="139"/>
      <c r="AC16" s="140">
        <f ca="1">AA16
-IF('Financial Goals (non-recurring)'!$B$4=3,IF('Detailed Cash Flow Chart'!S16="",0,'Detailed Cash Flow Chart'!S16),0)
-IF('Financial Goals (non-recurring)'!$D$4=3,IF('Detailed Cash Flow Chart'!U16="",0,'Detailed Cash Flow Chart'!U16),0)
-IF('Financial Goals (non-recurring)'!$F$4=3,IF('Detailed Cash Flow Chart'!W16="",0,'Detailed Cash Flow Chart'!W16),0)
-IF('Financial Goals (non-recurring)'!$H$4=3,IF('Detailed Cash Flow Chart'!Y16="",0,'Detailed Cash Flow Chart'!Y16),0)
-IF('Financial Goals (non-recurring)'!$J$4=3,IF('Detailed Cash Flow Chart'!AA16="",0,'Detailed Cash Flow Chart'!AA16),0)
-IF('Financial Goals (recurring)'!$B$3=3,IF('Detailed Cash Flow Chart'!AG16="",0,'Detailed Cash Flow Chart'!AG16),0)
-IF('Financial Goals (recurring)'!$K$3=3,IF('Detailed Cash Flow Chart'!AN16="",0,'Detailed Cash Flow Chart'!AN16),0)</f>
        <v>-12714.321538731405</v>
      </c>
      <c r="AD16" s="83"/>
      <c r="AE16" s="146">
        <f ca="1">AC16
-IF('Financial Goals (non-recurring)'!$B$4=4,IF('Detailed Cash Flow Chart'!S16="",0,'Detailed Cash Flow Chart'!S16),0)
-IF('Financial Goals (non-recurring)'!$D$4=4,IF('Detailed Cash Flow Chart'!U16="",0,'Detailed Cash Flow Chart'!U16),0)
-IF('Financial Goals (non-recurring)'!$F$4=4,IF('Detailed Cash Flow Chart'!W16="",0,'Detailed Cash Flow Chart'!W16),0)
-IF('Financial Goals (non-recurring)'!$H$4=4,IF('Detailed Cash Flow Chart'!Y16="",0,'Detailed Cash Flow Chart'!Y16),0)
-IF('Financial Goals (non-recurring)'!$J$4=4,IF('Detailed Cash Flow Chart'!AA16="",0,'Detailed Cash Flow Chart'!AA16),0)
-IF('Financial Goals (recurring)'!$B$3=4,IF('Detailed Cash Flow Chart'!AG16="",0,'Detailed Cash Flow Chart'!AG16),0)
-IF('Financial Goals (recurring)'!$K$3=4,IF('Detailed Cash Flow Chart'!AN16="",0,'Detailed Cash Flow Chart'!AN16),0)</f>
        <v>-12714.321538731405</v>
      </c>
      <c r="AF16" s="139"/>
      <c r="AG16" s="145">
        <f ca="1">AE16
-IF('Financial Goals (non-recurring)'!$B$4=5,IF('Detailed Cash Flow Chart'!S16="",0,'Detailed Cash Flow Chart'!S16),0)
-IF('Financial Goals (non-recurring)'!$D$4=5,IF('Detailed Cash Flow Chart'!U16="",0,'Detailed Cash Flow Chart'!U16),0)
-IF('Financial Goals (non-recurring)'!$F$4=5,IF('Detailed Cash Flow Chart'!W16="",0,'Detailed Cash Flow Chart'!W16),0)
-IF('Financial Goals (non-recurring)'!$H$4=5,IF('Detailed Cash Flow Chart'!Y16="",0,'Detailed Cash Flow Chart'!Y16),0)
-IF('Financial Goals (non-recurring)'!$J$4=5,IF('Detailed Cash Flow Chart'!AA16="",0,'Detailed Cash Flow Chart'!AA16),0)
-IF('Financial Goals (recurring)'!$B$3=5,IF('Detailed Cash Flow Chart'!AG16="",0,'Detailed Cash Flow Chart'!AG16),0)
-IF('Financial Goals (recurring)'!$K$3=5,IF('Detailed Cash Flow Chart'!AN16="",0,'Detailed Cash Flow Chart'!AN16),0)</f>
        <v>-12714.321538731405</v>
      </c>
      <c r="AI16" s="145">
        <f ca="1">AG16
-IF('Financial Goals (non-recurring)'!$B$4=6,IF('Detailed Cash Flow Chart'!S16="",0,'Detailed Cash Flow Chart'!S16),0)
-IF('Financial Goals (non-recurring)'!$D$4=6,IF('Detailed Cash Flow Chart'!U16="",0,'Detailed Cash Flow Chart'!U16),0)
-IF('Financial Goals (non-recurring)'!$F$4=6,IF('Detailed Cash Flow Chart'!W16="",0,'Detailed Cash Flow Chart'!W16),0)
-IF('Financial Goals (non-recurring)'!$H$4=6,IF('Detailed Cash Flow Chart'!Y16="",0,'Detailed Cash Flow Chart'!Y16),0)
-IF('Financial Goals (non-recurring)'!$J$4=6,IF('Detailed Cash Flow Chart'!AA16="",0,'Detailed Cash Flow Chart'!AA16),0)
-IF('Financial Goals (recurring)'!$B$3=6,IF('Detailed Cash Flow Chart'!AG16="",0,'Detailed Cash Flow Chart'!AG16),0)
-IF('Financial Goals (recurring)'!$K$3=6,IF('Detailed Cash Flow Chart'!AN16="",0,'Detailed Cash Flow Chart'!AN16),0)</f>
        <v>-12714.321538731405</v>
      </c>
      <c r="AK16" s="145">
        <f ca="1">AI16
-IF('Financial Goals (non-recurring)'!$B$4=7,IF('Detailed Cash Flow Chart'!S16="",0,'Detailed Cash Flow Chart'!S16),0)
-IF('Financial Goals (non-recurring)'!$D$4=7,IF('Detailed Cash Flow Chart'!U16="",0,'Detailed Cash Flow Chart'!U16),0)
-IF('Financial Goals (non-recurring)'!$F$4=7,IF('Detailed Cash Flow Chart'!W16="",0,'Detailed Cash Flow Chart'!W16),0)
-IF('Financial Goals (non-recurring)'!$H$4=7,IF('Detailed Cash Flow Chart'!Y16="",0,'Detailed Cash Flow Chart'!Y16),0)
-IF('Financial Goals (non-recurring)'!$J$4=7,IF('Detailed Cash Flow Chart'!AA16="",0,'Detailed Cash Flow Chart'!AA16),0)
-IF('Financial Goals (recurring)'!$B$3=7,IF('Detailed Cash Flow Chart'!AG16="",0,'Detailed Cash Flow Chart'!AG16),0)
-IF('Financial Goals (recurring)'!$K$3=7,IF('Detailed Cash Flow Chart'!AN16="",0,'Detailed Cash Flow Chart'!AN16),0)</f>
        <v>-12714.321538731405</v>
      </c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</row>
    <row r="17" spans="1:61" ht="15.6">
      <c r="A17" s="45">
        <f ca="1">IF(ISERROR(C17),NA(),'Detailed Cash Flow Chart'!AJ17)</f>
        <v>2027</v>
      </c>
      <c r="B17" s="40">
        <f ca="1">'Detailed Cash Flow Chart'!B17</f>
        <v>53</v>
      </c>
      <c r="C17" s="87">
        <f t="shared" ca="1" si="5"/>
        <v>345227.12143931008</v>
      </c>
      <c r="D17" s="87">
        <f t="shared" ca="1" si="0"/>
        <v>0</v>
      </c>
      <c r="E17" s="87">
        <f t="shared" ca="1" si="1"/>
        <v>0</v>
      </c>
      <c r="F17" s="87">
        <f t="shared" ca="1" si="2"/>
        <v>0</v>
      </c>
      <c r="G17" s="87">
        <f t="shared" ca="1" si="3"/>
        <v>0</v>
      </c>
      <c r="H17" s="87" t="e">
        <f t="shared" ca="1" si="6"/>
        <v>#N/A</v>
      </c>
      <c r="I17" s="87">
        <f ca="1">'Detailed Cash Flow Chart'!D17</f>
        <v>0</v>
      </c>
      <c r="J17" s="32">
        <f ca="1">IF(ISERROR(C17),NA(),'Detailed Cash Flow Chart'!C17)</f>
        <v>99638.649894659102</v>
      </c>
      <c r="K17" s="32">
        <f t="shared" ca="1" si="4"/>
        <v>55000</v>
      </c>
      <c r="L17" s="46">
        <f ca="1">IF(ISERROR(C17),NA(),'Detailed Cash Flow Chart'!AQ17)</f>
        <v>146655.31111347029</v>
      </c>
      <c r="M17" s="32">
        <f t="shared" ca="1" si="7"/>
        <v>190588.47154465097</v>
      </c>
      <c r="N17" s="28"/>
      <c r="O17" s="67"/>
      <c r="P17" s="67"/>
      <c r="Q17" s="67"/>
      <c r="R17" s="67"/>
      <c r="S17" s="67"/>
      <c r="T17" s="67"/>
      <c r="U17" s="28"/>
      <c r="W17" s="67"/>
      <c r="X17" s="67"/>
      <c r="Y17" s="140">
        <f ca="1">IF('Detailed Cash Flow Chart'!E17=0,NA(),M17-'Detailed Cash Flow Chart'!E17)</f>
        <v>101817.59563090699</v>
      </c>
      <c r="Z17" s="83"/>
      <c r="AA17" s="141">
        <f ca="1">Y17
-IF('Financial Goals (non-recurring)'!$B$4=2,IF('Detailed Cash Flow Chart'!S17="",0,'Detailed Cash Flow Chart'!S17),0)
-IF('Financial Goals (non-recurring)'!$D$4=2,IF('Detailed Cash Flow Chart'!U17="",0,'Detailed Cash Flow Chart'!U17),0)
-IF('Financial Goals (non-recurring)'!$F$4=2,IF('Detailed Cash Flow Chart'!W17="",0,'Detailed Cash Flow Chart'!W17),0)
-IF('Financial Goals (non-recurring)'!$H$4=2,IF('Detailed Cash Flow Chart'!Y17="",0,'Detailed Cash Flow Chart'!Y17),0)
-IF('Financial Goals (non-recurring)'!$J$4=2,IF('Detailed Cash Flow Chart'!AA17="",0,'Detailed Cash Flow Chart'!AA17),0)
-IF('Financial Goals (recurring)'!$B$3=2,IF('Detailed Cash Flow Chart'!AG17="",0,'Detailed Cash Flow Chart'!AG17),0)
-IF('Financial Goals (recurring)'!$K$3=2,IF('Detailed Cash Flow Chart'!AN17="",0,'Detailed Cash Flow Chart'!AN17),0)</f>
        <v>101817.59563090699</v>
      </c>
      <c r="AB17" s="139"/>
      <c r="AC17" s="140">
        <f ca="1">AA17
-IF('Financial Goals (non-recurring)'!$B$4=3,IF('Detailed Cash Flow Chart'!S17="",0,'Detailed Cash Flow Chart'!S17),0)
-IF('Financial Goals (non-recurring)'!$D$4=3,IF('Detailed Cash Flow Chart'!U17="",0,'Detailed Cash Flow Chart'!U17),0)
-IF('Financial Goals (non-recurring)'!$F$4=3,IF('Detailed Cash Flow Chart'!W17="",0,'Detailed Cash Flow Chart'!W17),0)
-IF('Financial Goals (non-recurring)'!$H$4=3,IF('Detailed Cash Flow Chart'!Y17="",0,'Detailed Cash Flow Chart'!Y17),0)
-IF('Financial Goals (non-recurring)'!$J$4=3,IF('Detailed Cash Flow Chart'!AA17="",0,'Detailed Cash Flow Chart'!AA17),0)
-IF('Financial Goals (recurring)'!$B$3=3,IF('Detailed Cash Flow Chart'!AG17="",0,'Detailed Cash Flow Chart'!AG17),0)
-IF('Financial Goals (recurring)'!$K$3=3,IF('Detailed Cash Flow Chart'!AN17="",0,'Detailed Cash Flow Chart'!AN17),0)</f>
        <v>43933.160431180659</v>
      </c>
      <c r="AD17" s="83"/>
      <c r="AE17" s="146">
        <f ca="1">AC17
-IF('Financial Goals (non-recurring)'!$B$4=4,IF('Detailed Cash Flow Chart'!S17="",0,'Detailed Cash Flow Chart'!S17),0)
-IF('Financial Goals (non-recurring)'!$D$4=4,IF('Detailed Cash Flow Chart'!U17="",0,'Detailed Cash Flow Chart'!U17),0)
-IF('Financial Goals (non-recurring)'!$F$4=4,IF('Detailed Cash Flow Chart'!W17="",0,'Detailed Cash Flow Chart'!W17),0)
-IF('Financial Goals (non-recurring)'!$H$4=4,IF('Detailed Cash Flow Chart'!Y17="",0,'Detailed Cash Flow Chart'!Y17),0)
-IF('Financial Goals (non-recurring)'!$J$4=4,IF('Detailed Cash Flow Chart'!AA17="",0,'Detailed Cash Flow Chart'!AA17),0)
-IF('Financial Goals (recurring)'!$B$3=4,IF('Detailed Cash Flow Chart'!AG17="",0,'Detailed Cash Flow Chart'!AG17),0)
-IF('Financial Goals (recurring)'!$K$3=4,IF('Detailed Cash Flow Chart'!AN17="",0,'Detailed Cash Flow Chart'!AN17),0)</f>
        <v>43933.160431180659</v>
      </c>
      <c r="AF17" s="139"/>
      <c r="AG17" s="145">
        <f ca="1">AE17
-IF('Financial Goals (non-recurring)'!$B$4=5,IF('Detailed Cash Flow Chart'!S17="",0,'Detailed Cash Flow Chart'!S17),0)
-IF('Financial Goals (non-recurring)'!$D$4=5,IF('Detailed Cash Flow Chart'!U17="",0,'Detailed Cash Flow Chart'!U17),0)
-IF('Financial Goals (non-recurring)'!$F$4=5,IF('Detailed Cash Flow Chart'!W17="",0,'Detailed Cash Flow Chart'!W17),0)
-IF('Financial Goals (non-recurring)'!$H$4=5,IF('Detailed Cash Flow Chart'!Y17="",0,'Detailed Cash Flow Chart'!Y17),0)
-IF('Financial Goals (non-recurring)'!$J$4=5,IF('Detailed Cash Flow Chart'!AA17="",0,'Detailed Cash Flow Chart'!AA17),0)
-IF('Financial Goals (recurring)'!$B$3=5,IF('Detailed Cash Flow Chart'!AG17="",0,'Detailed Cash Flow Chart'!AG17),0)
-IF('Financial Goals (recurring)'!$K$3=5,IF('Detailed Cash Flow Chart'!AN17="",0,'Detailed Cash Flow Chart'!AN17),0)</f>
        <v>43933.160431180659</v>
      </c>
      <c r="AI17" s="145">
        <f ca="1">AG17
-IF('Financial Goals (non-recurring)'!$B$4=6,IF('Detailed Cash Flow Chart'!S17="",0,'Detailed Cash Flow Chart'!S17),0)
-IF('Financial Goals (non-recurring)'!$D$4=6,IF('Detailed Cash Flow Chart'!U17="",0,'Detailed Cash Flow Chart'!U17),0)
-IF('Financial Goals (non-recurring)'!$F$4=6,IF('Detailed Cash Flow Chart'!W17="",0,'Detailed Cash Flow Chart'!W17),0)
-IF('Financial Goals (non-recurring)'!$H$4=6,IF('Detailed Cash Flow Chart'!Y17="",0,'Detailed Cash Flow Chart'!Y17),0)
-IF('Financial Goals (non-recurring)'!$J$4=6,IF('Detailed Cash Flow Chart'!AA17="",0,'Detailed Cash Flow Chart'!AA17),0)
-IF('Financial Goals (recurring)'!$B$3=6,IF('Detailed Cash Flow Chart'!AG17="",0,'Detailed Cash Flow Chart'!AG17),0)
-IF('Financial Goals (recurring)'!$K$3=6,IF('Detailed Cash Flow Chart'!AN17="",0,'Detailed Cash Flow Chart'!AN17),0)</f>
        <v>43933.160431180659</v>
      </c>
      <c r="AK17" s="145">
        <f ca="1">AI17
-IF('Financial Goals (non-recurring)'!$B$4=7,IF('Detailed Cash Flow Chart'!S17="",0,'Detailed Cash Flow Chart'!S17),0)
-IF('Financial Goals (non-recurring)'!$D$4=7,IF('Detailed Cash Flow Chart'!U17="",0,'Detailed Cash Flow Chart'!U17),0)
-IF('Financial Goals (non-recurring)'!$F$4=7,IF('Detailed Cash Flow Chart'!W17="",0,'Detailed Cash Flow Chart'!W17),0)
-IF('Financial Goals (non-recurring)'!$H$4=7,IF('Detailed Cash Flow Chart'!Y17="",0,'Detailed Cash Flow Chart'!Y17),0)
-IF('Financial Goals (non-recurring)'!$J$4=7,IF('Detailed Cash Flow Chart'!AA17="",0,'Detailed Cash Flow Chart'!AA17),0)
-IF('Financial Goals (recurring)'!$B$3=7,IF('Detailed Cash Flow Chart'!AG17="",0,'Detailed Cash Flow Chart'!AG17),0)
-IF('Financial Goals (recurring)'!$K$3=7,IF('Detailed Cash Flow Chart'!AN17="",0,'Detailed Cash Flow Chart'!AN17),0)</f>
        <v>43933.160431180659</v>
      </c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</row>
    <row r="18" spans="1:61" ht="15.6">
      <c r="A18" s="45">
        <f ca="1">IF(ISERROR(C18),NA(),'Detailed Cash Flow Chart'!AJ18)</f>
        <v>2028</v>
      </c>
      <c r="B18" s="40">
        <f ca="1">'Detailed Cash Flow Chart'!B18</f>
        <v>54</v>
      </c>
      <c r="C18" s="87">
        <f t="shared" ca="1" si="5"/>
        <v>379749.8335832411</v>
      </c>
      <c r="D18" s="87">
        <f t="shared" ca="1" si="0"/>
        <v>0</v>
      </c>
      <c r="E18" s="87">
        <f t="shared" ca="1" si="1"/>
        <v>0</v>
      </c>
      <c r="F18" s="87">
        <f t="shared" ca="1" si="2"/>
        <v>0</v>
      </c>
      <c r="G18" s="87">
        <f t="shared" ca="1" si="3"/>
        <v>0</v>
      </c>
      <c r="H18" s="87" t="e">
        <f t="shared" ca="1" si="6"/>
        <v>#N/A</v>
      </c>
      <c r="I18" s="87">
        <f ca="1">'Detailed Cash Flow Chart'!D18</f>
        <v>0</v>
      </c>
      <c r="J18" s="32">
        <f ca="1">IF(ISERROR(C18),NA(),'Detailed Cash Flow Chart'!C18)</f>
        <v>108606.12838517842</v>
      </c>
      <c r="K18" s="32">
        <f t="shared" ca="1" si="4"/>
        <v>55000</v>
      </c>
      <c r="L18" s="46">
        <f ca="1">IF(ISERROR(C18),NA(),'Detailed Cash Flow Chart'!AQ18)</f>
        <v>161320.84222481734</v>
      </c>
      <c r="M18" s="32">
        <f t="shared" ca="1" si="7"/>
        <v>216143.7051980627</v>
      </c>
      <c r="N18" s="28"/>
      <c r="O18" s="232" t="s">
        <v>225</v>
      </c>
      <c r="P18" s="67"/>
      <c r="Q18" s="67"/>
      <c r="R18" s="67"/>
      <c r="S18" s="67"/>
      <c r="T18" s="67"/>
      <c r="U18" s="28"/>
      <c r="W18" s="67"/>
      <c r="X18" s="67"/>
      <c r="Y18" s="140">
        <f ca="1">IF('Detailed Cash Flow Chart'!E18=0,NA(),M18-'Detailed Cash Flow Chart'!E18)</f>
        <v>118495.74169294433</v>
      </c>
      <c r="Z18" s="83"/>
      <c r="AA18" s="141">
        <f ca="1">Y18
-IF('Financial Goals (non-recurring)'!$B$4=2,IF('Detailed Cash Flow Chart'!S18="",0,'Detailed Cash Flow Chart'!S18),0)
-IF('Financial Goals (non-recurring)'!$D$4=2,IF('Detailed Cash Flow Chart'!U18="",0,'Detailed Cash Flow Chart'!U18),0)
-IF('Financial Goals (non-recurring)'!$F$4=2,IF('Detailed Cash Flow Chart'!W18="",0,'Detailed Cash Flow Chart'!W18),0)
-IF('Financial Goals (non-recurring)'!$H$4=2,IF('Detailed Cash Flow Chart'!Y18="",0,'Detailed Cash Flow Chart'!Y18),0)
-IF('Financial Goals (non-recurring)'!$J$4=2,IF('Detailed Cash Flow Chart'!AA18="",0,'Detailed Cash Flow Chart'!AA18),0)
-IF('Financial Goals (recurring)'!$B$3=2,IF('Detailed Cash Flow Chart'!AG18="",0,'Detailed Cash Flow Chart'!AG18),0)
-IF('Financial Goals (recurring)'!$K$3=2,IF('Detailed Cash Flow Chart'!AN18="",0,'Detailed Cash Flow Chart'!AN18),0)</f>
        <v>118495.74169294433</v>
      </c>
      <c r="AB18" s="139"/>
      <c r="AC18" s="140">
        <f ca="1">AA18
-IF('Financial Goals (non-recurring)'!$B$4=3,IF('Detailed Cash Flow Chart'!S18="",0,'Detailed Cash Flow Chart'!S18),0)
-IF('Financial Goals (non-recurring)'!$D$4=3,IF('Detailed Cash Flow Chart'!U18="",0,'Detailed Cash Flow Chart'!U18),0)
-IF('Financial Goals (non-recurring)'!$F$4=3,IF('Detailed Cash Flow Chart'!W18="",0,'Detailed Cash Flow Chart'!W18),0)
-IF('Financial Goals (non-recurring)'!$H$4=3,IF('Detailed Cash Flow Chart'!Y18="",0,'Detailed Cash Flow Chart'!Y18),0)
-IF('Financial Goals (non-recurring)'!$J$4=3,IF('Detailed Cash Flow Chart'!AA18="",0,'Detailed Cash Flow Chart'!AA18),0)
-IF('Financial Goals (recurring)'!$B$3=3,IF('Detailed Cash Flow Chart'!AG18="",0,'Detailed Cash Flow Chart'!AG18),0)
-IF('Financial Goals (recurring)'!$K$3=3,IF('Detailed Cash Flow Chart'!AN18="",0,'Detailed Cash Flow Chart'!AN18),0)</f>
        <v>54822.862973245356</v>
      </c>
      <c r="AD18" s="83"/>
      <c r="AE18" s="146">
        <f ca="1">AC18
-IF('Financial Goals (non-recurring)'!$B$4=4,IF('Detailed Cash Flow Chart'!S18="",0,'Detailed Cash Flow Chart'!S18),0)
-IF('Financial Goals (non-recurring)'!$D$4=4,IF('Detailed Cash Flow Chart'!U18="",0,'Detailed Cash Flow Chart'!U18),0)
-IF('Financial Goals (non-recurring)'!$F$4=4,IF('Detailed Cash Flow Chart'!W18="",0,'Detailed Cash Flow Chart'!W18),0)
-IF('Financial Goals (non-recurring)'!$H$4=4,IF('Detailed Cash Flow Chart'!Y18="",0,'Detailed Cash Flow Chart'!Y18),0)
-IF('Financial Goals (non-recurring)'!$J$4=4,IF('Detailed Cash Flow Chart'!AA18="",0,'Detailed Cash Flow Chart'!AA18),0)
-IF('Financial Goals (recurring)'!$B$3=4,IF('Detailed Cash Flow Chart'!AG18="",0,'Detailed Cash Flow Chart'!AG18),0)
-IF('Financial Goals (recurring)'!$K$3=4,IF('Detailed Cash Flow Chart'!AN18="",0,'Detailed Cash Flow Chart'!AN18),0)</f>
        <v>54822.862973245356</v>
      </c>
      <c r="AF18" s="139"/>
      <c r="AG18" s="145">
        <f ca="1">AE18
-IF('Financial Goals (non-recurring)'!$B$4=5,IF('Detailed Cash Flow Chart'!S18="",0,'Detailed Cash Flow Chart'!S18),0)
-IF('Financial Goals (non-recurring)'!$D$4=5,IF('Detailed Cash Flow Chart'!U18="",0,'Detailed Cash Flow Chart'!U18),0)
-IF('Financial Goals (non-recurring)'!$F$4=5,IF('Detailed Cash Flow Chart'!W18="",0,'Detailed Cash Flow Chart'!W18),0)
-IF('Financial Goals (non-recurring)'!$H$4=5,IF('Detailed Cash Flow Chart'!Y18="",0,'Detailed Cash Flow Chart'!Y18),0)
-IF('Financial Goals (non-recurring)'!$J$4=5,IF('Detailed Cash Flow Chart'!AA18="",0,'Detailed Cash Flow Chart'!AA18),0)
-IF('Financial Goals (recurring)'!$B$3=5,IF('Detailed Cash Flow Chart'!AG18="",0,'Detailed Cash Flow Chart'!AG18),0)
-IF('Financial Goals (recurring)'!$K$3=5,IF('Detailed Cash Flow Chart'!AN18="",0,'Detailed Cash Flow Chart'!AN18),0)</f>
        <v>54822.862973245356</v>
      </c>
      <c r="AI18" s="145">
        <f ca="1">AG18
-IF('Financial Goals (non-recurring)'!$B$4=6,IF('Detailed Cash Flow Chart'!S18="",0,'Detailed Cash Flow Chart'!S18),0)
-IF('Financial Goals (non-recurring)'!$D$4=6,IF('Detailed Cash Flow Chart'!U18="",0,'Detailed Cash Flow Chart'!U18),0)
-IF('Financial Goals (non-recurring)'!$F$4=6,IF('Detailed Cash Flow Chart'!W18="",0,'Detailed Cash Flow Chart'!W18),0)
-IF('Financial Goals (non-recurring)'!$H$4=6,IF('Detailed Cash Flow Chart'!Y18="",0,'Detailed Cash Flow Chart'!Y18),0)
-IF('Financial Goals (non-recurring)'!$J$4=6,IF('Detailed Cash Flow Chart'!AA18="",0,'Detailed Cash Flow Chart'!AA18),0)
-IF('Financial Goals (recurring)'!$B$3=6,IF('Detailed Cash Flow Chart'!AG18="",0,'Detailed Cash Flow Chart'!AG18),0)
-IF('Financial Goals (recurring)'!$K$3=6,IF('Detailed Cash Flow Chart'!AN18="",0,'Detailed Cash Flow Chart'!AN18),0)</f>
        <v>54822.862973245356</v>
      </c>
      <c r="AK18" s="145">
        <f ca="1">AI18
-IF('Financial Goals (non-recurring)'!$B$4=7,IF('Detailed Cash Flow Chart'!S18="",0,'Detailed Cash Flow Chart'!S18),0)
-IF('Financial Goals (non-recurring)'!$D$4=7,IF('Detailed Cash Flow Chart'!U18="",0,'Detailed Cash Flow Chart'!U18),0)
-IF('Financial Goals (non-recurring)'!$F$4=7,IF('Detailed Cash Flow Chart'!W18="",0,'Detailed Cash Flow Chart'!W18),0)
-IF('Financial Goals (non-recurring)'!$H$4=7,IF('Detailed Cash Flow Chart'!Y18="",0,'Detailed Cash Flow Chart'!Y18),0)
-IF('Financial Goals (non-recurring)'!$J$4=7,IF('Detailed Cash Flow Chart'!AA18="",0,'Detailed Cash Flow Chart'!AA18),0)
-IF('Financial Goals (recurring)'!$B$3=7,IF('Detailed Cash Flow Chart'!AG18="",0,'Detailed Cash Flow Chart'!AG18),0)
-IF('Financial Goals (recurring)'!$K$3=7,IF('Detailed Cash Flow Chart'!AN18="",0,'Detailed Cash Flow Chart'!AN18),0)</f>
        <v>54822.862973245356</v>
      </c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</row>
    <row r="19" spans="1:61" ht="15.6">
      <c r="A19" s="45">
        <f ca="1">IF(ISERROR(C19),NA(),'Detailed Cash Flow Chart'!AJ19)</f>
        <v>2029</v>
      </c>
      <c r="B19" s="40">
        <f ca="1">'Detailed Cash Flow Chart'!B19</f>
        <v>55</v>
      </c>
      <c r="C19" s="87">
        <f t="shared" ca="1" si="5"/>
        <v>417724.81694156519</v>
      </c>
      <c r="D19" s="87">
        <f t="shared" ca="1" si="0"/>
        <v>0</v>
      </c>
      <c r="E19" s="87">
        <f t="shared" ca="1" si="1"/>
        <v>0</v>
      </c>
      <c r="F19" s="87">
        <f t="shared" ca="1" si="2"/>
        <v>0</v>
      </c>
      <c r="G19" s="87">
        <f t="shared" ca="1" si="3"/>
        <v>0</v>
      </c>
      <c r="H19" s="87" t="e">
        <f t="shared" ca="1" si="6"/>
        <v>#N/A</v>
      </c>
      <c r="I19" s="87">
        <f ca="1">'Detailed Cash Flow Chart'!D19</f>
        <v>0</v>
      </c>
      <c r="J19" s="32">
        <f ca="1">IF(ISERROR(C19),NA(),'Detailed Cash Flow Chart'!C19)</f>
        <v>118380.67993984449</v>
      </c>
      <c r="K19" s="32">
        <f t="shared" ca="1" si="4"/>
        <v>55000</v>
      </c>
      <c r="L19" s="46">
        <f ca="1">IF(ISERROR(C19),NA(),'Detailed Cash Flow Chart'!AQ19)</f>
        <v>107412.75985563021</v>
      </c>
      <c r="M19" s="32">
        <f t="shared" ca="1" si="7"/>
        <v>244344.13700172072</v>
      </c>
      <c r="N19" s="28"/>
      <c r="O19" s="232" t="s">
        <v>226</v>
      </c>
      <c r="P19" s="67"/>
      <c r="Q19" s="67"/>
      <c r="R19" s="67"/>
      <c r="S19" s="67"/>
      <c r="T19" s="67"/>
      <c r="U19" s="28"/>
      <c r="W19" s="67"/>
      <c r="X19" s="67"/>
      <c r="Y19" s="140">
        <f ca="1">IF('Detailed Cash Flow Chart'!E19=0,NA(),M19-'Detailed Cash Flow Chart'!E19)</f>
        <v>136931.3771460905</v>
      </c>
      <c r="Z19" s="83"/>
      <c r="AA19" s="141">
        <f ca="1">Y19
-IF('Financial Goals (non-recurring)'!$B$4=2,IF('Detailed Cash Flow Chart'!S19="",0,'Detailed Cash Flow Chart'!S19),0)
-IF('Financial Goals (non-recurring)'!$D$4=2,IF('Detailed Cash Flow Chart'!U19="",0,'Detailed Cash Flow Chart'!U19),0)
-IF('Financial Goals (non-recurring)'!$F$4=2,IF('Detailed Cash Flow Chart'!W19="",0,'Detailed Cash Flow Chart'!W19),0)
-IF('Financial Goals (non-recurring)'!$H$4=2,IF('Detailed Cash Flow Chart'!Y19="",0,'Detailed Cash Flow Chart'!Y19),0)
-IF('Financial Goals (non-recurring)'!$J$4=2,IF('Detailed Cash Flow Chart'!AA19="",0,'Detailed Cash Flow Chart'!AA19),0)
-IF('Financial Goals (recurring)'!$B$3=2,IF('Detailed Cash Flow Chart'!AG19="",0,'Detailed Cash Flow Chart'!AG19),0)
-IF('Financial Goals (recurring)'!$K$3=2,IF('Detailed Cash Flow Chart'!AN19="",0,'Detailed Cash Flow Chart'!AN19),0)</f>
        <v>136931.3771460905</v>
      </c>
      <c r="AB19" s="139"/>
      <c r="AC19" s="140">
        <f ca="1">AA19
-IF('Financial Goals (non-recurring)'!$B$4=3,IF('Detailed Cash Flow Chart'!S19="",0,'Detailed Cash Flow Chart'!S19),0)
-IF('Financial Goals (non-recurring)'!$D$4=3,IF('Detailed Cash Flow Chart'!U19="",0,'Detailed Cash Flow Chart'!U19),0)
-IF('Financial Goals (non-recurring)'!$F$4=3,IF('Detailed Cash Flow Chart'!W19="",0,'Detailed Cash Flow Chart'!W19),0)
-IF('Financial Goals (non-recurring)'!$H$4=3,IF('Detailed Cash Flow Chart'!Y19="",0,'Detailed Cash Flow Chart'!Y19),0)
-IF('Financial Goals (non-recurring)'!$J$4=3,IF('Detailed Cash Flow Chart'!AA19="",0,'Detailed Cash Flow Chart'!AA19),0)
-IF('Financial Goals (recurring)'!$B$3=3,IF('Detailed Cash Flow Chart'!AG19="",0,'Detailed Cash Flow Chart'!AG19),0)
-IF('Financial Goals (recurring)'!$K$3=3,IF('Detailed Cash Flow Chart'!AN19="",0,'Detailed Cash Flow Chart'!AN19),0)</f>
        <v>136931.3771460905</v>
      </c>
      <c r="AD19" s="83"/>
      <c r="AE19" s="146">
        <f ca="1">AC19
-IF('Financial Goals (non-recurring)'!$B$4=4,IF('Detailed Cash Flow Chart'!S19="",0,'Detailed Cash Flow Chart'!S19),0)
-IF('Financial Goals (non-recurring)'!$D$4=4,IF('Detailed Cash Flow Chart'!U19="",0,'Detailed Cash Flow Chart'!U19),0)
-IF('Financial Goals (non-recurring)'!$F$4=4,IF('Detailed Cash Flow Chart'!W19="",0,'Detailed Cash Flow Chart'!W19),0)
-IF('Financial Goals (non-recurring)'!$H$4=4,IF('Detailed Cash Flow Chart'!Y19="",0,'Detailed Cash Flow Chart'!Y19),0)
-IF('Financial Goals (non-recurring)'!$J$4=4,IF('Detailed Cash Flow Chart'!AA19="",0,'Detailed Cash Flow Chart'!AA19),0)
-IF('Financial Goals (recurring)'!$B$3=4,IF('Detailed Cash Flow Chart'!AG19="",0,'Detailed Cash Flow Chart'!AG19),0)
-IF('Financial Goals (recurring)'!$K$3=4,IF('Detailed Cash Flow Chart'!AN19="",0,'Detailed Cash Flow Chart'!AN19),0)</f>
        <v>136931.3771460905</v>
      </c>
      <c r="AF19" s="139"/>
      <c r="AG19" s="145">
        <f ca="1">AE19
-IF('Financial Goals (non-recurring)'!$B$4=5,IF('Detailed Cash Flow Chart'!S19="",0,'Detailed Cash Flow Chart'!S19),0)
-IF('Financial Goals (non-recurring)'!$D$4=5,IF('Detailed Cash Flow Chart'!U19="",0,'Detailed Cash Flow Chart'!U19),0)
-IF('Financial Goals (non-recurring)'!$F$4=5,IF('Detailed Cash Flow Chart'!W19="",0,'Detailed Cash Flow Chart'!W19),0)
-IF('Financial Goals (non-recurring)'!$H$4=5,IF('Detailed Cash Flow Chart'!Y19="",0,'Detailed Cash Flow Chart'!Y19),0)
-IF('Financial Goals (non-recurring)'!$J$4=5,IF('Detailed Cash Flow Chart'!AA19="",0,'Detailed Cash Flow Chart'!AA19),0)
-IF('Financial Goals (recurring)'!$B$3=5,IF('Detailed Cash Flow Chart'!AG19="",0,'Detailed Cash Flow Chart'!AG19),0)
-IF('Financial Goals (recurring)'!$K$3=5,IF('Detailed Cash Flow Chart'!AN19="",0,'Detailed Cash Flow Chart'!AN19),0)</f>
        <v>136931.3771460905</v>
      </c>
      <c r="AI19" s="145">
        <f ca="1">AG19
-IF('Financial Goals (non-recurring)'!$B$4=6,IF('Detailed Cash Flow Chart'!S19="",0,'Detailed Cash Flow Chart'!S19),0)
-IF('Financial Goals (non-recurring)'!$D$4=6,IF('Detailed Cash Flow Chart'!U19="",0,'Detailed Cash Flow Chart'!U19),0)
-IF('Financial Goals (non-recurring)'!$F$4=6,IF('Detailed Cash Flow Chart'!W19="",0,'Detailed Cash Flow Chart'!W19),0)
-IF('Financial Goals (non-recurring)'!$H$4=6,IF('Detailed Cash Flow Chart'!Y19="",0,'Detailed Cash Flow Chart'!Y19),0)
-IF('Financial Goals (non-recurring)'!$J$4=6,IF('Detailed Cash Flow Chart'!AA19="",0,'Detailed Cash Flow Chart'!AA19),0)
-IF('Financial Goals (recurring)'!$B$3=6,IF('Detailed Cash Flow Chart'!AG19="",0,'Detailed Cash Flow Chart'!AG19),0)
-IF('Financial Goals (recurring)'!$K$3=6,IF('Detailed Cash Flow Chart'!AN19="",0,'Detailed Cash Flow Chart'!AN19),0)</f>
        <v>136931.3771460905</v>
      </c>
      <c r="AK19" s="145">
        <f ca="1">AI19
-IF('Financial Goals (non-recurring)'!$B$4=7,IF('Detailed Cash Flow Chart'!S19="",0,'Detailed Cash Flow Chart'!S19),0)
-IF('Financial Goals (non-recurring)'!$D$4=7,IF('Detailed Cash Flow Chart'!U19="",0,'Detailed Cash Flow Chart'!U19),0)
-IF('Financial Goals (non-recurring)'!$F$4=7,IF('Detailed Cash Flow Chart'!W19="",0,'Detailed Cash Flow Chart'!W19),0)
-IF('Financial Goals (non-recurring)'!$H$4=7,IF('Detailed Cash Flow Chart'!Y19="",0,'Detailed Cash Flow Chart'!Y19),0)
-IF('Financial Goals (non-recurring)'!$J$4=7,IF('Detailed Cash Flow Chart'!AA19="",0,'Detailed Cash Flow Chart'!AA19),0)
-IF('Financial Goals (recurring)'!$B$3=7,IF('Detailed Cash Flow Chart'!AG19="",0,'Detailed Cash Flow Chart'!AG19),0)
-IF('Financial Goals (recurring)'!$K$3=7,IF('Detailed Cash Flow Chart'!AN19="",0,'Detailed Cash Flow Chart'!AN19),0)</f>
        <v>136931.3771460905</v>
      </c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</row>
    <row r="20" spans="1:61" ht="15.6">
      <c r="A20" s="45">
        <f ca="1">IF(ISERROR(C20),NA(),'Detailed Cash Flow Chart'!AJ20)</f>
        <v>2030</v>
      </c>
      <c r="B20" s="40">
        <f ca="1">'Detailed Cash Flow Chart'!B20</f>
        <v>56</v>
      </c>
      <c r="C20" s="87">
        <f t="shared" ca="1" si="5"/>
        <v>459497.29863572173</v>
      </c>
      <c r="D20" s="87">
        <f t="shared" ca="1" si="0"/>
        <v>0</v>
      </c>
      <c r="E20" s="87">
        <f t="shared" ca="1" si="1"/>
        <v>0</v>
      </c>
      <c r="F20" s="87">
        <f t="shared" ca="1" si="2"/>
        <v>0</v>
      </c>
      <c r="G20" s="87">
        <f t="shared" ca="1" si="3"/>
        <v>0</v>
      </c>
      <c r="H20" s="87" t="e">
        <f t="shared" ca="1" si="6"/>
        <v>#N/A</v>
      </c>
      <c r="I20" s="87">
        <f ca="1">'Detailed Cash Flow Chart'!D20</f>
        <v>0</v>
      </c>
      <c r="J20" s="32">
        <f ca="1">IF(ISERROR(C20),NA(),'Detailed Cash Flow Chart'!C20)</f>
        <v>129034.9411344305</v>
      </c>
      <c r="K20" s="32">
        <f t="shared" ca="1" si="4"/>
        <v>55000</v>
      </c>
      <c r="L20" s="46">
        <f ca="1">IF(ISERROR(C20),NA(),'Detailed Cash Flow Chart'!AQ20)</f>
        <v>118154.03584119322</v>
      </c>
      <c r="M20" s="32">
        <f t="shared" ca="1" si="7"/>
        <v>275462.3575012912</v>
      </c>
      <c r="N20" s="28"/>
      <c r="O20" s="232"/>
      <c r="P20" s="67"/>
      <c r="Q20" s="67"/>
      <c r="R20" s="67"/>
      <c r="S20" s="67"/>
      <c r="T20" s="67"/>
      <c r="U20" s="28"/>
      <c r="W20" s="67"/>
      <c r="X20" s="67"/>
      <c r="Y20" s="140">
        <f ca="1">IF('Detailed Cash Flow Chart'!E20=0,NA(),M20-'Detailed Cash Flow Chart'!E20)</f>
        <v>157308.32166009798</v>
      </c>
      <c r="Z20" s="83"/>
      <c r="AA20" s="141">
        <f ca="1">Y20
-IF('Financial Goals (non-recurring)'!$B$4=2,IF('Detailed Cash Flow Chart'!S20="",0,'Detailed Cash Flow Chart'!S20),0)
-IF('Financial Goals (non-recurring)'!$D$4=2,IF('Detailed Cash Flow Chart'!U20="",0,'Detailed Cash Flow Chart'!U20),0)
-IF('Financial Goals (non-recurring)'!$F$4=2,IF('Detailed Cash Flow Chart'!W20="",0,'Detailed Cash Flow Chart'!W20),0)
-IF('Financial Goals (non-recurring)'!$H$4=2,IF('Detailed Cash Flow Chart'!Y20="",0,'Detailed Cash Flow Chart'!Y20),0)
-IF('Financial Goals (non-recurring)'!$J$4=2,IF('Detailed Cash Flow Chart'!AA20="",0,'Detailed Cash Flow Chart'!AA20),0)
-IF('Financial Goals (recurring)'!$B$3=2,IF('Detailed Cash Flow Chart'!AG20="",0,'Detailed Cash Flow Chart'!AG20),0)
-IF('Financial Goals (recurring)'!$K$3=2,IF('Detailed Cash Flow Chart'!AN20="",0,'Detailed Cash Flow Chart'!AN20),0)</f>
        <v>157308.32166009798</v>
      </c>
      <c r="AB20" s="139"/>
      <c r="AC20" s="140">
        <f ca="1">AA20
-IF('Financial Goals (non-recurring)'!$B$4=3,IF('Detailed Cash Flow Chart'!S20="",0,'Detailed Cash Flow Chart'!S20),0)
-IF('Financial Goals (non-recurring)'!$D$4=3,IF('Detailed Cash Flow Chart'!U20="",0,'Detailed Cash Flow Chart'!U20),0)
-IF('Financial Goals (non-recurring)'!$F$4=3,IF('Detailed Cash Flow Chart'!W20="",0,'Detailed Cash Flow Chart'!W20),0)
-IF('Financial Goals (non-recurring)'!$H$4=3,IF('Detailed Cash Flow Chart'!Y20="",0,'Detailed Cash Flow Chart'!Y20),0)
-IF('Financial Goals (non-recurring)'!$J$4=3,IF('Detailed Cash Flow Chart'!AA20="",0,'Detailed Cash Flow Chart'!AA20),0)
-IF('Financial Goals (recurring)'!$B$3=3,IF('Detailed Cash Flow Chart'!AG20="",0,'Detailed Cash Flow Chart'!AG20),0)
-IF('Financial Goals (recurring)'!$K$3=3,IF('Detailed Cash Flow Chart'!AN20="",0,'Detailed Cash Flow Chart'!AN20),0)</f>
        <v>157308.32166009798</v>
      </c>
      <c r="AD20" s="83"/>
      <c r="AE20" s="146">
        <f ca="1">AC20
-IF('Financial Goals (non-recurring)'!$B$4=4,IF('Detailed Cash Flow Chart'!S20="",0,'Detailed Cash Flow Chart'!S20),0)
-IF('Financial Goals (non-recurring)'!$D$4=4,IF('Detailed Cash Flow Chart'!U20="",0,'Detailed Cash Flow Chart'!U20),0)
-IF('Financial Goals (non-recurring)'!$F$4=4,IF('Detailed Cash Flow Chart'!W20="",0,'Detailed Cash Flow Chart'!W20),0)
-IF('Financial Goals (non-recurring)'!$H$4=4,IF('Detailed Cash Flow Chart'!Y20="",0,'Detailed Cash Flow Chart'!Y20),0)
-IF('Financial Goals (non-recurring)'!$J$4=4,IF('Detailed Cash Flow Chart'!AA20="",0,'Detailed Cash Flow Chart'!AA20),0)
-IF('Financial Goals (recurring)'!$B$3=4,IF('Detailed Cash Flow Chart'!AG20="",0,'Detailed Cash Flow Chart'!AG20),0)
-IF('Financial Goals (recurring)'!$K$3=4,IF('Detailed Cash Flow Chart'!AN20="",0,'Detailed Cash Flow Chart'!AN20),0)</f>
        <v>157308.32166009798</v>
      </c>
      <c r="AF20" s="139"/>
      <c r="AG20" s="145">
        <f ca="1">AE20
-IF('Financial Goals (non-recurring)'!$B$4=5,IF('Detailed Cash Flow Chart'!S20="",0,'Detailed Cash Flow Chart'!S20),0)
-IF('Financial Goals (non-recurring)'!$D$4=5,IF('Detailed Cash Flow Chart'!U20="",0,'Detailed Cash Flow Chart'!U20),0)
-IF('Financial Goals (non-recurring)'!$F$4=5,IF('Detailed Cash Flow Chart'!W20="",0,'Detailed Cash Flow Chart'!W20),0)
-IF('Financial Goals (non-recurring)'!$H$4=5,IF('Detailed Cash Flow Chart'!Y20="",0,'Detailed Cash Flow Chart'!Y20),0)
-IF('Financial Goals (non-recurring)'!$J$4=5,IF('Detailed Cash Flow Chart'!AA20="",0,'Detailed Cash Flow Chart'!AA20),0)
-IF('Financial Goals (recurring)'!$B$3=5,IF('Detailed Cash Flow Chart'!AG20="",0,'Detailed Cash Flow Chart'!AG20),0)
-IF('Financial Goals (recurring)'!$K$3=5,IF('Detailed Cash Flow Chart'!AN20="",0,'Detailed Cash Flow Chart'!AN20),0)</f>
        <v>157308.32166009798</v>
      </c>
      <c r="AI20" s="145">
        <f ca="1">AG20
-IF('Financial Goals (non-recurring)'!$B$4=6,IF('Detailed Cash Flow Chart'!S20="",0,'Detailed Cash Flow Chart'!S20),0)
-IF('Financial Goals (non-recurring)'!$D$4=6,IF('Detailed Cash Flow Chart'!U20="",0,'Detailed Cash Flow Chart'!U20),0)
-IF('Financial Goals (non-recurring)'!$F$4=6,IF('Detailed Cash Flow Chart'!W20="",0,'Detailed Cash Flow Chart'!W20),0)
-IF('Financial Goals (non-recurring)'!$H$4=6,IF('Detailed Cash Flow Chart'!Y20="",0,'Detailed Cash Flow Chart'!Y20),0)
-IF('Financial Goals (non-recurring)'!$J$4=6,IF('Detailed Cash Flow Chart'!AA20="",0,'Detailed Cash Flow Chart'!AA20),0)
-IF('Financial Goals (recurring)'!$B$3=6,IF('Detailed Cash Flow Chart'!AG20="",0,'Detailed Cash Flow Chart'!AG20),0)
-IF('Financial Goals (recurring)'!$K$3=6,IF('Detailed Cash Flow Chart'!AN20="",0,'Detailed Cash Flow Chart'!AN20),0)</f>
        <v>157308.32166009798</v>
      </c>
      <c r="AK20" s="145">
        <f ca="1">AI20
-IF('Financial Goals (non-recurring)'!$B$4=7,IF('Detailed Cash Flow Chart'!S20="",0,'Detailed Cash Flow Chart'!S20),0)
-IF('Financial Goals (non-recurring)'!$D$4=7,IF('Detailed Cash Flow Chart'!U20="",0,'Detailed Cash Flow Chart'!U20),0)
-IF('Financial Goals (non-recurring)'!$F$4=7,IF('Detailed Cash Flow Chart'!W20="",0,'Detailed Cash Flow Chart'!W20),0)
-IF('Financial Goals (non-recurring)'!$H$4=7,IF('Detailed Cash Flow Chart'!Y20="",0,'Detailed Cash Flow Chart'!Y20),0)
-IF('Financial Goals (non-recurring)'!$J$4=7,IF('Detailed Cash Flow Chart'!AA20="",0,'Detailed Cash Flow Chart'!AA20),0)
-IF('Financial Goals (recurring)'!$B$3=7,IF('Detailed Cash Flow Chart'!AG20="",0,'Detailed Cash Flow Chart'!AG20),0)
-IF('Financial Goals (recurring)'!$K$3=7,IF('Detailed Cash Flow Chart'!AN20="",0,'Detailed Cash Flow Chart'!AN20),0)</f>
        <v>157308.32166009798</v>
      </c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</row>
    <row r="21" spans="1:61" ht="15.6">
      <c r="A21" s="45">
        <f ca="1">IF(ISERROR(C21),NA(),'Detailed Cash Flow Chart'!AJ21)</f>
        <v>2031</v>
      </c>
      <c r="B21" s="40">
        <f ca="1">'Detailed Cash Flow Chart'!B21</f>
        <v>57</v>
      </c>
      <c r="C21" s="87">
        <f t="shared" ca="1" si="5"/>
        <v>505447.0284992939</v>
      </c>
      <c r="D21" s="87">
        <f t="shared" ca="1" si="0"/>
        <v>0</v>
      </c>
      <c r="E21" s="87">
        <f t="shared" ca="1" si="1"/>
        <v>0</v>
      </c>
      <c r="F21" s="87">
        <f t="shared" ca="1" si="2"/>
        <v>0</v>
      </c>
      <c r="G21" s="87">
        <f t="shared" ca="1" si="3"/>
        <v>0</v>
      </c>
      <c r="H21" s="87" t="e">
        <f t="shared" ca="1" si="6"/>
        <v>#N/A</v>
      </c>
      <c r="I21" s="87">
        <f ca="1">'Detailed Cash Flow Chart'!D21</f>
        <v>0</v>
      </c>
      <c r="J21" s="32">
        <f ca="1">IF(ISERROR(C21),NA(),'Detailed Cash Flow Chart'!C21)</f>
        <v>140648.08583652927</v>
      </c>
      <c r="K21" s="32" t="e">
        <f t="shared" ca="1" si="4"/>
        <v>#N/A</v>
      </c>
      <c r="L21" s="46">
        <f ca="1">IF(ISERROR(C21),NA(),'Detailed Cash Flow Chart'!AQ21)</f>
        <v>129969.43942531255</v>
      </c>
      <c r="M21" s="32">
        <f t="shared" ca="1" si="7"/>
        <v>364798.94266276463</v>
      </c>
      <c r="N21" s="28"/>
      <c r="O21" s="233" t="s">
        <v>227</v>
      </c>
      <c r="P21" s="67"/>
      <c r="Q21" s="67"/>
      <c r="R21" s="67"/>
      <c r="S21" s="67"/>
      <c r="T21" s="67"/>
      <c r="U21" s="28"/>
      <c r="W21" s="67"/>
      <c r="X21" s="67"/>
      <c r="Y21" s="140">
        <f ca="1">IF('Detailed Cash Flow Chart'!E21=0,NA(),M21-'Detailed Cash Flow Chart'!E21)</f>
        <v>234829.50323745207</v>
      </c>
      <c r="Z21" s="83"/>
      <c r="AA21" s="141">
        <f ca="1">Y21
-IF('Financial Goals (non-recurring)'!$B$4=2,IF('Detailed Cash Flow Chart'!S21="",0,'Detailed Cash Flow Chart'!S21),0)
-IF('Financial Goals (non-recurring)'!$D$4=2,IF('Detailed Cash Flow Chart'!U21="",0,'Detailed Cash Flow Chart'!U21),0)
-IF('Financial Goals (non-recurring)'!$F$4=2,IF('Detailed Cash Flow Chart'!W21="",0,'Detailed Cash Flow Chart'!W21),0)
-IF('Financial Goals (non-recurring)'!$H$4=2,IF('Detailed Cash Flow Chart'!Y21="",0,'Detailed Cash Flow Chart'!Y21),0)
-IF('Financial Goals (non-recurring)'!$J$4=2,IF('Detailed Cash Flow Chart'!AA21="",0,'Detailed Cash Flow Chart'!AA21),0)
-IF('Financial Goals (recurring)'!$B$3=2,IF('Detailed Cash Flow Chart'!AG21="",0,'Detailed Cash Flow Chart'!AG21),0)
-IF('Financial Goals (recurring)'!$K$3=2,IF('Detailed Cash Flow Chart'!AN21="",0,'Detailed Cash Flow Chart'!AN21),0)</f>
        <v>234829.50323745207</v>
      </c>
      <c r="AB21" s="139"/>
      <c r="AC21" s="140">
        <f ca="1">AA21
-IF('Financial Goals (non-recurring)'!$B$4=3,IF('Detailed Cash Flow Chart'!S21="",0,'Detailed Cash Flow Chart'!S21),0)
-IF('Financial Goals (non-recurring)'!$D$4=3,IF('Detailed Cash Flow Chart'!U21="",0,'Detailed Cash Flow Chart'!U21),0)
-IF('Financial Goals (non-recurring)'!$F$4=3,IF('Detailed Cash Flow Chart'!W21="",0,'Detailed Cash Flow Chart'!W21),0)
-IF('Financial Goals (non-recurring)'!$H$4=3,IF('Detailed Cash Flow Chart'!Y21="",0,'Detailed Cash Flow Chart'!Y21),0)
-IF('Financial Goals (non-recurring)'!$J$4=3,IF('Detailed Cash Flow Chart'!AA21="",0,'Detailed Cash Flow Chart'!AA21),0)
-IF('Financial Goals (recurring)'!$B$3=3,IF('Detailed Cash Flow Chart'!AG21="",0,'Detailed Cash Flow Chart'!AG21),0)
-IF('Financial Goals (recurring)'!$K$3=3,IF('Detailed Cash Flow Chart'!AN21="",0,'Detailed Cash Flow Chart'!AN21),0)</f>
        <v>234829.50323745207</v>
      </c>
      <c r="AD21" s="83"/>
      <c r="AE21" s="146">
        <f ca="1">AC21
-IF('Financial Goals (non-recurring)'!$B$4=4,IF('Detailed Cash Flow Chart'!S21="",0,'Detailed Cash Flow Chart'!S21),0)
-IF('Financial Goals (non-recurring)'!$D$4=4,IF('Detailed Cash Flow Chart'!U21="",0,'Detailed Cash Flow Chart'!U21),0)
-IF('Financial Goals (non-recurring)'!$F$4=4,IF('Detailed Cash Flow Chart'!W21="",0,'Detailed Cash Flow Chart'!W21),0)
-IF('Financial Goals (non-recurring)'!$H$4=4,IF('Detailed Cash Flow Chart'!Y21="",0,'Detailed Cash Flow Chart'!Y21),0)
-IF('Financial Goals (non-recurring)'!$J$4=4,IF('Detailed Cash Flow Chart'!AA21="",0,'Detailed Cash Flow Chart'!AA21),0)
-IF('Financial Goals (recurring)'!$B$3=4,IF('Detailed Cash Flow Chart'!AG21="",0,'Detailed Cash Flow Chart'!AG21),0)
-IF('Financial Goals (recurring)'!$K$3=4,IF('Detailed Cash Flow Chart'!AN21="",0,'Detailed Cash Flow Chart'!AN21),0)</f>
        <v>234829.50323745207</v>
      </c>
      <c r="AF21" s="139"/>
      <c r="AG21" s="145">
        <f ca="1">AE21
-IF('Financial Goals (non-recurring)'!$B$4=5,IF('Detailed Cash Flow Chart'!S21="",0,'Detailed Cash Flow Chart'!S21),0)
-IF('Financial Goals (non-recurring)'!$D$4=5,IF('Detailed Cash Flow Chart'!U21="",0,'Detailed Cash Flow Chart'!U21),0)
-IF('Financial Goals (non-recurring)'!$F$4=5,IF('Detailed Cash Flow Chart'!W21="",0,'Detailed Cash Flow Chart'!W21),0)
-IF('Financial Goals (non-recurring)'!$H$4=5,IF('Detailed Cash Flow Chart'!Y21="",0,'Detailed Cash Flow Chart'!Y21),0)
-IF('Financial Goals (non-recurring)'!$J$4=5,IF('Detailed Cash Flow Chart'!AA21="",0,'Detailed Cash Flow Chart'!AA21),0)
-IF('Financial Goals (recurring)'!$B$3=5,IF('Detailed Cash Flow Chart'!AG21="",0,'Detailed Cash Flow Chart'!AG21),0)
-IF('Financial Goals (recurring)'!$K$3=5,IF('Detailed Cash Flow Chart'!AN21="",0,'Detailed Cash Flow Chart'!AN21),0)</f>
        <v>234829.50323745207</v>
      </c>
      <c r="AI21" s="145">
        <f ca="1">AG21
-IF('Financial Goals (non-recurring)'!$B$4=6,IF('Detailed Cash Flow Chart'!S21="",0,'Detailed Cash Flow Chart'!S21),0)
-IF('Financial Goals (non-recurring)'!$D$4=6,IF('Detailed Cash Flow Chart'!U21="",0,'Detailed Cash Flow Chart'!U21),0)
-IF('Financial Goals (non-recurring)'!$F$4=6,IF('Detailed Cash Flow Chart'!W21="",0,'Detailed Cash Flow Chart'!W21),0)
-IF('Financial Goals (non-recurring)'!$H$4=6,IF('Detailed Cash Flow Chart'!Y21="",0,'Detailed Cash Flow Chart'!Y21),0)
-IF('Financial Goals (non-recurring)'!$J$4=6,IF('Detailed Cash Flow Chart'!AA21="",0,'Detailed Cash Flow Chart'!AA21),0)
-IF('Financial Goals (recurring)'!$B$3=6,IF('Detailed Cash Flow Chart'!AG21="",0,'Detailed Cash Flow Chart'!AG21),0)
-IF('Financial Goals (recurring)'!$K$3=6,IF('Detailed Cash Flow Chart'!AN21="",0,'Detailed Cash Flow Chart'!AN21),0)</f>
        <v>234829.50323745207</v>
      </c>
      <c r="AK21" s="145">
        <f ca="1">AI21
-IF('Financial Goals (non-recurring)'!$B$4=7,IF('Detailed Cash Flow Chart'!S21="",0,'Detailed Cash Flow Chart'!S21),0)
-IF('Financial Goals (non-recurring)'!$D$4=7,IF('Detailed Cash Flow Chart'!U21="",0,'Detailed Cash Flow Chart'!U21),0)
-IF('Financial Goals (non-recurring)'!$F$4=7,IF('Detailed Cash Flow Chart'!W21="",0,'Detailed Cash Flow Chart'!W21),0)
-IF('Financial Goals (non-recurring)'!$H$4=7,IF('Detailed Cash Flow Chart'!Y21="",0,'Detailed Cash Flow Chart'!Y21),0)
-IF('Financial Goals (non-recurring)'!$J$4=7,IF('Detailed Cash Flow Chart'!AA21="",0,'Detailed Cash Flow Chart'!AA21),0)
-IF('Financial Goals (recurring)'!$B$3=7,IF('Detailed Cash Flow Chart'!AG21="",0,'Detailed Cash Flow Chart'!AG21),0)
-IF('Financial Goals (recurring)'!$K$3=7,IF('Detailed Cash Flow Chart'!AN21="",0,'Detailed Cash Flow Chart'!AN21),0)</f>
        <v>234829.50323745207</v>
      </c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</row>
    <row r="22" spans="1:61" ht="15.6">
      <c r="A22" s="45">
        <f ca="1">IF(ISERROR(C22),NA(),'Detailed Cash Flow Chart'!AJ22)</f>
        <v>2032</v>
      </c>
      <c r="B22" s="40">
        <f ca="1">'Detailed Cash Flow Chart'!B22</f>
        <v>58</v>
      </c>
      <c r="C22" s="87">
        <f t="shared" ca="1" si="5"/>
        <v>555991.73134922329</v>
      </c>
      <c r="D22" s="87">
        <f t="shared" ca="1" si="0"/>
        <v>0</v>
      </c>
      <c r="E22" s="87">
        <f t="shared" ca="1" si="1"/>
        <v>0</v>
      </c>
      <c r="F22" s="87">
        <f t="shared" ca="1" si="2"/>
        <v>0</v>
      </c>
      <c r="G22" s="87">
        <f t="shared" ca="1" si="3"/>
        <v>0</v>
      </c>
      <c r="H22" s="87" t="e">
        <f t="shared" ca="1" si="6"/>
        <v>#N/A</v>
      </c>
      <c r="I22" s="87">
        <f ca="1">'Detailed Cash Flow Chart'!D22</f>
        <v>0</v>
      </c>
      <c r="J22" s="32">
        <f ca="1">IF(ISERROR(C22),NA(),'Detailed Cash Flow Chart'!C22)</f>
        <v>153306.41356181691</v>
      </c>
      <c r="K22" s="32" t="e">
        <f t="shared" ca="1" si="4"/>
        <v>#N/A</v>
      </c>
      <c r="L22" s="46">
        <f ca="1">IF(ISERROR(C22),NA(),'Detailed Cash Flow Chart'!AQ22)</f>
        <v>142966.38336784381</v>
      </c>
      <c r="M22" s="32">
        <f t="shared" ca="1" si="7"/>
        <v>402685.31778740638</v>
      </c>
      <c r="N22" s="28"/>
      <c r="O22" s="233" t="s">
        <v>92</v>
      </c>
      <c r="P22" s="67"/>
      <c r="Q22" s="67"/>
      <c r="R22" s="67"/>
      <c r="S22" s="67"/>
      <c r="T22" s="67"/>
      <c r="U22" s="28"/>
      <c r="W22" s="67"/>
      <c r="X22" s="67"/>
      <c r="Y22" s="140">
        <f ca="1">IF('Detailed Cash Flow Chart'!E22=0,NA(),M22-'Detailed Cash Flow Chart'!E22)</f>
        <v>259718.93441956257</v>
      </c>
      <c r="Z22" s="83"/>
      <c r="AA22" s="141">
        <f ca="1">Y22
-IF('Financial Goals (non-recurring)'!$B$4=2,IF('Detailed Cash Flow Chart'!S22="",0,'Detailed Cash Flow Chart'!S22),0)
-IF('Financial Goals (non-recurring)'!$D$4=2,IF('Detailed Cash Flow Chart'!U22="",0,'Detailed Cash Flow Chart'!U22),0)
-IF('Financial Goals (non-recurring)'!$F$4=2,IF('Detailed Cash Flow Chart'!W22="",0,'Detailed Cash Flow Chart'!W22),0)
-IF('Financial Goals (non-recurring)'!$H$4=2,IF('Detailed Cash Flow Chart'!Y22="",0,'Detailed Cash Flow Chart'!Y22),0)
-IF('Financial Goals (non-recurring)'!$J$4=2,IF('Detailed Cash Flow Chart'!AA22="",0,'Detailed Cash Flow Chart'!AA22),0)
-IF('Financial Goals (recurring)'!$B$3=2,IF('Detailed Cash Flow Chart'!AG22="",0,'Detailed Cash Flow Chart'!AG22),0)
-IF('Financial Goals (recurring)'!$K$3=2,IF('Detailed Cash Flow Chart'!AN22="",0,'Detailed Cash Flow Chart'!AN22),0)</f>
        <v>259718.93441956257</v>
      </c>
      <c r="AB22" s="139"/>
      <c r="AC22" s="140">
        <f ca="1">AA22
-IF('Financial Goals (non-recurring)'!$B$4=3,IF('Detailed Cash Flow Chart'!S22="",0,'Detailed Cash Flow Chart'!S22),0)
-IF('Financial Goals (non-recurring)'!$D$4=3,IF('Detailed Cash Flow Chart'!U22="",0,'Detailed Cash Flow Chart'!U22),0)
-IF('Financial Goals (non-recurring)'!$F$4=3,IF('Detailed Cash Flow Chart'!W22="",0,'Detailed Cash Flow Chart'!W22),0)
-IF('Financial Goals (non-recurring)'!$H$4=3,IF('Detailed Cash Flow Chart'!Y22="",0,'Detailed Cash Flow Chart'!Y22),0)
-IF('Financial Goals (non-recurring)'!$J$4=3,IF('Detailed Cash Flow Chart'!AA22="",0,'Detailed Cash Flow Chart'!AA22),0)
-IF('Financial Goals (recurring)'!$B$3=3,IF('Detailed Cash Flow Chart'!AG22="",0,'Detailed Cash Flow Chart'!AG22),0)
-IF('Financial Goals (recurring)'!$K$3=3,IF('Detailed Cash Flow Chart'!AN22="",0,'Detailed Cash Flow Chart'!AN22),0)</f>
        <v>259718.93441956257</v>
      </c>
      <c r="AD22" s="83"/>
      <c r="AE22" s="146">
        <f ca="1">AC22
-IF('Financial Goals (non-recurring)'!$B$4=4,IF('Detailed Cash Flow Chart'!S22="",0,'Detailed Cash Flow Chart'!S22),0)
-IF('Financial Goals (non-recurring)'!$D$4=4,IF('Detailed Cash Flow Chart'!U22="",0,'Detailed Cash Flow Chart'!U22),0)
-IF('Financial Goals (non-recurring)'!$F$4=4,IF('Detailed Cash Flow Chart'!W22="",0,'Detailed Cash Flow Chart'!W22),0)
-IF('Financial Goals (non-recurring)'!$H$4=4,IF('Detailed Cash Flow Chart'!Y22="",0,'Detailed Cash Flow Chart'!Y22),0)
-IF('Financial Goals (non-recurring)'!$J$4=4,IF('Detailed Cash Flow Chart'!AA22="",0,'Detailed Cash Flow Chart'!AA22),0)
-IF('Financial Goals (recurring)'!$B$3=4,IF('Detailed Cash Flow Chart'!AG22="",0,'Detailed Cash Flow Chart'!AG22),0)
-IF('Financial Goals (recurring)'!$K$3=4,IF('Detailed Cash Flow Chart'!AN22="",0,'Detailed Cash Flow Chart'!AN22),0)</f>
        <v>259718.93441956257</v>
      </c>
      <c r="AF22" s="139"/>
      <c r="AG22" s="145">
        <f ca="1">AE22
-IF('Financial Goals (non-recurring)'!$B$4=5,IF('Detailed Cash Flow Chart'!S22="",0,'Detailed Cash Flow Chart'!S22),0)
-IF('Financial Goals (non-recurring)'!$D$4=5,IF('Detailed Cash Flow Chart'!U22="",0,'Detailed Cash Flow Chart'!U22),0)
-IF('Financial Goals (non-recurring)'!$F$4=5,IF('Detailed Cash Flow Chart'!W22="",0,'Detailed Cash Flow Chart'!W22),0)
-IF('Financial Goals (non-recurring)'!$H$4=5,IF('Detailed Cash Flow Chart'!Y22="",0,'Detailed Cash Flow Chart'!Y22),0)
-IF('Financial Goals (non-recurring)'!$J$4=5,IF('Detailed Cash Flow Chart'!AA22="",0,'Detailed Cash Flow Chart'!AA22),0)
-IF('Financial Goals (recurring)'!$B$3=5,IF('Detailed Cash Flow Chart'!AG22="",0,'Detailed Cash Flow Chart'!AG22),0)
-IF('Financial Goals (recurring)'!$K$3=5,IF('Detailed Cash Flow Chart'!AN22="",0,'Detailed Cash Flow Chart'!AN22),0)</f>
        <v>259718.93441956257</v>
      </c>
      <c r="AI22" s="145">
        <f ca="1">AG22
-IF('Financial Goals (non-recurring)'!$B$4=6,IF('Detailed Cash Flow Chart'!S22="",0,'Detailed Cash Flow Chart'!S22),0)
-IF('Financial Goals (non-recurring)'!$D$4=6,IF('Detailed Cash Flow Chart'!U22="",0,'Detailed Cash Flow Chart'!U22),0)
-IF('Financial Goals (non-recurring)'!$F$4=6,IF('Detailed Cash Flow Chart'!W22="",0,'Detailed Cash Flow Chart'!W22),0)
-IF('Financial Goals (non-recurring)'!$H$4=6,IF('Detailed Cash Flow Chart'!Y22="",0,'Detailed Cash Flow Chart'!Y22),0)
-IF('Financial Goals (non-recurring)'!$J$4=6,IF('Detailed Cash Flow Chart'!AA22="",0,'Detailed Cash Flow Chart'!AA22),0)
-IF('Financial Goals (recurring)'!$B$3=6,IF('Detailed Cash Flow Chart'!AG22="",0,'Detailed Cash Flow Chart'!AG22),0)
-IF('Financial Goals (recurring)'!$K$3=6,IF('Detailed Cash Flow Chart'!AN22="",0,'Detailed Cash Flow Chart'!AN22),0)</f>
        <v>259718.93441956257</v>
      </c>
      <c r="AK22" s="145">
        <f ca="1">AI22
-IF('Financial Goals (non-recurring)'!$B$4=7,IF('Detailed Cash Flow Chart'!S22="",0,'Detailed Cash Flow Chart'!S22),0)
-IF('Financial Goals (non-recurring)'!$D$4=7,IF('Detailed Cash Flow Chart'!U22="",0,'Detailed Cash Flow Chart'!U22),0)
-IF('Financial Goals (non-recurring)'!$F$4=7,IF('Detailed Cash Flow Chart'!W22="",0,'Detailed Cash Flow Chart'!W22),0)
-IF('Financial Goals (non-recurring)'!$H$4=7,IF('Detailed Cash Flow Chart'!Y22="",0,'Detailed Cash Flow Chart'!Y22),0)
-IF('Financial Goals (non-recurring)'!$J$4=7,IF('Detailed Cash Flow Chart'!AA22="",0,'Detailed Cash Flow Chart'!AA22),0)
-IF('Financial Goals (recurring)'!$B$3=7,IF('Detailed Cash Flow Chart'!AG22="",0,'Detailed Cash Flow Chart'!AG22),0)
-IF('Financial Goals (recurring)'!$K$3=7,IF('Detailed Cash Flow Chart'!AN22="",0,'Detailed Cash Flow Chart'!AN22),0)</f>
        <v>259718.93441956257</v>
      </c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</row>
    <row r="23" spans="1:61" ht="15.6">
      <c r="A23" s="45">
        <f ca="1">IF(ISERROR(C23),NA(),'Detailed Cash Flow Chart'!AJ23)</f>
        <v>2033</v>
      </c>
      <c r="B23" s="40">
        <f ca="1">'Detailed Cash Flow Chart'!B23</f>
        <v>59</v>
      </c>
      <c r="C23" s="87">
        <f t="shared" ca="1" si="5"/>
        <v>611590.90448414558</v>
      </c>
      <c r="D23" s="87">
        <f t="shared" ca="1" si="0"/>
        <v>0</v>
      </c>
      <c r="E23" s="87">
        <f t="shared" ca="1" si="1"/>
        <v>0</v>
      </c>
      <c r="F23" s="87">
        <f t="shared" ca="1" si="2"/>
        <v>0</v>
      </c>
      <c r="G23" s="87">
        <f t="shared" ca="1" si="3"/>
        <v>0</v>
      </c>
      <c r="H23" s="87" t="e">
        <f t="shared" ca="1" si="6"/>
        <v>#N/A</v>
      </c>
      <c r="I23" s="87">
        <f ca="1">'Detailed Cash Flow Chart'!D23</f>
        <v>0</v>
      </c>
      <c r="J23" s="32">
        <f ca="1">IF(ISERROR(C23),NA(),'Detailed Cash Flow Chart'!C23)</f>
        <v>167103.99078238045</v>
      </c>
      <c r="K23" s="32" t="e">
        <f t="shared" ca="1" si="4"/>
        <v>#N/A</v>
      </c>
      <c r="L23" s="46">
        <f ca="1">IF(ISERROR(C23),NA(),'Detailed Cash Flow Chart'!AQ23)</f>
        <v>157263.02170462819</v>
      </c>
      <c r="M23" s="32">
        <f t="shared" ca="1" si="7"/>
        <v>444486.91370176512</v>
      </c>
      <c r="N23" s="28"/>
      <c r="O23" s="233" t="s">
        <v>93</v>
      </c>
      <c r="P23" s="67"/>
      <c r="Q23" s="67"/>
      <c r="R23" s="67"/>
      <c r="S23" s="67"/>
      <c r="T23" s="67"/>
      <c r="U23" s="28"/>
      <c r="W23" s="67"/>
      <c r="X23" s="67"/>
      <c r="Y23" s="140">
        <f ca="1">IF('Detailed Cash Flow Chart'!E23=0,NA(),M23-'Detailed Cash Flow Chart'!E23)</f>
        <v>287223.89199713693</v>
      </c>
      <c r="Z23" s="83"/>
      <c r="AA23" s="141">
        <f ca="1">Y23
-IF('Financial Goals (non-recurring)'!$B$4=2,IF('Detailed Cash Flow Chart'!S23="",0,'Detailed Cash Flow Chart'!S23),0)
-IF('Financial Goals (non-recurring)'!$D$4=2,IF('Detailed Cash Flow Chart'!U23="",0,'Detailed Cash Flow Chart'!U23),0)
-IF('Financial Goals (non-recurring)'!$F$4=2,IF('Detailed Cash Flow Chart'!W23="",0,'Detailed Cash Flow Chart'!W23),0)
-IF('Financial Goals (non-recurring)'!$H$4=2,IF('Detailed Cash Flow Chart'!Y23="",0,'Detailed Cash Flow Chart'!Y23),0)
-IF('Financial Goals (non-recurring)'!$J$4=2,IF('Detailed Cash Flow Chart'!AA23="",0,'Detailed Cash Flow Chart'!AA23),0)
-IF('Financial Goals (recurring)'!$B$3=2,IF('Detailed Cash Flow Chart'!AG23="",0,'Detailed Cash Flow Chart'!AG23),0)
-IF('Financial Goals (recurring)'!$K$3=2,IF('Detailed Cash Flow Chart'!AN23="",0,'Detailed Cash Flow Chart'!AN23),0)</f>
        <v>287223.89199713693</v>
      </c>
      <c r="AB23" s="139"/>
      <c r="AC23" s="140">
        <f ca="1">AA23
-IF('Financial Goals (non-recurring)'!$B$4=3,IF('Detailed Cash Flow Chart'!S23="",0,'Detailed Cash Flow Chart'!S23),0)
-IF('Financial Goals (non-recurring)'!$D$4=3,IF('Detailed Cash Flow Chart'!U23="",0,'Detailed Cash Flow Chart'!U23),0)
-IF('Financial Goals (non-recurring)'!$F$4=3,IF('Detailed Cash Flow Chart'!W23="",0,'Detailed Cash Flow Chart'!W23),0)
-IF('Financial Goals (non-recurring)'!$H$4=3,IF('Detailed Cash Flow Chart'!Y23="",0,'Detailed Cash Flow Chart'!Y23),0)
-IF('Financial Goals (non-recurring)'!$J$4=3,IF('Detailed Cash Flow Chart'!AA23="",0,'Detailed Cash Flow Chart'!AA23),0)
-IF('Financial Goals (recurring)'!$B$3=3,IF('Detailed Cash Flow Chart'!AG23="",0,'Detailed Cash Flow Chart'!AG23),0)
-IF('Financial Goals (recurring)'!$K$3=3,IF('Detailed Cash Flow Chart'!AN23="",0,'Detailed Cash Flow Chart'!AN23),0)</f>
        <v>287223.89199713693</v>
      </c>
      <c r="AD23" s="83"/>
      <c r="AE23" s="146">
        <f ca="1">AC23
-IF('Financial Goals (non-recurring)'!$B$4=4,IF('Detailed Cash Flow Chart'!S23="",0,'Detailed Cash Flow Chart'!S23),0)
-IF('Financial Goals (non-recurring)'!$D$4=4,IF('Detailed Cash Flow Chart'!U23="",0,'Detailed Cash Flow Chart'!U23),0)
-IF('Financial Goals (non-recurring)'!$F$4=4,IF('Detailed Cash Flow Chart'!W23="",0,'Detailed Cash Flow Chart'!W23),0)
-IF('Financial Goals (non-recurring)'!$H$4=4,IF('Detailed Cash Flow Chart'!Y23="",0,'Detailed Cash Flow Chart'!Y23),0)
-IF('Financial Goals (non-recurring)'!$J$4=4,IF('Detailed Cash Flow Chart'!AA23="",0,'Detailed Cash Flow Chart'!AA23),0)
-IF('Financial Goals (recurring)'!$B$3=4,IF('Detailed Cash Flow Chart'!AG23="",0,'Detailed Cash Flow Chart'!AG23),0)
-IF('Financial Goals (recurring)'!$K$3=4,IF('Detailed Cash Flow Chart'!AN23="",0,'Detailed Cash Flow Chart'!AN23),0)</f>
        <v>287223.89199713693</v>
      </c>
      <c r="AF23" s="139"/>
      <c r="AG23" s="145">
        <f ca="1">AE23
-IF('Financial Goals (non-recurring)'!$B$4=5,IF('Detailed Cash Flow Chart'!S23="",0,'Detailed Cash Flow Chart'!S23),0)
-IF('Financial Goals (non-recurring)'!$D$4=5,IF('Detailed Cash Flow Chart'!U23="",0,'Detailed Cash Flow Chart'!U23),0)
-IF('Financial Goals (non-recurring)'!$F$4=5,IF('Detailed Cash Flow Chart'!W23="",0,'Detailed Cash Flow Chart'!W23),0)
-IF('Financial Goals (non-recurring)'!$H$4=5,IF('Detailed Cash Flow Chart'!Y23="",0,'Detailed Cash Flow Chart'!Y23),0)
-IF('Financial Goals (non-recurring)'!$J$4=5,IF('Detailed Cash Flow Chart'!AA23="",0,'Detailed Cash Flow Chart'!AA23),0)
-IF('Financial Goals (recurring)'!$B$3=5,IF('Detailed Cash Flow Chart'!AG23="",0,'Detailed Cash Flow Chart'!AG23),0)
-IF('Financial Goals (recurring)'!$K$3=5,IF('Detailed Cash Flow Chart'!AN23="",0,'Detailed Cash Flow Chart'!AN23),0)</f>
        <v>287223.89199713693</v>
      </c>
      <c r="AI23" s="145">
        <f ca="1">AG23
-IF('Financial Goals (non-recurring)'!$B$4=6,IF('Detailed Cash Flow Chart'!S23="",0,'Detailed Cash Flow Chart'!S23),0)
-IF('Financial Goals (non-recurring)'!$D$4=6,IF('Detailed Cash Flow Chart'!U23="",0,'Detailed Cash Flow Chart'!U23),0)
-IF('Financial Goals (non-recurring)'!$F$4=6,IF('Detailed Cash Flow Chart'!W23="",0,'Detailed Cash Flow Chart'!W23),0)
-IF('Financial Goals (non-recurring)'!$H$4=6,IF('Detailed Cash Flow Chart'!Y23="",0,'Detailed Cash Flow Chart'!Y23),0)
-IF('Financial Goals (non-recurring)'!$J$4=6,IF('Detailed Cash Flow Chart'!AA23="",0,'Detailed Cash Flow Chart'!AA23),0)
-IF('Financial Goals (recurring)'!$B$3=6,IF('Detailed Cash Flow Chart'!AG23="",0,'Detailed Cash Flow Chart'!AG23),0)
-IF('Financial Goals (recurring)'!$K$3=6,IF('Detailed Cash Flow Chart'!AN23="",0,'Detailed Cash Flow Chart'!AN23),0)</f>
        <v>287223.89199713693</v>
      </c>
      <c r="AK23" s="145">
        <f ca="1">AI23
-IF('Financial Goals (non-recurring)'!$B$4=7,IF('Detailed Cash Flow Chart'!S23="",0,'Detailed Cash Flow Chart'!S23),0)
-IF('Financial Goals (non-recurring)'!$D$4=7,IF('Detailed Cash Flow Chart'!U23="",0,'Detailed Cash Flow Chart'!U23),0)
-IF('Financial Goals (non-recurring)'!$F$4=7,IF('Detailed Cash Flow Chart'!W23="",0,'Detailed Cash Flow Chart'!W23),0)
-IF('Financial Goals (non-recurring)'!$H$4=7,IF('Detailed Cash Flow Chart'!Y23="",0,'Detailed Cash Flow Chart'!Y23),0)
-IF('Financial Goals (non-recurring)'!$J$4=7,IF('Detailed Cash Flow Chart'!AA23="",0,'Detailed Cash Flow Chart'!AA23),0)
-IF('Financial Goals (recurring)'!$B$3=7,IF('Detailed Cash Flow Chart'!AG23="",0,'Detailed Cash Flow Chart'!AG23),0)
-IF('Financial Goals (recurring)'!$K$3=7,IF('Detailed Cash Flow Chart'!AN23="",0,'Detailed Cash Flow Chart'!AN23),0)</f>
        <v>287223.89199713693</v>
      </c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</row>
    <row r="24" spans="1:61" ht="15.6">
      <c r="A24" s="45">
        <f ca="1">IF(ISERROR(C24),NA(),'Detailed Cash Flow Chart'!AJ24)</f>
        <v>2034</v>
      </c>
      <c r="B24" s="40">
        <f ca="1">'Detailed Cash Flow Chart'!B24</f>
        <v>60</v>
      </c>
      <c r="C24" s="87">
        <f t="shared" ca="1" si="5"/>
        <v>672749.99493256013</v>
      </c>
      <c r="D24" s="87">
        <f t="shared" ca="1" si="0"/>
        <v>0</v>
      </c>
      <c r="E24" s="87">
        <f t="shared" ca="1" si="1"/>
        <v>0</v>
      </c>
      <c r="F24" s="87">
        <f t="shared" ca="1" si="2"/>
        <v>0</v>
      </c>
      <c r="G24" s="87">
        <f t="shared" ca="1" si="3"/>
        <v>0</v>
      </c>
      <c r="H24" s="87" t="e">
        <f t="shared" ca="1" si="6"/>
        <v>#N/A</v>
      </c>
      <c r="I24" s="87">
        <f ca="1">'Detailed Cash Flow Chart'!D24</f>
        <v>0</v>
      </c>
      <c r="J24" s="32">
        <f ca="1">IF(ISERROR(C24),NA(),'Detailed Cash Flow Chart'!C24)</f>
        <v>182143.3499527947</v>
      </c>
      <c r="K24" s="32" t="e">
        <f t="shared" ca="1" si="4"/>
        <v>#N/A</v>
      </c>
      <c r="L24" s="46">
        <f ca="1">IF(ISERROR(C24),NA(),'Detailed Cash Flow Chart'!AQ24)</f>
        <v>172989.32387509101</v>
      </c>
      <c r="M24" s="32">
        <f t="shared" ca="1" si="7"/>
        <v>490606.64497976541</v>
      </c>
      <c r="N24" s="28"/>
      <c r="O24" s="233" t="s">
        <v>228</v>
      </c>
      <c r="P24" s="67"/>
      <c r="Q24" s="67"/>
      <c r="R24" s="67"/>
      <c r="S24" s="67"/>
      <c r="T24" s="67"/>
      <c r="U24" s="28"/>
      <c r="W24" s="67"/>
      <c r="X24" s="67"/>
      <c r="Y24" s="140">
        <f ca="1">IF('Detailed Cash Flow Chart'!E24=0,NA(),M24-'Detailed Cash Flow Chart'!E24)</f>
        <v>317617.32110467437</v>
      </c>
      <c r="Z24" s="83"/>
      <c r="AA24" s="141">
        <f ca="1">Y24
-IF('Financial Goals (non-recurring)'!$B$4=2,IF('Detailed Cash Flow Chart'!S24="",0,'Detailed Cash Flow Chart'!S24),0)
-IF('Financial Goals (non-recurring)'!$D$4=2,IF('Detailed Cash Flow Chart'!U24="",0,'Detailed Cash Flow Chart'!U24),0)
-IF('Financial Goals (non-recurring)'!$F$4=2,IF('Detailed Cash Flow Chart'!W24="",0,'Detailed Cash Flow Chart'!W24),0)
-IF('Financial Goals (non-recurring)'!$H$4=2,IF('Detailed Cash Flow Chart'!Y24="",0,'Detailed Cash Flow Chart'!Y24),0)
-IF('Financial Goals (non-recurring)'!$J$4=2,IF('Detailed Cash Flow Chart'!AA24="",0,'Detailed Cash Flow Chart'!AA24),0)
-IF('Financial Goals (recurring)'!$B$3=2,IF('Detailed Cash Flow Chart'!AG24="",0,'Detailed Cash Flow Chart'!AG24),0)
-IF('Financial Goals (recurring)'!$K$3=2,IF('Detailed Cash Flow Chart'!AN24="",0,'Detailed Cash Flow Chart'!AN24),0)</f>
        <v>317617.32110467437</v>
      </c>
      <c r="AB24" s="139"/>
      <c r="AC24" s="140">
        <f ca="1">AA24
-IF('Financial Goals (non-recurring)'!$B$4=3,IF('Detailed Cash Flow Chart'!S24="",0,'Detailed Cash Flow Chart'!S24),0)
-IF('Financial Goals (non-recurring)'!$D$4=3,IF('Detailed Cash Flow Chart'!U24="",0,'Detailed Cash Flow Chart'!U24),0)
-IF('Financial Goals (non-recurring)'!$F$4=3,IF('Detailed Cash Flow Chart'!W24="",0,'Detailed Cash Flow Chart'!W24),0)
-IF('Financial Goals (non-recurring)'!$H$4=3,IF('Detailed Cash Flow Chart'!Y24="",0,'Detailed Cash Flow Chart'!Y24),0)
-IF('Financial Goals (non-recurring)'!$J$4=3,IF('Detailed Cash Flow Chart'!AA24="",0,'Detailed Cash Flow Chart'!AA24),0)
-IF('Financial Goals (recurring)'!$B$3=3,IF('Detailed Cash Flow Chart'!AG24="",0,'Detailed Cash Flow Chart'!AG24),0)
-IF('Financial Goals (recurring)'!$K$3=3,IF('Detailed Cash Flow Chart'!AN24="",0,'Detailed Cash Flow Chart'!AN24),0)</f>
        <v>317617.32110467437</v>
      </c>
      <c r="AD24" s="83"/>
      <c r="AE24" s="146">
        <f ca="1">AC24
-IF('Financial Goals (non-recurring)'!$B$4=4,IF('Detailed Cash Flow Chart'!S24="",0,'Detailed Cash Flow Chart'!S24),0)
-IF('Financial Goals (non-recurring)'!$D$4=4,IF('Detailed Cash Flow Chart'!U24="",0,'Detailed Cash Flow Chart'!U24),0)
-IF('Financial Goals (non-recurring)'!$F$4=4,IF('Detailed Cash Flow Chart'!W24="",0,'Detailed Cash Flow Chart'!W24),0)
-IF('Financial Goals (non-recurring)'!$H$4=4,IF('Detailed Cash Flow Chart'!Y24="",0,'Detailed Cash Flow Chart'!Y24),0)
-IF('Financial Goals (non-recurring)'!$J$4=4,IF('Detailed Cash Flow Chart'!AA24="",0,'Detailed Cash Flow Chart'!AA24),0)
-IF('Financial Goals (recurring)'!$B$3=4,IF('Detailed Cash Flow Chart'!AG24="",0,'Detailed Cash Flow Chart'!AG24),0)
-IF('Financial Goals (recurring)'!$K$3=4,IF('Detailed Cash Flow Chart'!AN24="",0,'Detailed Cash Flow Chart'!AN24),0)</f>
        <v>317617.32110467437</v>
      </c>
      <c r="AF24" s="139"/>
      <c r="AG24" s="145">
        <f ca="1">AE24
-IF('Financial Goals (non-recurring)'!$B$4=5,IF('Detailed Cash Flow Chart'!S24="",0,'Detailed Cash Flow Chart'!S24),0)
-IF('Financial Goals (non-recurring)'!$D$4=5,IF('Detailed Cash Flow Chart'!U24="",0,'Detailed Cash Flow Chart'!U24),0)
-IF('Financial Goals (non-recurring)'!$F$4=5,IF('Detailed Cash Flow Chart'!W24="",0,'Detailed Cash Flow Chart'!W24),0)
-IF('Financial Goals (non-recurring)'!$H$4=5,IF('Detailed Cash Flow Chart'!Y24="",0,'Detailed Cash Flow Chart'!Y24),0)
-IF('Financial Goals (non-recurring)'!$J$4=5,IF('Detailed Cash Flow Chart'!AA24="",0,'Detailed Cash Flow Chart'!AA24),0)
-IF('Financial Goals (recurring)'!$B$3=5,IF('Detailed Cash Flow Chart'!AG24="",0,'Detailed Cash Flow Chart'!AG24),0)
-IF('Financial Goals (recurring)'!$K$3=5,IF('Detailed Cash Flow Chart'!AN24="",0,'Detailed Cash Flow Chart'!AN24),0)</f>
        <v>317617.32110467437</v>
      </c>
      <c r="AI24" s="145">
        <f ca="1">AG24
-IF('Financial Goals (non-recurring)'!$B$4=6,IF('Detailed Cash Flow Chart'!S24="",0,'Detailed Cash Flow Chart'!S24),0)
-IF('Financial Goals (non-recurring)'!$D$4=6,IF('Detailed Cash Flow Chart'!U24="",0,'Detailed Cash Flow Chart'!U24),0)
-IF('Financial Goals (non-recurring)'!$F$4=6,IF('Detailed Cash Flow Chart'!W24="",0,'Detailed Cash Flow Chart'!W24),0)
-IF('Financial Goals (non-recurring)'!$H$4=6,IF('Detailed Cash Flow Chart'!Y24="",0,'Detailed Cash Flow Chart'!Y24),0)
-IF('Financial Goals (non-recurring)'!$J$4=6,IF('Detailed Cash Flow Chart'!AA24="",0,'Detailed Cash Flow Chart'!AA24),0)
-IF('Financial Goals (recurring)'!$B$3=6,IF('Detailed Cash Flow Chart'!AG24="",0,'Detailed Cash Flow Chart'!AG24),0)
-IF('Financial Goals (recurring)'!$K$3=6,IF('Detailed Cash Flow Chart'!AN24="",0,'Detailed Cash Flow Chart'!AN24),0)</f>
        <v>317617.32110467437</v>
      </c>
      <c r="AK24" s="145">
        <f ca="1">AI24
-IF('Financial Goals (non-recurring)'!$B$4=7,IF('Detailed Cash Flow Chart'!S24="",0,'Detailed Cash Flow Chart'!S24),0)
-IF('Financial Goals (non-recurring)'!$D$4=7,IF('Detailed Cash Flow Chart'!U24="",0,'Detailed Cash Flow Chart'!U24),0)
-IF('Financial Goals (non-recurring)'!$F$4=7,IF('Detailed Cash Flow Chart'!W24="",0,'Detailed Cash Flow Chart'!W24),0)
-IF('Financial Goals (non-recurring)'!$H$4=7,IF('Detailed Cash Flow Chart'!Y24="",0,'Detailed Cash Flow Chart'!Y24),0)
-IF('Financial Goals (non-recurring)'!$J$4=7,IF('Detailed Cash Flow Chart'!AA24="",0,'Detailed Cash Flow Chart'!AA24),0)
-IF('Financial Goals (recurring)'!$B$3=7,IF('Detailed Cash Flow Chart'!AG24="",0,'Detailed Cash Flow Chart'!AG24),0)
-IF('Financial Goals (recurring)'!$K$3=7,IF('Detailed Cash Flow Chart'!AN24="",0,'Detailed Cash Flow Chart'!AN24),0)</f>
        <v>317617.32110467437</v>
      </c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</row>
    <row r="25" spans="1:61" ht="15.6">
      <c r="A25" s="45">
        <f ca="1">IF(ISERROR(C25),NA(),'Detailed Cash Flow Chart'!AJ25)</f>
        <v>2035</v>
      </c>
      <c r="B25" s="40">
        <f ca="1">'Detailed Cash Flow Chart'!B25</f>
        <v>61</v>
      </c>
      <c r="C25" s="87">
        <f t="shared" ca="1" si="5"/>
        <v>740024.99442581611</v>
      </c>
      <c r="D25" s="87">
        <f t="shared" ca="1" si="0"/>
        <v>0</v>
      </c>
      <c r="E25" s="87">
        <f t="shared" ca="1" si="1"/>
        <v>0</v>
      </c>
      <c r="F25" s="87">
        <f t="shared" ca="1" si="2"/>
        <v>0</v>
      </c>
      <c r="G25" s="87">
        <f t="shared" ca="1" si="3"/>
        <v>0</v>
      </c>
      <c r="H25" s="87" t="e">
        <f t="shared" ca="1" si="6"/>
        <v>#N/A</v>
      </c>
      <c r="I25" s="87">
        <f ca="1">'Detailed Cash Flow Chart'!D25</f>
        <v>0</v>
      </c>
      <c r="J25" s="32">
        <f ca="1">IF(ISERROR(C25),NA(),'Detailed Cash Flow Chart'!C25)</f>
        <v>198536.25144854625</v>
      </c>
      <c r="K25" s="32" t="e">
        <f t="shared" ca="1" si="4"/>
        <v>#N/A</v>
      </c>
      <c r="L25" s="46">
        <f ca="1">IF(ISERROR(C25),NA(),'Detailed Cash Flow Chart'!AQ25)</f>
        <v>190288.2562626001</v>
      </c>
      <c r="M25" s="32">
        <f t="shared" ca="1" si="7"/>
        <v>541488.74297726993</v>
      </c>
      <c r="N25" s="28"/>
      <c r="O25" s="233" t="s">
        <v>229</v>
      </c>
      <c r="P25" s="67"/>
      <c r="Q25" s="67"/>
      <c r="R25" s="67"/>
      <c r="S25" s="67"/>
      <c r="T25" s="67"/>
      <c r="U25" s="28"/>
      <c r="W25" s="67"/>
      <c r="X25" s="67"/>
      <c r="Y25" s="140">
        <f ca="1">IF('Detailed Cash Flow Chart'!E25=0,NA(),M25-'Detailed Cash Flow Chart'!E25)</f>
        <v>351200.48671466985</v>
      </c>
      <c r="Z25" s="83"/>
      <c r="AA25" s="141">
        <f ca="1">Y25
-IF('Financial Goals (non-recurring)'!$B$4=2,IF('Detailed Cash Flow Chart'!S25="",0,'Detailed Cash Flow Chart'!S25),0)
-IF('Financial Goals (non-recurring)'!$D$4=2,IF('Detailed Cash Flow Chart'!U25="",0,'Detailed Cash Flow Chart'!U25),0)
-IF('Financial Goals (non-recurring)'!$F$4=2,IF('Detailed Cash Flow Chart'!W25="",0,'Detailed Cash Flow Chart'!W25),0)
-IF('Financial Goals (non-recurring)'!$H$4=2,IF('Detailed Cash Flow Chart'!Y25="",0,'Detailed Cash Flow Chart'!Y25),0)
-IF('Financial Goals (non-recurring)'!$J$4=2,IF('Detailed Cash Flow Chart'!AA25="",0,'Detailed Cash Flow Chart'!AA25),0)
-IF('Financial Goals (recurring)'!$B$3=2,IF('Detailed Cash Flow Chart'!AG25="",0,'Detailed Cash Flow Chart'!AG25),0)
-IF('Financial Goals (recurring)'!$K$3=2,IF('Detailed Cash Flow Chart'!AN25="",0,'Detailed Cash Flow Chart'!AN25),0)</f>
        <v>351200.48671466985</v>
      </c>
      <c r="AB25" s="139"/>
      <c r="AC25" s="140">
        <f ca="1">AA25
-IF('Financial Goals (non-recurring)'!$B$4=3,IF('Detailed Cash Flow Chart'!S25="",0,'Detailed Cash Flow Chart'!S25),0)
-IF('Financial Goals (non-recurring)'!$D$4=3,IF('Detailed Cash Flow Chart'!U25="",0,'Detailed Cash Flow Chart'!U25),0)
-IF('Financial Goals (non-recurring)'!$F$4=3,IF('Detailed Cash Flow Chart'!W25="",0,'Detailed Cash Flow Chart'!W25),0)
-IF('Financial Goals (non-recurring)'!$H$4=3,IF('Detailed Cash Flow Chart'!Y25="",0,'Detailed Cash Flow Chart'!Y25),0)
-IF('Financial Goals (non-recurring)'!$J$4=3,IF('Detailed Cash Flow Chart'!AA25="",0,'Detailed Cash Flow Chart'!AA25),0)
-IF('Financial Goals (recurring)'!$B$3=3,IF('Detailed Cash Flow Chart'!AG25="",0,'Detailed Cash Flow Chart'!AG25),0)
-IF('Financial Goals (recurring)'!$K$3=3,IF('Detailed Cash Flow Chart'!AN25="",0,'Detailed Cash Flow Chart'!AN25),0)</f>
        <v>351200.48671466985</v>
      </c>
      <c r="AD25" s="83"/>
      <c r="AE25" s="146">
        <f ca="1">AC25
-IF('Financial Goals (non-recurring)'!$B$4=4,IF('Detailed Cash Flow Chart'!S25="",0,'Detailed Cash Flow Chart'!S25),0)
-IF('Financial Goals (non-recurring)'!$D$4=4,IF('Detailed Cash Flow Chart'!U25="",0,'Detailed Cash Flow Chart'!U25),0)
-IF('Financial Goals (non-recurring)'!$F$4=4,IF('Detailed Cash Flow Chart'!W25="",0,'Detailed Cash Flow Chart'!W25),0)
-IF('Financial Goals (non-recurring)'!$H$4=4,IF('Detailed Cash Flow Chart'!Y25="",0,'Detailed Cash Flow Chart'!Y25),0)
-IF('Financial Goals (non-recurring)'!$J$4=4,IF('Detailed Cash Flow Chart'!AA25="",0,'Detailed Cash Flow Chart'!AA25),0)
-IF('Financial Goals (recurring)'!$B$3=4,IF('Detailed Cash Flow Chart'!AG25="",0,'Detailed Cash Flow Chart'!AG25),0)
-IF('Financial Goals (recurring)'!$K$3=4,IF('Detailed Cash Flow Chart'!AN25="",0,'Detailed Cash Flow Chart'!AN25),0)</f>
        <v>351200.48671466985</v>
      </c>
      <c r="AF25" s="139"/>
      <c r="AG25" s="145">
        <f ca="1">AE25
-IF('Financial Goals (non-recurring)'!$B$4=5,IF('Detailed Cash Flow Chart'!S25="",0,'Detailed Cash Flow Chart'!S25),0)
-IF('Financial Goals (non-recurring)'!$D$4=5,IF('Detailed Cash Flow Chart'!U25="",0,'Detailed Cash Flow Chart'!U25),0)
-IF('Financial Goals (non-recurring)'!$F$4=5,IF('Detailed Cash Flow Chart'!W25="",0,'Detailed Cash Flow Chart'!W25),0)
-IF('Financial Goals (non-recurring)'!$H$4=5,IF('Detailed Cash Flow Chart'!Y25="",0,'Detailed Cash Flow Chart'!Y25),0)
-IF('Financial Goals (non-recurring)'!$J$4=5,IF('Detailed Cash Flow Chart'!AA25="",0,'Detailed Cash Flow Chart'!AA25),0)
-IF('Financial Goals (recurring)'!$B$3=5,IF('Detailed Cash Flow Chart'!AG25="",0,'Detailed Cash Flow Chart'!AG25),0)
-IF('Financial Goals (recurring)'!$K$3=5,IF('Detailed Cash Flow Chart'!AN25="",0,'Detailed Cash Flow Chart'!AN25),0)</f>
        <v>351200.48671466985</v>
      </c>
      <c r="AI25" s="145">
        <f ca="1">AG25
-IF('Financial Goals (non-recurring)'!$B$4=6,IF('Detailed Cash Flow Chart'!S25="",0,'Detailed Cash Flow Chart'!S25),0)
-IF('Financial Goals (non-recurring)'!$D$4=6,IF('Detailed Cash Flow Chart'!U25="",0,'Detailed Cash Flow Chart'!U25),0)
-IF('Financial Goals (non-recurring)'!$F$4=6,IF('Detailed Cash Flow Chart'!W25="",0,'Detailed Cash Flow Chart'!W25),0)
-IF('Financial Goals (non-recurring)'!$H$4=6,IF('Detailed Cash Flow Chart'!Y25="",0,'Detailed Cash Flow Chart'!Y25),0)
-IF('Financial Goals (non-recurring)'!$J$4=6,IF('Detailed Cash Flow Chart'!AA25="",0,'Detailed Cash Flow Chart'!AA25),0)
-IF('Financial Goals (recurring)'!$B$3=6,IF('Detailed Cash Flow Chart'!AG25="",0,'Detailed Cash Flow Chart'!AG25),0)
-IF('Financial Goals (recurring)'!$K$3=6,IF('Detailed Cash Flow Chart'!AN25="",0,'Detailed Cash Flow Chart'!AN25),0)</f>
        <v>351200.48671466985</v>
      </c>
      <c r="AK25" s="145">
        <f ca="1">AI25
-IF('Financial Goals (non-recurring)'!$B$4=7,IF('Detailed Cash Flow Chart'!S25="",0,'Detailed Cash Flow Chart'!S25),0)
-IF('Financial Goals (non-recurring)'!$D$4=7,IF('Detailed Cash Flow Chart'!U25="",0,'Detailed Cash Flow Chart'!U25),0)
-IF('Financial Goals (non-recurring)'!$F$4=7,IF('Detailed Cash Flow Chart'!W25="",0,'Detailed Cash Flow Chart'!W25),0)
-IF('Financial Goals (non-recurring)'!$H$4=7,IF('Detailed Cash Flow Chart'!Y25="",0,'Detailed Cash Flow Chart'!Y25),0)
-IF('Financial Goals (non-recurring)'!$J$4=7,IF('Detailed Cash Flow Chart'!AA25="",0,'Detailed Cash Flow Chart'!AA25),0)
-IF('Financial Goals (recurring)'!$B$3=7,IF('Detailed Cash Flow Chart'!AG25="",0,'Detailed Cash Flow Chart'!AG25),0)
-IF('Financial Goals (recurring)'!$K$3=7,IF('Detailed Cash Flow Chart'!AN25="",0,'Detailed Cash Flow Chart'!AN25),0)</f>
        <v>351200.48671466985</v>
      </c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</row>
    <row r="26" spans="1:61" ht="15.6">
      <c r="A26" s="45">
        <f ca="1">IF(ISERROR(C26),NA(),'Detailed Cash Flow Chart'!AJ26)</f>
        <v>2036</v>
      </c>
      <c r="B26" s="40">
        <f ca="1">'Detailed Cash Flow Chart'!B26</f>
        <v>62</v>
      </c>
      <c r="C26" s="87">
        <f t="shared" ca="1" si="5"/>
        <v>814027.49386839778</v>
      </c>
      <c r="D26" s="87">
        <f t="shared" ca="1" si="0"/>
        <v>0</v>
      </c>
      <c r="E26" s="87">
        <f t="shared" ca="1" si="1"/>
        <v>0</v>
      </c>
      <c r="F26" s="87">
        <f t="shared" ca="1" si="2"/>
        <v>0</v>
      </c>
      <c r="G26" s="87">
        <f t="shared" ca="1" si="3"/>
        <v>0</v>
      </c>
      <c r="H26" s="87" t="e">
        <f t="shared" ca="1" si="6"/>
        <v>#N/A</v>
      </c>
      <c r="I26" s="87">
        <f ca="1">'Detailed Cash Flow Chart'!D26</f>
        <v>0</v>
      </c>
      <c r="J26" s="32">
        <f ca="1">IF(ISERROR(C26),NA(),'Detailed Cash Flow Chart'!C26)</f>
        <v>216404.51407891541</v>
      </c>
      <c r="K26" s="32" t="e">
        <f t="shared" ca="1" si="4"/>
        <v>#N/A</v>
      </c>
      <c r="L26" s="46">
        <f ca="1">IF(ISERROR(C26),NA(),'Detailed Cash Flow Chart'!AQ26)</f>
        <v>209317.08188886012</v>
      </c>
      <c r="M26" s="32">
        <f t="shared" ca="1" si="7"/>
        <v>597622.97978948243</v>
      </c>
      <c r="N26" s="28"/>
      <c r="P26" s="67"/>
      <c r="Q26" s="67"/>
      <c r="R26" s="67"/>
      <c r="S26" s="67"/>
      <c r="T26" s="67"/>
      <c r="U26" s="28"/>
      <c r="W26" s="67"/>
      <c r="X26" s="67"/>
      <c r="Y26" s="140">
        <f ca="1">IF('Detailed Cash Flow Chart'!E26=0,NA(),M26-'Detailed Cash Flow Chart'!E26)</f>
        <v>388305.89790062234</v>
      </c>
      <c r="Z26" s="83"/>
      <c r="AA26" s="141">
        <f ca="1">Y26
-IF('Financial Goals (non-recurring)'!$B$4=2,IF('Detailed Cash Flow Chart'!S26="",0,'Detailed Cash Flow Chart'!S26),0)
-IF('Financial Goals (non-recurring)'!$D$4=2,IF('Detailed Cash Flow Chart'!U26="",0,'Detailed Cash Flow Chart'!U26),0)
-IF('Financial Goals (non-recurring)'!$F$4=2,IF('Detailed Cash Flow Chart'!W26="",0,'Detailed Cash Flow Chart'!W26),0)
-IF('Financial Goals (non-recurring)'!$H$4=2,IF('Detailed Cash Flow Chart'!Y26="",0,'Detailed Cash Flow Chart'!Y26),0)
-IF('Financial Goals (non-recurring)'!$J$4=2,IF('Detailed Cash Flow Chart'!AA26="",0,'Detailed Cash Flow Chart'!AA26),0)
-IF('Financial Goals (recurring)'!$B$3=2,IF('Detailed Cash Flow Chart'!AG26="",0,'Detailed Cash Flow Chart'!AG26),0)
-IF('Financial Goals (recurring)'!$K$3=2,IF('Detailed Cash Flow Chart'!AN26="",0,'Detailed Cash Flow Chart'!AN26),0)</f>
        <v>388305.89790062234</v>
      </c>
      <c r="AB26" s="139"/>
      <c r="AC26" s="140">
        <f ca="1">AA26
-IF('Financial Goals (non-recurring)'!$B$4=3,IF('Detailed Cash Flow Chart'!S26="",0,'Detailed Cash Flow Chart'!S26),0)
-IF('Financial Goals (non-recurring)'!$D$4=3,IF('Detailed Cash Flow Chart'!U26="",0,'Detailed Cash Flow Chart'!U26),0)
-IF('Financial Goals (non-recurring)'!$F$4=3,IF('Detailed Cash Flow Chart'!W26="",0,'Detailed Cash Flow Chart'!W26),0)
-IF('Financial Goals (non-recurring)'!$H$4=3,IF('Detailed Cash Flow Chart'!Y26="",0,'Detailed Cash Flow Chart'!Y26),0)
-IF('Financial Goals (non-recurring)'!$J$4=3,IF('Detailed Cash Flow Chart'!AA26="",0,'Detailed Cash Flow Chart'!AA26),0)
-IF('Financial Goals (recurring)'!$B$3=3,IF('Detailed Cash Flow Chart'!AG26="",0,'Detailed Cash Flow Chart'!AG26),0)
-IF('Financial Goals (recurring)'!$K$3=3,IF('Detailed Cash Flow Chart'!AN26="",0,'Detailed Cash Flow Chart'!AN26),0)</f>
        <v>388305.89790062234</v>
      </c>
      <c r="AD26" s="83"/>
      <c r="AE26" s="146">
        <f ca="1">AC26
-IF('Financial Goals (non-recurring)'!$B$4=4,IF('Detailed Cash Flow Chart'!S26="",0,'Detailed Cash Flow Chart'!S26),0)
-IF('Financial Goals (non-recurring)'!$D$4=4,IF('Detailed Cash Flow Chart'!U26="",0,'Detailed Cash Flow Chart'!U26),0)
-IF('Financial Goals (non-recurring)'!$F$4=4,IF('Detailed Cash Flow Chart'!W26="",0,'Detailed Cash Flow Chart'!W26),0)
-IF('Financial Goals (non-recurring)'!$H$4=4,IF('Detailed Cash Flow Chart'!Y26="",0,'Detailed Cash Flow Chart'!Y26),0)
-IF('Financial Goals (non-recurring)'!$J$4=4,IF('Detailed Cash Flow Chart'!AA26="",0,'Detailed Cash Flow Chart'!AA26),0)
-IF('Financial Goals (recurring)'!$B$3=4,IF('Detailed Cash Flow Chart'!AG26="",0,'Detailed Cash Flow Chart'!AG26),0)
-IF('Financial Goals (recurring)'!$K$3=4,IF('Detailed Cash Flow Chart'!AN26="",0,'Detailed Cash Flow Chart'!AN26),0)</f>
        <v>388305.89790062234</v>
      </c>
      <c r="AF26" s="139"/>
      <c r="AG26" s="145">
        <f ca="1">AE26
-IF('Financial Goals (non-recurring)'!$B$4=5,IF('Detailed Cash Flow Chart'!S26="",0,'Detailed Cash Flow Chart'!S26),0)
-IF('Financial Goals (non-recurring)'!$D$4=5,IF('Detailed Cash Flow Chart'!U26="",0,'Detailed Cash Flow Chart'!U26),0)
-IF('Financial Goals (non-recurring)'!$F$4=5,IF('Detailed Cash Flow Chart'!W26="",0,'Detailed Cash Flow Chart'!W26),0)
-IF('Financial Goals (non-recurring)'!$H$4=5,IF('Detailed Cash Flow Chart'!Y26="",0,'Detailed Cash Flow Chart'!Y26),0)
-IF('Financial Goals (non-recurring)'!$J$4=5,IF('Detailed Cash Flow Chart'!AA26="",0,'Detailed Cash Flow Chart'!AA26),0)
-IF('Financial Goals (recurring)'!$B$3=5,IF('Detailed Cash Flow Chart'!AG26="",0,'Detailed Cash Flow Chart'!AG26),0)
-IF('Financial Goals (recurring)'!$K$3=5,IF('Detailed Cash Flow Chart'!AN26="",0,'Detailed Cash Flow Chart'!AN26),0)</f>
        <v>388305.89790062234</v>
      </c>
      <c r="AI26" s="145">
        <f ca="1">AG26
-IF('Financial Goals (non-recurring)'!$B$4=6,IF('Detailed Cash Flow Chart'!S26="",0,'Detailed Cash Flow Chart'!S26),0)
-IF('Financial Goals (non-recurring)'!$D$4=6,IF('Detailed Cash Flow Chart'!U26="",0,'Detailed Cash Flow Chart'!U26),0)
-IF('Financial Goals (non-recurring)'!$F$4=6,IF('Detailed Cash Flow Chart'!W26="",0,'Detailed Cash Flow Chart'!W26),0)
-IF('Financial Goals (non-recurring)'!$H$4=6,IF('Detailed Cash Flow Chart'!Y26="",0,'Detailed Cash Flow Chart'!Y26),0)
-IF('Financial Goals (non-recurring)'!$J$4=6,IF('Detailed Cash Flow Chart'!AA26="",0,'Detailed Cash Flow Chart'!AA26),0)
-IF('Financial Goals (recurring)'!$B$3=6,IF('Detailed Cash Flow Chart'!AG26="",0,'Detailed Cash Flow Chart'!AG26),0)
-IF('Financial Goals (recurring)'!$K$3=6,IF('Detailed Cash Flow Chart'!AN26="",0,'Detailed Cash Flow Chart'!AN26),0)</f>
        <v>388305.89790062234</v>
      </c>
      <c r="AK26" s="145">
        <f ca="1">AI26
-IF('Financial Goals (non-recurring)'!$B$4=7,IF('Detailed Cash Flow Chart'!S26="",0,'Detailed Cash Flow Chart'!S26),0)
-IF('Financial Goals (non-recurring)'!$D$4=7,IF('Detailed Cash Flow Chart'!U26="",0,'Detailed Cash Flow Chart'!U26),0)
-IF('Financial Goals (non-recurring)'!$F$4=7,IF('Detailed Cash Flow Chart'!W26="",0,'Detailed Cash Flow Chart'!W26),0)
-IF('Financial Goals (non-recurring)'!$H$4=7,IF('Detailed Cash Flow Chart'!Y26="",0,'Detailed Cash Flow Chart'!Y26),0)
-IF('Financial Goals (non-recurring)'!$J$4=7,IF('Detailed Cash Flow Chart'!AA26="",0,'Detailed Cash Flow Chart'!AA26),0)
-IF('Financial Goals (recurring)'!$B$3=7,IF('Detailed Cash Flow Chart'!AG26="",0,'Detailed Cash Flow Chart'!AG26),0)
-IF('Financial Goals (recurring)'!$K$3=7,IF('Detailed Cash Flow Chart'!AN26="",0,'Detailed Cash Flow Chart'!AN26),0)</f>
        <v>388305.89790062234</v>
      </c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</row>
    <row r="27" spans="1:61" ht="15.6">
      <c r="A27" s="45">
        <f ca="1">IF(ISERROR(C27),NA(),'Detailed Cash Flow Chart'!AJ27)</f>
        <v>2037</v>
      </c>
      <c r="B27" s="40">
        <f ca="1">'Detailed Cash Flow Chart'!B27</f>
        <v>63</v>
      </c>
      <c r="C27" s="87">
        <f t="shared" ca="1" si="5"/>
        <v>895430.24325523758</v>
      </c>
      <c r="D27" s="87">
        <f t="shared" ca="1" si="0"/>
        <v>0</v>
      </c>
      <c r="E27" s="87">
        <f t="shared" ca="1" si="1"/>
        <v>0</v>
      </c>
      <c r="F27" s="87">
        <f t="shared" ca="1" si="2"/>
        <v>0</v>
      </c>
      <c r="G27" s="87">
        <f t="shared" ca="1" si="3"/>
        <v>0</v>
      </c>
      <c r="H27" s="87" t="e">
        <f t="shared" ca="1" si="6"/>
        <v>#N/A</v>
      </c>
      <c r="I27" s="87">
        <f ca="1">'Detailed Cash Flow Chart'!D27</f>
        <v>0</v>
      </c>
      <c r="J27" s="32">
        <f ca="1">IF(ISERROR(C27),NA(),'Detailed Cash Flow Chart'!C27)</f>
        <v>235880.92034601781</v>
      </c>
      <c r="K27" s="32" t="e">
        <f t="shared" ca="1" si="4"/>
        <v>#N/A</v>
      </c>
      <c r="L27" s="46">
        <f ca="1">IF(ISERROR(C27),NA(),'Detailed Cash Flow Chart'!AQ27)</f>
        <v>230248.79007774615</v>
      </c>
      <c r="M27" s="32">
        <f t="shared" ca="1" si="7"/>
        <v>659549.32290921977</v>
      </c>
      <c r="N27" s="28"/>
      <c r="O27" s="233" t="s">
        <v>259</v>
      </c>
      <c r="P27" s="67"/>
      <c r="Q27" s="67"/>
      <c r="R27" s="67"/>
      <c r="S27" s="67"/>
      <c r="T27" s="67"/>
      <c r="U27" s="28"/>
      <c r="W27" s="67"/>
      <c r="X27" s="67"/>
      <c r="Y27" s="140">
        <f ca="1">IF('Detailed Cash Flow Chart'!E27=0,NA(),M27-'Detailed Cash Flow Chart'!E27)</f>
        <v>429300.53283147363</v>
      </c>
      <c r="Z27" s="83"/>
      <c r="AA27" s="141">
        <f ca="1">Y27
-IF('Financial Goals (non-recurring)'!$B$4=2,IF('Detailed Cash Flow Chart'!S27="",0,'Detailed Cash Flow Chart'!S27),0)
-IF('Financial Goals (non-recurring)'!$D$4=2,IF('Detailed Cash Flow Chart'!U27="",0,'Detailed Cash Flow Chart'!U27),0)
-IF('Financial Goals (non-recurring)'!$F$4=2,IF('Detailed Cash Flow Chart'!W27="",0,'Detailed Cash Flow Chart'!W27),0)
-IF('Financial Goals (non-recurring)'!$H$4=2,IF('Detailed Cash Flow Chart'!Y27="",0,'Detailed Cash Flow Chart'!Y27),0)
-IF('Financial Goals (non-recurring)'!$J$4=2,IF('Detailed Cash Flow Chart'!AA27="",0,'Detailed Cash Flow Chart'!AA27),0)
-IF('Financial Goals (recurring)'!$B$3=2,IF('Detailed Cash Flow Chart'!AG27="",0,'Detailed Cash Flow Chart'!AG27),0)
-IF('Financial Goals (recurring)'!$K$3=2,IF('Detailed Cash Flow Chart'!AN27="",0,'Detailed Cash Flow Chart'!AN27),0)</f>
        <v>429300.53283147363</v>
      </c>
      <c r="AB27" s="139"/>
      <c r="AC27" s="140">
        <f ca="1">AA27
-IF('Financial Goals (non-recurring)'!$B$4=3,IF('Detailed Cash Flow Chart'!S27="",0,'Detailed Cash Flow Chart'!S27),0)
-IF('Financial Goals (non-recurring)'!$D$4=3,IF('Detailed Cash Flow Chart'!U27="",0,'Detailed Cash Flow Chart'!U27),0)
-IF('Financial Goals (non-recurring)'!$F$4=3,IF('Detailed Cash Flow Chart'!W27="",0,'Detailed Cash Flow Chart'!W27),0)
-IF('Financial Goals (non-recurring)'!$H$4=3,IF('Detailed Cash Flow Chart'!Y27="",0,'Detailed Cash Flow Chart'!Y27),0)
-IF('Financial Goals (non-recurring)'!$J$4=3,IF('Detailed Cash Flow Chart'!AA27="",0,'Detailed Cash Flow Chart'!AA27),0)
-IF('Financial Goals (recurring)'!$B$3=3,IF('Detailed Cash Flow Chart'!AG27="",0,'Detailed Cash Flow Chart'!AG27),0)
-IF('Financial Goals (recurring)'!$K$3=3,IF('Detailed Cash Flow Chart'!AN27="",0,'Detailed Cash Flow Chart'!AN27),0)</f>
        <v>429300.53283147363</v>
      </c>
      <c r="AD27" s="83"/>
      <c r="AE27" s="146">
        <f ca="1">AC27
-IF('Financial Goals (non-recurring)'!$B$4=4,IF('Detailed Cash Flow Chart'!S27="",0,'Detailed Cash Flow Chart'!S27),0)
-IF('Financial Goals (non-recurring)'!$D$4=4,IF('Detailed Cash Flow Chart'!U27="",0,'Detailed Cash Flow Chart'!U27),0)
-IF('Financial Goals (non-recurring)'!$F$4=4,IF('Detailed Cash Flow Chart'!W27="",0,'Detailed Cash Flow Chart'!W27),0)
-IF('Financial Goals (non-recurring)'!$H$4=4,IF('Detailed Cash Flow Chart'!Y27="",0,'Detailed Cash Flow Chart'!Y27),0)
-IF('Financial Goals (non-recurring)'!$J$4=4,IF('Detailed Cash Flow Chart'!AA27="",0,'Detailed Cash Flow Chart'!AA27),0)
-IF('Financial Goals (recurring)'!$B$3=4,IF('Detailed Cash Flow Chart'!AG27="",0,'Detailed Cash Flow Chart'!AG27),0)
-IF('Financial Goals (recurring)'!$K$3=4,IF('Detailed Cash Flow Chart'!AN27="",0,'Detailed Cash Flow Chart'!AN27),0)</f>
        <v>429300.53283147363</v>
      </c>
      <c r="AF27" s="139"/>
      <c r="AG27" s="145">
        <f ca="1">AE27
-IF('Financial Goals (non-recurring)'!$B$4=5,IF('Detailed Cash Flow Chart'!S27="",0,'Detailed Cash Flow Chart'!S27),0)
-IF('Financial Goals (non-recurring)'!$D$4=5,IF('Detailed Cash Flow Chart'!U27="",0,'Detailed Cash Flow Chart'!U27),0)
-IF('Financial Goals (non-recurring)'!$F$4=5,IF('Detailed Cash Flow Chart'!W27="",0,'Detailed Cash Flow Chart'!W27),0)
-IF('Financial Goals (non-recurring)'!$H$4=5,IF('Detailed Cash Flow Chart'!Y27="",0,'Detailed Cash Flow Chart'!Y27),0)
-IF('Financial Goals (non-recurring)'!$J$4=5,IF('Detailed Cash Flow Chart'!AA27="",0,'Detailed Cash Flow Chart'!AA27),0)
-IF('Financial Goals (recurring)'!$B$3=5,IF('Detailed Cash Flow Chart'!AG27="",0,'Detailed Cash Flow Chart'!AG27),0)
-IF('Financial Goals (recurring)'!$K$3=5,IF('Detailed Cash Flow Chart'!AN27="",0,'Detailed Cash Flow Chart'!AN27),0)</f>
        <v>429300.53283147363</v>
      </c>
      <c r="AI27" s="145">
        <f ca="1">AG27
-IF('Financial Goals (non-recurring)'!$B$4=6,IF('Detailed Cash Flow Chart'!S27="",0,'Detailed Cash Flow Chart'!S27),0)
-IF('Financial Goals (non-recurring)'!$D$4=6,IF('Detailed Cash Flow Chart'!U27="",0,'Detailed Cash Flow Chart'!U27),0)
-IF('Financial Goals (non-recurring)'!$F$4=6,IF('Detailed Cash Flow Chart'!W27="",0,'Detailed Cash Flow Chart'!W27),0)
-IF('Financial Goals (non-recurring)'!$H$4=6,IF('Detailed Cash Flow Chart'!Y27="",0,'Detailed Cash Flow Chart'!Y27),0)
-IF('Financial Goals (non-recurring)'!$J$4=6,IF('Detailed Cash Flow Chart'!AA27="",0,'Detailed Cash Flow Chart'!AA27),0)
-IF('Financial Goals (recurring)'!$B$3=6,IF('Detailed Cash Flow Chart'!AG27="",0,'Detailed Cash Flow Chart'!AG27),0)
-IF('Financial Goals (recurring)'!$K$3=6,IF('Detailed Cash Flow Chart'!AN27="",0,'Detailed Cash Flow Chart'!AN27),0)</f>
        <v>429300.53283147363</v>
      </c>
      <c r="AK27" s="145">
        <f ca="1">AI27
-IF('Financial Goals (non-recurring)'!$B$4=7,IF('Detailed Cash Flow Chart'!S27="",0,'Detailed Cash Flow Chart'!S27),0)
-IF('Financial Goals (non-recurring)'!$D$4=7,IF('Detailed Cash Flow Chart'!U27="",0,'Detailed Cash Flow Chart'!U27),0)
-IF('Financial Goals (non-recurring)'!$F$4=7,IF('Detailed Cash Flow Chart'!W27="",0,'Detailed Cash Flow Chart'!W27),0)
-IF('Financial Goals (non-recurring)'!$H$4=7,IF('Detailed Cash Flow Chart'!Y27="",0,'Detailed Cash Flow Chart'!Y27),0)
-IF('Financial Goals (non-recurring)'!$J$4=7,IF('Detailed Cash Flow Chart'!AA27="",0,'Detailed Cash Flow Chart'!AA27),0)
-IF('Financial Goals (recurring)'!$B$3=7,IF('Detailed Cash Flow Chart'!AG27="",0,'Detailed Cash Flow Chart'!AG27),0)
-IF('Financial Goals (recurring)'!$K$3=7,IF('Detailed Cash Flow Chart'!AN27="",0,'Detailed Cash Flow Chart'!AN27),0)</f>
        <v>429300.53283147363</v>
      </c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</row>
    <row r="28" spans="1:61" ht="15.6">
      <c r="A28" s="45">
        <f ca="1">IF(ISERROR(C28),NA(),'Detailed Cash Flow Chart'!AJ28)</f>
        <v>2038</v>
      </c>
      <c r="B28" s="40">
        <f ca="1">'Detailed Cash Flow Chart'!B28</f>
        <v>64</v>
      </c>
      <c r="C28" s="87">
        <f t="shared" ca="1" si="5"/>
        <v>984973.26758076134</v>
      </c>
      <c r="D28" s="87">
        <f t="shared" ca="1" si="0"/>
        <v>0</v>
      </c>
      <c r="E28" s="87">
        <f t="shared" ca="1" si="1"/>
        <v>0</v>
      </c>
      <c r="F28" s="87">
        <f t="shared" ca="1" si="2"/>
        <v>0</v>
      </c>
      <c r="G28" s="87">
        <f t="shared" ca="1" si="3"/>
        <v>0</v>
      </c>
      <c r="H28" s="87" t="e">
        <f t="shared" ca="1" si="6"/>
        <v>#N/A</v>
      </c>
      <c r="I28" s="87">
        <f ca="1">'Detailed Cash Flow Chart'!D28</f>
        <v>0</v>
      </c>
      <c r="J28" s="32">
        <f ca="1">IF(ISERROR(C28),NA(),'Detailed Cash Flow Chart'!C28)</f>
        <v>257110.20317715942</v>
      </c>
      <c r="K28" s="32" t="e">
        <f t="shared" ca="1" si="4"/>
        <v>#N/A</v>
      </c>
      <c r="L28" s="46">
        <f ca="1">IF(ISERROR(C28),NA(),'Detailed Cash Flow Chart'!AQ28)</f>
        <v>253273.66908552076</v>
      </c>
      <c r="M28" s="32">
        <f t="shared" ca="1" si="7"/>
        <v>727863.06440360192</v>
      </c>
      <c r="N28" s="28"/>
      <c r="O28" s="233" t="s">
        <v>230</v>
      </c>
      <c r="P28" s="67"/>
      <c r="Q28" s="67"/>
      <c r="R28" s="67"/>
      <c r="S28" s="67"/>
      <c r="T28" s="67"/>
      <c r="U28" s="28"/>
      <c r="W28" s="67"/>
      <c r="X28" s="67"/>
      <c r="Y28" s="140">
        <f ca="1">IF('Detailed Cash Flow Chart'!E28=0,NA(),M28-'Detailed Cash Flow Chart'!E28)</f>
        <v>474589.39531808114</v>
      </c>
      <c r="Z28" s="83"/>
      <c r="AA28" s="141">
        <f ca="1">Y28
-IF('Financial Goals (non-recurring)'!$B$4=2,IF('Detailed Cash Flow Chart'!S28="",0,'Detailed Cash Flow Chart'!S28),0)
-IF('Financial Goals (non-recurring)'!$D$4=2,IF('Detailed Cash Flow Chart'!U28="",0,'Detailed Cash Flow Chart'!U28),0)
-IF('Financial Goals (non-recurring)'!$F$4=2,IF('Detailed Cash Flow Chart'!W28="",0,'Detailed Cash Flow Chart'!W28),0)
-IF('Financial Goals (non-recurring)'!$H$4=2,IF('Detailed Cash Flow Chart'!Y28="",0,'Detailed Cash Flow Chart'!Y28),0)
-IF('Financial Goals (non-recurring)'!$J$4=2,IF('Detailed Cash Flow Chart'!AA28="",0,'Detailed Cash Flow Chart'!AA28),0)
-IF('Financial Goals (recurring)'!$B$3=2,IF('Detailed Cash Flow Chart'!AG28="",0,'Detailed Cash Flow Chart'!AG28),0)
-IF('Financial Goals (recurring)'!$K$3=2,IF('Detailed Cash Flow Chart'!AN28="",0,'Detailed Cash Flow Chart'!AN28),0)</f>
        <v>474589.39531808114</v>
      </c>
      <c r="AB28" s="139"/>
      <c r="AC28" s="140">
        <f ca="1">AA28
-IF('Financial Goals (non-recurring)'!$B$4=3,IF('Detailed Cash Flow Chart'!S28="",0,'Detailed Cash Flow Chart'!S28),0)
-IF('Financial Goals (non-recurring)'!$D$4=3,IF('Detailed Cash Flow Chart'!U28="",0,'Detailed Cash Flow Chart'!U28),0)
-IF('Financial Goals (non-recurring)'!$F$4=3,IF('Detailed Cash Flow Chart'!W28="",0,'Detailed Cash Flow Chart'!W28),0)
-IF('Financial Goals (non-recurring)'!$H$4=3,IF('Detailed Cash Flow Chart'!Y28="",0,'Detailed Cash Flow Chart'!Y28),0)
-IF('Financial Goals (non-recurring)'!$J$4=3,IF('Detailed Cash Flow Chart'!AA28="",0,'Detailed Cash Flow Chart'!AA28),0)
-IF('Financial Goals (recurring)'!$B$3=3,IF('Detailed Cash Flow Chart'!AG28="",0,'Detailed Cash Flow Chart'!AG28),0)
-IF('Financial Goals (recurring)'!$K$3=3,IF('Detailed Cash Flow Chart'!AN28="",0,'Detailed Cash Flow Chart'!AN28),0)</f>
        <v>474589.39531808114</v>
      </c>
      <c r="AD28" s="83"/>
      <c r="AE28" s="146">
        <f ca="1">AC28
-IF('Financial Goals (non-recurring)'!$B$4=4,IF('Detailed Cash Flow Chart'!S28="",0,'Detailed Cash Flow Chart'!S28),0)
-IF('Financial Goals (non-recurring)'!$D$4=4,IF('Detailed Cash Flow Chart'!U28="",0,'Detailed Cash Flow Chart'!U28),0)
-IF('Financial Goals (non-recurring)'!$F$4=4,IF('Detailed Cash Flow Chart'!W28="",0,'Detailed Cash Flow Chart'!W28),0)
-IF('Financial Goals (non-recurring)'!$H$4=4,IF('Detailed Cash Flow Chart'!Y28="",0,'Detailed Cash Flow Chart'!Y28),0)
-IF('Financial Goals (non-recurring)'!$J$4=4,IF('Detailed Cash Flow Chart'!AA28="",0,'Detailed Cash Flow Chart'!AA28),0)
-IF('Financial Goals (recurring)'!$B$3=4,IF('Detailed Cash Flow Chart'!AG28="",0,'Detailed Cash Flow Chart'!AG28),0)
-IF('Financial Goals (recurring)'!$K$3=4,IF('Detailed Cash Flow Chart'!AN28="",0,'Detailed Cash Flow Chart'!AN28),0)</f>
        <v>474589.39531808114</v>
      </c>
      <c r="AF28" s="139"/>
      <c r="AG28" s="145">
        <f ca="1">AE28
-IF('Financial Goals (non-recurring)'!$B$4=5,IF('Detailed Cash Flow Chart'!S28="",0,'Detailed Cash Flow Chart'!S28),0)
-IF('Financial Goals (non-recurring)'!$D$4=5,IF('Detailed Cash Flow Chart'!U28="",0,'Detailed Cash Flow Chart'!U28),0)
-IF('Financial Goals (non-recurring)'!$F$4=5,IF('Detailed Cash Flow Chart'!W28="",0,'Detailed Cash Flow Chart'!W28),0)
-IF('Financial Goals (non-recurring)'!$H$4=5,IF('Detailed Cash Flow Chart'!Y28="",0,'Detailed Cash Flow Chart'!Y28),0)
-IF('Financial Goals (non-recurring)'!$J$4=5,IF('Detailed Cash Flow Chart'!AA28="",0,'Detailed Cash Flow Chart'!AA28),0)
-IF('Financial Goals (recurring)'!$B$3=5,IF('Detailed Cash Flow Chart'!AG28="",0,'Detailed Cash Flow Chart'!AG28),0)
-IF('Financial Goals (recurring)'!$K$3=5,IF('Detailed Cash Flow Chart'!AN28="",0,'Detailed Cash Flow Chart'!AN28),0)</f>
        <v>474589.39531808114</v>
      </c>
      <c r="AI28" s="145">
        <f ca="1">AG28
-IF('Financial Goals (non-recurring)'!$B$4=6,IF('Detailed Cash Flow Chart'!S28="",0,'Detailed Cash Flow Chart'!S28),0)
-IF('Financial Goals (non-recurring)'!$D$4=6,IF('Detailed Cash Flow Chart'!U28="",0,'Detailed Cash Flow Chart'!U28),0)
-IF('Financial Goals (non-recurring)'!$F$4=6,IF('Detailed Cash Flow Chart'!W28="",0,'Detailed Cash Flow Chart'!W28),0)
-IF('Financial Goals (non-recurring)'!$H$4=6,IF('Detailed Cash Flow Chart'!Y28="",0,'Detailed Cash Flow Chart'!Y28),0)
-IF('Financial Goals (non-recurring)'!$J$4=6,IF('Detailed Cash Flow Chart'!AA28="",0,'Detailed Cash Flow Chart'!AA28),0)
-IF('Financial Goals (recurring)'!$B$3=6,IF('Detailed Cash Flow Chart'!AG28="",0,'Detailed Cash Flow Chart'!AG28),0)
-IF('Financial Goals (recurring)'!$K$3=6,IF('Detailed Cash Flow Chart'!AN28="",0,'Detailed Cash Flow Chart'!AN28),0)</f>
        <v>474589.39531808114</v>
      </c>
      <c r="AK28" s="145">
        <f ca="1">AI28
-IF('Financial Goals (non-recurring)'!$B$4=7,IF('Detailed Cash Flow Chart'!S28="",0,'Detailed Cash Flow Chart'!S28),0)
-IF('Financial Goals (non-recurring)'!$D$4=7,IF('Detailed Cash Flow Chart'!U28="",0,'Detailed Cash Flow Chart'!U28),0)
-IF('Financial Goals (non-recurring)'!$F$4=7,IF('Detailed Cash Flow Chart'!W28="",0,'Detailed Cash Flow Chart'!W28),0)
-IF('Financial Goals (non-recurring)'!$H$4=7,IF('Detailed Cash Flow Chart'!Y28="",0,'Detailed Cash Flow Chart'!Y28),0)
-IF('Financial Goals (non-recurring)'!$J$4=7,IF('Detailed Cash Flow Chart'!AA28="",0,'Detailed Cash Flow Chart'!AA28),0)
-IF('Financial Goals (recurring)'!$B$3=7,IF('Detailed Cash Flow Chart'!AG28="",0,'Detailed Cash Flow Chart'!AG28),0)
-IF('Financial Goals (recurring)'!$K$3=7,IF('Detailed Cash Flow Chart'!AN28="",0,'Detailed Cash Flow Chart'!AN28),0)</f>
        <v>474589.39531808114</v>
      </c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</row>
    <row r="29" spans="1:61" ht="15.6">
      <c r="A29" s="45">
        <f ca="1">IF(ISERROR(C29),NA(),'Detailed Cash Flow Chart'!AJ29)</f>
        <v>2039</v>
      </c>
      <c r="B29" s="40">
        <f ca="1">'Detailed Cash Flow Chart'!B29</f>
        <v>65</v>
      </c>
      <c r="C29" s="87">
        <f t="shared" ca="1" si="5"/>
        <v>1083470.5943388375</v>
      </c>
      <c r="D29" s="87">
        <f t="shared" ca="1" si="0"/>
        <v>0</v>
      </c>
      <c r="E29" s="87">
        <f t="shared" ca="1" si="1"/>
        <v>0</v>
      </c>
      <c r="F29" s="87">
        <f t="shared" ca="1" si="2"/>
        <v>0</v>
      </c>
      <c r="G29" s="87">
        <f t="shared" ca="1" si="3"/>
        <v>0</v>
      </c>
      <c r="H29" s="87" t="e">
        <f t="shared" ca="1" si="6"/>
        <v>#N/A</v>
      </c>
      <c r="I29" s="87">
        <f ca="1">'Detailed Cash Flow Chart'!D29</f>
        <v>280250.12146310386</v>
      </c>
      <c r="J29" s="32">
        <f ca="1">IF(ISERROR(C29),NA(),'Detailed Cash Flow Chart'!C29)</f>
        <v>280250.1214631038</v>
      </c>
      <c r="K29" s="32" t="e">
        <f t="shared" ca="1" si="4"/>
        <v>#N/A</v>
      </c>
      <c r="L29" s="46">
        <f ca="1">IF(ISERROR(C29),NA(),'Detailed Cash Flow Chart'!AQ29)</f>
        <v>0</v>
      </c>
      <c r="M29" s="32">
        <f t="shared" ca="1" si="7"/>
        <v>1083470.5943388375</v>
      </c>
      <c r="N29" s="28"/>
      <c r="O29" s="233"/>
      <c r="P29" s="67"/>
      <c r="Q29" s="67"/>
      <c r="R29" s="67"/>
      <c r="S29" s="67"/>
      <c r="T29" s="67"/>
      <c r="U29" s="28"/>
      <c r="W29" s="67"/>
      <c r="X29" s="67"/>
      <c r="Y29" s="140" t="e">
        <f ca="1">IF('Detailed Cash Flow Chart'!E29=0,NA(),M29-'Detailed Cash Flow Chart'!E29)</f>
        <v>#N/A</v>
      </c>
      <c r="Z29" s="83"/>
      <c r="AA29" s="141" t="e">
        <f ca="1">Y29
-IF('Financial Goals (non-recurring)'!$B$4=2,IF('Detailed Cash Flow Chart'!S29="",0,'Detailed Cash Flow Chart'!S29),0)
-IF('Financial Goals (non-recurring)'!$D$4=2,IF('Detailed Cash Flow Chart'!U29="",0,'Detailed Cash Flow Chart'!U29),0)
-IF('Financial Goals (non-recurring)'!$F$4=2,IF('Detailed Cash Flow Chart'!W29="",0,'Detailed Cash Flow Chart'!W29),0)
-IF('Financial Goals (non-recurring)'!$H$4=2,IF('Detailed Cash Flow Chart'!Y29="",0,'Detailed Cash Flow Chart'!Y29),0)
-IF('Financial Goals (non-recurring)'!$J$4=2,IF('Detailed Cash Flow Chart'!AA29="",0,'Detailed Cash Flow Chart'!AA29),0)
-IF('Financial Goals (recurring)'!$B$3=2,IF('Detailed Cash Flow Chart'!AG29="",0,'Detailed Cash Flow Chart'!AG29),0)
-IF('Financial Goals (recurring)'!$K$3=2,IF('Detailed Cash Flow Chart'!AN29="",0,'Detailed Cash Flow Chart'!AN29),0)</f>
        <v>#N/A</v>
      </c>
      <c r="AB29" s="139"/>
      <c r="AC29" s="140" t="e">
        <f ca="1">AA29
-IF('Financial Goals (non-recurring)'!$B$4=3,IF('Detailed Cash Flow Chart'!S29="",0,'Detailed Cash Flow Chart'!S29),0)
-IF('Financial Goals (non-recurring)'!$D$4=3,IF('Detailed Cash Flow Chart'!U29="",0,'Detailed Cash Flow Chart'!U29),0)
-IF('Financial Goals (non-recurring)'!$F$4=3,IF('Detailed Cash Flow Chart'!W29="",0,'Detailed Cash Flow Chart'!W29),0)
-IF('Financial Goals (non-recurring)'!$H$4=3,IF('Detailed Cash Flow Chart'!Y29="",0,'Detailed Cash Flow Chart'!Y29),0)
-IF('Financial Goals (non-recurring)'!$J$4=3,IF('Detailed Cash Flow Chart'!AA29="",0,'Detailed Cash Flow Chart'!AA29),0)
-IF('Financial Goals (recurring)'!$B$3=3,IF('Detailed Cash Flow Chart'!AG29="",0,'Detailed Cash Flow Chart'!AG29),0)
-IF('Financial Goals (recurring)'!$K$3=3,IF('Detailed Cash Flow Chart'!AN29="",0,'Detailed Cash Flow Chart'!AN29),0)</f>
        <v>#N/A</v>
      </c>
      <c r="AD29" s="83"/>
      <c r="AE29" s="146" t="e">
        <f ca="1">AC29
-IF('Financial Goals (non-recurring)'!$B$4=4,IF('Detailed Cash Flow Chart'!S29="",0,'Detailed Cash Flow Chart'!S29),0)
-IF('Financial Goals (non-recurring)'!$D$4=4,IF('Detailed Cash Flow Chart'!U29="",0,'Detailed Cash Flow Chart'!U29),0)
-IF('Financial Goals (non-recurring)'!$F$4=4,IF('Detailed Cash Flow Chart'!W29="",0,'Detailed Cash Flow Chart'!W29),0)
-IF('Financial Goals (non-recurring)'!$H$4=4,IF('Detailed Cash Flow Chart'!Y29="",0,'Detailed Cash Flow Chart'!Y29),0)
-IF('Financial Goals (non-recurring)'!$J$4=4,IF('Detailed Cash Flow Chart'!AA29="",0,'Detailed Cash Flow Chart'!AA29),0)
-IF('Financial Goals (recurring)'!$B$3=4,IF('Detailed Cash Flow Chart'!AG29="",0,'Detailed Cash Flow Chart'!AG29),0)
-IF('Financial Goals (recurring)'!$K$3=4,IF('Detailed Cash Flow Chart'!AN29="",0,'Detailed Cash Flow Chart'!AN29),0)</f>
        <v>#N/A</v>
      </c>
      <c r="AF29" s="139"/>
      <c r="AG29" s="145" t="e">
        <f ca="1">AE29
-IF('Financial Goals (non-recurring)'!$B$4=5,IF('Detailed Cash Flow Chart'!S29="",0,'Detailed Cash Flow Chart'!S29),0)
-IF('Financial Goals (non-recurring)'!$D$4=5,IF('Detailed Cash Flow Chart'!U29="",0,'Detailed Cash Flow Chart'!U29),0)
-IF('Financial Goals (non-recurring)'!$F$4=5,IF('Detailed Cash Flow Chart'!W29="",0,'Detailed Cash Flow Chart'!W29),0)
-IF('Financial Goals (non-recurring)'!$H$4=5,IF('Detailed Cash Flow Chart'!Y29="",0,'Detailed Cash Flow Chart'!Y29),0)
-IF('Financial Goals (non-recurring)'!$J$4=5,IF('Detailed Cash Flow Chart'!AA29="",0,'Detailed Cash Flow Chart'!AA29),0)
-IF('Financial Goals (recurring)'!$B$3=5,IF('Detailed Cash Flow Chart'!AG29="",0,'Detailed Cash Flow Chart'!AG29),0)
-IF('Financial Goals (recurring)'!$K$3=5,IF('Detailed Cash Flow Chart'!AN29="",0,'Detailed Cash Flow Chart'!AN29),0)</f>
        <v>#N/A</v>
      </c>
      <c r="AI29" s="145" t="e">
        <f ca="1">AG29
-IF('Financial Goals (non-recurring)'!$B$4=6,IF('Detailed Cash Flow Chart'!S29="",0,'Detailed Cash Flow Chart'!S29),0)
-IF('Financial Goals (non-recurring)'!$D$4=6,IF('Detailed Cash Flow Chart'!U29="",0,'Detailed Cash Flow Chart'!U29),0)
-IF('Financial Goals (non-recurring)'!$F$4=6,IF('Detailed Cash Flow Chart'!W29="",0,'Detailed Cash Flow Chart'!W29),0)
-IF('Financial Goals (non-recurring)'!$H$4=6,IF('Detailed Cash Flow Chart'!Y29="",0,'Detailed Cash Flow Chart'!Y29),0)
-IF('Financial Goals (non-recurring)'!$J$4=6,IF('Detailed Cash Flow Chart'!AA29="",0,'Detailed Cash Flow Chart'!AA29),0)
-IF('Financial Goals (recurring)'!$B$3=6,IF('Detailed Cash Flow Chart'!AG29="",0,'Detailed Cash Flow Chart'!AG29),0)
-IF('Financial Goals (recurring)'!$K$3=6,IF('Detailed Cash Flow Chart'!AN29="",0,'Detailed Cash Flow Chart'!AN29),0)</f>
        <v>#N/A</v>
      </c>
      <c r="AK29" s="145" t="e">
        <f ca="1">AI29
-IF('Financial Goals (non-recurring)'!$B$4=7,IF('Detailed Cash Flow Chart'!S29="",0,'Detailed Cash Flow Chart'!S29),0)
-IF('Financial Goals (non-recurring)'!$D$4=7,IF('Detailed Cash Flow Chart'!U29="",0,'Detailed Cash Flow Chart'!U29),0)
-IF('Financial Goals (non-recurring)'!$F$4=7,IF('Detailed Cash Flow Chart'!W29="",0,'Detailed Cash Flow Chart'!W29),0)
-IF('Financial Goals (non-recurring)'!$H$4=7,IF('Detailed Cash Flow Chart'!Y29="",0,'Detailed Cash Flow Chart'!Y29),0)
-IF('Financial Goals (non-recurring)'!$J$4=7,IF('Detailed Cash Flow Chart'!AA29="",0,'Detailed Cash Flow Chart'!AA29),0)
-IF('Financial Goals (recurring)'!$B$3=7,IF('Detailed Cash Flow Chart'!AG29="",0,'Detailed Cash Flow Chart'!AG29),0)
-IF('Financial Goals (recurring)'!$K$3=7,IF('Detailed Cash Flow Chart'!AN29="",0,'Detailed Cash Flow Chart'!AN29),0)</f>
        <v>#N/A</v>
      </c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</row>
    <row r="30" spans="1:61" ht="15.6">
      <c r="A30" s="45" t="e">
        <f ca="1">IF(ISERROR(C30),NA(),'Detailed Cash Flow Chart'!AJ30)</f>
        <v>#N/A</v>
      </c>
      <c r="B30" s="40">
        <f ca="1">'Detailed Cash Flow Chart'!B30</f>
        <v>66</v>
      </c>
      <c r="C30" s="87" t="e">
        <f t="shared" ca="1" si="5"/>
        <v>#N/A</v>
      </c>
      <c r="D30" s="87" t="e">
        <f t="shared" ca="1" si="0"/>
        <v>#N/A</v>
      </c>
      <c r="E30" s="87" t="e">
        <f t="shared" ca="1" si="1"/>
        <v>#N/A</v>
      </c>
      <c r="F30" s="87" t="e">
        <f t="shared" ca="1" si="2"/>
        <v>#N/A</v>
      </c>
      <c r="G30" s="87" t="e">
        <f t="shared" ca="1" si="3"/>
        <v>#N/A</v>
      </c>
      <c r="H30" s="87" t="e">
        <f t="shared" ca="1" si="6"/>
        <v>#N/A</v>
      </c>
      <c r="I30" s="87">
        <f ca="1">'Detailed Cash Flow Chart'!D30</f>
        <v>305472.63239478326</v>
      </c>
      <c r="J30" s="32" t="e">
        <f ca="1">IF(ISERROR(C30),NA(),'Detailed Cash Flow Chart'!C30)</f>
        <v>#N/A</v>
      </c>
      <c r="K30" s="32" t="e">
        <f t="shared" ca="1" si="4"/>
        <v>#N/A</v>
      </c>
      <c r="L30" s="46" t="e">
        <f ca="1">IF(ISERROR(C30),NA(),'Detailed Cash Flow Chart'!AQ30)</f>
        <v>#N/A</v>
      </c>
      <c r="M30" s="32" t="e">
        <f t="shared" ca="1" si="7"/>
        <v>#N/A</v>
      </c>
      <c r="N30" s="28"/>
      <c r="O30" s="233" t="s">
        <v>231</v>
      </c>
      <c r="P30" s="67"/>
      <c r="Q30" s="67"/>
      <c r="R30" s="67"/>
      <c r="S30" s="67"/>
      <c r="T30" s="67"/>
      <c r="U30" s="28"/>
      <c r="W30" s="67"/>
      <c r="X30" s="67"/>
      <c r="Y30" s="140" t="e">
        <f ca="1">IF('Detailed Cash Flow Chart'!E30=0,NA(),M30-'Detailed Cash Flow Chart'!E30)</f>
        <v>#N/A</v>
      </c>
      <c r="Z30" s="83"/>
      <c r="AA30" s="141" t="e">
        <f ca="1">Y30
-IF('Financial Goals (non-recurring)'!$B$4=2,IF('Detailed Cash Flow Chart'!S30="",0,'Detailed Cash Flow Chart'!S30),0)
-IF('Financial Goals (non-recurring)'!$D$4=2,IF('Detailed Cash Flow Chart'!U30="",0,'Detailed Cash Flow Chart'!U30),0)
-IF('Financial Goals (non-recurring)'!$F$4=2,IF('Detailed Cash Flow Chart'!W30="",0,'Detailed Cash Flow Chart'!W30),0)
-IF('Financial Goals (non-recurring)'!$H$4=2,IF('Detailed Cash Flow Chart'!Y30="",0,'Detailed Cash Flow Chart'!Y30),0)
-IF('Financial Goals (non-recurring)'!$J$4=2,IF('Detailed Cash Flow Chart'!AA30="",0,'Detailed Cash Flow Chart'!AA30),0)
-IF('Financial Goals (recurring)'!$B$3=2,IF('Detailed Cash Flow Chart'!AG30="",0,'Detailed Cash Flow Chart'!AG30),0)
-IF('Financial Goals (recurring)'!$K$3=2,IF('Detailed Cash Flow Chart'!AN30="",0,'Detailed Cash Flow Chart'!AN30),0)</f>
        <v>#N/A</v>
      </c>
      <c r="AB30" s="139"/>
      <c r="AC30" s="140" t="e">
        <f ca="1">AA30
-IF('Financial Goals (non-recurring)'!$B$4=3,IF('Detailed Cash Flow Chart'!S30="",0,'Detailed Cash Flow Chart'!S30),0)
-IF('Financial Goals (non-recurring)'!$D$4=3,IF('Detailed Cash Flow Chart'!U30="",0,'Detailed Cash Flow Chart'!U30),0)
-IF('Financial Goals (non-recurring)'!$F$4=3,IF('Detailed Cash Flow Chart'!W30="",0,'Detailed Cash Flow Chart'!W30),0)
-IF('Financial Goals (non-recurring)'!$H$4=3,IF('Detailed Cash Flow Chart'!Y30="",0,'Detailed Cash Flow Chart'!Y30),0)
-IF('Financial Goals (non-recurring)'!$J$4=3,IF('Detailed Cash Flow Chart'!AA30="",0,'Detailed Cash Flow Chart'!AA30),0)
-IF('Financial Goals (recurring)'!$B$3=3,IF('Detailed Cash Flow Chart'!AG30="",0,'Detailed Cash Flow Chart'!AG30),0)
-IF('Financial Goals (recurring)'!$K$3=3,IF('Detailed Cash Flow Chart'!AN30="",0,'Detailed Cash Flow Chart'!AN30),0)</f>
        <v>#N/A</v>
      </c>
      <c r="AD30" s="83"/>
      <c r="AE30" s="146" t="e">
        <f ca="1">AC30
-IF('Financial Goals (non-recurring)'!$B$4=4,IF('Detailed Cash Flow Chart'!S30="",0,'Detailed Cash Flow Chart'!S30),0)
-IF('Financial Goals (non-recurring)'!$D$4=4,IF('Detailed Cash Flow Chart'!U30="",0,'Detailed Cash Flow Chart'!U30),0)
-IF('Financial Goals (non-recurring)'!$F$4=4,IF('Detailed Cash Flow Chart'!W30="",0,'Detailed Cash Flow Chart'!W30),0)
-IF('Financial Goals (non-recurring)'!$H$4=4,IF('Detailed Cash Flow Chart'!Y30="",0,'Detailed Cash Flow Chart'!Y30),0)
-IF('Financial Goals (non-recurring)'!$J$4=4,IF('Detailed Cash Flow Chart'!AA30="",0,'Detailed Cash Flow Chart'!AA30),0)
-IF('Financial Goals (recurring)'!$B$3=4,IF('Detailed Cash Flow Chart'!AG30="",0,'Detailed Cash Flow Chart'!AG30),0)
-IF('Financial Goals (recurring)'!$K$3=4,IF('Detailed Cash Flow Chart'!AN30="",0,'Detailed Cash Flow Chart'!AN30),0)</f>
        <v>#N/A</v>
      </c>
      <c r="AF30" s="139"/>
      <c r="AG30" s="145" t="e">
        <f ca="1">AE30
-IF('Financial Goals (non-recurring)'!$B$4=5,IF('Detailed Cash Flow Chart'!S30="",0,'Detailed Cash Flow Chart'!S30),0)
-IF('Financial Goals (non-recurring)'!$D$4=5,IF('Detailed Cash Flow Chart'!U30="",0,'Detailed Cash Flow Chart'!U30),0)
-IF('Financial Goals (non-recurring)'!$F$4=5,IF('Detailed Cash Flow Chart'!W30="",0,'Detailed Cash Flow Chart'!W30),0)
-IF('Financial Goals (non-recurring)'!$H$4=5,IF('Detailed Cash Flow Chart'!Y30="",0,'Detailed Cash Flow Chart'!Y30),0)
-IF('Financial Goals (non-recurring)'!$J$4=5,IF('Detailed Cash Flow Chart'!AA30="",0,'Detailed Cash Flow Chart'!AA30),0)
-IF('Financial Goals (recurring)'!$B$3=5,IF('Detailed Cash Flow Chart'!AG30="",0,'Detailed Cash Flow Chart'!AG30),0)
-IF('Financial Goals (recurring)'!$K$3=5,IF('Detailed Cash Flow Chart'!AN30="",0,'Detailed Cash Flow Chart'!AN30),0)</f>
        <v>#N/A</v>
      </c>
      <c r="AI30" s="145" t="e">
        <f ca="1">AG30
-IF('Financial Goals (non-recurring)'!$B$4=6,IF('Detailed Cash Flow Chart'!S30="",0,'Detailed Cash Flow Chart'!S30),0)
-IF('Financial Goals (non-recurring)'!$D$4=6,IF('Detailed Cash Flow Chart'!U30="",0,'Detailed Cash Flow Chart'!U30),0)
-IF('Financial Goals (non-recurring)'!$F$4=6,IF('Detailed Cash Flow Chart'!W30="",0,'Detailed Cash Flow Chart'!W30),0)
-IF('Financial Goals (non-recurring)'!$H$4=6,IF('Detailed Cash Flow Chart'!Y30="",0,'Detailed Cash Flow Chart'!Y30),0)
-IF('Financial Goals (non-recurring)'!$J$4=6,IF('Detailed Cash Flow Chart'!AA30="",0,'Detailed Cash Flow Chart'!AA30),0)
-IF('Financial Goals (recurring)'!$B$3=6,IF('Detailed Cash Flow Chart'!AG30="",0,'Detailed Cash Flow Chart'!AG30),0)
-IF('Financial Goals (recurring)'!$K$3=6,IF('Detailed Cash Flow Chart'!AN30="",0,'Detailed Cash Flow Chart'!AN30),0)</f>
        <v>#N/A</v>
      </c>
      <c r="AK30" s="145" t="e">
        <f ca="1">AI30
-IF('Financial Goals (non-recurring)'!$B$4=7,IF('Detailed Cash Flow Chart'!S30="",0,'Detailed Cash Flow Chart'!S30),0)
-IF('Financial Goals (non-recurring)'!$D$4=7,IF('Detailed Cash Flow Chart'!U30="",0,'Detailed Cash Flow Chart'!U30),0)
-IF('Financial Goals (non-recurring)'!$F$4=7,IF('Detailed Cash Flow Chart'!W30="",0,'Detailed Cash Flow Chart'!W30),0)
-IF('Financial Goals (non-recurring)'!$H$4=7,IF('Detailed Cash Flow Chart'!Y30="",0,'Detailed Cash Flow Chart'!Y30),0)
-IF('Financial Goals (non-recurring)'!$J$4=7,IF('Detailed Cash Flow Chart'!AA30="",0,'Detailed Cash Flow Chart'!AA30),0)
-IF('Financial Goals (recurring)'!$B$3=7,IF('Detailed Cash Flow Chart'!AG30="",0,'Detailed Cash Flow Chart'!AG30),0)
-IF('Financial Goals (recurring)'!$K$3=7,IF('Detailed Cash Flow Chart'!AN30="",0,'Detailed Cash Flow Chart'!AN30),0)</f>
        <v>#N/A</v>
      </c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</row>
    <row r="31" spans="1:61" ht="15.6">
      <c r="A31" s="45" t="e">
        <f ca="1">IF(ISERROR(C31),NA(),'Detailed Cash Flow Chart'!AJ31)</f>
        <v>#N/A</v>
      </c>
      <c r="B31" s="40">
        <f ca="1">'Detailed Cash Flow Chart'!B31</f>
        <v>67</v>
      </c>
      <c r="C31" s="87" t="e">
        <f t="shared" ca="1" si="5"/>
        <v>#N/A</v>
      </c>
      <c r="D31" s="87" t="e">
        <f t="shared" ca="1" si="0"/>
        <v>#N/A</v>
      </c>
      <c r="E31" s="87" t="e">
        <f t="shared" ca="1" si="1"/>
        <v>#N/A</v>
      </c>
      <c r="F31" s="87" t="e">
        <f t="shared" ca="1" si="2"/>
        <v>#N/A</v>
      </c>
      <c r="G31" s="87" t="e">
        <f t="shared" ca="1" si="3"/>
        <v>#N/A</v>
      </c>
      <c r="H31" s="87" t="e">
        <f t="shared" ca="1" si="6"/>
        <v>#N/A</v>
      </c>
      <c r="I31" s="87">
        <f ca="1">'Detailed Cash Flow Chart'!D31</f>
        <v>332965.16931031377</v>
      </c>
      <c r="J31" s="32" t="e">
        <f ca="1">IF(ISERROR(C31),NA(),'Detailed Cash Flow Chart'!C31)</f>
        <v>#N/A</v>
      </c>
      <c r="K31" s="32" t="e">
        <f t="shared" ca="1" si="4"/>
        <v>#N/A</v>
      </c>
      <c r="L31" s="46" t="e">
        <f ca="1">IF(ISERROR(C31),NA(),'Detailed Cash Flow Chart'!AQ31)</f>
        <v>#N/A</v>
      </c>
      <c r="M31" s="32" t="e">
        <f t="shared" ca="1" si="7"/>
        <v>#N/A</v>
      </c>
      <c r="N31" s="28"/>
      <c r="O31" s="233"/>
      <c r="P31" s="67"/>
      <c r="Q31" s="67"/>
      <c r="R31" s="67"/>
      <c r="S31" s="67"/>
      <c r="T31" s="67"/>
      <c r="U31" s="28"/>
      <c r="W31" s="67"/>
      <c r="X31" s="67"/>
      <c r="Y31" s="140" t="e">
        <f ca="1">IF('Detailed Cash Flow Chart'!E31=0,NA(),M31-'Detailed Cash Flow Chart'!E31)</f>
        <v>#N/A</v>
      </c>
      <c r="Z31" s="83"/>
      <c r="AA31" s="141" t="e">
        <f ca="1">Y31
-IF('Financial Goals (non-recurring)'!$B$4=2,IF('Detailed Cash Flow Chart'!S31="",0,'Detailed Cash Flow Chart'!S31),0)
-IF('Financial Goals (non-recurring)'!$D$4=2,IF('Detailed Cash Flow Chart'!U31="",0,'Detailed Cash Flow Chart'!U31),0)
-IF('Financial Goals (non-recurring)'!$F$4=2,IF('Detailed Cash Flow Chart'!W31="",0,'Detailed Cash Flow Chart'!W31),0)
-IF('Financial Goals (non-recurring)'!$H$4=2,IF('Detailed Cash Flow Chart'!Y31="",0,'Detailed Cash Flow Chart'!Y31),0)
-IF('Financial Goals (non-recurring)'!$J$4=2,IF('Detailed Cash Flow Chart'!AA31="",0,'Detailed Cash Flow Chart'!AA31),0)
-IF('Financial Goals (recurring)'!$B$3=2,IF('Detailed Cash Flow Chart'!AG31="",0,'Detailed Cash Flow Chart'!AG31),0)
-IF('Financial Goals (recurring)'!$K$3=2,IF('Detailed Cash Flow Chart'!AN31="",0,'Detailed Cash Flow Chart'!AN31),0)</f>
        <v>#N/A</v>
      </c>
      <c r="AB31" s="139"/>
      <c r="AC31" s="140" t="e">
        <f ca="1">AA31
-IF('Financial Goals (non-recurring)'!$B$4=3,IF('Detailed Cash Flow Chart'!S31="",0,'Detailed Cash Flow Chart'!S31),0)
-IF('Financial Goals (non-recurring)'!$D$4=3,IF('Detailed Cash Flow Chart'!U31="",0,'Detailed Cash Flow Chart'!U31),0)
-IF('Financial Goals (non-recurring)'!$F$4=3,IF('Detailed Cash Flow Chart'!W31="",0,'Detailed Cash Flow Chart'!W31),0)
-IF('Financial Goals (non-recurring)'!$H$4=3,IF('Detailed Cash Flow Chart'!Y31="",0,'Detailed Cash Flow Chart'!Y31),0)
-IF('Financial Goals (non-recurring)'!$J$4=3,IF('Detailed Cash Flow Chart'!AA31="",0,'Detailed Cash Flow Chart'!AA31),0)
-IF('Financial Goals (recurring)'!$B$3=3,IF('Detailed Cash Flow Chart'!AG31="",0,'Detailed Cash Flow Chart'!AG31),0)
-IF('Financial Goals (recurring)'!$K$3=3,IF('Detailed Cash Flow Chart'!AN31="",0,'Detailed Cash Flow Chart'!AN31),0)</f>
        <v>#N/A</v>
      </c>
      <c r="AD31" s="83"/>
      <c r="AE31" s="146" t="e">
        <f ca="1">AC31
-IF('Financial Goals (non-recurring)'!$B$4=4,IF('Detailed Cash Flow Chart'!S31="",0,'Detailed Cash Flow Chart'!S31),0)
-IF('Financial Goals (non-recurring)'!$D$4=4,IF('Detailed Cash Flow Chart'!U31="",0,'Detailed Cash Flow Chart'!U31),0)
-IF('Financial Goals (non-recurring)'!$F$4=4,IF('Detailed Cash Flow Chart'!W31="",0,'Detailed Cash Flow Chart'!W31),0)
-IF('Financial Goals (non-recurring)'!$H$4=4,IF('Detailed Cash Flow Chart'!Y31="",0,'Detailed Cash Flow Chart'!Y31),0)
-IF('Financial Goals (non-recurring)'!$J$4=4,IF('Detailed Cash Flow Chart'!AA31="",0,'Detailed Cash Flow Chart'!AA31),0)
-IF('Financial Goals (recurring)'!$B$3=4,IF('Detailed Cash Flow Chart'!AG31="",0,'Detailed Cash Flow Chart'!AG31),0)
-IF('Financial Goals (recurring)'!$K$3=4,IF('Detailed Cash Flow Chart'!AN31="",0,'Detailed Cash Flow Chart'!AN31),0)</f>
        <v>#N/A</v>
      </c>
      <c r="AF31" s="139"/>
      <c r="AG31" s="145" t="e">
        <f ca="1">AE31
-IF('Financial Goals (non-recurring)'!$B$4=5,IF('Detailed Cash Flow Chart'!S31="",0,'Detailed Cash Flow Chart'!S31),0)
-IF('Financial Goals (non-recurring)'!$D$4=5,IF('Detailed Cash Flow Chart'!U31="",0,'Detailed Cash Flow Chart'!U31),0)
-IF('Financial Goals (non-recurring)'!$F$4=5,IF('Detailed Cash Flow Chart'!W31="",0,'Detailed Cash Flow Chart'!W31),0)
-IF('Financial Goals (non-recurring)'!$H$4=5,IF('Detailed Cash Flow Chart'!Y31="",0,'Detailed Cash Flow Chart'!Y31),0)
-IF('Financial Goals (non-recurring)'!$J$4=5,IF('Detailed Cash Flow Chart'!AA31="",0,'Detailed Cash Flow Chart'!AA31),0)
-IF('Financial Goals (recurring)'!$B$3=5,IF('Detailed Cash Flow Chart'!AG31="",0,'Detailed Cash Flow Chart'!AG31),0)
-IF('Financial Goals (recurring)'!$K$3=5,IF('Detailed Cash Flow Chart'!AN31="",0,'Detailed Cash Flow Chart'!AN31),0)</f>
        <v>#N/A</v>
      </c>
      <c r="AI31" s="145" t="e">
        <f ca="1">AG31
-IF('Financial Goals (non-recurring)'!$B$4=6,IF('Detailed Cash Flow Chart'!S31="",0,'Detailed Cash Flow Chart'!S31),0)
-IF('Financial Goals (non-recurring)'!$D$4=6,IF('Detailed Cash Flow Chart'!U31="",0,'Detailed Cash Flow Chart'!U31),0)
-IF('Financial Goals (non-recurring)'!$F$4=6,IF('Detailed Cash Flow Chart'!W31="",0,'Detailed Cash Flow Chart'!W31),0)
-IF('Financial Goals (non-recurring)'!$H$4=6,IF('Detailed Cash Flow Chart'!Y31="",0,'Detailed Cash Flow Chart'!Y31),0)
-IF('Financial Goals (non-recurring)'!$J$4=6,IF('Detailed Cash Flow Chart'!AA31="",0,'Detailed Cash Flow Chart'!AA31),0)
-IF('Financial Goals (recurring)'!$B$3=6,IF('Detailed Cash Flow Chart'!AG31="",0,'Detailed Cash Flow Chart'!AG31),0)
-IF('Financial Goals (recurring)'!$K$3=6,IF('Detailed Cash Flow Chart'!AN31="",0,'Detailed Cash Flow Chart'!AN31),0)</f>
        <v>#N/A</v>
      </c>
      <c r="AK31" s="145" t="e">
        <f ca="1">AI31
-IF('Financial Goals (non-recurring)'!$B$4=7,IF('Detailed Cash Flow Chart'!S31="",0,'Detailed Cash Flow Chart'!S31),0)
-IF('Financial Goals (non-recurring)'!$D$4=7,IF('Detailed Cash Flow Chart'!U31="",0,'Detailed Cash Flow Chart'!U31),0)
-IF('Financial Goals (non-recurring)'!$F$4=7,IF('Detailed Cash Flow Chart'!W31="",0,'Detailed Cash Flow Chart'!W31),0)
-IF('Financial Goals (non-recurring)'!$H$4=7,IF('Detailed Cash Flow Chart'!Y31="",0,'Detailed Cash Flow Chart'!Y31),0)
-IF('Financial Goals (non-recurring)'!$J$4=7,IF('Detailed Cash Flow Chart'!AA31="",0,'Detailed Cash Flow Chart'!AA31),0)
-IF('Financial Goals (recurring)'!$B$3=7,IF('Detailed Cash Flow Chart'!AG31="",0,'Detailed Cash Flow Chart'!AG31),0)
-IF('Financial Goals (recurring)'!$K$3=7,IF('Detailed Cash Flow Chart'!AN31="",0,'Detailed Cash Flow Chart'!AN31),0)</f>
        <v>#N/A</v>
      </c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</row>
    <row r="32" spans="1:61" ht="15.6">
      <c r="A32" s="45" t="e">
        <f ca="1">IF(ISERROR(C32),NA(),'Detailed Cash Flow Chart'!AJ32)</f>
        <v>#N/A</v>
      </c>
      <c r="B32" s="40">
        <f ca="1">'Detailed Cash Flow Chart'!B32</f>
        <v>68</v>
      </c>
      <c r="C32" s="87" t="e">
        <f t="shared" ca="1" si="5"/>
        <v>#N/A</v>
      </c>
      <c r="D32" s="87" t="e">
        <f t="shared" ca="1" si="0"/>
        <v>#N/A</v>
      </c>
      <c r="E32" s="87" t="e">
        <f t="shared" ca="1" si="1"/>
        <v>#N/A</v>
      </c>
      <c r="F32" s="87" t="e">
        <f t="shared" ca="1" si="2"/>
        <v>#N/A</v>
      </c>
      <c r="G32" s="87" t="e">
        <f t="shared" ca="1" si="3"/>
        <v>#N/A</v>
      </c>
      <c r="H32" s="87" t="e">
        <f t="shared" ca="1" si="6"/>
        <v>#N/A</v>
      </c>
      <c r="I32" s="87">
        <f ca="1">'Detailed Cash Flow Chart'!D32</f>
        <v>362932.03454824205</v>
      </c>
      <c r="J32" s="32" t="e">
        <f ca="1">IF(ISERROR(C32),NA(),'Detailed Cash Flow Chart'!C32)</f>
        <v>#N/A</v>
      </c>
      <c r="K32" s="32" t="e">
        <f t="shared" ca="1" si="4"/>
        <v>#N/A</v>
      </c>
      <c r="L32" s="46" t="e">
        <f ca="1">IF(ISERROR(C32),NA(),'Detailed Cash Flow Chart'!AQ32)</f>
        <v>#N/A</v>
      </c>
      <c r="M32" s="32" t="e">
        <f t="shared" ca="1" si="7"/>
        <v>#N/A</v>
      </c>
      <c r="N32" s="28"/>
      <c r="O32" s="67" t="s">
        <v>232</v>
      </c>
      <c r="P32" s="67"/>
      <c r="Q32" s="67"/>
      <c r="R32" s="67"/>
      <c r="S32" s="67"/>
      <c r="T32" s="67"/>
      <c r="U32" s="28"/>
      <c r="W32" s="67"/>
      <c r="X32" s="67"/>
      <c r="Y32" s="140" t="e">
        <f ca="1">IF('Detailed Cash Flow Chart'!E32=0,NA(),M32-'Detailed Cash Flow Chart'!E32)</f>
        <v>#N/A</v>
      </c>
      <c r="Z32" s="83"/>
      <c r="AA32" s="141" t="e">
        <f ca="1">Y32
-IF('Financial Goals (non-recurring)'!$B$4=2,IF('Detailed Cash Flow Chart'!S32="",0,'Detailed Cash Flow Chart'!S32),0)
-IF('Financial Goals (non-recurring)'!$D$4=2,IF('Detailed Cash Flow Chart'!U32="",0,'Detailed Cash Flow Chart'!U32),0)
-IF('Financial Goals (non-recurring)'!$F$4=2,IF('Detailed Cash Flow Chart'!W32="",0,'Detailed Cash Flow Chart'!W32),0)
-IF('Financial Goals (non-recurring)'!$H$4=2,IF('Detailed Cash Flow Chart'!Y32="",0,'Detailed Cash Flow Chart'!Y32),0)
-IF('Financial Goals (non-recurring)'!$J$4=2,IF('Detailed Cash Flow Chart'!AA32="",0,'Detailed Cash Flow Chart'!AA32),0)
-IF('Financial Goals (recurring)'!$B$3=2,IF('Detailed Cash Flow Chart'!AG32="",0,'Detailed Cash Flow Chart'!AG32),0)
-IF('Financial Goals (recurring)'!$K$3=2,IF('Detailed Cash Flow Chart'!AN32="",0,'Detailed Cash Flow Chart'!AN32),0)</f>
        <v>#N/A</v>
      </c>
      <c r="AB32" s="139"/>
      <c r="AC32" s="140" t="e">
        <f ca="1">AA32
-IF('Financial Goals (non-recurring)'!$B$4=3,IF('Detailed Cash Flow Chart'!S32="",0,'Detailed Cash Flow Chart'!S32),0)
-IF('Financial Goals (non-recurring)'!$D$4=3,IF('Detailed Cash Flow Chart'!U32="",0,'Detailed Cash Flow Chart'!U32),0)
-IF('Financial Goals (non-recurring)'!$F$4=3,IF('Detailed Cash Flow Chart'!W32="",0,'Detailed Cash Flow Chart'!W32),0)
-IF('Financial Goals (non-recurring)'!$H$4=3,IF('Detailed Cash Flow Chart'!Y32="",0,'Detailed Cash Flow Chart'!Y32),0)
-IF('Financial Goals (non-recurring)'!$J$4=3,IF('Detailed Cash Flow Chart'!AA32="",0,'Detailed Cash Flow Chart'!AA32),0)
-IF('Financial Goals (recurring)'!$B$3=3,IF('Detailed Cash Flow Chart'!AG32="",0,'Detailed Cash Flow Chart'!AG32),0)
-IF('Financial Goals (recurring)'!$K$3=3,IF('Detailed Cash Flow Chart'!AN32="",0,'Detailed Cash Flow Chart'!AN32),0)</f>
        <v>#N/A</v>
      </c>
      <c r="AD32" s="83"/>
      <c r="AE32" s="146" t="e">
        <f ca="1">AC32
-IF('Financial Goals (non-recurring)'!$B$4=4,IF('Detailed Cash Flow Chart'!S32="",0,'Detailed Cash Flow Chart'!S32),0)
-IF('Financial Goals (non-recurring)'!$D$4=4,IF('Detailed Cash Flow Chart'!U32="",0,'Detailed Cash Flow Chart'!U32),0)
-IF('Financial Goals (non-recurring)'!$F$4=4,IF('Detailed Cash Flow Chart'!W32="",0,'Detailed Cash Flow Chart'!W32),0)
-IF('Financial Goals (non-recurring)'!$H$4=4,IF('Detailed Cash Flow Chart'!Y32="",0,'Detailed Cash Flow Chart'!Y32),0)
-IF('Financial Goals (non-recurring)'!$J$4=4,IF('Detailed Cash Flow Chart'!AA32="",0,'Detailed Cash Flow Chart'!AA32),0)
-IF('Financial Goals (recurring)'!$B$3=4,IF('Detailed Cash Flow Chart'!AG32="",0,'Detailed Cash Flow Chart'!AG32),0)
-IF('Financial Goals (recurring)'!$K$3=4,IF('Detailed Cash Flow Chart'!AN32="",0,'Detailed Cash Flow Chart'!AN32),0)</f>
        <v>#N/A</v>
      </c>
      <c r="AF32" s="139"/>
      <c r="AG32" s="145" t="e">
        <f ca="1">AE32
-IF('Financial Goals (non-recurring)'!$B$4=5,IF('Detailed Cash Flow Chart'!S32="",0,'Detailed Cash Flow Chart'!S32),0)
-IF('Financial Goals (non-recurring)'!$D$4=5,IF('Detailed Cash Flow Chart'!U32="",0,'Detailed Cash Flow Chart'!U32),0)
-IF('Financial Goals (non-recurring)'!$F$4=5,IF('Detailed Cash Flow Chart'!W32="",0,'Detailed Cash Flow Chart'!W32),0)
-IF('Financial Goals (non-recurring)'!$H$4=5,IF('Detailed Cash Flow Chart'!Y32="",0,'Detailed Cash Flow Chart'!Y32),0)
-IF('Financial Goals (non-recurring)'!$J$4=5,IF('Detailed Cash Flow Chart'!AA32="",0,'Detailed Cash Flow Chart'!AA32),0)
-IF('Financial Goals (recurring)'!$B$3=5,IF('Detailed Cash Flow Chart'!AG32="",0,'Detailed Cash Flow Chart'!AG32),0)
-IF('Financial Goals (recurring)'!$K$3=5,IF('Detailed Cash Flow Chart'!AN32="",0,'Detailed Cash Flow Chart'!AN32),0)</f>
        <v>#N/A</v>
      </c>
      <c r="AI32" s="145" t="e">
        <f ca="1">AG32
-IF('Financial Goals (non-recurring)'!$B$4=6,IF('Detailed Cash Flow Chart'!S32="",0,'Detailed Cash Flow Chart'!S32),0)
-IF('Financial Goals (non-recurring)'!$D$4=6,IF('Detailed Cash Flow Chart'!U32="",0,'Detailed Cash Flow Chart'!U32),0)
-IF('Financial Goals (non-recurring)'!$F$4=6,IF('Detailed Cash Flow Chart'!W32="",0,'Detailed Cash Flow Chart'!W32),0)
-IF('Financial Goals (non-recurring)'!$H$4=6,IF('Detailed Cash Flow Chart'!Y32="",0,'Detailed Cash Flow Chart'!Y32),0)
-IF('Financial Goals (non-recurring)'!$J$4=6,IF('Detailed Cash Flow Chart'!AA32="",0,'Detailed Cash Flow Chart'!AA32),0)
-IF('Financial Goals (recurring)'!$B$3=6,IF('Detailed Cash Flow Chart'!AG32="",0,'Detailed Cash Flow Chart'!AG32),0)
-IF('Financial Goals (recurring)'!$K$3=6,IF('Detailed Cash Flow Chart'!AN32="",0,'Detailed Cash Flow Chart'!AN32),0)</f>
        <v>#N/A</v>
      </c>
      <c r="AK32" s="145" t="e">
        <f ca="1">AI32
-IF('Financial Goals (non-recurring)'!$B$4=7,IF('Detailed Cash Flow Chart'!S32="",0,'Detailed Cash Flow Chart'!S32),0)
-IF('Financial Goals (non-recurring)'!$D$4=7,IF('Detailed Cash Flow Chart'!U32="",0,'Detailed Cash Flow Chart'!U32),0)
-IF('Financial Goals (non-recurring)'!$F$4=7,IF('Detailed Cash Flow Chart'!W32="",0,'Detailed Cash Flow Chart'!W32),0)
-IF('Financial Goals (non-recurring)'!$H$4=7,IF('Detailed Cash Flow Chart'!Y32="",0,'Detailed Cash Flow Chart'!Y32),0)
-IF('Financial Goals (non-recurring)'!$J$4=7,IF('Detailed Cash Flow Chart'!AA32="",0,'Detailed Cash Flow Chart'!AA32),0)
-IF('Financial Goals (recurring)'!$B$3=7,IF('Detailed Cash Flow Chart'!AG32="",0,'Detailed Cash Flow Chart'!AG32),0)
-IF('Financial Goals (recurring)'!$K$3=7,IF('Detailed Cash Flow Chart'!AN32="",0,'Detailed Cash Flow Chart'!AN32),0)</f>
        <v>#N/A</v>
      </c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</row>
    <row r="33" spans="1:61" ht="15.6">
      <c r="A33" s="45" t="e">
        <f ca="1">IF(ISERROR(C33),NA(),'Detailed Cash Flow Chart'!AJ33)</f>
        <v>#N/A</v>
      </c>
      <c r="B33" s="40">
        <f ca="1">'Detailed Cash Flow Chart'!B33</f>
        <v>69</v>
      </c>
      <c r="C33" s="87" t="e">
        <f t="shared" ca="1" si="5"/>
        <v>#N/A</v>
      </c>
      <c r="D33" s="87" t="e">
        <f t="shared" ca="1" si="0"/>
        <v>#N/A</v>
      </c>
      <c r="E33" s="87" t="e">
        <f t="shared" ca="1" si="1"/>
        <v>#N/A</v>
      </c>
      <c r="F33" s="87" t="e">
        <f t="shared" ca="1" si="2"/>
        <v>#N/A</v>
      </c>
      <c r="G33" s="87" t="e">
        <f t="shared" ca="1" si="3"/>
        <v>#N/A</v>
      </c>
      <c r="H33" s="87" t="e">
        <f t="shared" ca="1" si="6"/>
        <v>#N/A</v>
      </c>
      <c r="I33" s="87">
        <f ca="1">'Detailed Cash Flow Chart'!D33</f>
        <v>395595.91765758378</v>
      </c>
      <c r="J33" s="32" t="e">
        <f ca="1">IF(ISERROR(C33),NA(),'Detailed Cash Flow Chart'!C33)</f>
        <v>#N/A</v>
      </c>
      <c r="K33" s="32" t="e">
        <f t="shared" ca="1" si="4"/>
        <v>#N/A</v>
      </c>
      <c r="L33" s="46" t="e">
        <f ca="1">IF(ISERROR(C33),NA(),'Detailed Cash Flow Chart'!AQ33)</f>
        <v>#N/A</v>
      </c>
      <c r="M33" s="32" t="e">
        <f t="shared" ca="1" si="7"/>
        <v>#N/A</v>
      </c>
      <c r="N33" s="28"/>
      <c r="O33" s="233"/>
      <c r="P33" s="67"/>
      <c r="Q33" s="67"/>
      <c r="R33" s="67"/>
      <c r="S33" s="67"/>
      <c r="T33" s="67"/>
      <c r="U33" s="67"/>
      <c r="W33" s="67"/>
      <c r="X33" s="67"/>
      <c r="Y33" s="140" t="e">
        <f ca="1">IF('Detailed Cash Flow Chart'!E33=0,NA(),M33-'Detailed Cash Flow Chart'!E33)</f>
        <v>#N/A</v>
      </c>
      <c r="Z33" s="83"/>
      <c r="AA33" s="141" t="e">
        <f ca="1">Y33
-IF('Financial Goals (non-recurring)'!$B$4=2,IF('Detailed Cash Flow Chart'!S33="",0,'Detailed Cash Flow Chart'!S33),0)
-IF('Financial Goals (non-recurring)'!$D$4=2,IF('Detailed Cash Flow Chart'!U33="",0,'Detailed Cash Flow Chart'!U33),0)
-IF('Financial Goals (non-recurring)'!$F$4=2,IF('Detailed Cash Flow Chart'!W33="",0,'Detailed Cash Flow Chart'!W33),0)
-IF('Financial Goals (non-recurring)'!$H$4=2,IF('Detailed Cash Flow Chart'!Y33="",0,'Detailed Cash Flow Chart'!Y33),0)
-IF('Financial Goals (non-recurring)'!$J$4=2,IF('Detailed Cash Flow Chart'!AA33="",0,'Detailed Cash Flow Chart'!AA33),0)
-IF('Financial Goals (recurring)'!$B$3=2,IF('Detailed Cash Flow Chart'!AG33="",0,'Detailed Cash Flow Chart'!AG33),0)
-IF('Financial Goals (recurring)'!$K$3=2,IF('Detailed Cash Flow Chart'!AN33="",0,'Detailed Cash Flow Chart'!AN33),0)</f>
        <v>#N/A</v>
      </c>
      <c r="AB33" s="139"/>
      <c r="AC33" s="140" t="e">
        <f ca="1">AA33
-IF('Financial Goals (non-recurring)'!$B$4=3,IF('Detailed Cash Flow Chart'!S33="",0,'Detailed Cash Flow Chart'!S33),0)
-IF('Financial Goals (non-recurring)'!$D$4=3,IF('Detailed Cash Flow Chart'!U33="",0,'Detailed Cash Flow Chart'!U33),0)
-IF('Financial Goals (non-recurring)'!$F$4=3,IF('Detailed Cash Flow Chart'!W33="",0,'Detailed Cash Flow Chart'!W33),0)
-IF('Financial Goals (non-recurring)'!$H$4=3,IF('Detailed Cash Flow Chart'!Y33="",0,'Detailed Cash Flow Chart'!Y33),0)
-IF('Financial Goals (non-recurring)'!$J$4=3,IF('Detailed Cash Flow Chart'!AA33="",0,'Detailed Cash Flow Chart'!AA33),0)
-IF('Financial Goals (recurring)'!$B$3=3,IF('Detailed Cash Flow Chart'!AG33="",0,'Detailed Cash Flow Chart'!AG33),0)
-IF('Financial Goals (recurring)'!$K$3=3,IF('Detailed Cash Flow Chart'!AN33="",0,'Detailed Cash Flow Chart'!AN33),0)</f>
        <v>#N/A</v>
      </c>
      <c r="AD33" s="83"/>
      <c r="AE33" s="146" t="e">
        <f ca="1">AC33
-IF('Financial Goals (non-recurring)'!$B$4=4,IF('Detailed Cash Flow Chart'!S33="",0,'Detailed Cash Flow Chart'!S33),0)
-IF('Financial Goals (non-recurring)'!$D$4=4,IF('Detailed Cash Flow Chart'!U33="",0,'Detailed Cash Flow Chart'!U33),0)
-IF('Financial Goals (non-recurring)'!$F$4=4,IF('Detailed Cash Flow Chart'!W33="",0,'Detailed Cash Flow Chart'!W33),0)
-IF('Financial Goals (non-recurring)'!$H$4=4,IF('Detailed Cash Flow Chart'!Y33="",0,'Detailed Cash Flow Chart'!Y33),0)
-IF('Financial Goals (non-recurring)'!$J$4=4,IF('Detailed Cash Flow Chart'!AA33="",0,'Detailed Cash Flow Chart'!AA33),0)
-IF('Financial Goals (recurring)'!$B$3=4,IF('Detailed Cash Flow Chart'!AG33="",0,'Detailed Cash Flow Chart'!AG33),0)
-IF('Financial Goals (recurring)'!$K$3=4,IF('Detailed Cash Flow Chart'!AN33="",0,'Detailed Cash Flow Chart'!AN33),0)</f>
        <v>#N/A</v>
      </c>
      <c r="AF33" s="139"/>
      <c r="AG33" s="145" t="e">
        <f ca="1">AE33
-IF('Financial Goals (non-recurring)'!$B$4=5,IF('Detailed Cash Flow Chart'!S33="",0,'Detailed Cash Flow Chart'!S33),0)
-IF('Financial Goals (non-recurring)'!$D$4=5,IF('Detailed Cash Flow Chart'!U33="",0,'Detailed Cash Flow Chart'!U33),0)
-IF('Financial Goals (non-recurring)'!$F$4=5,IF('Detailed Cash Flow Chart'!W33="",0,'Detailed Cash Flow Chart'!W33),0)
-IF('Financial Goals (non-recurring)'!$H$4=5,IF('Detailed Cash Flow Chart'!Y33="",0,'Detailed Cash Flow Chart'!Y33),0)
-IF('Financial Goals (non-recurring)'!$J$4=5,IF('Detailed Cash Flow Chart'!AA33="",0,'Detailed Cash Flow Chart'!AA33),0)
-IF('Financial Goals (recurring)'!$B$3=5,IF('Detailed Cash Flow Chart'!AG33="",0,'Detailed Cash Flow Chart'!AG33),0)
-IF('Financial Goals (recurring)'!$K$3=5,IF('Detailed Cash Flow Chart'!AN33="",0,'Detailed Cash Flow Chart'!AN33),0)</f>
        <v>#N/A</v>
      </c>
      <c r="AI33" s="145" t="e">
        <f ca="1">AG33
-IF('Financial Goals (non-recurring)'!$B$4=6,IF('Detailed Cash Flow Chart'!S33="",0,'Detailed Cash Flow Chart'!S33),0)
-IF('Financial Goals (non-recurring)'!$D$4=6,IF('Detailed Cash Flow Chart'!U33="",0,'Detailed Cash Flow Chart'!U33),0)
-IF('Financial Goals (non-recurring)'!$F$4=6,IF('Detailed Cash Flow Chart'!W33="",0,'Detailed Cash Flow Chart'!W33),0)
-IF('Financial Goals (non-recurring)'!$H$4=6,IF('Detailed Cash Flow Chart'!Y33="",0,'Detailed Cash Flow Chart'!Y33),0)
-IF('Financial Goals (non-recurring)'!$J$4=6,IF('Detailed Cash Flow Chart'!AA33="",0,'Detailed Cash Flow Chart'!AA33),0)
-IF('Financial Goals (recurring)'!$B$3=6,IF('Detailed Cash Flow Chart'!AG33="",0,'Detailed Cash Flow Chart'!AG33),0)
-IF('Financial Goals (recurring)'!$K$3=6,IF('Detailed Cash Flow Chart'!AN33="",0,'Detailed Cash Flow Chart'!AN33),0)</f>
        <v>#N/A</v>
      </c>
      <c r="AK33" s="145" t="e">
        <f ca="1">AI33
-IF('Financial Goals (non-recurring)'!$B$4=7,IF('Detailed Cash Flow Chart'!S33="",0,'Detailed Cash Flow Chart'!S33),0)
-IF('Financial Goals (non-recurring)'!$D$4=7,IF('Detailed Cash Flow Chart'!U33="",0,'Detailed Cash Flow Chart'!U33),0)
-IF('Financial Goals (non-recurring)'!$F$4=7,IF('Detailed Cash Flow Chart'!W33="",0,'Detailed Cash Flow Chart'!W33),0)
-IF('Financial Goals (non-recurring)'!$H$4=7,IF('Detailed Cash Flow Chart'!Y33="",0,'Detailed Cash Flow Chart'!Y33),0)
-IF('Financial Goals (non-recurring)'!$J$4=7,IF('Detailed Cash Flow Chart'!AA33="",0,'Detailed Cash Flow Chart'!AA33),0)
-IF('Financial Goals (recurring)'!$B$3=7,IF('Detailed Cash Flow Chart'!AG33="",0,'Detailed Cash Flow Chart'!AG33),0)
-IF('Financial Goals (recurring)'!$K$3=7,IF('Detailed Cash Flow Chart'!AN33="",0,'Detailed Cash Flow Chart'!AN33),0)</f>
        <v>#N/A</v>
      </c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</row>
    <row r="34" spans="1:61" ht="15.6">
      <c r="A34" s="45" t="e">
        <f ca="1">IF(ISERROR(C34),NA(),'Detailed Cash Flow Chart'!AJ34)</f>
        <v>#N/A</v>
      </c>
      <c r="B34" s="40">
        <f ca="1">'Detailed Cash Flow Chart'!B34</f>
        <v>70</v>
      </c>
      <c r="C34" s="87" t="e">
        <f t="shared" ca="1" si="5"/>
        <v>#N/A</v>
      </c>
      <c r="D34" s="87" t="e">
        <f t="shared" ca="1" si="0"/>
        <v>#N/A</v>
      </c>
      <c r="E34" s="87" t="e">
        <f t="shared" ca="1" si="1"/>
        <v>#N/A</v>
      </c>
      <c r="F34" s="87" t="e">
        <f t="shared" ca="1" si="2"/>
        <v>#N/A</v>
      </c>
      <c r="G34" s="87" t="e">
        <f t="shared" ca="1" si="3"/>
        <v>#N/A</v>
      </c>
      <c r="H34" s="87" t="e">
        <f t="shared" ca="1" si="6"/>
        <v>#N/A</v>
      </c>
      <c r="I34" s="87">
        <f ca="1">'Detailed Cash Flow Chart'!D34</f>
        <v>431199.55024676636</v>
      </c>
      <c r="J34" s="32" t="e">
        <f ca="1">IF(ISERROR(C34),NA(),'Detailed Cash Flow Chart'!C34)</f>
        <v>#N/A</v>
      </c>
      <c r="K34" s="32" t="e">
        <f t="shared" ca="1" si="4"/>
        <v>#N/A</v>
      </c>
      <c r="L34" s="46" t="e">
        <f ca="1">IF(ISERROR(C34),NA(),'Detailed Cash Flow Chart'!AQ34)</f>
        <v>#N/A</v>
      </c>
      <c r="M34" s="32" t="e">
        <f t="shared" ca="1" si="7"/>
        <v>#N/A</v>
      </c>
      <c r="N34" s="28"/>
      <c r="O34" s="67"/>
      <c r="P34" s="67"/>
      <c r="Q34" s="67"/>
      <c r="R34" s="67"/>
      <c r="S34" s="67"/>
      <c r="T34" s="67"/>
      <c r="U34" s="67"/>
      <c r="W34" s="67"/>
      <c r="X34" s="67"/>
      <c r="Y34" s="140" t="e">
        <f ca="1">IF('Detailed Cash Flow Chart'!E34=0,NA(),M34-'Detailed Cash Flow Chart'!E34)</f>
        <v>#N/A</v>
      </c>
      <c r="Z34" s="83"/>
      <c r="AA34" s="141" t="e">
        <f ca="1">Y34
-IF('Financial Goals (non-recurring)'!$B$4=2,IF('Detailed Cash Flow Chart'!S34="",0,'Detailed Cash Flow Chart'!S34),0)
-IF('Financial Goals (non-recurring)'!$D$4=2,IF('Detailed Cash Flow Chart'!U34="",0,'Detailed Cash Flow Chart'!U34),0)
-IF('Financial Goals (non-recurring)'!$F$4=2,IF('Detailed Cash Flow Chart'!W34="",0,'Detailed Cash Flow Chart'!W34),0)
-IF('Financial Goals (non-recurring)'!$H$4=2,IF('Detailed Cash Flow Chart'!Y34="",0,'Detailed Cash Flow Chart'!Y34),0)
-IF('Financial Goals (non-recurring)'!$J$4=2,IF('Detailed Cash Flow Chart'!AA34="",0,'Detailed Cash Flow Chart'!AA34),0)
-IF('Financial Goals (recurring)'!$B$3=2,IF('Detailed Cash Flow Chart'!AG34="",0,'Detailed Cash Flow Chart'!AG34),0)
-IF('Financial Goals (recurring)'!$K$3=2,IF('Detailed Cash Flow Chart'!AN34="",0,'Detailed Cash Flow Chart'!AN34),0)</f>
        <v>#N/A</v>
      </c>
      <c r="AB34" s="139"/>
      <c r="AC34" s="140" t="e">
        <f ca="1">AA34
-IF('Financial Goals (non-recurring)'!$B$4=3,IF('Detailed Cash Flow Chart'!S34="",0,'Detailed Cash Flow Chart'!S34),0)
-IF('Financial Goals (non-recurring)'!$D$4=3,IF('Detailed Cash Flow Chart'!U34="",0,'Detailed Cash Flow Chart'!U34),0)
-IF('Financial Goals (non-recurring)'!$F$4=3,IF('Detailed Cash Flow Chart'!W34="",0,'Detailed Cash Flow Chart'!W34),0)
-IF('Financial Goals (non-recurring)'!$H$4=3,IF('Detailed Cash Flow Chart'!Y34="",0,'Detailed Cash Flow Chart'!Y34),0)
-IF('Financial Goals (non-recurring)'!$J$4=3,IF('Detailed Cash Flow Chart'!AA34="",0,'Detailed Cash Flow Chart'!AA34),0)
-IF('Financial Goals (recurring)'!$B$3=3,IF('Detailed Cash Flow Chart'!AG34="",0,'Detailed Cash Flow Chart'!AG34),0)
-IF('Financial Goals (recurring)'!$K$3=3,IF('Detailed Cash Flow Chart'!AN34="",0,'Detailed Cash Flow Chart'!AN34),0)</f>
        <v>#N/A</v>
      </c>
      <c r="AD34" s="83"/>
      <c r="AE34" s="146" t="e">
        <f ca="1">AC34
-IF('Financial Goals (non-recurring)'!$B$4=4,IF('Detailed Cash Flow Chart'!S34="",0,'Detailed Cash Flow Chart'!S34),0)
-IF('Financial Goals (non-recurring)'!$D$4=4,IF('Detailed Cash Flow Chart'!U34="",0,'Detailed Cash Flow Chart'!U34),0)
-IF('Financial Goals (non-recurring)'!$F$4=4,IF('Detailed Cash Flow Chart'!W34="",0,'Detailed Cash Flow Chart'!W34),0)
-IF('Financial Goals (non-recurring)'!$H$4=4,IF('Detailed Cash Flow Chart'!Y34="",0,'Detailed Cash Flow Chart'!Y34),0)
-IF('Financial Goals (non-recurring)'!$J$4=4,IF('Detailed Cash Flow Chart'!AA34="",0,'Detailed Cash Flow Chart'!AA34),0)
-IF('Financial Goals (recurring)'!$B$3=4,IF('Detailed Cash Flow Chart'!AG34="",0,'Detailed Cash Flow Chart'!AG34),0)
-IF('Financial Goals (recurring)'!$K$3=4,IF('Detailed Cash Flow Chart'!AN34="",0,'Detailed Cash Flow Chart'!AN34),0)</f>
        <v>#N/A</v>
      </c>
      <c r="AF34" s="139"/>
      <c r="AG34" s="145" t="e">
        <f ca="1">AE34
-IF('Financial Goals (non-recurring)'!$B$4=5,IF('Detailed Cash Flow Chart'!S34="",0,'Detailed Cash Flow Chart'!S34),0)
-IF('Financial Goals (non-recurring)'!$D$4=5,IF('Detailed Cash Flow Chart'!U34="",0,'Detailed Cash Flow Chart'!U34),0)
-IF('Financial Goals (non-recurring)'!$F$4=5,IF('Detailed Cash Flow Chart'!W34="",0,'Detailed Cash Flow Chart'!W34),0)
-IF('Financial Goals (non-recurring)'!$H$4=5,IF('Detailed Cash Flow Chart'!Y34="",0,'Detailed Cash Flow Chart'!Y34),0)
-IF('Financial Goals (non-recurring)'!$J$4=5,IF('Detailed Cash Flow Chart'!AA34="",0,'Detailed Cash Flow Chart'!AA34),0)
-IF('Financial Goals (recurring)'!$B$3=5,IF('Detailed Cash Flow Chart'!AG34="",0,'Detailed Cash Flow Chart'!AG34),0)
-IF('Financial Goals (recurring)'!$K$3=5,IF('Detailed Cash Flow Chart'!AN34="",0,'Detailed Cash Flow Chart'!AN34),0)</f>
        <v>#N/A</v>
      </c>
      <c r="AI34" s="145" t="e">
        <f ca="1">AG34
-IF('Financial Goals (non-recurring)'!$B$4=6,IF('Detailed Cash Flow Chart'!S34="",0,'Detailed Cash Flow Chart'!S34),0)
-IF('Financial Goals (non-recurring)'!$D$4=6,IF('Detailed Cash Flow Chart'!U34="",0,'Detailed Cash Flow Chart'!U34),0)
-IF('Financial Goals (non-recurring)'!$F$4=6,IF('Detailed Cash Flow Chart'!W34="",0,'Detailed Cash Flow Chart'!W34),0)
-IF('Financial Goals (non-recurring)'!$H$4=6,IF('Detailed Cash Flow Chart'!Y34="",0,'Detailed Cash Flow Chart'!Y34),0)
-IF('Financial Goals (non-recurring)'!$J$4=6,IF('Detailed Cash Flow Chart'!AA34="",0,'Detailed Cash Flow Chart'!AA34),0)
-IF('Financial Goals (recurring)'!$B$3=6,IF('Detailed Cash Flow Chart'!AG34="",0,'Detailed Cash Flow Chart'!AG34),0)
-IF('Financial Goals (recurring)'!$K$3=6,IF('Detailed Cash Flow Chart'!AN34="",0,'Detailed Cash Flow Chart'!AN34),0)</f>
        <v>#N/A</v>
      </c>
      <c r="AK34" s="145" t="e">
        <f ca="1">AI34
-IF('Financial Goals (non-recurring)'!$B$4=7,IF('Detailed Cash Flow Chart'!S34="",0,'Detailed Cash Flow Chart'!S34),0)
-IF('Financial Goals (non-recurring)'!$D$4=7,IF('Detailed Cash Flow Chart'!U34="",0,'Detailed Cash Flow Chart'!U34),0)
-IF('Financial Goals (non-recurring)'!$F$4=7,IF('Detailed Cash Flow Chart'!W34="",0,'Detailed Cash Flow Chart'!W34),0)
-IF('Financial Goals (non-recurring)'!$H$4=7,IF('Detailed Cash Flow Chart'!Y34="",0,'Detailed Cash Flow Chart'!Y34),0)
-IF('Financial Goals (non-recurring)'!$J$4=7,IF('Detailed Cash Flow Chart'!AA34="",0,'Detailed Cash Flow Chart'!AA34),0)
-IF('Financial Goals (recurring)'!$B$3=7,IF('Detailed Cash Flow Chart'!AG34="",0,'Detailed Cash Flow Chart'!AG34),0)
-IF('Financial Goals (recurring)'!$K$3=7,IF('Detailed Cash Flow Chart'!AN34="",0,'Detailed Cash Flow Chart'!AN34),0)</f>
        <v>#N/A</v>
      </c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</row>
    <row r="35" spans="1:61" ht="15.6">
      <c r="A35" s="45" t="e">
        <f ca="1">IF(ISERROR(C35),NA(),'Detailed Cash Flow Chart'!AJ35)</f>
        <v>#N/A</v>
      </c>
      <c r="B35" s="40">
        <f ca="1">'Detailed Cash Flow Chart'!B35</f>
        <v>71</v>
      </c>
      <c r="C35" s="87" t="e">
        <f t="shared" ca="1" si="5"/>
        <v>#N/A</v>
      </c>
      <c r="D35" s="87" t="e">
        <f t="shared" ca="1" si="0"/>
        <v>#N/A</v>
      </c>
      <c r="E35" s="87" t="e">
        <f t="shared" ca="1" si="1"/>
        <v>#N/A</v>
      </c>
      <c r="F35" s="87" t="e">
        <f t="shared" ca="1" si="2"/>
        <v>#N/A</v>
      </c>
      <c r="G35" s="87" t="e">
        <f t="shared" ca="1" si="3"/>
        <v>#N/A</v>
      </c>
      <c r="H35" s="87" t="e">
        <f t="shared" ca="1" si="6"/>
        <v>#N/A</v>
      </c>
      <c r="I35" s="87">
        <f ca="1">'Detailed Cash Flow Chart'!D35</f>
        <v>470007.50976897543</v>
      </c>
      <c r="J35" s="32" t="e">
        <f ca="1">IF(ISERROR(C35),NA(),'Detailed Cash Flow Chart'!C35)</f>
        <v>#N/A</v>
      </c>
      <c r="K35" s="32" t="e">
        <f t="shared" ca="1" si="4"/>
        <v>#N/A</v>
      </c>
      <c r="L35" s="46" t="e">
        <f ca="1">IF(ISERROR(C35),NA(),'Detailed Cash Flow Chart'!AQ35)</f>
        <v>#N/A</v>
      </c>
      <c r="M35" s="32" t="e">
        <f t="shared" ca="1" si="7"/>
        <v>#N/A</v>
      </c>
      <c r="N35" s="28"/>
      <c r="O35" s="67"/>
      <c r="P35" s="67"/>
      <c r="Q35" s="67"/>
      <c r="R35" s="67"/>
      <c r="S35" s="67"/>
      <c r="T35" s="67"/>
      <c r="U35" s="67"/>
      <c r="W35" s="67"/>
      <c r="X35" s="67"/>
      <c r="Y35" s="140" t="e">
        <f ca="1">IF('Detailed Cash Flow Chart'!E35=0,NA(),M35-'Detailed Cash Flow Chart'!E35)</f>
        <v>#N/A</v>
      </c>
      <c r="Z35" s="83"/>
      <c r="AA35" s="141" t="e">
        <f ca="1">Y35
-IF('Financial Goals (non-recurring)'!$B$4=2,IF('Detailed Cash Flow Chart'!S35="",0,'Detailed Cash Flow Chart'!S35),0)
-IF('Financial Goals (non-recurring)'!$D$4=2,IF('Detailed Cash Flow Chart'!U35="",0,'Detailed Cash Flow Chart'!U35),0)
-IF('Financial Goals (non-recurring)'!$F$4=2,IF('Detailed Cash Flow Chart'!W35="",0,'Detailed Cash Flow Chart'!W35),0)
-IF('Financial Goals (non-recurring)'!$H$4=2,IF('Detailed Cash Flow Chart'!Y35="",0,'Detailed Cash Flow Chart'!Y35),0)
-IF('Financial Goals (non-recurring)'!$J$4=2,IF('Detailed Cash Flow Chart'!AA35="",0,'Detailed Cash Flow Chart'!AA35),0)
-IF('Financial Goals (recurring)'!$B$3=2,IF('Detailed Cash Flow Chart'!AG35="",0,'Detailed Cash Flow Chart'!AG35),0)
-IF('Financial Goals (recurring)'!$K$3=2,IF('Detailed Cash Flow Chart'!AN35="",0,'Detailed Cash Flow Chart'!AN35),0)</f>
        <v>#N/A</v>
      </c>
      <c r="AB35" s="139"/>
      <c r="AC35" s="140" t="e">
        <f ca="1">AA35
-IF('Financial Goals (non-recurring)'!$B$4=3,IF('Detailed Cash Flow Chart'!S35="",0,'Detailed Cash Flow Chart'!S35),0)
-IF('Financial Goals (non-recurring)'!$D$4=3,IF('Detailed Cash Flow Chart'!U35="",0,'Detailed Cash Flow Chart'!U35),0)
-IF('Financial Goals (non-recurring)'!$F$4=3,IF('Detailed Cash Flow Chart'!W35="",0,'Detailed Cash Flow Chart'!W35),0)
-IF('Financial Goals (non-recurring)'!$H$4=3,IF('Detailed Cash Flow Chart'!Y35="",0,'Detailed Cash Flow Chart'!Y35),0)
-IF('Financial Goals (non-recurring)'!$J$4=3,IF('Detailed Cash Flow Chart'!AA35="",0,'Detailed Cash Flow Chart'!AA35),0)
-IF('Financial Goals (recurring)'!$B$3=3,IF('Detailed Cash Flow Chart'!AG35="",0,'Detailed Cash Flow Chart'!AG35),0)
-IF('Financial Goals (recurring)'!$K$3=3,IF('Detailed Cash Flow Chart'!AN35="",0,'Detailed Cash Flow Chart'!AN35),0)</f>
        <v>#N/A</v>
      </c>
      <c r="AD35" s="83"/>
      <c r="AE35" s="146" t="e">
        <f ca="1">AC35
-IF('Financial Goals (non-recurring)'!$B$4=4,IF('Detailed Cash Flow Chart'!S35="",0,'Detailed Cash Flow Chart'!S35),0)
-IF('Financial Goals (non-recurring)'!$D$4=4,IF('Detailed Cash Flow Chart'!U35="",0,'Detailed Cash Flow Chart'!U35),0)
-IF('Financial Goals (non-recurring)'!$F$4=4,IF('Detailed Cash Flow Chart'!W35="",0,'Detailed Cash Flow Chart'!W35),0)
-IF('Financial Goals (non-recurring)'!$H$4=4,IF('Detailed Cash Flow Chart'!Y35="",0,'Detailed Cash Flow Chart'!Y35),0)
-IF('Financial Goals (non-recurring)'!$J$4=4,IF('Detailed Cash Flow Chart'!AA35="",0,'Detailed Cash Flow Chart'!AA35),0)
-IF('Financial Goals (recurring)'!$B$3=4,IF('Detailed Cash Flow Chart'!AG35="",0,'Detailed Cash Flow Chart'!AG35),0)
-IF('Financial Goals (recurring)'!$K$3=4,IF('Detailed Cash Flow Chart'!AN35="",0,'Detailed Cash Flow Chart'!AN35),0)</f>
        <v>#N/A</v>
      </c>
      <c r="AF35" s="139"/>
      <c r="AG35" s="145" t="e">
        <f ca="1">AE35
-IF('Financial Goals (non-recurring)'!$B$4=5,IF('Detailed Cash Flow Chart'!S35="",0,'Detailed Cash Flow Chart'!S35),0)
-IF('Financial Goals (non-recurring)'!$D$4=5,IF('Detailed Cash Flow Chart'!U35="",0,'Detailed Cash Flow Chart'!U35),0)
-IF('Financial Goals (non-recurring)'!$F$4=5,IF('Detailed Cash Flow Chart'!W35="",0,'Detailed Cash Flow Chart'!W35),0)
-IF('Financial Goals (non-recurring)'!$H$4=5,IF('Detailed Cash Flow Chart'!Y35="",0,'Detailed Cash Flow Chart'!Y35),0)
-IF('Financial Goals (non-recurring)'!$J$4=5,IF('Detailed Cash Flow Chart'!AA35="",0,'Detailed Cash Flow Chart'!AA35),0)
-IF('Financial Goals (recurring)'!$B$3=5,IF('Detailed Cash Flow Chart'!AG35="",0,'Detailed Cash Flow Chart'!AG35),0)
-IF('Financial Goals (recurring)'!$K$3=5,IF('Detailed Cash Flow Chart'!AN35="",0,'Detailed Cash Flow Chart'!AN35),0)</f>
        <v>#N/A</v>
      </c>
      <c r="AI35" s="145" t="e">
        <f ca="1">AG35
-IF('Financial Goals (non-recurring)'!$B$4=6,IF('Detailed Cash Flow Chart'!S35="",0,'Detailed Cash Flow Chart'!S35),0)
-IF('Financial Goals (non-recurring)'!$D$4=6,IF('Detailed Cash Flow Chart'!U35="",0,'Detailed Cash Flow Chart'!U35),0)
-IF('Financial Goals (non-recurring)'!$F$4=6,IF('Detailed Cash Flow Chart'!W35="",0,'Detailed Cash Flow Chart'!W35),0)
-IF('Financial Goals (non-recurring)'!$H$4=6,IF('Detailed Cash Flow Chart'!Y35="",0,'Detailed Cash Flow Chart'!Y35),0)
-IF('Financial Goals (non-recurring)'!$J$4=6,IF('Detailed Cash Flow Chart'!AA35="",0,'Detailed Cash Flow Chart'!AA35),0)
-IF('Financial Goals (recurring)'!$B$3=6,IF('Detailed Cash Flow Chart'!AG35="",0,'Detailed Cash Flow Chart'!AG35),0)
-IF('Financial Goals (recurring)'!$K$3=6,IF('Detailed Cash Flow Chart'!AN35="",0,'Detailed Cash Flow Chart'!AN35),0)</f>
        <v>#N/A</v>
      </c>
      <c r="AK35" s="145" t="e">
        <f ca="1">AI35
-IF('Financial Goals (non-recurring)'!$B$4=7,IF('Detailed Cash Flow Chart'!S35="",0,'Detailed Cash Flow Chart'!S35),0)
-IF('Financial Goals (non-recurring)'!$D$4=7,IF('Detailed Cash Flow Chart'!U35="",0,'Detailed Cash Flow Chart'!U35),0)
-IF('Financial Goals (non-recurring)'!$F$4=7,IF('Detailed Cash Flow Chart'!W35="",0,'Detailed Cash Flow Chart'!W35),0)
-IF('Financial Goals (non-recurring)'!$H$4=7,IF('Detailed Cash Flow Chart'!Y35="",0,'Detailed Cash Flow Chart'!Y35),0)
-IF('Financial Goals (non-recurring)'!$J$4=7,IF('Detailed Cash Flow Chart'!AA35="",0,'Detailed Cash Flow Chart'!AA35),0)
-IF('Financial Goals (recurring)'!$B$3=7,IF('Detailed Cash Flow Chart'!AG35="",0,'Detailed Cash Flow Chart'!AG35),0)
-IF('Financial Goals (recurring)'!$K$3=7,IF('Detailed Cash Flow Chart'!AN35="",0,'Detailed Cash Flow Chart'!AN35),0)</f>
        <v>#N/A</v>
      </c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1:61" ht="15.6">
      <c r="A36" s="45" t="e">
        <f ca="1">IF(ISERROR(C36),NA(),'Detailed Cash Flow Chart'!AJ36)</f>
        <v>#N/A</v>
      </c>
      <c r="B36" s="40">
        <f ca="1">'Detailed Cash Flow Chart'!B36</f>
        <v>72</v>
      </c>
      <c r="C36" s="87" t="e">
        <f t="shared" ca="1" si="5"/>
        <v>#N/A</v>
      </c>
      <c r="D36" s="87" t="e">
        <f t="shared" ca="1" si="0"/>
        <v>#N/A</v>
      </c>
      <c r="E36" s="87" t="e">
        <f t="shared" ca="1" si="1"/>
        <v>#N/A</v>
      </c>
      <c r="F36" s="87" t="e">
        <f t="shared" ca="1" si="2"/>
        <v>#N/A</v>
      </c>
      <c r="G36" s="87" t="e">
        <f t="shared" ca="1" si="3"/>
        <v>#N/A</v>
      </c>
      <c r="H36" s="87" t="e">
        <f t="shared" ca="1" si="6"/>
        <v>#N/A</v>
      </c>
      <c r="I36" s="87">
        <f ca="1">'Detailed Cash Flow Chart'!D36</f>
        <v>512308.18564818316</v>
      </c>
      <c r="J36" s="32" t="e">
        <f ca="1">IF(ISERROR(C36),NA(),'Detailed Cash Flow Chart'!C36)</f>
        <v>#N/A</v>
      </c>
      <c r="K36" s="32" t="e">
        <f t="shared" ref="K36:K67" ca="1" si="10">IF(A36&gt;=emistart,IF(A36&lt;=emiend,emi,NA()),NA())</f>
        <v>#N/A</v>
      </c>
      <c r="L36" s="46" t="e">
        <f ca="1">IF(ISERROR(C36),NA(),'Detailed Cash Flow Chart'!AQ36)</f>
        <v>#N/A</v>
      </c>
      <c r="M36" s="32" t="e">
        <f t="shared" ca="1" si="7"/>
        <v>#N/A</v>
      </c>
      <c r="N36" s="28"/>
      <c r="O36" s="67"/>
      <c r="P36" s="67"/>
      <c r="Q36" s="67"/>
      <c r="R36" s="67"/>
      <c r="S36" s="67"/>
      <c r="T36" s="67"/>
      <c r="U36" s="67"/>
      <c r="W36" s="67"/>
      <c r="X36" s="67"/>
      <c r="Y36" s="140" t="e">
        <f ca="1">IF('Detailed Cash Flow Chart'!E36=0,NA(),M36-'Detailed Cash Flow Chart'!E36)</f>
        <v>#N/A</v>
      </c>
      <c r="Z36" s="83"/>
      <c r="AA36" s="141" t="e">
        <f ca="1">Y36
-IF('Financial Goals (non-recurring)'!$B$4=2,IF('Detailed Cash Flow Chart'!S36="",0,'Detailed Cash Flow Chart'!S36),0)
-IF('Financial Goals (non-recurring)'!$D$4=2,IF('Detailed Cash Flow Chart'!U36="",0,'Detailed Cash Flow Chart'!U36),0)
-IF('Financial Goals (non-recurring)'!$F$4=2,IF('Detailed Cash Flow Chart'!W36="",0,'Detailed Cash Flow Chart'!W36),0)
-IF('Financial Goals (non-recurring)'!$H$4=2,IF('Detailed Cash Flow Chart'!Y36="",0,'Detailed Cash Flow Chart'!Y36),0)
-IF('Financial Goals (non-recurring)'!$J$4=2,IF('Detailed Cash Flow Chart'!AA36="",0,'Detailed Cash Flow Chart'!AA36),0)
-IF('Financial Goals (recurring)'!$B$3=2,IF('Detailed Cash Flow Chart'!AG36="",0,'Detailed Cash Flow Chart'!AG36),0)
-IF('Financial Goals (recurring)'!$K$3=2,IF('Detailed Cash Flow Chart'!AN36="",0,'Detailed Cash Flow Chart'!AN36),0)</f>
        <v>#N/A</v>
      </c>
      <c r="AB36" s="139"/>
      <c r="AC36" s="140" t="e">
        <f ca="1">AA36
-IF('Financial Goals (non-recurring)'!$B$4=3,IF('Detailed Cash Flow Chart'!S36="",0,'Detailed Cash Flow Chart'!S36),0)
-IF('Financial Goals (non-recurring)'!$D$4=3,IF('Detailed Cash Flow Chart'!U36="",0,'Detailed Cash Flow Chart'!U36),0)
-IF('Financial Goals (non-recurring)'!$F$4=3,IF('Detailed Cash Flow Chart'!W36="",0,'Detailed Cash Flow Chart'!W36),0)
-IF('Financial Goals (non-recurring)'!$H$4=3,IF('Detailed Cash Flow Chart'!Y36="",0,'Detailed Cash Flow Chart'!Y36),0)
-IF('Financial Goals (non-recurring)'!$J$4=3,IF('Detailed Cash Flow Chart'!AA36="",0,'Detailed Cash Flow Chart'!AA36),0)
-IF('Financial Goals (recurring)'!$B$3=3,IF('Detailed Cash Flow Chart'!AG36="",0,'Detailed Cash Flow Chart'!AG36),0)
-IF('Financial Goals (recurring)'!$K$3=3,IF('Detailed Cash Flow Chart'!AN36="",0,'Detailed Cash Flow Chart'!AN36),0)</f>
        <v>#N/A</v>
      </c>
      <c r="AD36" s="83"/>
      <c r="AE36" s="146" t="e">
        <f ca="1">AC36
-IF('Financial Goals (non-recurring)'!$B$4=4,IF('Detailed Cash Flow Chart'!S36="",0,'Detailed Cash Flow Chart'!S36),0)
-IF('Financial Goals (non-recurring)'!$D$4=4,IF('Detailed Cash Flow Chart'!U36="",0,'Detailed Cash Flow Chart'!U36),0)
-IF('Financial Goals (non-recurring)'!$F$4=4,IF('Detailed Cash Flow Chart'!W36="",0,'Detailed Cash Flow Chart'!W36),0)
-IF('Financial Goals (non-recurring)'!$H$4=4,IF('Detailed Cash Flow Chart'!Y36="",0,'Detailed Cash Flow Chart'!Y36),0)
-IF('Financial Goals (non-recurring)'!$J$4=4,IF('Detailed Cash Flow Chart'!AA36="",0,'Detailed Cash Flow Chart'!AA36),0)
-IF('Financial Goals (recurring)'!$B$3=4,IF('Detailed Cash Flow Chart'!AG36="",0,'Detailed Cash Flow Chart'!AG36),0)
-IF('Financial Goals (recurring)'!$K$3=4,IF('Detailed Cash Flow Chart'!AN36="",0,'Detailed Cash Flow Chart'!AN36),0)</f>
        <v>#N/A</v>
      </c>
      <c r="AF36" s="139"/>
      <c r="AG36" s="145" t="e">
        <f ca="1">AE36
-IF('Financial Goals (non-recurring)'!$B$4=5,IF('Detailed Cash Flow Chart'!S36="",0,'Detailed Cash Flow Chart'!S36),0)
-IF('Financial Goals (non-recurring)'!$D$4=5,IF('Detailed Cash Flow Chart'!U36="",0,'Detailed Cash Flow Chart'!U36),0)
-IF('Financial Goals (non-recurring)'!$F$4=5,IF('Detailed Cash Flow Chart'!W36="",0,'Detailed Cash Flow Chart'!W36),0)
-IF('Financial Goals (non-recurring)'!$H$4=5,IF('Detailed Cash Flow Chart'!Y36="",0,'Detailed Cash Flow Chart'!Y36),0)
-IF('Financial Goals (non-recurring)'!$J$4=5,IF('Detailed Cash Flow Chart'!AA36="",0,'Detailed Cash Flow Chart'!AA36),0)
-IF('Financial Goals (recurring)'!$B$3=5,IF('Detailed Cash Flow Chart'!AG36="",0,'Detailed Cash Flow Chart'!AG36),0)
-IF('Financial Goals (recurring)'!$K$3=5,IF('Detailed Cash Flow Chart'!AN36="",0,'Detailed Cash Flow Chart'!AN36),0)</f>
        <v>#N/A</v>
      </c>
      <c r="AI36" s="145" t="e">
        <f ca="1">AG36
-IF('Financial Goals (non-recurring)'!$B$4=6,IF('Detailed Cash Flow Chart'!S36="",0,'Detailed Cash Flow Chart'!S36),0)
-IF('Financial Goals (non-recurring)'!$D$4=6,IF('Detailed Cash Flow Chart'!U36="",0,'Detailed Cash Flow Chart'!U36),0)
-IF('Financial Goals (non-recurring)'!$F$4=6,IF('Detailed Cash Flow Chart'!W36="",0,'Detailed Cash Flow Chart'!W36),0)
-IF('Financial Goals (non-recurring)'!$H$4=6,IF('Detailed Cash Flow Chart'!Y36="",0,'Detailed Cash Flow Chart'!Y36),0)
-IF('Financial Goals (non-recurring)'!$J$4=6,IF('Detailed Cash Flow Chart'!AA36="",0,'Detailed Cash Flow Chart'!AA36),0)
-IF('Financial Goals (recurring)'!$B$3=6,IF('Detailed Cash Flow Chart'!AG36="",0,'Detailed Cash Flow Chart'!AG36),0)
-IF('Financial Goals (recurring)'!$K$3=6,IF('Detailed Cash Flow Chart'!AN36="",0,'Detailed Cash Flow Chart'!AN36),0)</f>
        <v>#N/A</v>
      </c>
      <c r="AK36" s="145" t="e">
        <f ca="1">AI36
-IF('Financial Goals (non-recurring)'!$B$4=7,IF('Detailed Cash Flow Chart'!S36="",0,'Detailed Cash Flow Chart'!S36),0)
-IF('Financial Goals (non-recurring)'!$D$4=7,IF('Detailed Cash Flow Chart'!U36="",0,'Detailed Cash Flow Chart'!U36),0)
-IF('Financial Goals (non-recurring)'!$F$4=7,IF('Detailed Cash Flow Chart'!W36="",0,'Detailed Cash Flow Chart'!W36),0)
-IF('Financial Goals (non-recurring)'!$H$4=7,IF('Detailed Cash Flow Chart'!Y36="",0,'Detailed Cash Flow Chart'!Y36),0)
-IF('Financial Goals (non-recurring)'!$J$4=7,IF('Detailed Cash Flow Chart'!AA36="",0,'Detailed Cash Flow Chart'!AA36),0)
-IF('Financial Goals (recurring)'!$B$3=7,IF('Detailed Cash Flow Chart'!AG36="",0,'Detailed Cash Flow Chart'!AG36),0)
-IF('Financial Goals (recurring)'!$K$3=7,IF('Detailed Cash Flow Chart'!AN36="",0,'Detailed Cash Flow Chart'!AN36),0)</f>
        <v>#N/A</v>
      </c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1:61" ht="15.6">
      <c r="A37" s="45" t="e">
        <f ca="1">IF(ISERROR(C37),NA(),'Detailed Cash Flow Chart'!AJ37)</f>
        <v>#N/A</v>
      </c>
      <c r="B37" s="40">
        <f ca="1">'Detailed Cash Flow Chart'!B37</f>
        <v>73</v>
      </c>
      <c r="C37" s="87" t="e">
        <f t="shared" ref="C37:C68" ca="1" si="11">IF(A36&lt;(y+wy+1),C36+C36*inc,NA())</f>
        <v>#N/A</v>
      </c>
      <c r="D37" s="87" t="e">
        <f t="shared" ca="1" si="0"/>
        <v>#N/A</v>
      </c>
      <c r="E37" s="87" t="e">
        <f t="shared" ca="1" si="1"/>
        <v>#N/A</v>
      </c>
      <c r="F37" s="87" t="e">
        <f t="shared" ca="1" si="2"/>
        <v>#N/A</v>
      </c>
      <c r="G37" s="87" t="e">
        <f t="shared" ca="1" si="3"/>
        <v>#N/A</v>
      </c>
      <c r="H37" s="87" t="e">
        <f t="shared" ca="1" si="6"/>
        <v>#N/A</v>
      </c>
      <c r="I37" s="87">
        <f ca="1">'Detailed Cash Flow Chart'!D37</f>
        <v>558415.92235651973</v>
      </c>
      <c r="J37" s="32" t="e">
        <f ca="1">IF(ISERROR(C37),NA(),'Detailed Cash Flow Chart'!C37)</f>
        <v>#N/A</v>
      </c>
      <c r="K37" s="32" t="e">
        <f t="shared" ca="1" si="10"/>
        <v>#N/A</v>
      </c>
      <c r="L37" s="46" t="e">
        <f ca="1">IF(ISERROR(C37),NA(),'Detailed Cash Flow Chart'!AQ37)</f>
        <v>#N/A</v>
      </c>
      <c r="M37" s="32" t="e">
        <f t="shared" ca="1" si="7"/>
        <v>#N/A</v>
      </c>
      <c r="N37" s="28"/>
      <c r="O37" s="67"/>
      <c r="P37" s="67"/>
      <c r="Q37" s="67"/>
      <c r="R37" s="67"/>
      <c r="S37" s="67"/>
      <c r="T37" s="67"/>
      <c r="U37" s="67"/>
      <c r="W37" s="67"/>
      <c r="X37" s="67"/>
      <c r="Y37" s="140" t="e">
        <f ca="1">IF('Detailed Cash Flow Chart'!E37=0,NA(),M37-'Detailed Cash Flow Chart'!E37)</f>
        <v>#N/A</v>
      </c>
      <c r="Z37" s="83"/>
      <c r="AA37" s="141" t="e">
        <f ca="1">Y37
-IF('Financial Goals (non-recurring)'!$B$4=2,IF('Detailed Cash Flow Chart'!S37="",0,'Detailed Cash Flow Chart'!S37),0)
-IF('Financial Goals (non-recurring)'!$D$4=2,IF('Detailed Cash Flow Chart'!U37="",0,'Detailed Cash Flow Chart'!U37),0)
-IF('Financial Goals (non-recurring)'!$F$4=2,IF('Detailed Cash Flow Chart'!W37="",0,'Detailed Cash Flow Chart'!W37),0)
-IF('Financial Goals (non-recurring)'!$H$4=2,IF('Detailed Cash Flow Chart'!Y37="",0,'Detailed Cash Flow Chart'!Y37),0)
-IF('Financial Goals (non-recurring)'!$J$4=2,IF('Detailed Cash Flow Chart'!AA37="",0,'Detailed Cash Flow Chart'!AA37),0)
-IF('Financial Goals (recurring)'!$B$3=2,IF('Detailed Cash Flow Chart'!AG37="",0,'Detailed Cash Flow Chart'!AG37),0)
-IF('Financial Goals (recurring)'!$K$3=2,IF('Detailed Cash Flow Chart'!AN37="",0,'Detailed Cash Flow Chart'!AN37),0)</f>
        <v>#N/A</v>
      </c>
      <c r="AB37" s="139"/>
      <c r="AC37" s="140" t="e">
        <f ca="1">AA37
-IF('Financial Goals (non-recurring)'!$B$4=3,IF('Detailed Cash Flow Chart'!S37="",0,'Detailed Cash Flow Chart'!S37),0)
-IF('Financial Goals (non-recurring)'!$D$4=3,IF('Detailed Cash Flow Chart'!U37="",0,'Detailed Cash Flow Chart'!U37),0)
-IF('Financial Goals (non-recurring)'!$F$4=3,IF('Detailed Cash Flow Chart'!W37="",0,'Detailed Cash Flow Chart'!W37),0)
-IF('Financial Goals (non-recurring)'!$H$4=3,IF('Detailed Cash Flow Chart'!Y37="",0,'Detailed Cash Flow Chart'!Y37),0)
-IF('Financial Goals (non-recurring)'!$J$4=3,IF('Detailed Cash Flow Chart'!AA37="",0,'Detailed Cash Flow Chart'!AA37),0)
-IF('Financial Goals (recurring)'!$B$3=3,IF('Detailed Cash Flow Chart'!AG37="",0,'Detailed Cash Flow Chart'!AG37),0)
-IF('Financial Goals (recurring)'!$K$3=3,IF('Detailed Cash Flow Chart'!AN37="",0,'Detailed Cash Flow Chart'!AN37),0)</f>
        <v>#N/A</v>
      </c>
      <c r="AD37" s="83"/>
      <c r="AE37" s="146" t="e">
        <f ca="1">AC37
-IF('Financial Goals (non-recurring)'!$B$4=4,IF('Detailed Cash Flow Chart'!S37="",0,'Detailed Cash Flow Chart'!S37),0)
-IF('Financial Goals (non-recurring)'!$D$4=4,IF('Detailed Cash Flow Chart'!U37="",0,'Detailed Cash Flow Chart'!U37),0)
-IF('Financial Goals (non-recurring)'!$F$4=4,IF('Detailed Cash Flow Chart'!W37="",0,'Detailed Cash Flow Chart'!W37),0)
-IF('Financial Goals (non-recurring)'!$H$4=4,IF('Detailed Cash Flow Chart'!Y37="",0,'Detailed Cash Flow Chart'!Y37),0)
-IF('Financial Goals (non-recurring)'!$J$4=4,IF('Detailed Cash Flow Chart'!AA37="",0,'Detailed Cash Flow Chart'!AA37),0)
-IF('Financial Goals (recurring)'!$B$3=4,IF('Detailed Cash Flow Chart'!AG37="",0,'Detailed Cash Flow Chart'!AG37),0)
-IF('Financial Goals (recurring)'!$K$3=4,IF('Detailed Cash Flow Chart'!AN37="",0,'Detailed Cash Flow Chart'!AN37),0)</f>
        <v>#N/A</v>
      </c>
      <c r="AF37" s="139"/>
      <c r="AG37" s="145" t="e">
        <f ca="1">AE37
-IF('Financial Goals (non-recurring)'!$B$4=5,IF('Detailed Cash Flow Chart'!S37="",0,'Detailed Cash Flow Chart'!S37),0)
-IF('Financial Goals (non-recurring)'!$D$4=5,IF('Detailed Cash Flow Chart'!U37="",0,'Detailed Cash Flow Chart'!U37),0)
-IF('Financial Goals (non-recurring)'!$F$4=5,IF('Detailed Cash Flow Chart'!W37="",0,'Detailed Cash Flow Chart'!W37),0)
-IF('Financial Goals (non-recurring)'!$H$4=5,IF('Detailed Cash Flow Chart'!Y37="",0,'Detailed Cash Flow Chart'!Y37),0)
-IF('Financial Goals (non-recurring)'!$J$4=5,IF('Detailed Cash Flow Chart'!AA37="",0,'Detailed Cash Flow Chart'!AA37),0)
-IF('Financial Goals (recurring)'!$B$3=5,IF('Detailed Cash Flow Chart'!AG37="",0,'Detailed Cash Flow Chart'!AG37),0)
-IF('Financial Goals (recurring)'!$K$3=5,IF('Detailed Cash Flow Chart'!AN37="",0,'Detailed Cash Flow Chart'!AN37),0)</f>
        <v>#N/A</v>
      </c>
      <c r="AI37" s="145" t="e">
        <f ca="1">AG37
-IF('Financial Goals (non-recurring)'!$B$4=6,IF('Detailed Cash Flow Chart'!S37="",0,'Detailed Cash Flow Chart'!S37),0)
-IF('Financial Goals (non-recurring)'!$D$4=6,IF('Detailed Cash Flow Chart'!U37="",0,'Detailed Cash Flow Chart'!U37),0)
-IF('Financial Goals (non-recurring)'!$F$4=6,IF('Detailed Cash Flow Chart'!W37="",0,'Detailed Cash Flow Chart'!W37),0)
-IF('Financial Goals (non-recurring)'!$H$4=6,IF('Detailed Cash Flow Chart'!Y37="",0,'Detailed Cash Flow Chart'!Y37),0)
-IF('Financial Goals (non-recurring)'!$J$4=6,IF('Detailed Cash Flow Chart'!AA37="",0,'Detailed Cash Flow Chart'!AA37),0)
-IF('Financial Goals (recurring)'!$B$3=6,IF('Detailed Cash Flow Chart'!AG37="",0,'Detailed Cash Flow Chart'!AG37),0)
-IF('Financial Goals (recurring)'!$K$3=6,IF('Detailed Cash Flow Chart'!AN37="",0,'Detailed Cash Flow Chart'!AN37),0)</f>
        <v>#N/A</v>
      </c>
      <c r="AK37" s="145" t="e">
        <f ca="1">AI37
-IF('Financial Goals (non-recurring)'!$B$4=7,IF('Detailed Cash Flow Chart'!S37="",0,'Detailed Cash Flow Chart'!S37),0)
-IF('Financial Goals (non-recurring)'!$D$4=7,IF('Detailed Cash Flow Chart'!U37="",0,'Detailed Cash Flow Chart'!U37),0)
-IF('Financial Goals (non-recurring)'!$F$4=7,IF('Detailed Cash Flow Chart'!W37="",0,'Detailed Cash Flow Chart'!W37),0)
-IF('Financial Goals (non-recurring)'!$H$4=7,IF('Detailed Cash Flow Chart'!Y37="",0,'Detailed Cash Flow Chart'!Y37),0)
-IF('Financial Goals (non-recurring)'!$J$4=7,IF('Detailed Cash Flow Chart'!AA37="",0,'Detailed Cash Flow Chart'!AA37),0)
-IF('Financial Goals (recurring)'!$B$3=7,IF('Detailed Cash Flow Chart'!AG37="",0,'Detailed Cash Flow Chart'!AG37),0)
-IF('Financial Goals (recurring)'!$K$3=7,IF('Detailed Cash Flow Chart'!AN37="",0,'Detailed Cash Flow Chart'!AN37),0)</f>
        <v>#N/A</v>
      </c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1:61" ht="15.6">
      <c r="A38" s="45" t="e">
        <f ca="1">IF(ISERROR(C38),NA(),'Detailed Cash Flow Chart'!AJ38)</f>
        <v>#N/A</v>
      </c>
      <c r="B38" s="40">
        <f ca="1">'Detailed Cash Flow Chart'!B38</f>
        <v>74</v>
      </c>
      <c r="C38" s="87" t="e">
        <f t="shared" ca="1" si="11"/>
        <v>#N/A</v>
      </c>
      <c r="D38" s="87" t="e">
        <f t="shared" ca="1" si="0"/>
        <v>#N/A</v>
      </c>
      <c r="E38" s="87" t="e">
        <f t="shared" ca="1" si="1"/>
        <v>#N/A</v>
      </c>
      <c r="F38" s="87" t="e">
        <f t="shared" ca="1" si="2"/>
        <v>#N/A</v>
      </c>
      <c r="G38" s="87" t="e">
        <f t="shared" ca="1" si="3"/>
        <v>#N/A</v>
      </c>
      <c r="H38" s="87" t="e">
        <f t="shared" ca="1" si="6"/>
        <v>#N/A</v>
      </c>
      <c r="I38" s="87">
        <f ca="1">'Detailed Cash Flow Chart'!D38</f>
        <v>608673.35536860651</v>
      </c>
      <c r="J38" s="32" t="e">
        <f ca="1">IF(ISERROR(C38),NA(),'Detailed Cash Flow Chart'!C38)</f>
        <v>#N/A</v>
      </c>
      <c r="K38" s="32" t="e">
        <f t="shared" ca="1" si="10"/>
        <v>#N/A</v>
      </c>
      <c r="L38" s="46" t="e">
        <f ca="1">IF(ISERROR(C38),NA(),'Detailed Cash Flow Chart'!AQ38)</f>
        <v>#N/A</v>
      </c>
      <c r="M38" s="32" t="e">
        <f t="shared" ca="1" si="7"/>
        <v>#N/A</v>
      </c>
      <c r="N38" s="28"/>
      <c r="O38" s="67"/>
      <c r="P38" s="67"/>
      <c r="Q38" s="67"/>
      <c r="R38" s="67"/>
      <c r="S38" s="67"/>
      <c r="T38" s="67"/>
      <c r="U38" s="67"/>
      <c r="W38" s="67"/>
      <c r="X38" s="67"/>
      <c r="Y38" s="140" t="e">
        <f ca="1">IF('Detailed Cash Flow Chart'!E38=0,NA(),M38-'Detailed Cash Flow Chart'!E38)</f>
        <v>#N/A</v>
      </c>
      <c r="Z38" s="83"/>
      <c r="AA38" s="141" t="e">
        <f ca="1">Y38
-IF('Financial Goals (non-recurring)'!$B$4=2,IF('Detailed Cash Flow Chart'!S38="",0,'Detailed Cash Flow Chart'!S38),0)
-IF('Financial Goals (non-recurring)'!$D$4=2,IF('Detailed Cash Flow Chart'!U38="",0,'Detailed Cash Flow Chart'!U38),0)
-IF('Financial Goals (non-recurring)'!$F$4=2,IF('Detailed Cash Flow Chart'!W38="",0,'Detailed Cash Flow Chart'!W38),0)
-IF('Financial Goals (non-recurring)'!$H$4=2,IF('Detailed Cash Flow Chart'!Y38="",0,'Detailed Cash Flow Chart'!Y38),0)
-IF('Financial Goals (non-recurring)'!$J$4=2,IF('Detailed Cash Flow Chart'!AA38="",0,'Detailed Cash Flow Chart'!AA38),0)
-IF('Financial Goals (recurring)'!$B$3=2,IF('Detailed Cash Flow Chart'!AG38="",0,'Detailed Cash Flow Chart'!AG38),0)
-IF('Financial Goals (recurring)'!$K$3=2,IF('Detailed Cash Flow Chart'!AN38="",0,'Detailed Cash Flow Chart'!AN38),0)</f>
        <v>#N/A</v>
      </c>
      <c r="AB38" s="139"/>
      <c r="AC38" s="140" t="e">
        <f ca="1">AA38
-IF('Financial Goals (non-recurring)'!$B$4=3,IF('Detailed Cash Flow Chart'!S38="",0,'Detailed Cash Flow Chart'!S38),0)
-IF('Financial Goals (non-recurring)'!$D$4=3,IF('Detailed Cash Flow Chart'!U38="",0,'Detailed Cash Flow Chart'!U38),0)
-IF('Financial Goals (non-recurring)'!$F$4=3,IF('Detailed Cash Flow Chart'!W38="",0,'Detailed Cash Flow Chart'!W38),0)
-IF('Financial Goals (non-recurring)'!$H$4=3,IF('Detailed Cash Flow Chart'!Y38="",0,'Detailed Cash Flow Chart'!Y38),0)
-IF('Financial Goals (non-recurring)'!$J$4=3,IF('Detailed Cash Flow Chart'!AA38="",0,'Detailed Cash Flow Chart'!AA38),0)
-IF('Financial Goals (recurring)'!$B$3=3,IF('Detailed Cash Flow Chart'!AG38="",0,'Detailed Cash Flow Chart'!AG38),0)
-IF('Financial Goals (recurring)'!$K$3=3,IF('Detailed Cash Flow Chart'!AN38="",0,'Detailed Cash Flow Chart'!AN38),0)</f>
        <v>#N/A</v>
      </c>
      <c r="AD38" s="83"/>
      <c r="AE38" s="146" t="e">
        <f ca="1">AC38
-IF('Financial Goals (non-recurring)'!$B$4=4,IF('Detailed Cash Flow Chart'!S38="",0,'Detailed Cash Flow Chart'!S38),0)
-IF('Financial Goals (non-recurring)'!$D$4=4,IF('Detailed Cash Flow Chart'!U38="",0,'Detailed Cash Flow Chart'!U38),0)
-IF('Financial Goals (non-recurring)'!$F$4=4,IF('Detailed Cash Flow Chart'!W38="",0,'Detailed Cash Flow Chart'!W38),0)
-IF('Financial Goals (non-recurring)'!$H$4=4,IF('Detailed Cash Flow Chart'!Y38="",0,'Detailed Cash Flow Chart'!Y38),0)
-IF('Financial Goals (non-recurring)'!$J$4=4,IF('Detailed Cash Flow Chart'!AA38="",0,'Detailed Cash Flow Chart'!AA38),0)
-IF('Financial Goals (recurring)'!$B$3=4,IF('Detailed Cash Flow Chart'!AG38="",0,'Detailed Cash Flow Chart'!AG38),0)
-IF('Financial Goals (recurring)'!$K$3=4,IF('Detailed Cash Flow Chart'!AN38="",0,'Detailed Cash Flow Chart'!AN38),0)</f>
        <v>#N/A</v>
      </c>
      <c r="AF38" s="139"/>
      <c r="AG38" s="145" t="e">
        <f ca="1">AE38
-IF('Financial Goals (non-recurring)'!$B$4=5,IF('Detailed Cash Flow Chart'!S38="",0,'Detailed Cash Flow Chart'!S38),0)
-IF('Financial Goals (non-recurring)'!$D$4=5,IF('Detailed Cash Flow Chart'!U38="",0,'Detailed Cash Flow Chart'!U38),0)
-IF('Financial Goals (non-recurring)'!$F$4=5,IF('Detailed Cash Flow Chart'!W38="",0,'Detailed Cash Flow Chart'!W38),0)
-IF('Financial Goals (non-recurring)'!$H$4=5,IF('Detailed Cash Flow Chart'!Y38="",0,'Detailed Cash Flow Chart'!Y38),0)
-IF('Financial Goals (non-recurring)'!$J$4=5,IF('Detailed Cash Flow Chart'!AA38="",0,'Detailed Cash Flow Chart'!AA38),0)
-IF('Financial Goals (recurring)'!$B$3=5,IF('Detailed Cash Flow Chart'!AG38="",0,'Detailed Cash Flow Chart'!AG38),0)
-IF('Financial Goals (recurring)'!$K$3=5,IF('Detailed Cash Flow Chart'!AN38="",0,'Detailed Cash Flow Chart'!AN38),0)</f>
        <v>#N/A</v>
      </c>
      <c r="AI38" s="145" t="e">
        <f ca="1">AG38
-IF('Financial Goals (non-recurring)'!$B$4=6,IF('Detailed Cash Flow Chart'!S38="",0,'Detailed Cash Flow Chart'!S38),0)
-IF('Financial Goals (non-recurring)'!$D$4=6,IF('Detailed Cash Flow Chart'!U38="",0,'Detailed Cash Flow Chart'!U38),0)
-IF('Financial Goals (non-recurring)'!$F$4=6,IF('Detailed Cash Flow Chart'!W38="",0,'Detailed Cash Flow Chart'!W38),0)
-IF('Financial Goals (non-recurring)'!$H$4=6,IF('Detailed Cash Flow Chart'!Y38="",0,'Detailed Cash Flow Chart'!Y38),0)
-IF('Financial Goals (non-recurring)'!$J$4=6,IF('Detailed Cash Flow Chart'!AA38="",0,'Detailed Cash Flow Chart'!AA38),0)
-IF('Financial Goals (recurring)'!$B$3=6,IF('Detailed Cash Flow Chart'!AG38="",0,'Detailed Cash Flow Chart'!AG38),0)
-IF('Financial Goals (recurring)'!$K$3=6,IF('Detailed Cash Flow Chart'!AN38="",0,'Detailed Cash Flow Chart'!AN38),0)</f>
        <v>#N/A</v>
      </c>
      <c r="AK38" s="145" t="e">
        <f ca="1">AI38
-IF('Financial Goals (non-recurring)'!$B$4=7,IF('Detailed Cash Flow Chart'!S38="",0,'Detailed Cash Flow Chart'!S38),0)
-IF('Financial Goals (non-recurring)'!$D$4=7,IF('Detailed Cash Flow Chart'!U38="",0,'Detailed Cash Flow Chart'!U38),0)
-IF('Financial Goals (non-recurring)'!$F$4=7,IF('Detailed Cash Flow Chart'!W38="",0,'Detailed Cash Flow Chart'!W38),0)
-IF('Financial Goals (non-recurring)'!$H$4=7,IF('Detailed Cash Flow Chart'!Y38="",0,'Detailed Cash Flow Chart'!Y38),0)
-IF('Financial Goals (non-recurring)'!$J$4=7,IF('Detailed Cash Flow Chart'!AA38="",0,'Detailed Cash Flow Chart'!AA38),0)
-IF('Financial Goals (recurring)'!$B$3=7,IF('Detailed Cash Flow Chart'!AG38="",0,'Detailed Cash Flow Chart'!AG38),0)
-IF('Financial Goals (recurring)'!$K$3=7,IF('Detailed Cash Flow Chart'!AN38="",0,'Detailed Cash Flow Chart'!AN38),0)</f>
        <v>#N/A</v>
      </c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1:61" ht="15.6">
      <c r="A39" s="45" t="e">
        <f ca="1">IF(ISERROR(C39),NA(),'Detailed Cash Flow Chart'!AJ39)</f>
        <v>#N/A</v>
      </c>
      <c r="B39" s="40">
        <f ca="1">'Detailed Cash Flow Chart'!B39</f>
        <v>75</v>
      </c>
      <c r="C39" s="87" t="e">
        <f t="shared" ca="1" si="11"/>
        <v>#N/A</v>
      </c>
      <c r="D39" s="87" t="e">
        <f t="shared" ca="1" si="0"/>
        <v>#N/A</v>
      </c>
      <c r="E39" s="87" t="e">
        <f t="shared" ca="1" si="1"/>
        <v>#N/A</v>
      </c>
      <c r="F39" s="87" t="e">
        <f t="shared" ca="1" si="2"/>
        <v>#N/A</v>
      </c>
      <c r="G39" s="87" t="e">
        <f t="shared" ca="1" si="3"/>
        <v>#N/A</v>
      </c>
      <c r="H39" s="87" t="e">
        <f t="shared" ca="1" si="6"/>
        <v>#N/A</v>
      </c>
      <c r="I39" s="87">
        <f ca="1">'Detailed Cash Flow Chart'!D39</f>
        <v>663453.9573517812</v>
      </c>
      <c r="J39" s="32" t="e">
        <f ca="1">IF(ISERROR(C39),NA(),'Detailed Cash Flow Chart'!C39)</f>
        <v>#N/A</v>
      </c>
      <c r="K39" s="32" t="e">
        <f t="shared" ca="1" si="10"/>
        <v>#N/A</v>
      </c>
      <c r="L39" s="46" t="e">
        <f ca="1">IF(ISERROR(C39),NA(),'Detailed Cash Flow Chart'!AQ39)</f>
        <v>#N/A</v>
      </c>
      <c r="M39" s="32" t="e">
        <f t="shared" ca="1" si="7"/>
        <v>#N/A</v>
      </c>
      <c r="N39" s="28"/>
      <c r="O39" s="67"/>
      <c r="P39" s="67"/>
      <c r="Q39" s="67"/>
      <c r="R39" s="67"/>
      <c r="S39" s="67"/>
      <c r="T39" s="67"/>
      <c r="U39" s="67"/>
      <c r="W39" s="67"/>
      <c r="X39" s="67"/>
      <c r="Y39" s="140" t="e">
        <f ca="1">IF('Detailed Cash Flow Chart'!E39=0,NA(),M39-'Detailed Cash Flow Chart'!E39)</f>
        <v>#N/A</v>
      </c>
      <c r="Z39" s="83"/>
      <c r="AA39" s="141" t="e">
        <f ca="1">Y39
-IF('Financial Goals (non-recurring)'!$B$4=2,IF('Detailed Cash Flow Chart'!S39="",0,'Detailed Cash Flow Chart'!S39),0)
-IF('Financial Goals (non-recurring)'!$D$4=2,IF('Detailed Cash Flow Chart'!U39="",0,'Detailed Cash Flow Chart'!U39),0)
-IF('Financial Goals (non-recurring)'!$F$4=2,IF('Detailed Cash Flow Chart'!W39="",0,'Detailed Cash Flow Chart'!W39),0)
-IF('Financial Goals (non-recurring)'!$H$4=2,IF('Detailed Cash Flow Chart'!Y39="",0,'Detailed Cash Flow Chart'!Y39),0)
-IF('Financial Goals (non-recurring)'!$J$4=2,IF('Detailed Cash Flow Chart'!AA39="",0,'Detailed Cash Flow Chart'!AA39),0)
-IF('Financial Goals (recurring)'!$B$3=2,IF('Detailed Cash Flow Chart'!AG39="",0,'Detailed Cash Flow Chart'!AG39),0)
-IF('Financial Goals (recurring)'!$K$3=2,IF('Detailed Cash Flow Chart'!AN39="",0,'Detailed Cash Flow Chart'!AN39),0)</f>
        <v>#N/A</v>
      </c>
      <c r="AB39" s="139"/>
      <c r="AC39" s="140" t="e">
        <f ca="1">AA39
-IF('Financial Goals (non-recurring)'!$B$4=3,IF('Detailed Cash Flow Chart'!S39="",0,'Detailed Cash Flow Chart'!S39),0)
-IF('Financial Goals (non-recurring)'!$D$4=3,IF('Detailed Cash Flow Chart'!U39="",0,'Detailed Cash Flow Chart'!U39),0)
-IF('Financial Goals (non-recurring)'!$F$4=3,IF('Detailed Cash Flow Chart'!W39="",0,'Detailed Cash Flow Chart'!W39),0)
-IF('Financial Goals (non-recurring)'!$H$4=3,IF('Detailed Cash Flow Chart'!Y39="",0,'Detailed Cash Flow Chart'!Y39),0)
-IF('Financial Goals (non-recurring)'!$J$4=3,IF('Detailed Cash Flow Chart'!AA39="",0,'Detailed Cash Flow Chart'!AA39),0)
-IF('Financial Goals (recurring)'!$B$3=3,IF('Detailed Cash Flow Chart'!AG39="",0,'Detailed Cash Flow Chart'!AG39),0)
-IF('Financial Goals (recurring)'!$K$3=3,IF('Detailed Cash Flow Chart'!AN39="",0,'Detailed Cash Flow Chart'!AN39),0)</f>
        <v>#N/A</v>
      </c>
      <c r="AD39" s="83"/>
      <c r="AE39" s="146" t="e">
        <f ca="1">AC39
-IF('Financial Goals (non-recurring)'!$B$4=4,IF('Detailed Cash Flow Chart'!S39="",0,'Detailed Cash Flow Chart'!S39),0)
-IF('Financial Goals (non-recurring)'!$D$4=4,IF('Detailed Cash Flow Chart'!U39="",0,'Detailed Cash Flow Chart'!U39),0)
-IF('Financial Goals (non-recurring)'!$F$4=4,IF('Detailed Cash Flow Chart'!W39="",0,'Detailed Cash Flow Chart'!W39),0)
-IF('Financial Goals (non-recurring)'!$H$4=4,IF('Detailed Cash Flow Chart'!Y39="",0,'Detailed Cash Flow Chart'!Y39),0)
-IF('Financial Goals (non-recurring)'!$J$4=4,IF('Detailed Cash Flow Chart'!AA39="",0,'Detailed Cash Flow Chart'!AA39),0)
-IF('Financial Goals (recurring)'!$B$3=4,IF('Detailed Cash Flow Chart'!AG39="",0,'Detailed Cash Flow Chart'!AG39),0)
-IF('Financial Goals (recurring)'!$K$3=4,IF('Detailed Cash Flow Chart'!AN39="",0,'Detailed Cash Flow Chart'!AN39),0)</f>
        <v>#N/A</v>
      </c>
      <c r="AF39" s="139"/>
      <c r="AG39" s="145" t="e">
        <f ca="1">AE39
-IF('Financial Goals (non-recurring)'!$B$4=5,IF('Detailed Cash Flow Chart'!S39="",0,'Detailed Cash Flow Chart'!S39),0)
-IF('Financial Goals (non-recurring)'!$D$4=5,IF('Detailed Cash Flow Chart'!U39="",0,'Detailed Cash Flow Chart'!U39),0)
-IF('Financial Goals (non-recurring)'!$F$4=5,IF('Detailed Cash Flow Chart'!W39="",0,'Detailed Cash Flow Chart'!W39),0)
-IF('Financial Goals (non-recurring)'!$H$4=5,IF('Detailed Cash Flow Chart'!Y39="",0,'Detailed Cash Flow Chart'!Y39),0)
-IF('Financial Goals (non-recurring)'!$J$4=5,IF('Detailed Cash Flow Chart'!AA39="",0,'Detailed Cash Flow Chart'!AA39),0)
-IF('Financial Goals (recurring)'!$B$3=5,IF('Detailed Cash Flow Chart'!AG39="",0,'Detailed Cash Flow Chart'!AG39),0)
-IF('Financial Goals (recurring)'!$K$3=5,IF('Detailed Cash Flow Chart'!AN39="",0,'Detailed Cash Flow Chart'!AN39),0)</f>
        <v>#N/A</v>
      </c>
      <c r="AI39" s="145" t="e">
        <f ca="1">AG39
-IF('Financial Goals (non-recurring)'!$B$4=6,IF('Detailed Cash Flow Chart'!S39="",0,'Detailed Cash Flow Chart'!S39),0)
-IF('Financial Goals (non-recurring)'!$D$4=6,IF('Detailed Cash Flow Chart'!U39="",0,'Detailed Cash Flow Chart'!U39),0)
-IF('Financial Goals (non-recurring)'!$F$4=6,IF('Detailed Cash Flow Chart'!W39="",0,'Detailed Cash Flow Chart'!W39),0)
-IF('Financial Goals (non-recurring)'!$H$4=6,IF('Detailed Cash Flow Chart'!Y39="",0,'Detailed Cash Flow Chart'!Y39),0)
-IF('Financial Goals (non-recurring)'!$J$4=6,IF('Detailed Cash Flow Chart'!AA39="",0,'Detailed Cash Flow Chart'!AA39),0)
-IF('Financial Goals (recurring)'!$B$3=6,IF('Detailed Cash Flow Chart'!AG39="",0,'Detailed Cash Flow Chart'!AG39),0)
-IF('Financial Goals (recurring)'!$K$3=6,IF('Detailed Cash Flow Chart'!AN39="",0,'Detailed Cash Flow Chart'!AN39),0)</f>
        <v>#N/A</v>
      </c>
      <c r="AK39" s="145" t="e">
        <f ca="1">AI39
-IF('Financial Goals (non-recurring)'!$B$4=7,IF('Detailed Cash Flow Chart'!S39="",0,'Detailed Cash Flow Chart'!S39),0)
-IF('Financial Goals (non-recurring)'!$D$4=7,IF('Detailed Cash Flow Chart'!U39="",0,'Detailed Cash Flow Chart'!U39),0)
-IF('Financial Goals (non-recurring)'!$F$4=7,IF('Detailed Cash Flow Chart'!W39="",0,'Detailed Cash Flow Chart'!W39),0)
-IF('Financial Goals (non-recurring)'!$H$4=7,IF('Detailed Cash Flow Chart'!Y39="",0,'Detailed Cash Flow Chart'!Y39),0)
-IF('Financial Goals (non-recurring)'!$J$4=7,IF('Detailed Cash Flow Chart'!AA39="",0,'Detailed Cash Flow Chart'!AA39),0)
-IF('Financial Goals (recurring)'!$B$3=7,IF('Detailed Cash Flow Chart'!AG39="",0,'Detailed Cash Flow Chart'!AG39),0)
-IF('Financial Goals (recurring)'!$K$3=7,IF('Detailed Cash Flow Chart'!AN39="",0,'Detailed Cash Flow Chart'!AN39),0)</f>
        <v>#N/A</v>
      </c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1:61" ht="15.6">
      <c r="A40" s="45" t="e">
        <f ca="1">IF(ISERROR(C40),NA(),'Detailed Cash Flow Chart'!AJ40)</f>
        <v>#N/A</v>
      </c>
      <c r="B40" s="40">
        <f ca="1">'Detailed Cash Flow Chart'!B40</f>
        <v>76</v>
      </c>
      <c r="C40" s="87" t="e">
        <f t="shared" ca="1" si="11"/>
        <v>#N/A</v>
      </c>
      <c r="D40" s="87" t="e">
        <f t="shared" ca="1" si="0"/>
        <v>#N/A</v>
      </c>
      <c r="E40" s="87" t="e">
        <f t="shared" ca="1" si="1"/>
        <v>#N/A</v>
      </c>
      <c r="F40" s="87" t="e">
        <f t="shared" ca="1" si="2"/>
        <v>#N/A</v>
      </c>
      <c r="G40" s="87" t="e">
        <f t="shared" ca="1" si="3"/>
        <v>#N/A</v>
      </c>
      <c r="H40" s="87" t="e">
        <f t="shared" ca="1" si="6"/>
        <v>#N/A</v>
      </c>
      <c r="I40" s="87">
        <f ca="1">'Detailed Cash Flow Chart'!D40</f>
        <v>723164.81351344148</v>
      </c>
      <c r="J40" s="32" t="e">
        <f ca="1">IF(ISERROR(C40),NA(),'Detailed Cash Flow Chart'!C40)</f>
        <v>#N/A</v>
      </c>
      <c r="K40" s="32" t="e">
        <f t="shared" ca="1" si="10"/>
        <v>#N/A</v>
      </c>
      <c r="L40" s="46" t="e">
        <f ca="1">IF(ISERROR(C40),NA(),'Detailed Cash Flow Chart'!AQ40)</f>
        <v>#N/A</v>
      </c>
      <c r="M40" s="32" t="e">
        <f t="shared" ca="1" si="7"/>
        <v>#N/A</v>
      </c>
      <c r="N40" s="28"/>
      <c r="O40" s="67"/>
      <c r="P40" s="67"/>
      <c r="Q40" s="67"/>
      <c r="R40" s="67"/>
      <c r="S40" s="67"/>
      <c r="T40" s="67"/>
      <c r="U40" s="67"/>
      <c r="W40" s="67"/>
      <c r="X40" s="67"/>
      <c r="Y40" s="140" t="e">
        <f ca="1">IF('Detailed Cash Flow Chart'!E40=0,NA(),M40-'Detailed Cash Flow Chart'!E40)</f>
        <v>#N/A</v>
      </c>
      <c r="Z40" s="83"/>
      <c r="AA40" s="141" t="e">
        <f ca="1">Y40
-IF('Financial Goals (non-recurring)'!$B$4=2,IF('Detailed Cash Flow Chart'!S40="",0,'Detailed Cash Flow Chart'!S40),0)
-IF('Financial Goals (non-recurring)'!$D$4=2,IF('Detailed Cash Flow Chart'!U40="",0,'Detailed Cash Flow Chart'!U40),0)
-IF('Financial Goals (non-recurring)'!$F$4=2,IF('Detailed Cash Flow Chart'!W40="",0,'Detailed Cash Flow Chart'!W40),0)
-IF('Financial Goals (non-recurring)'!$H$4=2,IF('Detailed Cash Flow Chart'!Y40="",0,'Detailed Cash Flow Chart'!Y40),0)
-IF('Financial Goals (non-recurring)'!$J$4=2,IF('Detailed Cash Flow Chart'!AA40="",0,'Detailed Cash Flow Chart'!AA40),0)
-IF('Financial Goals (recurring)'!$B$3=2,IF('Detailed Cash Flow Chart'!AG40="",0,'Detailed Cash Flow Chart'!AG40),0)
-IF('Financial Goals (recurring)'!$K$3=2,IF('Detailed Cash Flow Chart'!AN40="",0,'Detailed Cash Flow Chart'!AN40),0)</f>
        <v>#N/A</v>
      </c>
      <c r="AB40" s="139"/>
      <c r="AC40" s="140" t="e">
        <f ca="1">AA40
-IF('Financial Goals (non-recurring)'!$B$4=3,IF('Detailed Cash Flow Chart'!S40="",0,'Detailed Cash Flow Chart'!S40),0)
-IF('Financial Goals (non-recurring)'!$D$4=3,IF('Detailed Cash Flow Chart'!U40="",0,'Detailed Cash Flow Chart'!U40),0)
-IF('Financial Goals (non-recurring)'!$F$4=3,IF('Detailed Cash Flow Chart'!W40="",0,'Detailed Cash Flow Chart'!W40),0)
-IF('Financial Goals (non-recurring)'!$H$4=3,IF('Detailed Cash Flow Chart'!Y40="",0,'Detailed Cash Flow Chart'!Y40),0)
-IF('Financial Goals (non-recurring)'!$J$4=3,IF('Detailed Cash Flow Chart'!AA40="",0,'Detailed Cash Flow Chart'!AA40),0)
-IF('Financial Goals (recurring)'!$B$3=3,IF('Detailed Cash Flow Chart'!AG40="",0,'Detailed Cash Flow Chart'!AG40),0)
-IF('Financial Goals (recurring)'!$K$3=3,IF('Detailed Cash Flow Chart'!AN40="",0,'Detailed Cash Flow Chart'!AN40),0)</f>
        <v>#N/A</v>
      </c>
      <c r="AD40" s="83"/>
      <c r="AE40" s="146" t="e">
        <f ca="1">AC40
-IF('Financial Goals (non-recurring)'!$B$4=4,IF('Detailed Cash Flow Chart'!S40="",0,'Detailed Cash Flow Chart'!S40),0)
-IF('Financial Goals (non-recurring)'!$D$4=4,IF('Detailed Cash Flow Chart'!U40="",0,'Detailed Cash Flow Chart'!U40),0)
-IF('Financial Goals (non-recurring)'!$F$4=4,IF('Detailed Cash Flow Chart'!W40="",0,'Detailed Cash Flow Chart'!W40),0)
-IF('Financial Goals (non-recurring)'!$H$4=4,IF('Detailed Cash Flow Chart'!Y40="",0,'Detailed Cash Flow Chart'!Y40),0)
-IF('Financial Goals (non-recurring)'!$J$4=4,IF('Detailed Cash Flow Chart'!AA40="",0,'Detailed Cash Flow Chart'!AA40),0)
-IF('Financial Goals (recurring)'!$B$3=4,IF('Detailed Cash Flow Chart'!AG40="",0,'Detailed Cash Flow Chart'!AG40),0)
-IF('Financial Goals (recurring)'!$K$3=4,IF('Detailed Cash Flow Chart'!AN40="",0,'Detailed Cash Flow Chart'!AN40),0)</f>
        <v>#N/A</v>
      </c>
      <c r="AF40" s="139"/>
      <c r="AG40" s="145" t="e">
        <f ca="1">AE40
-IF('Financial Goals (non-recurring)'!$B$4=5,IF('Detailed Cash Flow Chart'!S40="",0,'Detailed Cash Flow Chart'!S40),0)
-IF('Financial Goals (non-recurring)'!$D$4=5,IF('Detailed Cash Flow Chart'!U40="",0,'Detailed Cash Flow Chart'!U40),0)
-IF('Financial Goals (non-recurring)'!$F$4=5,IF('Detailed Cash Flow Chart'!W40="",0,'Detailed Cash Flow Chart'!W40),0)
-IF('Financial Goals (non-recurring)'!$H$4=5,IF('Detailed Cash Flow Chart'!Y40="",0,'Detailed Cash Flow Chart'!Y40),0)
-IF('Financial Goals (non-recurring)'!$J$4=5,IF('Detailed Cash Flow Chart'!AA40="",0,'Detailed Cash Flow Chart'!AA40),0)
-IF('Financial Goals (recurring)'!$B$3=5,IF('Detailed Cash Flow Chart'!AG40="",0,'Detailed Cash Flow Chart'!AG40),0)
-IF('Financial Goals (recurring)'!$K$3=5,IF('Detailed Cash Flow Chart'!AN40="",0,'Detailed Cash Flow Chart'!AN40),0)</f>
        <v>#N/A</v>
      </c>
      <c r="AI40" s="145" t="e">
        <f ca="1">AG40
-IF('Financial Goals (non-recurring)'!$B$4=6,IF('Detailed Cash Flow Chart'!S40="",0,'Detailed Cash Flow Chart'!S40),0)
-IF('Financial Goals (non-recurring)'!$D$4=6,IF('Detailed Cash Flow Chart'!U40="",0,'Detailed Cash Flow Chart'!U40),0)
-IF('Financial Goals (non-recurring)'!$F$4=6,IF('Detailed Cash Flow Chart'!W40="",0,'Detailed Cash Flow Chart'!W40),0)
-IF('Financial Goals (non-recurring)'!$H$4=6,IF('Detailed Cash Flow Chart'!Y40="",0,'Detailed Cash Flow Chart'!Y40),0)
-IF('Financial Goals (non-recurring)'!$J$4=6,IF('Detailed Cash Flow Chart'!AA40="",0,'Detailed Cash Flow Chart'!AA40),0)
-IF('Financial Goals (recurring)'!$B$3=6,IF('Detailed Cash Flow Chart'!AG40="",0,'Detailed Cash Flow Chart'!AG40),0)
-IF('Financial Goals (recurring)'!$K$3=6,IF('Detailed Cash Flow Chart'!AN40="",0,'Detailed Cash Flow Chart'!AN40),0)</f>
        <v>#N/A</v>
      </c>
      <c r="AK40" s="145" t="e">
        <f ca="1">AI40
-IF('Financial Goals (non-recurring)'!$B$4=7,IF('Detailed Cash Flow Chart'!S40="",0,'Detailed Cash Flow Chart'!S40),0)
-IF('Financial Goals (non-recurring)'!$D$4=7,IF('Detailed Cash Flow Chart'!U40="",0,'Detailed Cash Flow Chart'!U40),0)
-IF('Financial Goals (non-recurring)'!$F$4=7,IF('Detailed Cash Flow Chart'!W40="",0,'Detailed Cash Flow Chart'!W40),0)
-IF('Financial Goals (non-recurring)'!$H$4=7,IF('Detailed Cash Flow Chart'!Y40="",0,'Detailed Cash Flow Chart'!Y40),0)
-IF('Financial Goals (non-recurring)'!$J$4=7,IF('Detailed Cash Flow Chart'!AA40="",0,'Detailed Cash Flow Chart'!AA40),0)
-IF('Financial Goals (recurring)'!$B$3=7,IF('Detailed Cash Flow Chart'!AG40="",0,'Detailed Cash Flow Chart'!AG40),0)
-IF('Financial Goals (recurring)'!$K$3=7,IF('Detailed Cash Flow Chart'!AN40="",0,'Detailed Cash Flow Chart'!AN40),0)</f>
        <v>#N/A</v>
      </c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1:61" ht="15.6">
      <c r="A41" s="45" t="e">
        <f ca="1">IF(ISERROR(C41),NA(),'Detailed Cash Flow Chart'!AJ41)</f>
        <v>#N/A</v>
      </c>
      <c r="B41" s="40">
        <f ca="1">'Detailed Cash Flow Chart'!B41</f>
        <v>77</v>
      </c>
      <c r="C41" s="87" t="e">
        <f t="shared" ca="1" si="11"/>
        <v>#N/A</v>
      </c>
      <c r="D41" s="87" t="e">
        <f t="shared" ca="1" si="0"/>
        <v>#N/A</v>
      </c>
      <c r="E41" s="87" t="e">
        <f t="shared" ca="1" si="1"/>
        <v>#N/A</v>
      </c>
      <c r="F41" s="87" t="e">
        <f t="shared" ca="1" si="2"/>
        <v>#N/A</v>
      </c>
      <c r="G41" s="87" t="e">
        <f t="shared" ca="1" si="3"/>
        <v>#N/A</v>
      </c>
      <c r="H41" s="87" t="e">
        <f t="shared" ca="1" si="6"/>
        <v>#N/A</v>
      </c>
      <c r="I41" s="87">
        <f ca="1">'Detailed Cash Flow Chart'!D41</f>
        <v>788249.64672965126</v>
      </c>
      <c r="J41" s="32" t="e">
        <f ca="1">IF(ISERROR(C41),NA(),'Detailed Cash Flow Chart'!C41)</f>
        <v>#N/A</v>
      </c>
      <c r="K41" s="32" t="e">
        <f t="shared" ca="1" si="10"/>
        <v>#N/A</v>
      </c>
      <c r="L41" s="46" t="e">
        <f ca="1">IF(ISERROR(C41),NA(),'Detailed Cash Flow Chart'!AQ41)</f>
        <v>#N/A</v>
      </c>
      <c r="M41" s="32" t="e">
        <f t="shared" ca="1" si="7"/>
        <v>#N/A</v>
      </c>
      <c r="N41" s="28"/>
      <c r="O41" s="67"/>
      <c r="P41" s="67"/>
      <c r="Q41" s="67"/>
      <c r="R41" s="67"/>
      <c r="S41" s="67"/>
      <c r="T41" s="67"/>
      <c r="U41" s="67"/>
      <c r="W41" s="67"/>
      <c r="X41" s="67"/>
      <c r="Y41" s="140" t="e">
        <f ca="1">IF('Detailed Cash Flow Chart'!E41=0,NA(),M41-'Detailed Cash Flow Chart'!E41)</f>
        <v>#N/A</v>
      </c>
      <c r="Z41" s="83"/>
      <c r="AA41" s="141" t="e">
        <f ca="1">Y41
-IF('Financial Goals (non-recurring)'!$B$4=2,IF('Detailed Cash Flow Chart'!S41="",0,'Detailed Cash Flow Chart'!S41),0)
-IF('Financial Goals (non-recurring)'!$D$4=2,IF('Detailed Cash Flow Chart'!U41="",0,'Detailed Cash Flow Chart'!U41),0)
-IF('Financial Goals (non-recurring)'!$F$4=2,IF('Detailed Cash Flow Chart'!W41="",0,'Detailed Cash Flow Chart'!W41),0)
-IF('Financial Goals (non-recurring)'!$H$4=2,IF('Detailed Cash Flow Chart'!Y41="",0,'Detailed Cash Flow Chart'!Y41),0)
-IF('Financial Goals (non-recurring)'!$J$4=2,IF('Detailed Cash Flow Chart'!AA41="",0,'Detailed Cash Flow Chart'!AA41),0)
-IF('Financial Goals (recurring)'!$B$3=2,IF('Detailed Cash Flow Chart'!AG41="",0,'Detailed Cash Flow Chart'!AG41),0)
-IF('Financial Goals (recurring)'!$K$3=2,IF('Detailed Cash Flow Chart'!AN41="",0,'Detailed Cash Flow Chart'!AN41),0)</f>
        <v>#N/A</v>
      </c>
      <c r="AB41" s="139"/>
      <c r="AC41" s="140" t="e">
        <f ca="1">AA41
-IF('Financial Goals (non-recurring)'!$B$4=3,IF('Detailed Cash Flow Chart'!S41="",0,'Detailed Cash Flow Chart'!S41),0)
-IF('Financial Goals (non-recurring)'!$D$4=3,IF('Detailed Cash Flow Chart'!U41="",0,'Detailed Cash Flow Chart'!U41),0)
-IF('Financial Goals (non-recurring)'!$F$4=3,IF('Detailed Cash Flow Chart'!W41="",0,'Detailed Cash Flow Chart'!W41),0)
-IF('Financial Goals (non-recurring)'!$H$4=3,IF('Detailed Cash Flow Chart'!Y41="",0,'Detailed Cash Flow Chart'!Y41),0)
-IF('Financial Goals (non-recurring)'!$J$4=3,IF('Detailed Cash Flow Chart'!AA41="",0,'Detailed Cash Flow Chart'!AA41),0)
-IF('Financial Goals (recurring)'!$B$3=3,IF('Detailed Cash Flow Chart'!AG41="",0,'Detailed Cash Flow Chart'!AG41),0)
-IF('Financial Goals (recurring)'!$K$3=3,IF('Detailed Cash Flow Chart'!AN41="",0,'Detailed Cash Flow Chart'!AN41),0)</f>
        <v>#N/A</v>
      </c>
      <c r="AD41" s="83"/>
      <c r="AE41" s="146" t="e">
        <f ca="1">AC41
-IF('Financial Goals (non-recurring)'!$B$4=4,IF('Detailed Cash Flow Chart'!S41="",0,'Detailed Cash Flow Chart'!S41),0)
-IF('Financial Goals (non-recurring)'!$D$4=4,IF('Detailed Cash Flow Chart'!U41="",0,'Detailed Cash Flow Chart'!U41),0)
-IF('Financial Goals (non-recurring)'!$F$4=4,IF('Detailed Cash Flow Chart'!W41="",0,'Detailed Cash Flow Chart'!W41),0)
-IF('Financial Goals (non-recurring)'!$H$4=4,IF('Detailed Cash Flow Chart'!Y41="",0,'Detailed Cash Flow Chart'!Y41),0)
-IF('Financial Goals (non-recurring)'!$J$4=4,IF('Detailed Cash Flow Chart'!AA41="",0,'Detailed Cash Flow Chart'!AA41),0)
-IF('Financial Goals (recurring)'!$B$3=4,IF('Detailed Cash Flow Chart'!AG41="",0,'Detailed Cash Flow Chart'!AG41),0)
-IF('Financial Goals (recurring)'!$K$3=4,IF('Detailed Cash Flow Chart'!AN41="",0,'Detailed Cash Flow Chart'!AN41),0)</f>
        <v>#N/A</v>
      </c>
      <c r="AF41" s="139"/>
      <c r="AG41" s="145" t="e">
        <f ca="1">AE41
-IF('Financial Goals (non-recurring)'!$B$4=5,IF('Detailed Cash Flow Chart'!S41="",0,'Detailed Cash Flow Chart'!S41),0)
-IF('Financial Goals (non-recurring)'!$D$4=5,IF('Detailed Cash Flow Chart'!U41="",0,'Detailed Cash Flow Chart'!U41),0)
-IF('Financial Goals (non-recurring)'!$F$4=5,IF('Detailed Cash Flow Chart'!W41="",0,'Detailed Cash Flow Chart'!W41),0)
-IF('Financial Goals (non-recurring)'!$H$4=5,IF('Detailed Cash Flow Chart'!Y41="",0,'Detailed Cash Flow Chart'!Y41),0)
-IF('Financial Goals (non-recurring)'!$J$4=5,IF('Detailed Cash Flow Chart'!AA41="",0,'Detailed Cash Flow Chart'!AA41),0)
-IF('Financial Goals (recurring)'!$B$3=5,IF('Detailed Cash Flow Chart'!AG41="",0,'Detailed Cash Flow Chart'!AG41),0)
-IF('Financial Goals (recurring)'!$K$3=5,IF('Detailed Cash Flow Chart'!AN41="",0,'Detailed Cash Flow Chart'!AN41),0)</f>
        <v>#N/A</v>
      </c>
      <c r="AI41" s="145" t="e">
        <f ca="1">AG41
-IF('Financial Goals (non-recurring)'!$B$4=6,IF('Detailed Cash Flow Chart'!S41="",0,'Detailed Cash Flow Chart'!S41),0)
-IF('Financial Goals (non-recurring)'!$D$4=6,IF('Detailed Cash Flow Chart'!U41="",0,'Detailed Cash Flow Chart'!U41),0)
-IF('Financial Goals (non-recurring)'!$F$4=6,IF('Detailed Cash Flow Chart'!W41="",0,'Detailed Cash Flow Chart'!W41),0)
-IF('Financial Goals (non-recurring)'!$H$4=6,IF('Detailed Cash Flow Chart'!Y41="",0,'Detailed Cash Flow Chart'!Y41),0)
-IF('Financial Goals (non-recurring)'!$J$4=6,IF('Detailed Cash Flow Chart'!AA41="",0,'Detailed Cash Flow Chart'!AA41),0)
-IF('Financial Goals (recurring)'!$B$3=6,IF('Detailed Cash Flow Chart'!AG41="",0,'Detailed Cash Flow Chart'!AG41),0)
-IF('Financial Goals (recurring)'!$K$3=6,IF('Detailed Cash Flow Chart'!AN41="",0,'Detailed Cash Flow Chart'!AN41),0)</f>
        <v>#N/A</v>
      </c>
      <c r="AK41" s="145" t="e">
        <f ca="1">AI41
-IF('Financial Goals (non-recurring)'!$B$4=7,IF('Detailed Cash Flow Chart'!S41="",0,'Detailed Cash Flow Chart'!S41),0)
-IF('Financial Goals (non-recurring)'!$D$4=7,IF('Detailed Cash Flow Chart'!U41="",0,'Detailed Cash Flow Chart'!U41),0)
-IF('Financial Goals (non-recurring)'!$F$4=7,IF('Detailed Cash Flow Chart'!W41="",0,'Detailed Cash Flow Chart'!W41),0)
-IF('Financial Goals (non-recurring)'!$H$4=7,IF('Detailed Cash Flow Chart'!Y41="",0,'Detailed Cash Flow Chart'!Y41),0)
-IF('Financial Goals (non-recurring)'!$J$4=7,IF('Detailed Cash Flow Chart'!AA41="",0,'Detailed Cash Flow Chart'!AA41),0)
-IF('Financial Goals (recurring)'!$B$3=7,IF('Detailed Cash Flow Chart'!AG41="",0,'Detailed Cash Flow Chart'!AG41),0)
-IF('Financial Goals (recurring)'!$K$3=7,IF('Detailed Cash Flow Chart'!AN41="",0,'Detailed Cash Flow Chart'!AN41),0)</f>
        <v>#N/A</v>
      </c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1:61" ht="15.6">
      <c r="A42" s="45" t="e">
        <f ca="1">IF(ISERROR(C42),NA(),'Detailed Cash Flow Chart'!AJ42)</f>
        <v>#N/A</v>
      </c>
      <c r="B42" s="40">
        <f ca="1">'Detailed Cash Flow Chart'!B42</f>
        <v>78</v>
      </c>
      <c r="C42" s="87" t="e">
        <f t="shared" ca="1" si="11"/>
        <v>#N/A</v>
      </c>
      <c r="D42" s="87" t="e">
        <f t="shared" ca="1" si="0"/>
        <v>#N/A</v>
      </c>
      <c r="E42" s="87" t="e">
        <f t="shared" ca="1" si="1"/>
        <v>#N/A</v>
      </c>
      <c r="F42" s="87" t="e">
        <f t="shared" ca="1" si="2"/>
        <v>#N/A</v>
      </c>
      <c r="G42" s="87" t="e">
        <f t="shared" ca="1" si="3"/>
        <v>#N/A</v>
      </c>
      <c r="H42" s="87" t="e">
        <f t="shared" ca="1" si="6"/>
        <v>#N/A</v>
      </c>
      <c r="I42" s="87">
        <f ca="1">'Detailed Cash Flow Chart'!D42</f>
        <v>859192.11493531999</v>
      </c>
      <c r="J42" s="32" t="e">
        <f ca="1">IF(ISERROR(C42),NA(),'Detailed Cash Flow Chart'!C42)</f>
        <v>#N/A</v>
      </c>
      <c r="K42" s="32" t="e">
        <f t="shared" ca="1" si="10"/>
        <v>#N/A</v>
      </c>
      <c r="L42" s="46" t="e">
        <f ca="1">IF(ISERROR(C42),NA(),'Detailed Cash Flow Chart'!AQ42)</f>
        <v>#N/A</v>
      </c>
      <c r="M42" s="32" t="e">
        <f t="shared" ca="1" si="7"/>
        <v>#N/A</v>
      </c>
      <c r="N42" s="28"/>
      <c r="O42" s="67"/>
      <c r="P42" s="67"/>
      <c r="Q42" s="67"/>
      <c r="R42" s="67"/>
      <c r="S42" s="67"/>
      <c r="T42" s="67"/>
      <c r="U42" s="67"/>
      <c r="W42" s="67"/>
      <c r="X42" s="67"/>
      <c r="Y42" s="140" t="e">
        <f ca="1">IF('Detailed Cash Flow Chart'!E42=0,NA(),M42-'Detailed Cash Flow Chart'!E42)</f>
        <v>#N/A</v>
      </c>
      <c r="Z42" s="83"/>
      <c r="AA42" s="141" t="e">
        <f ca="1">Y42
-IF('Financial Goals (non-recurring)'!$B$4=2,IF('Detailed Cash Flow Chart'!S42="",0,'Detailed Cash Flow Chart'!S42),0)
-IF('Financial Goals (non-recurring)'!$D$4=2,IF('Detailed Cash Flow Chart'!U42="",0,'Detailed Cash Flow Chart'!U42),0)
-IF('Financial Goals (non-recurring)'!$F$4=2,IF('Detailed Cash Flow Chart'!W42="",0,'Detailed Cash Flow Chart'!W42),0)
-IF('Financial Goals (non-recurring)'!$H$4=2,IF('Detailed Cash Flow Chart'!Y42="",0,'Detailed Cash Flow Chart'!Y42),0)
-IF('Financial Goals (non-recurring)'!$J$4=2,IF('Detailed Cash Flow Chart'!AA42="",0,'Detailed Cash Flow Chart'!AA42),0)
-IF('Financial Goals (recurring)'!$B$3=2,IF('Detailed Cash Flow Chart'!AG42="",0,'Detailed Cash Flow Chart'!AG42),0)
-IF('Financial Goals (recurring)'!$K$3=2,IF('Detailed Cash Flow Chart'!AN42="",0,'Detailed Cash Flow Chart'!AN42),0)</f>
        <v>#N/A</v>
      </c>
      <c r="AB42" s="139"/>
      <c r="AC42" s="140" t="e">
        <f ca="1">AA42
-IF('Financial Goals (non-recurring)'!$B$4=3,IF('Detailed Cash Flow Chart'!S42="",0,'Detailed Cash Flow Chart'!S42),0)
-IF('Financial Goals (non-recurring)'!$D$4=3,IF('Detailed Cash Flow Chart'!U42="",0,'Detailed Cash Flow Chart'!U42),0)
-IF('Financial Goals (non-recurring)'!$F$4=3,IF('Detailed Cash Flow Chart'!W42="",0,'Detailed Cash Flow Chart'!W42),0)
-IF('Financial Goals (non-recurring)'!$H$4=3,IF('Detailed Cash Flow Chart'!Y42="",0,'Detailed Cash Flow Chart'!Y42),0)
-IF('Financial Goals (non-recurring)'!$J$4=3,IF('Detailed Cash Flow Chart'!AA42="",0,'Detailed Cash Flow Chart'!AA42),0)
-IF('Financial Goals (recurring)'!$B$3=3,IF('Detailed Cash Flow Chart'!AG42="",0,'Detailed Cash Flow Chart'!AG42),0)
-IF('Financial Goals (recurring)'!$K$3=3,IF('Detailed Cash Flow Chart'!AN42="",0,'Detailed Cash Flow Chart'!AN42),0)</f>
        <v>#N/A</v>
      </c>
      <c r="AD42" s="83"/>
      <c r="AE42" s="146" t="e">
        <f ca="1">AC42
-IF('Financial Goals (non-recurring)'!$B$4=4,IF('Detailed Cash Flow Chart'!S42="",0,'Detailed Cash Flow Chart'!S42),0)
-IF('Financial Goals (non-recurring)'!$D$4=4,IF('Detailed Cash Flow Chart'!U42="",0,'Detailed Cash Flow Chart'!U42),0)
-IF('Financial Goals (non-recurring)'!$F$4=4,IF('Detailed Cash Flow Chart'!W42="",0,'Detailed Cash Flow Chart'!W42),0)
-IF('Financial Goals (non-recurring)'!$H$4=4,IF('Detailed Cash Flow Chart'!Y42="",0,'Detailed Cash Flow Chart'!Y42),0)
-IF('Financial Goals (non-recurring)'!$J$4=4,IF('Detailed Cash Flow Chart'!AA42="",0,'Detailed Cash Flow Chart'!AA42),0)
-IF('Financial Goals (recurring)'!$B$3=4,IF('Detailed Cash Flow Chart'!AG42="",0,'Detailed Cash Flow Chart'!AG42),0)
-IF('Financial Goals (recurring)'!$K$3=4,IF('Detailed Cash Flow Chart'!AN42="",0,'Detailed Cash Flow Chart'!AN42),0)</f>
        <v>#N/A</v>
      </c>
      <c r="AF42" s="139"/>
      <c r="AG42" s="145" t="e">
        <f ca="1">AE42
-IF('Financial Goals (non-recurring)'!$B$4=5,IF('Detailed Cash Flow Chart'!S42="",0,'Detailed Cash Flow Chart'!S42),0)
-IF('Financial Goals (non-recurring)'!$D$4=5,IF('Detailed Cash Flow Chart'!U42="",0,'Detailed Cash Flow Chart'!U42),0)
-IF('Financial Goals (non-recurring)'!$F$4=5,IF('Detailed Cash Flow Chart'!W42="",0,'Detailed Cash Flow Chart'!W42),0)
-IF('Financial Goals (non-recurring)'!$H$4=5,IF('Detailed Cash Flow Chart'!Y42="",0,'Detailed Cash Flow Chart'!Y42),0)
-IF('Financial Goals (non-recurring)'!$J$4=5,IF('Detailed Cash Flow Chart'!AA42="",0,'Detailed Cash Flow Chart'!AA42),0)
-IF('Financial Goals (recurring)'!$B$3=5,IF('Detailed Cash Flow Chart'!AG42="",0,'Detailed Cash Flow Chart'!AG42),0)
-IF('Financial Goals (recurring)'!$K$3=5,IF('Detailed Cash Flow Chart'!AN42="",0,'Detailed Cash Flow Chart'!AN42),0)</f>
        <v>#N/A</v>
      </c>
      <c r="AI42" s="145" t="e">
        <f ca="1">AG42
-IF('Financial Goals (non-recurring)'!$B$4=6,IF('Detailed Cash Flow Chart'!S42="",0,'Detailed Cash Flow Chart'!S42),0)
-IF('Financial Goals (non-recurring)'!$D$4=6,IF('Detailed Cash Flow Chart'!U42="",0,'Detailed Cash Flow Chart'!U42),0)
-IF('Financial Goals (non-recurring)'!$F$4=6,IF('Detailed Cash Flow Chart'!W42="",0,'Detailed Cash Flow Chart'!W42),0)
-IF('Financial Goals (non-recurring)'!$H$4=6,IF('Detailed Cash Flow Chart'!Y42="",0,'Detailed Cash Flow Chart'!Y42),0)
-IF('Financial Goals (non-recurring)'!$J$4=6,IF('Detailed Cash Flow Chart'!AA42="",0,'Detailed Cash Flow Chart'!AA42),0)
-IF('Financial Goals (recurring)'!$B$3=6,IF('Detailed Cash Flow Chart'!AG42="",0,'Detailed Cash Flow Chart'!AG42),0)
-IF('Financial Goals (recurring)'!$K$3=6,IF('Detailed Cash Flow Chart'!AN42="",0,'Detailed Cash Flow Chart'!AN42),0)</f>
        <v>#N/A</v>
      </c>
      <c r="AK42" s="145" t="e">
        <f ca="1">AI42
-IF('Financial Goals (non-recurring)'!$B$4=7,IF('Detailed Cash Flow Chart'!S42="",0,'Detailed Cash Flow Chart'!S42),0)
-IF('Financial Goals (non-recurring)'!$D$4=7,IF('Detailed Cash Flow Chart'!U42="",0,'Detailed Cash Flow Chart'!U42),0)
-IF('Financial Goals (non-recurring)'!$F$4=7,IF('Detailed Cash Flow Chart'!W42="",0,'Detailed Cash Flow Chart'!W42),0)
-IF('Financial Goals (non-recurring)'!$H$4=7,IF('Detailed Cash Flow Chart'!Y42="",0,'Detailed Cash Flow Chart'!Y42),0)
-IF('Financial Goals (non-recurring)'!$J$4=7,IF('Detailed Cash Flow Chart'!AA42="",0,'Detailed Cash Flow Chart'!AA42),0)
-IF('Financial Goals (recurring)'!$B$3=7,IF('Detailed Cash Flow Chart'!AG42="",0,'Detailed Cash Flow Chart'!AG42),0)
-IF('Financial Goals (recurring)'!$K$3=7,IF('Detailed Cash Flow Chart'!AN42="",0,'Detailed Cash Flow Chart'!AN42),0)</f>
        <v>#N/A</v>
      </c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1:61" ht="15.6">
      <c r="A43" s="45" t="e">
        <f ca="1">IF(ISERROR(C43),NA(),'Detailed Cash Flow Chart'!AJ43)</f>
        <v>#N/A</v>
      </c>
      <c r="B43" s="40">
        <f ca="1">'Detailed Cash Flow Chart'!B43</f>
        <v>79</v>
      </c>
      <c r="C43" s="87" t="e">
        <f t="shared" ca="1" si="11"/>
        <v>#N/A</v>
      </c>
      <c r="D43" s="87" t="e">
        <f t="shared" ca="1" si="0"/>
        <v>#N/A</v>
      </c>
      <c r="E43" s="87" t="e">
        <f t="shared" ca="1" si="1"/>
        <v>#N/A</v>
      </c>
      <c r="F43" s="87" t="e">
        <f t="shared" ca="1" si="2"/>
        <v>#N/A</v>
      </c>
      <c r="G43" s="87" t="e">
        <f t="shared" ca="1" si="3"/>
        <v>#N/A</v>
      </c>
      <c r="H43" s="87" t="e">
        <f t="shared" ca="1" si="6"/>
        <v>#N/A</v>
      </c>
      <c r="I43" s="87">
        <f ca="1">'Detailed Cash Flow Chart'!D43</f>
        <v>936519.4052794989</v>
      </c>
      <c r="J43" s="32" t="e">
        <f ca="1">IF(ISERROR(C43),NA(),'Detailed Cash Flow Chart'!C43)</f>
        <v>#N/A</v>
      </c>
      <c r="K43" s="32" t="e">
        <f t="shared" ca="1" si="10"/>
        <v>#N/A</v>
      </c>
      <c r="L43" s="46" t="e">
        <f ca="1">IF(ISERROR(C43),NA(),'Detailed Cash Flow Chart'!AQ43)</f>
        <v>#N/A</v>
      </c>
      <c r="M43" s="32" t="e">
        <f t="shared" ca="1" si="7"/>
        <v>#N/A</v>
      </c>
      <c r="N43" s="28"/>
      <c r="O43" s="67"/>
      <c r="P43" s="67"/>
      <c r="Q43" s="67"/>
      <c r="R43" s="67"/>
      <c r="S43" s="67"/>
      <c r="T43" s="67"/>
      <c r="U43" s="67"/>
      <c r="W43" s="67"/>
      <c r="X43" s="67"/>
      <c r="Y43" s="140" t="e">
        <f ca="1">IF('Detailed Cash Flow Chart'!E43=0,NA(),M43-'Detailed Cash Flow Chart'!E43)</f>
        <v>#N/A</v>
      </c>
      <c r="Z43" s="83"/>
      <c r="AA43" s="141" t="e">
        <f ca="1">Y43
-IF('Financial Goals (non-recurring)'!$B$4=2,IF('Detailed Cash Flow Chart'!S43="",0,'Detailed Cash Flow Chart'!S43),0)
-IF('Financial Goals (non-recurring)'!$D$4=2,IF('Detailed Cash Flow Chart'!U43="",0,'Detailed Cash Flow Chart'!U43),0)
-IF('Financial Goals (non-recurring)'!$F$4=2,IF('Detailed Cash Flow Chart'!W43="",0,'Detailed Cash Flow Chart'!W43),0)
-IF('Financial Goals (non-recurring)'!$H$4=2,IF('Detailed Cash Flow Chart'!Y43="",0,'Detailed Cash Flow Chart'!Y43),0)
-IF('Financial Goals (non-recurring)'!$J$4=2,IF('Detailed Cash Flow Chart'!AA43="",0,'Detailed Cash Flow Chart'!AA43),0)
-IF('Financial Goals (recurring)'!$B$3=2,IF('Detailed Cash Flow Chart'!AG43="",0,'Detailed Cash Flow Chart'!AG43),0)
-IF('Financial Goals (recurring)'!$K$3=2,IF('Detailed Cash Flow Chart'!AN43="",0,'Detailed Cash Flow Chart'!AN43),0)</f>
        <v>#N/A</v>
      </c>
      <c r="AB43" s="139"/>
      <c r="AC43" s="140" t="e">
        <f ca="1">AA43
-IF('Financial Goals (non-recurring)'!$B$4=3,IF('Detailed Cash Flow Chart'!S43="",0,'Detailed Cash Flow Chart'!S43),0)
-IF('Financial Goals (non-recurring)'!$D$4=3,IF('Detailed Cash Flow Chart'!U43="",0,'Detailed Cash Flow Chart'!U43),0)
-IF('Financial Goals (non-recurring)'!$F$4=3,IF('Detailed Cash Flow Chart'!W43="",0,'Detailed Cash Flow Chart'!W43),0)
-IF('Financial Goals (non-recurring)'!$H$4=3,IF('Detailed Cash Flow Chart'!Y43="",0,'Detailed Cash Flow Chart'!Y43),0)
-IF('Financial Goals (non-recurring)'!$J$4=3,IF('Detailed Cash Flow Chart'!AA43="",0,'Detailed Cash Flow Chart'!AA43),0)
-IF('Financial Goals (recurring)'!$B$3=3,IF('Detailed Cash Flow Chart'!AG43="",0,'Detailed Cash Flow Chart'!AG43),0)
-IF('Financial Goals (recurring)'!$K$3=3,IF('Detailed Cash Flow Chart'!AN43="",0,'Detailed Cash Flow Chart'!AN43),0)</f>
        <v>#N/A</v>
      </c>
      <c r="AD43" s="83"/>
      <c r="AE43" s="146" t="e">
        <f ca="1">AC43
-IF('Financial Goals (non-recurring)'!$B$4=4,IF('Detailed Cash Flow Chart'!S43="",0,'Detailed Cash Flow Chart'!S43),0)
-IF('Financial Goals (non-recurring)'!$D$4=4,IF('Detailed Cash Flow Chart'!U43="",0,'Detailed Cash Flow Chart'!U43),0)
-IF('Financial Goals (non-recurring)'!$F$4=4,IF('Detailed Cash Flow Chart'!W43="",0,'Detailed Cash Flow Chart'!W43),0)
-IF('Financial Goals (non-recurring)'!$H$4=4,IF('Detailed Cash Flow Chart'!Y43="",0,'Detailed Cash Flow Chart'!Y43),0)
-IF('Financial Goals (non-recurring)'!$J$4=4,IF('Detailed Cash Flow Chart'!AA43="",0,'Detailed Cash Flow Chart'!AA43),0)
-IF('Financial Goals (recurring)'!$B$3=4,IF('Detailed Cash Flow Chart'!AG43="",0,'Detailed Cash Flow Chart'!AG43),0)
-IF('Financial Goals (recurring)'!$K$3=4,IF('Detailed Cash Flow Chart'!AN43="",0,'Detailed Cash Flow Chart'!AN43),0)</f>
        <v>#N/A</v>
      </c>
      <c r="AF43" s="139"/>
      <c r="AG43" s="145" t="e">
        <f ca="1">AE43
-IF('Financial Goals (non-recurring)'!$B$4=5,IF('Detailed Cash Flow Chart'!S43="",0,'Detailed Cash Flow Chart'!S43),0)
-IF('Financial Goals (non-recurring)'!$D$4=5,IF('Detailed Cash Flow Chart'!U43="",0,'Detailed Cash Flow Chart'!U43),0)
-IF('Financial Goals (non-recurring)'!$F$4=5,IF('Detailed Cash Flow Chart'!W43="",0,'Detailed Cash Flow Chart'!W43),0)
-IF('Financial Goals (non-recurring)'!$H$4=5,IF('Detailed Cash Flow Chart'!Y43="",0,'Detailed Cash Flow Chart'!Y43),0)
-IF('Financial Goals (non-recurring)'!$J$4=5,IF('Detailed Cash Flow Chart'!AA43="",0,'Detailed Cash Flow Chart'!AA43),0)
-IF('Financial Goals (recurring)'!$B$3=5,IF('Detailed Cash Flow Chart'!AG43="",0,'Detailed Cash Flow Chart'!AG43),0)
-IF('Financial Goals (recurring)'!$K$3=5,IF('Detailed Cash Flow Chart'!AN43="",0,'Detailed Cash Flow Chart'!AN43),0)</f>
        <v>#N/A</v>
      </c>
      <c r="AI43" s="145" t="e">
        <f ca="1">AG43
-IF('Financial Goals (non-recurring)'!$B$4=6,IF('Detailed Cash Flow Chart'!S43="",0,'Detailed Cash Flow Chart'!S43),0)
-IF('Financial Goals (non-recurring)'!$D$4=6,IF('Detailed Cash Flow Chart'!U43="",0,'Detailed Cash Flow Chart'!U43),0)
-IF('Financial Goals (non-recurring)'!$F$4=6,IF('Detailed Cash Flow Chart'!W43="",0,'Detailed Cash Flow Chart'!W43),0)
-IF('Financial Goals (non-recurring)'!$H$4=6,IF('Detailed Cash Flow Chart'!Y43="",0,'Detailed Cash Flow Chart'!Y43),0)
-IF('Financial Goals (non-recurring)'!$J$4=6,IF('Detailed Cash Flow Chart'!AA43="",0,'Detailed Cash Flow Chart'!AA43),0)
-IF('Financial Goals (recurring)'!$B$3=6,IF('Detailed Cash Flow Chart'!AG43="",0,'Detailed Cash Flow Chart'!AG43),0)
-IF('Financial Goals (recurring)'!$K$3=6,IF('Detailed Cash Flow Chart'!AN43="",0,'Detailed Cash Flow Chart'!AN43),0)</f>
        <v>#N/A</v>
      </c>
      <c r="AK43" s="145" t="e">
        <f ca="1">AI43
-IF('Financial Goals (non-recurring)'!$B$4=7,IF('Detailed Cash Flow Chart'!S43="",0,'Detailed Cash Flow Chart'!S43),0)
-IF('Financial Goals (non-recurring)'!$D$4=7,IF('Detailed Cash Flow Chart'!U43="",0,'Detailed Cash Flow Chart'!U43),0)
-IF('Financial Goals (non-recurring)'!$F$4=7,IF('Detailed Cash Flow Chart'!W43="",0,'Detailed Cash Flow Chart'!W43),0)
-IF('Financial Goals (non-recurring)'!$H$4=7,IF('Detailed Cash Flow Chart'!Y43="",0,'Detailed Cash Flow Chart'!Y43),0)
-IF('Financial Goals (non-recurring)'!$J$4=7,IF('Detailed Cash Flow Chart'!AA43="",0,'Detailed Cash Flow Chart'!AA43),0)
-IF('Financial Goals (recurring)'!$B$3=7,IF('Detailed Cash Flow Chart'!AG43="",0,'Detailed Cash Flow Chart'!AG43),0)
-IF('Financial Goals (recurring)'!$K$3=7,IF('Detailed Cash Flow Chart'!AN43="",0,'Detailed Cash Flow Chart'!AN43),0)</f>
        <v>#N/A</v>
      </c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1:61" ht="15.6">
      <c r="A44" s="45" t="e">
        <f ca="1">IF(ISERROR(C44),NA(),'Detailed Cash Flow Chart'!AJ44)</f>
        <v>#N/A</v>
      </c>
      <c r="B44" s="40">
        <f ca="1">'Detailed Cash Flow Chart'!B44</f>
        <v>80</v>
      </c>
      <c r="C44" s="87" t="e">
        <f t="shared" ca="1" si="11"/>
        <v>#N/A</v>
      </c>
      <c r="D44" s="87" t="e">
        <f t="shared" ca="1" si="0"/>
        <v>#N/A</v>
      </c>
      <c r="E44" s="87" t="e">
        <f t="shared" ca="1" si="1"/>
        <v>#N/A</v>
      </c>
      <c r="F44" s="87" t="e">
        <f t="shared" ca="1" si="2"/>
        <v>#N/A</v>
      </c>
      <c r="G44" s="87" t="e">
        <f t="shared" ca="1" si="3"/>
        <v>#N/A</v>
      </c>
      <c r="H44" s="87" t="e">
        <f t="shared" ca="1" si="6"/>
        <v>#N/A</v>
      </c>
      <c r="I44" s="87">
        <f ca="1">'Detailed Cash Flow Chart'!D44</f>
        <v>1020806.1517546537</v>
      </c>
      <c r="J44" s="32" t="e">
        <f ca="1">IF(ISERROR(C44),NA(),'Detailed Cash Flow Chart'!C44)</f>
        <v>#N/A</v>
      </c>
      <c r="K44" s="32" t="e">
        <f t="shared" ca="1" si="10"/>
        <v>#N/A</v>
      </c>
      <c r="L44" s="46" t="e">
        <f ca="1">IF(ISERROR(C44),NA(),'Detailed Cash Flow Chart'!AQ44)</f>
        <v>#N/A</v>
      </c>
      <c r="M44" s="32" t="e">
        <f t="shared" ca="1" si="7"/>
        <v>#N/A</v>
      </c>
      <c r="N44" s="28"/>
      <c r="O44" s="67"/>
      <c r="P44" s="67"/>
      <c r="Q44" s="67"/>
      <c r="R44" s="67"/>
      <c r="S44" s="67"/>
      <c r="T44" s="67"/>
      <c r="U44" s="67"/>
      <c r="W44" s="67"/>
      <c r="X44" s="67"/>
      <c r="Y44" s="140" t="e">
        <f ca="1">IF('Detailed Cash Flow Chart'!E44=0,NA(),M44-'Detailed Cash Flow Chart'!E44)</f>
        <v>#N/A</v>
      </c>
      <c r="Z44" s="83"/>
      <c r="AA44" s="141" t="e">
        <f ca="1">Y44
-IF('Financial Goals (non-recurring)'!$B$4=2,IF('Detailed Cash Flow Chart'!S44="",0,'Detailed Cash Flow Chart'!S44),0)
-IF('Financial Goals (non-recurring)'!$D$4=2,IF('Detailed Cash Flow Chart'!U44="",0,'Detailed Cash Flow Chart'!U44),0)
-IF('Financial Goals (non-recurring)'!$F$4=2,IF('Detailed Cash Flow Chart'!W44="",0,'Detailed Cash Flow Chart'!W44),0)
-IF('Financial Goals (non-recurring)'!$H$4=2,IF('Detailed Cash Flow Chart'!Y44="",0,'Detailed Cash Flow Chart'!Y44),0)
-IF('Financial Goals (non-recurring)'!$J$4=2,IF('Detailed Cash Flow Chart'!AA44="",0,'Detailed Cash Flow Chart'!AA44),0)
-IF('Financial Goals (recurring)'!$B$3=2,IF('Detailed Cash Flow Chart'!AG44="",0,'Detailed Cash Flow Chart'!AG44),0)
-IF('Financial Goals (recurring)'!$K$3=2,IF('Detailed Cash Flow Chart'!AN44="",0,'Detailed Cash Flow Chart'!AN44),0)</f>
        <v>#N/A</v>
      </c>
      <c r="AB44" s="139"/>
      <c r="AC44" s="140" t="e">
        <f ca="1">AA44
-IF('Financial Goals (non-recurring)'!$B$4=3,IF('Detailed Cash Flow Chart'!S44="",0,'Detailed Cash Flow Chart'!S44),0)
-IF('Financial Goals (non-recurring)'!$D$4=3,IF('Detailed Cash Flow Chart'!U44="",0,'Detailed Cash Flow Chart'!U44),0)
-IF('Financial Goals (non-recurring)'!$F$4=3,IF('Detailed Cash Flow Chart'!W44="",0,'Detailed Cash Flow Chart'!W44),0)
-IF('Financial Goals (non-recurring)'!$H$4=3,IF('Detailed Cash Flow Chart'!Y44="",0,'Detailed Cash Flow Chart'!Y44),0)
-IF('Financial Goals (non-recurring)'!$J$4=3,IF('Detailed Cash Flow Chart'!AA44="",0,'Detailed Cash Flow Chart'!AA44),0)
-IF('Financial Goals (recurring)'!$B$3=3,IF('Detailed Cash Flow Chart'!AG44="",0,'Detailed Cash Flow Chart'!AG44),0)
-IF('Financial Goals (recurring)'!$K$3=3,IF('Detailed Cash Flow Chart'!AN44="",0,'Detailed Cash Flow Chart'!AN44),0)</f>
        <v>#N/A</v>
      </c>
      <c r="AD44" s="83"/>
      <c r="AE44" s="146" t="e">
        <f ca="1">AC44
-IF('Financial Goals (non-recurring)'!$B$4=4,IF('Detailed Cash Flow Chart'!S44="",0,'Detailed Cash Flow Chart'!S44),0)
-IF('Financial Goals (non-recurring)'!$D$4=4,IF('Detailed Cash Flow Chart'!U44="",0,'Detailed Cash Flow Chart'!U44),0)
-IF('Financial Goals (non-recurring)'!$F$4=4,IF('Detailed Cash Flow Chart'!W44="",0,'Detailed Cash Flow Chart'!W44),0)
-IF('Financial Goals (non-recurring)'!$H$4=4,IF('Detailed Cash Flow Chart'!Y44="",0,'Detailed Cash Flow Chart'!Y44),0)
-IF('Financial Goals (non-recurring)'!$J$4=4,IF('Detailed Cash Flow Chart'!AA44="",0,'Detailed Cash Flow Chart'!AA44),0)
-IF('Financial Goals (recurring)'!$B$3=4,IF('Detailed Cash Flow Chart'!AG44="",0,'Detailed Cash Flow Chart'!AG44),0)
-IF('Financial Goals (recurring)'!$K$3=4,IF('Detailed Cash Flow Chart'!AN44="",0,'Detailed Cash Flow Chart'!AN44),0)</f>
        <v>#N/A</v>
      </c>
      <c r="AF44" s="139"/>
      <c r="AG44" s="145" t="e">
        <f ca="1">AE44
-IF('Financial Goals (non-recurring)'!$B$4=5,IF('Detailed Cash Flow Chart'!S44="",0,'Detailed Cash Flow Chart'!S44),0)
-IF('Financial Goals (non-recurring)'!$D$4=5,IF('Detailed Cash Flow Chart'!U44="",0,'Detailed Cash Flow Chart'!U44),0)
-IF('Financial Goals (non-recurring)'!$F$4=5,IF('Detailed Cash Flow Chart'!W44="",0,'Detailed Cash Flow Chart'!W44),0)
-IF('Financial Goals (non-recurring)'!$H$4=5,IF('Detailed Cash Flow Chart'!Y44="",0,'Detailed Cash Flow Chart'!Y44),0)
-IF('Financial Goals (non-recurring)'!$J$4=5,IF('Detailed Cash Flow Chart'!AA44="",0,'Detailed Cash Flow Chart'!AA44),0)
-IF('Financial Goals (recurring)'!$B$3=5,IF('Detailed Cash Flow Chart'!AG44="",0,'Detailed Cash Flow Chart'!AG44),0)
-IF('Financial Goals (recurring)'!$K$3=5,IF('Detailed Cash Flow Chart'!AN44="",0,'Detailed Cash Flow Chart'!AN44),0)</f>
        <v>#N/A</v>
      </c>
      <c r="AI44" s="145" t="e">
        <f ca="1">AG44
-IF('Financial Goals (non-recurring)'!$B$4=6,IF('Detailed Cash Flow Chart'!S44="",0,'Detailed Cash Flow Chart'!S44),0)
-IF('Financial Goals (non-recurring)'!$D$4=6,IF('Detailed Cash Flow Chart'!U44="",0,'Detailed Cash Flow Chart'!U44),0)
-IF('Financial Goals (non-recurring)'!$F$4=6,IF('Detailed Cash Flow Chart'!W44="",0,'Detailed Cash Flow Chart'!W44),0)
-IF('Financial Goals (non-recurring)'!$H$4=6,IF('Detailed Cash Flow Chart'!Y44="",0,'Detailed Cash Flow Chart'!Y44),0)
-IF('Financial Goals (non-recurring)'!$J$4=6,IF('Detailed Cash Flow Chart'!AA44="",0,'Detailed Cash Flow Chart'!AA44),0)
-IF('Financial Goals (recurring)'!$B$3=6,IF('Detailed Cash Flow Chart'!AG44="",0,'Detailed Cash Flow Chart'!AG44),0)
-IF('Financial Goals (recurring)'!$K$3=6,IF('Detailed Cash Flow Chart'!AN44="",0,'Detailed Cash Flow Chart'!AN44),0)</f>
        <v>#N/A</v>
      </c>
      <c r="AK44" s="145" t="e">
        <f ca="1">AI44
-IF('Financial Goals (non-recurring)'!$B$4=7,IF('Detailed Cash Flow Chart'!S44="",0,'Detailed Cash Flow Chart'!S44),0)
-IF('Financial Goals (non-recurring)'!$D$4=7,IF('Detailed Cash Flow Chart'!U44="",0,'Detailed Cash Flow Chart'!U44),0)
-IF('Financial Goals (non-recurring)'!$F$4=7,IF('Detailed Cash Flow Chart'!W44="",0,'Detailed Cash Flow Chart'!W44),0)
-IF('Financial Goals (non-recurring)'!$H$4=7,IF('Detailed Cash Flow Chart'!Y44="",0,'Detailed Cash Flow Chart'!Y44),0)
-IF('Financial Goals (non-recurring)'!$J$4=7,IF('Detailed Cash Flow Chart'!AA44="",0,'Detailed Cash Flow Chart'!AA44),0)
-IF('Financial Goals (recurring)'!$B$3=7,IF('Detailed Cash Flow Chart'!AG44="",0,'Detailed Cash Flow Chart'!AG44),0)
-IF('Financial Goals (recurring)'!$K$3=7,IF('Detailed Cash Flow Chart'!AN44="",0,'Detailed Cash Flow Chart'!AN44),0)</f>
        <v>#N/A</v>
      </c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1:61" ht="15.6">
      <c r="A45" s="45" t="e">
        <f ca="1">IF(ISERROR(C45),NA(),'Detailed Cash Flow Chart'!AJ45)</f>
        <v>#N/A</v>
      </c>
      <c r="B45" s="40">
        <f ca="1">'Detailed Cash Flow Chart'!B45</f>
        <v>81</v>
      </c>
      <c r="C45" s="87" t="e">
        <f t="shared" ca="1" si="11"/>
        <v>#N/A</v>
      </c>
      <c r="D45" s="87" t="e">
        <f t="shared" ca="1" si="0"/>
        <v>#N/A</v>
      </c>
      <c r="E45" s="87" t="e">
        <f t="shared" ca="1" si="1"/>
        <v>#N/A</v>
      </c>
      <c r="F45" s="87" t="e">
        <f t="shared" ca="1" si="2"/>
        <v>#N/A</v>
      </c>
      <c r="G45" s="87" t="e">
        <f t="shared" ca="1" si="3"/>
        <v>#N/A</v>
      </c>
      <c r="H45" s="87" t="e">
        <f t="shared" ca="1" si="6"/>
        <v>#N/A</v>
      </c>
      <c r="I45" s="87">
        <f ca="1">'Detailed Cash Flow Chart'!D45</f>
        <v>1112678.7054125725</v>
      </c>
      <c r="J45" s="32" t="e">
        <f ca="1">IF(ISERROR(C45),NA(),'Detailed Cash Flow Chart'!C45)</f>
        <v>#N/A</v>
      </c>
      <c r="K45" s="32" t="e">
        <f t="shared" ca="1" si="10"/>
        <v>#N/A</v>
      </c>
      <c r="L45" s="46" t="e">
        <f ca="1">IF(ISERROR(C45),NA(),'Detailed Cash Flow Chart'!AQ45)</f>
        <v>#N/A</v>
      </c>
      <c r="M45" s="32" t="e">
        <f t="shared" ca="1" si="7"/>
        <v>#N/A</v>
      </c>
      <c r="N45" s="28"/>
      <c r="O45" s="67"/>
      <c r="P45" s="67"/>
      <c r="Q45" s="67"/>
      <c r="R45" s="67"/>
      <c r="S45" s="67"/>
      <c r="T45" s="67"/>
      <c r="U45" s="67"/>
      <c r="W45" s="67"/>
      <c r="X45" s="67"/>
      <c r="Y45" s="140" t="e">
        <f ca="1">IF('Detailed Cash Flow Chart'!E45=0,NA(),M45-'Detailed Cash Flow Chart'!E45)</f>
        <v>#N/A</v>
      </c>
      <c r="Z45" s="83"/>
      <c r="AA45" s="141" t="e">
        <f ca="1">Y45
-IF('Financial Goals (non-recurring)'!$B$4=2,IF('Detailed Cash Flow Chart'!S45="",0,'Detailed Cash Flow Chart'!S45),0)
-IF('Financial Goals (non-recurring)'!$D$4=2,IF('Detailed Cash Flow Chart'!U45="",0,'Detailed Cash Flow Chart'!U45),0)
-IF('Financial Goals (non-recurring)'!$F$4=2,IF('Detailed Cash Flow Chart'!W45="",0,'Detailed Cash Flow Chart'!W45),0)
-IF('Financial Goals (non-recurring)'!$H$4=2,IF('Detailed Cash Flow Chart'!Y45="",0,'Detailed Cash Flow Chart'!Y45),0)
-IF('Financial Goals (non-recurring)'!$J$4=2,IF('Detailed Cash Flow Chart'!AA45="",0,'Detailed Cash Flow Chart'!AA45),0)
-IF('Financial Goals (recurring)'!$B$3=2,IF('Detailed Cash Flow Chart'!AG45="",0,'Detailed Cash Flow Chart'!AG45),0)
-IF('Financial Goals (recurring)'!$K$3=2,IF('Detailed Cash Flow Chart'!AN45="",0,'Detailed Cash Flow Chart'!AN45),0)</f>
        <v>#N/A</v>
      </c>
      <c r="AB45" s="139"/>
      <c r="AC45" s="140" t="e">
        <f ca="1">AA45
-IF('Financial Goals (non-recurring)'!$B$4=3,IF('Detailed Cash Flow Chart'!S45="",0,'Detailed Cash Flow Chart'!S45),0)
-IF('Financial Goals (non-recurring)'!$D$4=3,IF('Detailed Cash Flow Chart'!U45="",0,'Detailed Cash Flow Chart'!U45),0)
-IF('Financial Goals (non-recurring)'!$F$4=3,IF('Detailed Cash Flow Chart'!W45="",0,'Detailed Cash Flow Chart'!W45),0)
-IF('Financial Goals (non-recurring)'!$H$4=3,IF('Detailed Cash Flow Chart'!Y45="",0,'Detailed Cash Flow Chart'!Y45),0)
-IF('Financial Goals (non-recurring)'!$J$4=3,IF('Detailed Cash Flow Chart'!AA45="",0,'Detailed Cash Flow Chart'!AA45),0)
-IF('Financial Goals (recurring)'!$B$3=3,IF('Detailed Cash Flow Chart'!AG45="",0,'Detailed Cash Flow Chart'!AG45),0)
-IF('Financial Goals (recurring)'!$K$3=3,IF('Detailed Cash Flow Chart'!AN45="",0,'Detailed Cash Flow Chart'!AN45),0)</f>
        <v>#N/A</v>
      </c>
      <c r="AD45" s="83"/>
      <c r="AE45" s="146" t="e">
        <f ca="1">AC45
-IF('Financial Goals (non-recurring)'!$B$4=4,IF('Detailed Cash Flow Chart'!S45="",0,'Detailed Cash Flow Chart'!S45),0)
-IF('Financial Goals (non-recurring)'!$D$4=4,IF('Detailed Cash Flow Chart'!U45="",0,'Detailed Cash Flow Chart'!U45),0)
-IF('Financial Goals (non-recurring)'!$F$4=4,IF('Detailed Cash Flow Chart'!W45="",0,'Detailed Cash Flow Chart'!W45),0)
-IF('Financial Goals (non-recurring)'!$H$4=4,IF('Detailed Cash Flow Chart'!Y45="",0,'Detailed Cash Flow Chart'!Y45),0)
-IF('Financial Goals (non-recurring)'!$J$4=4,IF('Detailed Cash Flow Chart'!AA45="",0,'Detailed Cash Flow Chart'!AA45),0)
-IF('Financial Goals (recurring)'!$B$3=4,IF('Detailed Cash Flow Chart'!AG45="",0,'Detailed Cash Flow Chart'!AG45),0)
-IF('Financial Goals (recurring)'!$K$3=4,IF('Detailed Cash Flow Chart'!AN45="",0,'Detailed Cash Flow Chart'!AN45),0)</f>
        <v>#N/A</v>
      </c>
      <c r="AF45" s="139"/>
      <c r="AG45" s="145" t="e">
        <f ca="1">AE45
-IF('Financial Goals (non-recurring)'!$B$4=5,IF('Detailed Cash Flow Chart'!S45="",0,'Detailed Cash Flow Chart'!S45),0)
-IF('Financial Goals (non-recurring)'!$D$4=5,IF('Detailed Cash Flow Chart'!U45="",0,'Detailed Cash Flow Chart'!U45),0)
-IF('Financial Goals (non-recurring)'!$F$4=5,IF('Detailed Cash Flow Chart'!W45="",0,'Detailed Cash Flow Chart'!W45),0)
-IF('Financial Goals (non-recurring)'!$H$4=5,IF('Detailed Cash Flow Chart'!Y45="",0,'Detailed Cash Flow Chart'!Y45),0)
-IF('Financial Goals (non-recurring)'!$J$4=5,IF('Detailed Cash Flow Chart'!AA45="",0,'Detailed Cash Flow Chart'!AA45),0)
-IF('Financial Goals (recurring)'!$B$3=5,IF('Detailed Cash Flow Chart'!AG45="",0,'Detailed Cash Flow Chart'!AG45),0)
-IF('Financial Goals (recurring)'!$K$3=5,IF('Detailed Cash Flow Chart'!AN45="",0,'Detailed Cash Flow Chart'!AN45),0)</f>
        <v>#N/A</v>
      </c>
      <c r="AI45" s="145" t="e">
        <f ca="1">AG45
-IF('Financial Goals (non-recurring)'!$B$4=6,IF('Detailed Cash Flow Chart'!S45="",0,'Detailed Cash Flow Chart'!S45),0)
-IF('Financial Goals (non-recurring)'!$D$4=6,IF('Detailed Cash Flow Chart'!U45="",0,'Detailed Cash Flow Chart'!U45),0)
-IF('Financial Goals (non-recurring)'!$F$4=6,IF('Detailed Cash Flow Chart'!W45="",0,'Detailed Cash Flow Chart'!W45),0)
-IF('Financial Goals (non-recurring)'!$H$4=6,IF('Detailed Cash Flow Chart'!Y45="",0,'Detailed Cash Flow Chart'!Y45),0)
-IF('Financial Goals (non-recurring)'!$J$4=6,IF('Detailed Cash Flow Chart'!AA45="",0,'Detailed Cash Flow Chart'!AA45),0)
-IF('Financial Goals (recurring)'!$B$3=6,IF('Detailed Cash Flow Chart'!AG45="",0,'Detailed Cash Flow Chart'!AG45),0)
-IF('Financial Goals (recurring)'!$K$3=6,IF('Detailed Cash Flow Chart'!AN45="",0,'Detailed Cash Flow Chart'!AN45),0)</f>
        <v>#N/A</v>
      </c>
      <c r="AK45" s="145" t="e">
        <f ca="1">AI45
-IF('Financial Goals (non-recurring)'!$B$4=7,IF('Detailed Cash Flow Chart'!S45="",0,'Detailed Cash Flow Chart'!S45),0)
-IF('Financial Goals (non-recurring)'!$D$4=7,IF('Detailed Cash Flow Chart'!U45="",0,'Detailed Cash Flow Chart'!U45),0)
-IF('Financial Goals (non-recurring)'!$F$4=7,IF('Detailed Cash Flow Chart'!W45="",0,'Detailed Cash Flow Chart'!W45),0)
-IF('Financial Goals (non-recurring)'!$H$4=7,IF('Detailed Cash Flow Chart'!Y45="",0,'Detailed Cash Flow Chart'!Y45),0)
-IF('Financial Goals (non-recurring)'!$J$4=7,IF('Detailed Cash Flow Chart'!AA45="",0,'Detailed Cash Flow Chart'!AA45),0)
-IF('Financial Goals (recurring)'!$B$3=7,IF('Detailed Cash Flow Chart'!AG45="",0,'Detailed Cash Flow Chart'!AG45),0)
-IF('Financial Goals (recurring)'!$K$3=7,IF('Detailed Cash Flow Chart'!AN45="",0,'Detailed Cash Flow Chart'!AN45),0)</f>
        <v>#N/A</v>
      </c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1:61" ht="15.6">
      <c r="A46" s="45" t="e">
        <f ca="1">IF(ISERROR(C46),NA(),'Detailed Cash Flow Chart'!AJ46)</f>
        <v>#N/A</v>
      </c>
      <c r="B46" s="40">
        <f ca="1">'Detailed Cash Flow Chart'!B46</f>
        <v>82</v>
      </c>
      <c r="C46" s="87" t="e">
        <f t="shared" ca="1" si="11"/>
        <v>#N/A</v>
      </c>
      <c r="D46" s="87" t="e">
        <f t="shared" ca="1" si="0"/>
        <v>#N/A</v>
      </c>
      <c r="E46" s="87" t="e">
        <f t="shared" ca="1" si="1"/>
        <v>#N/A</v>
      </c>
      <c r="F46" s="87" t="e">
        <f t="shared" ca="1" si="2"/>
        <v>#N/A</v>
      </c>
      <c r="G46" s="87" t="e">
        <f t="shared" ca="1" si="3"/>
        <v>#N/A</v>
      </c>
      <c r="H46" s="87" t="e">
        <f t="shared" ca="1" si="6"/>
        <v>#N/A</v>
      </c>
      <c r="I46" s="87">
        <f ca="1">'Detailed Cash Flow Chart'!D46</f>
        <v>1212819.7888997041</v>
      </c>
      <c r="J46" s="32" t="e">
        <f ca="1">IF(ISERROR(C46),NA(),'Detailed Cash Flow Chart'!C46)</f>
        <v>#N/A</v>
      </c>
      <c r="K46" s="32" t="e">
        <f t="shared" ca="1" si="10"/>
        <v>#N/A</v>
      </c>
      <c r="L46" s="46" t="e">
        <f ca="1">IF(ISERROR(C46),NA(),'Detailed Cash Flow Chart'!AQ46)</f>
        <v>#N/A</v>
      </c>
      <c r="M46" s="32" t="e">
        <f t="shared" ca="1" si="7"/>
        <v>#N/A</v>
      </c>
      <c r="N46" s="28"/>
      <c r="O46" s="67"/>
      <c r="P46" s="67"/>
      <c r="Q46" s="67"/>
      <c r="R46" s="67"/>
      <c r="S46" s="67"/>
      <c r="T46" s="67"/>
      <c r="U46" s="67"/>
      <c r="W46" s="67"/>
      <c r="X46" s="67"/>
      <c r="Y46" s="140" t="e">
        <f ca="1">IF('Detailed Cash Flow Chart'!E46=0,NA(),M46-'Detailed Cash Flow Chart'!E46)</f>
        <v>#N/A</v>
      </c>
      <c r="Z46" s="83"/>
      <c r="AA46" s="141" t="e">
        <f ca="1">Y46
-IF('Financial Goals (non-recurring)'!$B$4=2,IF('Detailed Cash Flow Chart'!S46="",0,'Detailed Cash Flow Chart'!S46),0)
-IF('Financial Goals (non-recurring)'!$D$4=2,IF('Detailed Cash Flow Chart'!U46="",0,'Detailed Cash Flow Chart'!U46),0)
-IF('Financial Goals (non-recurring)'!$F$4=2,IF('Detailed Cash Flow Chart'!W46="",0,'Detailed Cash Flow Chart'!W46),0)
-IF('Financial Goals (non-recurring)'!$H$4=2,IF('Detailed Cash Flow Chart'!Y46="",0,'Detailed Cash Flow Chart'!Y46),0)
-IF('Financial Goals (non-recurring)'!$J$4=2,IF('Detailed Cash Flow Chart'!AA46="",0,'Detailed Cash Flow Chart'!AA46),0)
-IF('Financial Goals (recurring)'!$B$3=2,IF('Detailed Cash Flow Chart'!AG46="",0,'Detailed Cash Flow Chart'!AG46),0)
-IF('Financial Goals (recurring)'!$K$3=2,IF('Detailed Cash Flow Chart'!AN46="",0,'Detailed Cash Flow Chart'!AN46),0)</f>
        <v>#N/A</v>
      </c>
      <c r="AB46" s="139"/>
      <c r="AC46" s="140" t="e">
        <f ca="1">AA46
-IF('Financial Goals (non-recurring)'!$B$4=3,IF('Detailed Cash Flow Chart'!S46="",0,'Detailed Cash Flow Chart'!S46),0)
-IF('Financial Goals (non-recurring)'!$D$4=3,IF('Detailed Cash Flow Chart'!U46="",0,'Detailed Cash Flow Chart'!U46),0)
-IF('Financial Goals (non-recurring)'!$F$4=3,IF('Detailed Cash Flow Chart'!W46="",0,'Detailed Cash Flow Chart'!W46),0)
-IF('Financial Goals (non-recurring)'!$H$4=3,IF('Detailed Cash Flow Chart'!Y46="",0,'Detailed Cash Flow Chart'!Y46),0)
-IF('Financial Goals (non-recurring)'!$J$4=3,IF('Detailed Cash Flow Chart'!AA46="",0,'Detailed Cash Flow Chart'!AA46),0)
-IF('Financial Goals (recurring)'!$B$3=3,IF('Detailed Cash Flow Chart'!AG46="",0,'Detailed Cash Flow Chart'!AG46),0)
-IF('Financial Goals (recurring)'!$K$3=3,IF('Detailed Cash Flow Chart'!AN46="",0,'Detailed Cash Flow Chart'!AN46),0)</f>
        <v>#N/A</v>
      </c>
      <c r="AD46" s="83"/>
      <c r="AE46" s="146" t="e">
        <f ca="1">AC46
-IF('Financial Goals (non-recurring)'!$B$4=4,IF('Detailed Cash Flow Chart'!S46="",0,'Detailed Cash Flow Chart'!S46),0)
-IF('Financial Goals (non-recurring)'!$D$4=4,IF('Detailed Cash Flow Chart'!U46="",0,'Detailed Cash Flow Chart'!U46),0)
-IF('Financial Goals (non-recurring)'!$F$4=4,IF('Detailed Cash Flow Chart'!W46="",0,'Detailed Cash Flow Chart'!W46),0)
-IF('Financial Goals (non-recurring)'!$H$4=4,IF('Detailed Cash Flow Chart'!Y46="",0,'Detailed Cash Flow Chart'!Y46),0)
-IF('Financial Goals (non-recurring)'!$J$4=4,IF('Detailed Cash Flow Chart'!AA46="",0,'Detailed Cash Flow Chart'!AA46),0)
-IF('Financial Goals (recurring)'!$B$3=4,IF('Detailed Cash Flow Chart'!AG46="",0,'Detailed Cash Flow Chart'!AG46),0)
-IF('Financial Goals (recurring)'!$K$3=4,IF('Detailed Cash Flow Chart'!AN46="",0,'Detailed Cash Flow Chart'!AN46),0)</f>
        <v>#N/A</v>
      </c>
      <c r="AF46" s="139"/>
      <c r="AG46" s="145" t="e">
        <f ca="1">AE46
-IF('Financial Goals (non-recurring)'!$B$4=5,IF('Detailed Cash Flow Chart'!S46="",0,'Detailed Cash Flow Chart'!S46),0)
-IF('Financial Goals (non-recurring)'!$D$4=5,IF('Detailed Cash Flow Chart'!U46="",0,'Detailed Cash Flow Chart'!U46),0)
-IF('Financial Goals (non-recurring)'!$F$4=5,IF('Detailed Cash Flow Chart'!W46="",0,'Detailed Cash Flow Chart'!W46),0)
-IF('Financial Goals (non-recurring)'!$H$4=5,IF('Detailed Cash Flow Chart'!Y46="",0,'Detailed Cash Flow Chart'!Y46),0)
-IF('Financial Goals (non-recurring)'!$J$4=5,IF('Detailed Cash Flow Chart'!AA46="",0,'Detailed Cash Flow Chart'!AA46),0)
-IF('Financial Goals (recurring)'!$B$3=5,IF('Detailed Cash Flow Chart'!AG46="",0,'Detailed Cash Flow Chart'!AG46),0)
-IF('Financial Goals (recurring)'!$K$3=5,IF('Detailed Cash Flow Chart'!AN46="",0,'Detailed Cash Flow Chart'!AN46),0)</f>
        <v>#N/A</v>
      </c>
      <c r="AI46" s="145" t="e">
        <f ca="1">AG46
-IF('Financial Goals (non-recurring)'!$B$4=6,IF('Detailed Cash Flow Chart'!S46="",0,'Detailed Cash Flow Chart'!S46),0)
-IF('Financial Goals (non-recurring)'!$D$4=6,IF('Detailed Cash Flow Chart'!U46="",0,'Detailed Cash Flow Chart'!U46),0)
-IF('Financial Goals (non-recurring)'!$F$4=6,IF('Detailed Cash Flow Chart'!W46="",0,'Detailed Cash Flow Chart'!W46),0)
-IF('Financial Goals (non-recurring)'!$H$4=6,IF('Detailed Cash Flow Chart'!Y46="",0,'Detailed Cash Flow Chart'!Y46),0)
-IF('Financial Goals (non-recurring)'!$J$4=6,IF('Detailed Cash Flow Chart'!AA46="",0,'Detailed Cash Flow Chart'!AA46),0)
-IF('Financial Goals (recurring)'!$B$3=6,IF('Detailed Cash Flow Chart'!AG46="",0,'Detailed Cash Flow Chart'!AG46),0)
-IF('Financial Goals (recurring)'!$K$3=6,IF('Detailed Cash Flow Chart'!AN46="",0,'Detailed Cash Flow Chart'!AN46),0)</f>
        <v>#N/A</v>
      </c>
      <c r="AK46" s="145" t="e">
        <f ca="1">AI46
-IF('Financial Goals (non-recurring)'!$B$4=7,IF('Detailed Cash Flow Chart'!S46="",0,'Detailed Cash Flow Chart'!S46),0)
-IF('Financial Goals (non-recurring)'!$D$4=7,IF('Detailed Cash Flow Chart'!U46="",0,'Detailed Cash Flow Chart'!U46),0)
-IF('Financial Goals (non-recurring)'!$F$4=7,IF('Detailed Cash Flow Chart'!W46="",0,'Detailed Cash Flow Chart'!W46),0)
-IF('Financial Goals (non-recurring)'!$H$4=7,IF('Detailed Cash Flow Chart'!Y46="",0,'Detailed Cash Flow Chart'!Y46),0)
-IF('Financial Goals (non-recurring)'!$J$4=7,IF('Detailed Cash Flow Chart'!AA46="",0,'Detailed Cash Flow Chart'!AA46),0)
-IF('Financial Goals (recurring)'!$B$3=7,IF('Detailed Cash Flow Chart'!AG46="",0,'Detailed Cash Flow Chart'!AG46),0)
-IF('Financial Goals (recurring)'!$K$3=7,IF('Detailed Cash Flow Chart'!AN46="",0,'Detailed Cash Flow Chart'!AN46),0)</f>
        <v>#N/A</v>
      </c>
    </row>
    <row r="47" spans="1:61" ht="15.6">
      <c r="A47" s="45" t="e">
        <f ca="1">IF(ISERROR(C47),NA(),'Detailed Cash Flow Chart'!AJ47)</f>
        <v>#N/A</v>
      </c>
      <c r="B47" s="40">
        <f ca="1">'Detailed Cash Flow Chart'!B47</f>
        <v>83</v>
      </c>
      <c r="C47" s="87" t="e">
        <f t="shared" ca="1" si="11"/>
        <v>#N/A</v>
      </c>
      <c r="D47" s="87" t="e">
        <f t="shared" ca="1" si="0"/>
        <v>#N/A</v>
      </c>
      <c r="E47" s="87" t="e">
        <f t="shared" ca="1" si="1"/>
        <v>#N/A</v>
      </c>
      <c r="F47" s="87" t="e">
        <f t="shared" ca="1" si="2"/>
        <v>#N/A</v>
      </c>
      <c r="G47" s="87" t="e">
        <f t="shared" ca="1" si="3"/>
        <v>#N/A</v>
      </c>
      <c r="H47" s="87" t="e">
        <f t="shared" ca="1" si="6"/>
        <v>#N/A</v>
      </c>
      <c r="I47" s="87">
        <f ca="1">'Detailed Cash Flow Chart'!D47</f>
        <v>1321973.5699006778</v>
      </c>
      <c r="J47" s="32" t="e">
        <f ca="1">IF(ISERROR(C47),NA(),'Detailed Cash Flow Chart'!C47)</f>
        <v>#N/A</v>
      </c>
      <c r="K47" s="32" t="e">
        <f t="shared" ca="1" si="10"/>
        <v>#N/A</v>
      </c>
      <c r="L47" s="46" t="e">
        <f ca="1">IF(ISERROR(C47),NA(),'Detailed Cash Flow Chart'!AQ47)</f>
        <v>#N/A</v>
      </c>
      <c r="M47" s="32" t="e">
        <f t="shared" ca="1" si="7"/>
        <v>#N/A</v>
      </c>
      <c r="N47" s="28"/>
      <c r="O47" s="67"/>
      <c r="P47" s="67"/>
      <c r="Q47" s="67"/>
      <c r="R47" s="67"/>
      <c r="S47" s="67"/>
      <c r="T47" s="67"/>
      <c r="U47" s="67"/>
      <c r="W47" s="67"/>
      <c r="X47" s="67"/>
      <c r="Y47" s="140" t="e">
        <f ca="1">IF('Detailed Cash Flow Chart'!E47=0,NA(),M47-'Detailed Cash Flow Chart'!E47)</f>
        <v>#N/A</v>
      </c>
      <c r="Z47" s="83"/>
      <c r="AA47" s="141" t="e">
        <f ca="1">Y47
-IF('Financial Goals (non-recurring)'!$B$4=2,IF('Detailed Cash Flow Chart'!S47="",0,'Detailed Cash Flow Chart'!S47),0)
-IF('Financial Goals (non-recurring)'!$D$4=2,IF('Detailed Cash Flow Chart'!U47="",0,'Detailed Cash Flow Chart'!U47),0)
-IF('Financial Goals (non-recurring)'!$F$4=2,IF('Detailed Cash Flow Chart'!W47="",0,'Detailed Cash Flow Chart'!W47),0)
-IF('Financial Goals (non-recurring)'!$H$4=2,IF('Detailed Cash Flow Chart'!Y47="",0,'Detailed Cash Flow Chart'!Y47),0)
-IF('Financial Goals (non-recurring)'!$J$4=2,IF('Detailed Cash Flow Chart'!AA47="",0,'Detailed Cash Flow Chart'!AA47),0)
-IF('Financial Goals (recurring)'!$B$3=2,IF('Detailed Cash Flow Chart'!AG47="",0,'Detailed Cash Flow Chart'!AG47),0)
-IF('Financial Goals (recurring)'!$K$3=2,IF('Detailed Cash Flow Chart'!AN47="",0,'Detailed Cash Flow Chart'!AN47),0)</f>
        <v>#N/A</v>
      </c>
      <c r="AB47" s="139"/>
      <c r="AC47" s="140" t="e">
        <f ca="1">AA47
-IF('Financial Goals (non-recurring)'!$B$4=3,IF('Detailed Cash Flow Chart'!S47="",0,'Detailed Cash Flow Chart'!S47),0)
-IF('Financial Goals (non-recurring)'!$D$4=3,IF('Detailed Cash Flow Chart'!U47="",0,'Detailed Cash Flow Chart'!U47),0)
-IF('Financial Goals (non-recurring)'!$F$4=3,IF('Detailed Cash Flow Chart'!W47="",0,'Detailed Cash Flow Chart'!W47),0)
-IF('Financial Goals (non-recurring)'!$H$4=3,IF('Detailed Cash Flow Chart'!Y47="",0,'Detailed Cash Flow Chart'!Y47),0)
-IF('Financial Goals (non-recurring)'!$J$4=3,IF('Detailed Cash Flow Chart'!AA47="",0,'Detailed Cash Flow Chart'!AA47),0)
-IF('Financial Goals (recurring)'!$B$3=3,IF('Detailed Cash Flow Chart'!AG47="",0,'Detailed Cash Flow Chart'!AG47),0)
-IF('Financial Goals (recurring)'!$K$3=3,IF('Detailed Cash Flow Chart'!AN47="",0,'Detailed Cash Flow Chart'!AN47),0)</f>
        <v>#N/A</v>
      </c>
      <c r="AD47" s="83"/>
      <c r="AE47" s="146" t="e">
        <f ca="1">AC47
-IF('Financial Goals (non-recurring)'!$B$4=4,IF('Detailed Cash Flow Chart'!S47="",0,'Detailed Cash Flow Chart'!S47),0)
-IF('Financial Goals (non-recurring)'!$D$4=4,IF('Detailed Cash Flow Chart'!U47="",0,'Detailed Cash Flow Chart'!U47),0)
-IF('Financial Goals (non-recurring)'!$F$4=4,IF('Detailed Cash Flow Chart'!W47="",0,'Detailed Cash Flow Chart'!W47),0)
-IF('Financial Goals (non-recurring)'!$H$4=4,IF('Detailed Cash Flow Chart'!Y47="",0,'Detailed Cash Flow Chart'!Y47),0)
-IF('Financial Goals (non-recurring)'!$J$4=4,IF('Detailed Cash Flow Chart'!AA47="",0,'Detailed Cash Flow Chart'!AA47),0)
-IF('Financial Goals (recurring)'!$B$3=4,IF('Detailed Cash Flow Chart'!AG47="",0,'Detailed Cash Flow Chart'!AG47),0)
-IF('Financial Goals (recurring)'!$K$3=4,IF('Detailed Cash Flow Chart'!AN47="",0,'Detailed Cash Flow Chart'!AN47),0)</f>
        <v>#N/A</v>
      </c>
      <c r="AF47" s="139"/>
      <c r="AG47" s="145" t="e">
        <f ca="1">AE47
-IF('Financial Goals (non-recurring)'!$B$4=5,IF('Detailed Cash Flow Chart'!S47="",0,'Detailed Cash Flow Chart'!S47),0)
-IF('Financial Goals (non-recurring)'!$D$4=5,IF('Detailed Cash Flow Chart'!U47="",0,'Detailed Cash Flow Chart'!U47),0)
-IF('Financial Goals (non-recurring)'!$F$4=5,IF('Detailed Cash Flow Chart'!W47="",0,'Detailed Cash Flow Chart'!W47),0)
-IF('Financial Goals (non-recurring)'!$H$4=5,IF('Detailed Cash Flow Chart'!Y47="",0,'Detailed Cash Flow Chart'!Y47),0)
-IF('Financial Goals (non-recurring)'!$J$4=5,IF('Detailed Cash Flow Chart'!AA47="",0,'Detailed Cash Flow Chart'!AA47),0)
-IF('Financial Goals (recurring)'!$B$3=5,IF('Detailed Cash Flow Chart'!AG47="",0,'Detailed Cash Flow Chart'!AG47),0)
-IF('Financial Goals (recurring)'!$K$3=5,IF('Detailed Cash Flow Chart'!AN47="",0,'Detailed Cash Flow Chart'!AN47),0)</f>
        <v>#N/A</v>
      </c>
      <c r="AI47" s="145" t="e">
        <f ca="1">AG47
-IF('Financial Goals (non-recurring)'!$B$4=6,IF('Detailed Cash Flow Chart'!S47="",0,'Detailed Cash Flow Chart'!S47),0)
-IF('Financial Goals (non-recurring)'!$D$4=6,IF('Detailed Cash Flow Chart'!U47="",0,'Detailed Cash Flow Chart'!U47),0)
-IF('Financial Goals (non-recurring)'!$F$4=6,IF('Detailed Cash Flow Chart'!W47="",0,'Detailed Cash Flow Chart'!W47),0)
-IF('Financial Goals (non-recurring)'!$H$4=6,IF('Detailed Cash Flow Chart'!Y47="",0,'Detailed Cash Flow Chart'!Y47),0)
-IF('Financial Goals (non-recurring)'!$J$4=6,IF('Detailed Cash Flow Chart'!AA47="",0,'Detailed Cash Flow Chart'!AA47),0)
-IF('Financial Goals (recurring)'!$B$3=6,IF('Detailed Cash Flow Chart'!AG47="",0,'Detailed Cash Flow Chart'!AG47),0)
-IF('Financial Goals (recurring)'!$K$3=6,IF('Detailed Cash Flow Chart'!AN47="",0,'Detailed Cash Flow Chart'!AN47),0)</f>
        <v>#N/A</v>
      </c>
      <c r="AK47" s="145" t="e">
        <f ca="1">AI47
-IF('Financial Goals (non-recurring)'!$B$4=7,IF('Detailed Cash Flow Chart'!S47="",0,'Detailed Cash Flow Chart'!S47),0)
-IF('Financial Goals (non-recurring)'!$D$4=7,IF('Detailed Cash Flow Chart'!U47="",0,'Detailed Cash Flow Chart'!U47),0)
-IF('Financial Goals (non-recurring)'!$F$4=7,IF('Detailed Cash Flow Chart'!W47="",0,'Detailed Cash Flow Chart'!W47),0)
-IF('Financial Goals (non-recurring)'!$H$4=7,IF('Detailed Cash Flow Chart'!Y47="",0,'Detailed Cash Flow Chart'!Y47),0)
-IF('Financial Goals (non-recurring)'!$J$4=7,IF('Detailed Cash Flow Chart'!AA47="",0,'Detailed Cash Flow Chart'!AA47),0)
-IF('Financial Goals (recurring)'!$B$3=7,IF('Detailed Cash Flow Chart'!AG47="",0,'Detailed Cash Flow Chart'!AG47),0)
-IF('Financial Goals (recurring)'!$K$3=7,IF('Detailed Cash Flow Chart'!AN47="",0,'Detailed Cash Flow Chart'!AN47),0)</f>
        <v>#N/A</v>
      </c>
    </row>
    <row r="48" spans="1:61" ht="15.6">
      <c r="A48" s="45" t="e">
        <f ca="1">IF(ISERROR(C48),NA(),'Detailed Cash Flow Chart'!AJ48)</f>
        <v>#N/A</v>
      </c>
      <c r="B48" s="40">
        <f ca="1">'Detailed Cash Flow Chart'!B48</f>
        <v>84</v>
      </c>
      <c r="C48" s="87" t="e">
        <f t="shared" ca="1" si="11"/>
        <v>#N/A</v>
      </c>
      <c r="D48" s="87" t="e">
        <f t="shared" ca="1" si="0"/>
        <v>#N/A</v>
      </c>
      <c r="E48" s="87" t="e">
        <f t="shared" ca="1" si="1"/>
        <v>#N/A</v>
      </c>
      <c r="F48" s="87" t="e">
        <f t="shared" ca="1" si="2"/>
        <v>#N/A</v>
      </c>
      <c r="G48" s="87" t="e">
        <f t="shared" ca="1" si="3"/>
        <v>#N/A</v>
      </c>
      <c r="H48" s="87" t="e">
        <f t="shared" ca="1" si="6"/>
        <v>#N/A</v>
      </c>
      <c r="I48" s="87">
        <f ca="1">'Detailed Cash Flow Chart'!D48</f>
        <v>1440951.1911917387</v>
      </c>
      <c r="J48" s="32" t="e">
        <f ca="1">IF(ISERROR(C48),NA(),'Detailed Cash Flow Chart'!C48)</f>
        <v>#N/A</v>
      </c>
      <c r="K48" s="32" t="e">
        <f t="shared" ca="1" si="10"/>
        <v>#N/A</v>
      </c>
      <c r="L48" s="46" t="e">
        <f ca="1">IF(ISERROR(C48),NA(),'Detailed Cash Flow Chart'!AQ48)</f>
        <v>#N/A</v>
      </c>
      <c r="M48" s="32" t="e">
        <f t="shared" ca="1" si="7"/>
        <v>#N/A</v>
      </c>
      <c r="N48" s="28"/>
      <c r="O48" s="67"/>
      <c r="P48" s="67"/>
      <c r="Q48" s="67"/>
      <c r="R48" s="67"/>
      <c r="S48" s="67"/>
      <c r="T48" s="67"/>
      <c r="U48" s="67"/>
      <c r="W48" s="67"/>
      <c r="X48" s="67"/>
      <c r="Y48" s="140" t="e">
        <f ca="1">IF('Detailed Cash Flow Chart'!E48=0,NA(),M48-'Detailed Cash Flow Chart'!E48)</f>
        <v>#N/A</v>
      </c>
      <c r="Z48" s="83"/>
      <c r="AA48" s="141" t="e">
        <f ca="1">Y48
-IF('Financial Goals (non-recurring)'!$B$4=2,IF('Detailed Cash Flow Chart'!S48="",0,'Detailed Cash Flow Chart'!S48),0)
-IF('Financial Goals (non-recurring)'!$D$4=2,IF('Detailed Cash Flow Chart'!U48="",0,'Detailed Cash Flow Chart'!U48),0)
-IF('Financial Goals (non-recurring)'!$F$4=2,IF('Detailed Cash Flow Chart'!W48="",0,'Detailed Cash Flow Chart'!W48),0)
-IF('Financial Goals (non-recurring)'!$H$4=2,IF('Detailed Cash Flow Chart'!Y48="",0,'Detailed Cash Flow Chart'!Y48),0)
-IF('Financial Goals (non-recurring)'!$J$4=2,IF('Detailed Cash Flow Chart'!AA48="",0,'Detailed Cash Flow Chart'!AA48),0)
-IF('Financial Goals (recurring)'!$B$3=2,IF('Detailed Cash Flow Chart'!AG48="",0,'Detailed Cash Flow Chart'!AG48),0)
-IF('Financial Goals (recurring)'!$K$3=2,IF('Detailed Cash Flow Chart'!AN48="",0,'Detailed Cash Flow Chart'!AN48),0)</f>
        <v>#N/A</v>
      </c>
      <c r="AB48" s="139"/>
      <c r="AC48" s="140" t="e">
        <f ca="1">AA48
-IF('Financial Goals (non-recurring)'!$B$4=3,IF('Detailed Cash Flow Chart'!S48="",0,'Detailed Cash Flow Chart'!S48),0)
-IF('Financial Goals (non-recurring)'!$D$4=3,IF('Detailed Cash Flow Chart'!U48="",0,'Detailed Cash Flow Chart'!U48),0)
-IF('Financial Goals (non-recurring)'!$F$4=3,IF('Detailed Cash Flow Chart'!W48="",0,'Detailed Cash Flow Chart'!W48),0)
-IF('Financial Goals (non-recurring)'!$H$4=3,IF('Detailed Cash Flow Chart'!Y48="",0,'Detailed Cash Flow Chart'!Y48),0)
-IF('Financial Goals (non-recurring)'!$J$4=3,IF('Detailed Cash Flow Chart'!AA48="",0,'Detailed Cash Flow Chart'!AA48),0)
-IF('Financial Goals (recurring)'!$B$3=3,IF('Detailed Cash Flow Chart'!AG48="",0,'Detailed Cash Flow Chart'!AG48),0)
-IF('Financial Goals (recurring)'!$K$3=3,IF('Detailed Cash Flow Chart'!AN48="",0,'Detailed Cash Flow Chart'!AN48),0)</f>
        <v>#N/A</v>
      </c>
      <c r="AD48" s="83"/>
      <c r="AE48" s="146" t="e">
        <f ca="1">AC48
-IF('Financial Goals (non-recurring)'!$B$4=4,IF('Detailed Cash Flow Chart'!S48="",0,'Detailed Cash Flow Chart'!S48),0)
-IF('Financial Goals (non-recurring)'!$D$4=4,IF('Detailed Cash Flow Chart'!U48="",0,'Detailed Cash Flow Chart'!U48),0)
-IF('Financial Goals (non-recurring)'!$F$4=4,IF('Detailed Cash Flow Chart'!W48="",0,'Detailed Cash Flow Chart'!W48),0)
-IF('Financial Goals (non-recurring)'!$H$4=4,IF('Detailed Cash Flow Chart'!Y48="",0,'Detailed Cash Flow Chart'!Y48),0)
-IF('Financial Goals (non-recurring)'!$J$4=4,IF('Detailed Cash Flow Chart'!AA48="",0,'Detailed Cash Flow Chart'!AA48),0)
-IF('Financial Goals (recurring)'!$B$3=4,IF('Detailed Cash Flow Chart'!AG48="",0,'Detailed Cash Flow Chart'!AG48),0)
-IF('Financial Goals (recurring)'!$K$3=4,IF('Detailed Cash Flow Chart'!AN48="",0,'Detailed Cash Flow Chart'!AN48),0)</f>
        <v>#N/A</v>
      </c>
      <c r="AF48" s="139"/>
      <c r="AG48" s="145" t="e">
        <f ca="1">AE48
-IF('Financial Goals (non-recurring)'!$B$4=5,IF('Detailed Cash Flow Chart'!S48="",0,'Detailed Cash Flow Chart'!S48),0)
-IF('Financial Goals (non-recurring)'!$D$4=5,IF('Detailed Cash Flow Chart'!U48="",0,'Detailed Cash Flow Chart'!U48),0)
-IF('Financial Goals (non-recurring)'!$F$4=5,IF('Detailed Cash Flow Chart'!W48="",0,'Detailed Cash Flow Chart'!W48),0)
-IF('Financial Goals (non-recurring)'!$H$4=5,IF('Detailed Cash Flow Chart'!Y48="",0,'Detailed Cash Flow Chart'!Y48),0)
-IF('Financial Goals (non-recurring)'!$J$4=5,IF('Detailed Cash Flow Chart'!AA48="",0,'Detailed Cash Flow Chart'!AA48),0)
-IF('Financial Goals (recurring)'!$B$3=5,IF('Detailed Cash Flow Chart'!AG48="",0,'Detailed Cash Flow Chart'!AG48),0)
-IF('Financial Goals (recurring)'!$K$3=5,IF('Detailed Cash Flow Chart'!AN48="",0,'Detailed Cash Flow Chart'!AN48),0)</f>
        <v>#N/A</v>
      </c>
      <c r="AI48" s="145" t="e">
        <f ca="1">AG48
-IF('Financial Goals (non-recurring)'!$B$4=6,IF('Detailed Cash Flow Chart'!S48="",0,'Detailed Cash Flow Chart'!S48),0)
-IF('Financial Goals (non-recurring)'!$D$4=6,IF('Detailed Cash Flow Chart'!U48="",0,'Detailed Cash Flow Chart'!U48),0)
-IF('Financial Goals (non-recurring)'!$F$4=6,IF('Detailed Cash Flow Chart'!W48="",0,'Detailed Cash Flow Chart'!W48),0)
-IF('Financial Goals (non-recurring)'!$H$4=6,IF('Detailed Cash Flow Chart'!Y48="",0,'Detailed Cash Flow Chart'!Y48),0)
-IF('Financial Goals (non-recurring)'!$J$4=6,IF('Detailed Cash Flow Chart'!AA48="",0,'Detailed Cash Flow Chart'!AA48),0)
-IF('Financial Goals (recurring)'!$B$3=6,IF('Detailed Cash Flow Chart'!AG48="",0,'Detailed Cash Flow Chart'!AG48),0)
-IF('Financial Goals (recurring)'!$K$3=6,IF('Detailed Cash Flow Chart'!AN48="",0,'Detailed Cash Flow Chart'!AN48),0)</f>
        <v>#N/A</v>
      </c>
      <c r="AK48" s="145" t="e">
        <f ca="1">AI48
-IF('Financial Goals (non-recurring)'!$B$4=7,IF('Detailed Cash Flow Chart'!S48="",0,'Detailed Cash Flow Chart'!S48),0)
-IF('Financial Goals (non-recurring)'!$D$4=7,IF('Detailed Cash Flow Chart'!U48="",0,'Detailed Cash Flow Chart'!U48),0)
-IF('Financial Goals (non-recurring)'!$F$4=7,IF('Detailed Cash Flow Chart'!W48="",0,'Detailed Cash Flow Chart'!W48),0)
-IF('Financial Goals (non-recurring)'!$H$4=7,IF('Detailed Cash Flow Chart'!Y48="",0,'Detailed Cash Flow Chart'!Y48),0)
-IF('Financial Goals (non-recurring)'!$J$4=7,IF('Detailed Cash Flow Chart'!AA48="",0,'Detailed Cash Flow Chart'!AA48),0)
-IF('Financial Goals (recurring)'!$B$3=7,IF('Detailed Cash Flow Chart'!AG48="",0,'Detailed Cash Flow Chart'!AG48),0)
-IF('Financial Goals (recurring)'!$K$3=7,IF('Detailed Cash Flow Chart'!AN48="",0,'Detailed Cash Flow Chart'!AN48),0)</f>
        <v>#N/A</v>
      </c>
    </row>
    <row r="49" spans="1:37" ht="15.6">
      <c r="A49" s="45" t="e">
        <f ca="1">IF(ISERROR(C49),NA(),'Detailed Cash Flow Chart'!AJ49)</f>
        <v>#N/A</v>
      </c>
      <c r="B49" s="40">
        <f ca="1">'Detailed Cash Flow Chart'!B49</f>
        <v>85</v>
      </c>
      <c r="C49" s="87" t="e">
        <f t="shared" ca="1" si="11"/>
        <v>#N/A</v>
      </c>
      <c r="D49" s="87" t="e">
        <f t="shared" ca="1" si="0"/>
        <v>#N/A</v>
      </c>
      <c r="E49" s="87" t="e">
        <f t="shared" ca="1" si="1"/>
        <v>#N/A</v>
      </c>
      <c r="F49" s="87" t="e">
        <f t="shared" ca="1" si="2"/>
        <v>#N/A</v>
      </c>
      <c r="G49" s="87" t="e">
        <f t="shared" ca="1" si="3"/>
        <v>#N/A</v>
      </c>
      <c r="H49" s="87" t="e">
        <f t="shared" ca="1" si="6"/>
        <v>#N/A</v>
      </c>
      <c r="I49" s="87">
        <f ca="1">'Detailed Cash Flow Chart'!D49</f>
        <v>1570636.7983989951</v>
      </c>
      <c r="J49" s="32" t="e">
        <f ca="1">IF(ISERROR(C49),NA(),'Detailed Cash Flow Chart'!C49)</f>
        <v>#N/A</v>
      </c>
      <c r="K49" s="32" t="e">
        <f t="shared" ca="1" si="10"/>
        <v>#N/A</v>
      </c>
      <c r="L49" s="46" t="e">
        <f ca="1">IF(ISERROR(C49),NA(),'Detailed Cash Flow Chart'!AQ49)</f>
        <v>#N/A</v>
      </c>
      <c r="M49" s="32" t="e">
        <f t="shared" ca="1" si="7"/>
        <v>#N/A</v>
      </c>
      <c r="N49" s="28"/>
      <c r="O49" s="67"/>
      <c r="P49" s="67"/>
      <c r="Q49" s="67"/>
      <c r="R49" s="67"/>
      <c r="S49" s="67"/>
      <c r="T49" s="67"/>
      <c r="U49" s="67"/>
      <c r="W49" s="67"/>
      <c r="X49" s="67"/>
      <c r="Y49" s="140" t="e">
        <f ca="1">IF('Detailed Cash Flow Chart'!E49=0,NA(),M49-'Detailed Cash Flow Chart'!E49)</f>
        <v>#N/A</v>
      </c>
      <c r="Z49" s="83"/>
      <c r="AA49" s="141" t="e">
        <f ca="1">Y49
-IF('Financial Goals (non-recurring)'!$B$4=2,IF('Detailed Cash Flow Chart'!S49="",0,'Detailed Cash Flow Chart'!S49),0)
-IF('Financial Goals (non-recurring)'!$D$4=2,IF('Detailed Cash Flow Chart'!U49="",0,'Detailed Cash Flow Chart'!U49),0)
-IF('Financial Goals (non-recurring)'!$F$4=2,IF('Detailed Cash Flow Chart'!W49="",0,'Detailed Cash Flow Chart'!W49),0)
-IF('Financial Goals (non-recurring)'!$H$4=2,IF('Detailed Cash Flow Chart'!Y49="",0,'Detailed Cash Flow Chart'!Y49),0)
-IF('Financial Goals (non-recurring)'!$J$4=2,IF('Detailed Cash Flow Chart'!AA49="",0,'Detailed Cash Flow Chart'!AA49),0)
-IF('Financial Goals (recurring)'!$B$3=2,IF('Detailed Cash Flow Chart'!AG49="",0,'Detailed Cash Flow Chart'!AG49),0)
-IF('Financial Goals (recurring)'!$K$3=2,IF('Detailed Cash Flow Chart'!AN49="",0,'Detailed Cash Flow Chart'!AN49),0)</f>
        <v>#N/A</v>
      </c>
      <c r="AB49" s="139"/>
      <c r="AC49" s="140" t="e">
        <f ca="1">AA49
-IF('Financial Goals (non-recurring)'!$B$4=3,IF('Detailed Cash Flow Chart'!S49="",0,'Detailed Cash Flow Chart'!S49),0)
-IF('Financial Goals (non-recurring)'!$D$4=3,IF('Detailed Cash Flow Chart'!U49="",0,'Detailed Cash Flow Chart'!U49),0)
-IF('Financial Goals (non-recurring)'!$F$4=3,IF('Detailed Cash Flow Chart'!W49="",0,'Detailed Cash Flow Chart'!W49),0)
-IF('Financial Goals (non-recurring)'!$H$4=3,IF('Detailed Cash Flow Chart'!Y49="",0,'Detailed Cash Flow Chart'!Y49),0)
-IF('Financial Goals (non-recurring)'!$J$4=3,IF('Detailed Cash Flow Chart'!AA49="",0,'Detailed Cash Flow Chart'!AA49),0)
-IF('Financial Goals (recurring)'!$B$3=3,IF('Detailed Cash Flow Chart'!AG49="",0,'Detailed Cash Flow Chart'!AG49),0)
-IF('Financial Goals (recurring)'!$K$3=3,IF('Detailed Cash Flow Chart'!AN49="",0,'Detailed Cash Flow Chart'!AN49),0)</f>
        <v>#N/A</v>
      </c>
      <c r="AD49" s="83"/>
      <c r="AE49" s="146" t="e">
        <f ca="1">AC49
-IF('Financial Goals (non-recurring)'!$B$4=4,IF('Detailed Cash Flow Chart'!S49="",0,'Detailed Cash Flow Chart'!S49),0)
-IF('Financial Goals (non-recurring)'!$D$4=4,IF('Detailed Cash Flow Chart'!U49="",0,'Detailed Cash Flow Chart'!U49),0)
-IF('Financial Goals (non-recurring)'!$F$4=4,IF('Detailed Cash Flow Chart'!W49="",0,'Detailed Cash Flow Chart'!W49),0)
-IF('Financial Goals (non-recurring)'!$H$4=4,IF('Detailed Cash Flow Chart'!Y49="",0,'Detailed Cash Flow Chart'!Y49),0)
-IF('Financial Goals (non-recurring)'!$J$4=4,IF('Detailed Cash Flow Chart'!AA49="",0,'Detailed Cash Flow Chart'!AA49),0)
-IF('Financial Goals (recurring)'!$B$3=4,IF('Detailed Cash Flow Chart'!AG49="",0,'Detailed Cash Flow Chart'!AG49),0)
-IF('Financial Goals (recurring)'!$K$3=4,IF('Detailed Cash Flow Chart'!AN49="",0,'Detailed Cash Flow Chart'!AN49),0)</f>
        <v>#N/A</v>
      </c>
      <c r="AF49" s="139"/>
      <c r="AG49" s="145" t="e">
        <f ca="1">AE49
-IF('Financial Goals (non-recurring)'!$B$4=5,IF('Detailed Cash Flow Chart'!S49="",0,'Detailed Cash Flow Chart'!S49),0)
-IF('Financial Goals (non-recurring)'!$D$4=5,IF('Detailed Cash Flow Chart'!U49="",0,'Detailed Cash Flow Chart'!U49),0)
-IF('Financial Goals (non-recurring)'!$F$4=5,IF('Detailed Cash Flow Chart'!W49="",0,'Detailed Cash Flow Chart'!W49),0)
-IF('Financial Goals (non-recurring)'!$H$4=5,IF('Detailed Cash Flow Chart'!Y49="",0,'Detailed Cash Flow Chart'!Y49),0)
-IF('Financial Goals (non-recurring)'!$J$4=5,IF('Detailed Cash Flow Chart'!AA49="",0,'Detailed Cash Flow Chart'!AA49),0)
-IF('Financial Goals (recurring)'!$B$3=5,IF('Detailed Cash Flow Chart'!AG49="",0,'Detailed Cash Flow Chart'!AG49),0)
-IF('Financial Goals (recurring)'!$K$3=5,IF('Detailed Cash Flow Chart'!AN49="",0,'Detailed Cash Flow Chart'!AN49),0)</f>
        <v>#N/A</v>
      </c>
      <c r="AI49" s="145" t="e">
        <f ca="1">AG49
-IF('Financial Goals (non-recurring)'!$B$4=6,IF('Detailed Cash Flow Chart'!S49="",0,'Detailed Cash Flow Chart'!S49),0)
-IF('Financial Goals (non-recurring)'!$D$4=6,IF('Detailed Cash Flow Chart'!U49="",0,'Detailed Cash Flow Chart'!U49),0)
-IF('Financial Goals (non-recurring)'!$F$4=6,IF('Detailed Cash Flow Chart'!W49="",0,'Detailed Cash Flow Chart'!W49),0)
-IF('Financial Goals (non-recurring)'!$H$4=6,IF('Detailed Cash Flow Chart'!Y49="",0,'Detailed Cash Flow Chart'!Y49),0)
-IF('Financial Goals (non-recurring)'!$J$4=6,IF('Detailed Cash Flow Chart'!AA49="",0,'Detailed Cash Flow Chart'!AA49),0)
-IF('Financial Goals (recurring)'!$B$3=6,IF('Detailed Cash Flow Chart'!AG49="",0,'Detailed Cash Flow Chart'!AG49),0)
-IF('Financial Goals (recurring)'!$K$3=6,IF('Detailed Cash Flow Chart'!AN49="",0,'Detailed Cash Flow Chart'!AN49),0)</f>
        <v>#N/A</v>
      </c>
      <c r="AK49" s="145" t="e">
        <f ca="1">AI49
-IF('Financial Goals (non-recurring)'!$B$4=7,IF('Detailed Cash Flow Chart'!S49="",0,'Detailed Cash Flow Chart'!S49),0)
-IF('Financial Goals (non-recurring)'!$D$4=7,IF('Detailed Cash Flow Chart'!U49="",0,'Detailed Cash Flow Chart'!U49),0)
-IF('Financial Goals (non-recurring)'!$F$4=7,IF('Detailed Cash Flow Chart'!W49="",0,'Detailed Cash Flow Chart'!W49),0)
-IF('Financial Goals (non-recurring)'!$H$4=7,IF('Detailed Cash Flow Chart'!Y49="",0,'Detailed Cash Flow Chart'!Y49),0)
-IF('Financial Goals (non-recurring)'!$J$4=7,IF('Detailed Cash Flow Chart'!AA49="",0,'Detailed Cash Flow Chart'!AA49),0)
-IF('Financial Goals (recurring)'!$B$3=7,IF('Detailed Cash Flow Chart'!AG49="",0,'Detailed Cash Flow Chart'!AG49),0)
-IF('Financial Goals (recurring)'!$K$3=7,IF('Detailed Cash Flow Chart'!AN49="",0,'Detailed Cash Flow Chart'!AN49),0)</f>
        <v>#N/A</v>
      </c>
    </row>
    <row r="50" spans="1:37" ht="15.6">
      <c r="A50" s="45" t="e">
        <f ca="1">IF(ISERROR(C50),NA(),'Detailed Cash Flow Chart'!AJ50)</f>
        <v>#N/A</v>
      </c>
      <c r="B50" s="40">
        <f ca="1">'Detailed Cash Flow Chart'!B50</f>
        <v>86</v>
      </c>
      <c r="C50" s="87" t="e">
        <f t="shared" ca="1" si="11"/>
        <v>#N/A</v>
      </c>
      <c r="D50" s="87" t="e">
        <f t="shared" ca="1" si="0"/>
        <v>#N/A</v>
      </c>
      <c r="E50" s="87" t="e">
        <f t="shared" ca="1" si="1"/>
        <v>#N/A</v>
      </c>
      <c r="F50" s="87" t="e">
        <f t="shared" ca="1" si="2"/>
        <v>#N/A</v>
      </c>
      <c r="G50" s="87" t="e">
        <f t="shared" ca="1" si="3"/>
        <v>#N/A</v>
      </c>
      <c r="H50" s="87" t="e">
        <f t="shared" ca="1" si="6"/>
        <v>#N/A</v>
      </c>
      <c r="I50" s="87">
        <f ca="1">'Detailed Cash Flow Chart'!D50</f>
        <v>1711994.1102549052</v>
      </c>
      <c r="J50" s="32" t="e">
        <f ca="1">IF(ISERROR(C50),NA(),'Detailed Cash Flow Chart'!C50)</f>
        <v>#N/A</v>
      </c>
      <c r="K50" s="32" t="e">
        <f t="shared" ca="1" si="10"/>
        <v>#N/A</v>
      </c>
      <c r="L50" s="46" t="e">
        <f ca="1">IF(ISERROR(C50),NA(),'Detailed Cash Flow Chart'!AQ50)</f>
        <v>#N/A</v>
      </c>
      <c r="M50" s="32" t="e">
        <f t="shared" ca="1" si="7"/>
        <v>#N/A</v>
      </c>
      <c r="N50" s="28"/>
      <c r="O50" s="67"/>
      <c r="P50" s="67"/>
      <c r="Q50" s="67"/>
      <c r="R50" s="67"/>
      <c r="S50" s="67"/>
      <c r="T50" s="67"/>
      <c r="U50" s="67"/>
      <c r="W50" s="67"/>
      <c r="X50" s="67"/>
      <c r="Y50" s="140" t="e">
        <f ca="1">IF('Detailed Cash Flow Chart'!E50=0,NA(),M50-'Detailed Cash Flow Chart'!E50)</f>
        <v>#N/A</v>
      </c>
      <c r="Z50" s="83"/>
      <c r="AA50" s="141" t="e">
        <f ca="1">Y50
-IF('Financial Goals (non-recurring)'!$B$4=2,IF('Detailed Cash Flow Chart'!S50="",0,'Detailed Cash Flow Chart'!S50),0)
-IF('Financial Goals (non-recurring)'!$D$4=2,IF('Detailed Cash Flow Chart'!U50="",0,'Detailed Cash Flow Chart'!U50),0)
-IF('Financial Goals (non-recurring)'!$F$4=2,IF('Detailed Cash Flow Chart'!W50="",0,'Detailed Cash Flow Chart'!W50),0)
-IF('Financial Goals (non-recurring)'!$H$4=2,IF('Detailed Cash Flow Chart'!Y50="",0,'Detailed Cash Flow Chart'!Y50),0)
-IF('Financial Goals (non-recurring)'!$J$4=2,IF('Detailed Cash Flow Chart'!AA50="",0,'Detailed Cash Flow Chart'!AA50),0)
-IF('Financial Goals (recurring)'!$B$3=2,IF('Detailed Cash Flow Chart'!AG50="",0,'Detailed Cash Flow Chart'!AG50),0)
-IF('Financial Goals (recurring)'!$K$3=2,IF('Detailed Cash Flow Chart'!AN50="",0,'Detailed Cash Flow Chart'!AN50),0)</f>
        <v>#N/A</v>
      </c>
      <c r="AB50" s="139"/>
      <c r="AC50" s="140" t="e">
        <f ca="1">AA50
-IF('Financial Goals (non-recurring)'!$B$4=3,IF('Detailed Cash Flow Chart'!S50="",0,'Detailed Cash Flow Chart'!S50),0)
-IF('Financial Goals (non-recurring)'!$D$4=3,IF('Detailed Cash Flow Chart'!U50="",0,'Detailed Cash Flow Chart'!U50),0)
-IF('Financial Goals (non-recurring)'!$F$4=3,IF('Detailed Cash Flow Chart'!W50="",0,'Detailed Cash Flow Chart'!W50),0)
-IF('Financial Goals (non-recurring)'!$H$4=3,IF('Detailed Cash Flow Chart'!Y50="",0,'Detailed Cash Flow Chart'!Y50),0)
-IF('Financial Goals (non-recurring)'!$J$4=3,IF('Detailed Cash Flow Chart'!AA50="",0,'Detailed Cash Flow Chart'!AA50),0)
-IF('Financial Goals (recurring)'!$B$3=3,IF('Detailed Cash Flow Chart'!AG50="",0,'Detailed Cash Flow Chart'!AG50),0)
-IF('Financial Goals (recurring)'!$K$3=3,IF('Detailed Cash Flow Chart'!AN50="",0,'Detailed Cash Flow Chart'!AN50),0)</f>
        <v>#N/A</v>
      </c>
      <c r="AD50" s="83"/>
      <c r="AE50" s="146" t="e">
        <f ca="1">AC50
-IF('Financial Goals (non-recurring)'!$B$4=4,IF('Detailed Cash Flow Chart'!S50="",0,'Detailed Cash Flow Chart'!S50),0)
-IF('Financial Goals (non-recurring)'!$D$4=4,IF('Detailed Cash Flow Chart'!U50="",0,'Detailed Cash Flow Chart'!U50),0)
-IF('Financial Goals (non-recurring)'!$F$4=4,IF('Detailed Cash Flow Chart'!W50="",0,'Detailed Cash Flow Chart'!W50),0)
-IF('Financial Goals (non-recurring)'!$H$4=4,IF('Detailed Cash Flow Chart'!Y50="",0,'Detailed Cash Flow Chart'!Y50),0)
-IF('Financial Goals (non-recurring)'!$J$4=4,IF('Detailed Cash Flow Chart'!AA50="",0,'Detailed Cash Flow Chart'!AA50),0)
-IF('Financial Goals (recurring)'!$B$3=4,IF('Detailed Cash Flow Chart'!AG50="",0,'Detailed Cash Flow Chart'!AG50),0)
-IF('Financial Goals (recurring)'!$K$3=4,IF('Detailed Cash Flow Chart'!AN50="",0,'Detailed Cash Flow Chart'!AN50),0)</f>
        <v>#N/A</v>
      </c>
      <c r="AF50" s="139"/>
      <c r="AG50" s="145" t="e">
        <f ca="1">AE50
-IF('Financial Goals (non-recurring)'!$B$4=5,IF('Detailed Cash Flow Chart'!S50="",0,'Detailed Cash Flow Chart'!S50),0)
-IF('Financial Goals (non-recurring)'!$D$4=5,IF('Detailed Cash Flow Chart'!U50="",0,'Detailed Cash Flow Chart'!U50),0)
-IF('Financial Goals (non-recurring)'!$F$4=5,IF('Detailed Cash Flow Chart'!W50="",0,'Detailed Cash Flow Chart'!W50),0)
-IF('Financial Goals (non-recurring)'!$H$4=5,IF('Detailed Cash Flow Chart'!Y50="",0,'Detailed Cash Flow Chart'!Y50),0)
-IF('Financial Goals (non-recurring)'!$J$4=5,IF('Detailed Cash Flow Chart'!AA50="",0,'Detailed Cash Flow Chart'!AA50),0)
-IF('Financial Goals (recurring)'!$B$3=5,IF('Detailed Cash Flow Chart'!AG50="",0,'Detailed Cash Flow Chart'!AG50),0)
-IF('Financial Goals (recurring)'!$K$3=5,IF('Detailed Cash Flow Chart'!AN50="",0,'Detailed Cash Flow Chart'!AN50),0)</f>
        <v>#N/A</v>
      </c>
      <c r="AI50" s="145" t="e">
        <f ca="1">AG50
-IF('Financial Goals (non-recurring)'!$B$4=6,IF('Detailed Cash Flow Chart'!S50="",0,'Detailed Cash Flow Chart'!S50),0)
-IF('Financial Goals (non-recurring)'!$D$4=6,IF('Detailed Cash Flow Chart'!U50="",0,'Detailed Cash Flow Chart'!U50),0)
-IF('Financial Goals (non-recurring)'!$F$4=6,IF('Detailed Cash Flow Chart'!W50="",0,'Detailed Cash Flow Chart'!W50),0)
-IF('Financial Goals (non-recurring)'!$H$4=6,IF('Detailed Cash Flow Chart'!Y50="",0,'Detailed Cash Flow Chart'!Y50),0)
-IF('Financial Goals (non-recurring)'!$J$4=6,IF('Detailed Cash Flow Chart'!AA50="",0,'Detailed Cash Flow Chart'!AA50),0)
-IF('Financial Goals (recurring)'!$B$3=6,IF('Detailed Cash Flow Chart'!AG50="",0,'Detailed Cash Flow Chart'!AG50),0)
-IF('Financial Goals (recurring)'!$K$3=6,IF('Detailed Cash Flow Chart'!AN50="",0,'Detailed Cash Flow Chart'!AN50),0)</f>
        <v>#N/A</v>
      </c>
      <c r="AK50" s="145" t="e">
        <f ca="1">AI50
-IF('Financial Goals (non-recurring)'!$B$4=7,IF('Detailed Cash Flow Chart'!S50="",0,'Detailed Cash Flow Chart'!S50),0)
-IF('Financial Goals (non-recurring)'!$D$4=7,IF('Detailed Cash Flow Chart'!U50="",0,'Detailed Cash Flow Chart'!U50),0)
-IF('Financial Goals (non-recurring)'!$F$4=7,IF('Detailed Cash Flow Chart'!W50="",0,'Detailed Cash Flow Chart'!W50),0)
-IF('Financial Goals (non-recurring)'!$H$4=7,IF('Detailed Cash Flow Chart'!Y50="",0,'Detailed Cash Flow Chart'!Y50),0)
-IF('Financial Goals (non-recurring)'!$J$4=7,IF('Detailed Cash Flow Chart'!AA50="",0,'Detailed Cash Flow Chart'!AA50),0)
-IF('Financial Goals (recurring)'!$B$3=7,IF('Detailed Cash Flow Chart'!AG50="",0,'Detailed Cash Flow Chart'!AG50),0)
-IF('Financial Goals (recurring)'!$K$3=7,IF('Detailed Cash Flow Chart'!AN50="",0,'Detailed Cash Flow Chart'!AN50),0)</f>
        <v>#N/A</v>
      </c>
    </row>
    <row r="51" spans="1:37" ht="15.6">
      <c r="A51" s="45" t="e">
        <f ca="1">IF(ISERROR(C51),NA(),'Detailed Cash Flow Chart'!AJ51)</f>
        <v>#N/A</v>
      </c>
      <c r="B51" s="40">
        <f ca="1">'Detailed Cash Flow Chart'!B51</f>
        <v>87</v>
      </c>
      <c r="C51" s="87" t="e">
        <f t="shared" ca="1" si="11"/>
        <v>#N/A</v>
      </c>
      <c r="D51" s="87" t="e">
        <f t="shared" ca="1" si="0"/>
        <v>#N/A</v>
      </c>
      <c r="E51" s="87" t="e">
        <f t="shared" ca="1" si="1"/>
        <v>#N/A</v>
      </c>
      <c r="F51" s="87" t="e">
        <f t="shared" ca="1" si="2"/>
        <v>#N/A</v>
      </c>
      <c r="G51" s="87" t="e">
        <f t="shared" ca="1" si="3"/>
        <v>#N/A</v>
      </c>
      <c r="H51" s="87" t="e">
        <f t="shared" ca="1" si="6"/>
        <v>#N/A</v>
      </c>
      <c r="I51" s="87">
        <f ca="1">'Detailed Cash Flow Chart'!D51</f>
        <v>1866073.5801778466</v>
      </c>
      <c r="J51" s="32" t="e">
        <f ca="1">IF(ISERROR(C51),NA(),'Detailed Cash Flow Chart'!C51)</f>
        <v>#N/A</v>
      </c>
      <c r="K51" s="32" t="e">
        <f t="shared" ca="1" si="10"/>
        <v>#N/A</v>
      </c>
      <c r="L51" s="46" t="e">
        <f ca="1">IF(ISERROR(C51),NA(),'Detailed Cash Flow Chart'!AQ51)</f>
        <v>#N/A</v>
      </c>
      <c r="M51" s="32" t="e">
        <f t="shared" ca="1" si="7"/>
        <v>#N/A</v>
      </c>
      <c r="N51" s="28"/>
      <c r="O51" s="67"/>
      <c r="P51" s="67"/>
      <c r="Q51" s="67"/>
      <c r="R51" s="67"/>
      <c r="S51" s="67"/>
      <c r="T51" s="67"/>
      <c r="U51" s="67"/>
      <c r="W51" s="67"/>
      <c r="X51" s="67"/>
      <c r="Y51" s="140" t="e">
        <f ca="1">IF('Detailed Cash Flow Chart'!E51=0,NA(),M51-'Detailed Cash Flow Chart'!E51)</f>
        <v>#N/A</v>
      </c>
      <c r="Z51" s="83"/>
      <c r="AA51" s="141" t="e">
        <f ca="1">Y51
-IF('Financial Goals (non-recurring)'!$B$4=2,IF('Detailed Cash Flow Chart'!S51="",0,'Detailed Cash Flow Chart'!S51),0)
-IF('Financial Goals (non-recurring)'!$D$4=2,IF('Detailed Cash Flow Chart'!U51="",0,'Detailed Cash Flow Chart'!U51),0)
-IF('Financial Goals (non-recurring)'!$F$4=2,IF('Detailed Cash Flow Chart'!W51="",0,'Detailed Cash Flow Chart'!W51),0)
-IF('Financial Goals (non-recurring)'!$H$4=2,IF('Detailed Cash Flow Chart'!Y51="",0,'Detailed Cash Flow Chart'!Y51),0)
-IF('Financial Goals (non-recurring)'!$J$4=2,IF('Detailed Cash Flow Chart'!AA51="",0,'Detailed Cash Flow Chart'!AA51),0)
-IF('Financial Goals (recurring)'!$B$3=2,IF('Detailed Cash Flow Chart'!AG51="",0,'Detailed Cash Flow Chart'!AG51),0)
-IF('Financial Goals (recurring)'!$K$3=2,IF('Detailed Cash Flow Chart'!AN51="",0,'Detailed Cash Flow Chart'!AN51),0)</f>
        <v>#N/A</v>
      </c>
      <c r="AB51" s="139"/>
      <c r="AC51" s="140" t="e">
        <f ca="1">AA51
-IF('Financial Goals (non-recurring)'!$B$4=3,IF('Detailed Cash Flow Chart'!S51="",0,'Detailed Cash Flow Chart'!S51),0)
-IF('Financial Goals (non-recurring)'!$D$4=3,IF('Detailed Cash Flow Chart'!U51="",0,'Detailed Cash Flow Chart'!U51),0)
-IF('Financial Goals (non-recurring)'!$F$4=3,IF('Detailed Cash Flow Chart'!W51="",0,'Detailed Cash Flow Chart'!W51),0)
-IF('Financial Goals (non-recurring)'!$H$4=3,IF('Detailed Cash Flow Chart'!Y51="",0,'Detailed Cash Flow Chart'!Y51),0)
-IF('Financial Goals (non-recurring)'!$J$4=3,IF('Detailed Cash Flow Chart'!AA51="",0,'Detailed Cash Flow Chart'!AA51),0)
-IF('Financial Goals (recurring)'!$B$3=3,IF('Detailed Cash Flow Chart'!AG51="",0,'Detailed Cash Flow Chart'!AG51),0)
-IF('Financial Goals (recurring)'!$K$3=3,IF('Detailed Cash Flow Chart'!AN51="",0,'Detailed Cash Flow Chart'!AN51),0)</f>
        <v>#N/A</v>
      </c>
      <c r="AD51" s="83"/>
      <c r="AE51" s="146" t="e">
        <f ca="1">AC51
-IF('Financial Goals (non-recurring)'!$B$4=4,IF('Detailed Cash Flow Chart'!S51="",0,'Detailed Cash Flow Chart'!S51),0)
-IF('Financial Goals (non-recurring)'!$D$4=4,IF('Detailed Cash Flow Chart'!U51="",0,'Detailed Cash Flow Chart'!U51),0)
-IF('Financial Goals (non-recurring)'!$F$4=4,IF('Detailed Cash Flow Chart'!W51="",0,'Detailed Cash Flow Chart'!W51),0)
-IF('Financial Goals (non-recurring)'!$H$4=4,IF('Detailed Cash Flow Chart'!Y51="",0,'Detailed Cash Flow Chart'!Y51),0)
-IF('Financial Goals (non-recurring)'!$J$4=4,IF('Detailed Cash Flow Chart'!AA51="",0,'Detailed Cash Flow Chart'!AA51),0)
-IF('Financial Goals (recurring)'!$B$3=4,IF('Detailed Cash Flow Chart'!AG51="",0,'Detailed Cash Flow Chart'!AG51),0)
-IF('Financial Goals (recurring)'!$K$3=4,IF('Detailed Cash Flow Chart'!AN51="",0,'Detailed Cash Flow Chart'!AN51),0)</f>
        <v>#N/A</v>
      </c>
      <c r="AF51" s="139"/>
      <c r="AG51" s="145" t="e">
        <f ca="1">AE51
-IF('Financial Goals (non-recurring)'!$B$4=5,IF('Detailed Cash Flow Chart'!S51="",0,'Detailed Cash Flow Chart'!S51),0)
-IF('Financial Goals (non-recurring)'!$D$4=5,IF('Detailed Cash Flow Chart'!U51="",0,'Detailed Cash Flow Chart'!U51),0)
-IF('Financial Goals (non-recurring)'!$F$4=5,IF('Detailed Cash Flow Chart'!W51="",0,'Detailed Cash Flow Chart'!W51),0)
-IF('Financial Goals (non-recurring)'!$H$4=5,IF('Detailed Cash Flow Chart'!Y51="",0,'Detailed Cash Flow Chart'!Y51),0)
-IF('Financial Goals (non-recurring)'!$J$4=5,IF('Detailed Cash Flow Chart'!AA51="",0,'Detailed Cash Flow Chart'!AA51),0)
-IF('Financial Goals (recurring)'!$B$3=5,IF('Detailed Cash Flow Chart'!AG51="",0,'Detailed Cash Flow Chart'!AG51),0)
-IF('Financial Goals (recurring)'!$K$3=5,IF('Detailed Cash Flow Chart'!AN51="",0,'Detailed Cash Flow Chart'!AN51),0)</f>
        <v>#N/A</v>
      </c>
      <c r="AI51" s="145" t="e">
        <f ca="1">AG51
-IF('Financial Goals (non-recurring)'!$B$4=6,IF('Detailed Cash Flow Chart'!S51="",0,'Detailed Cash Flow Chart'!S51),0)
-IF('Financial Goals (non-recurring)'!$D$4=6,IF('Detailed Cash Flow Chart'!U51="",0,'Detailed Cash Flow Chart'!U51),0)
-IF('Financial Goals (non-recurring)'!$F$4=6,IF('Detailed Cash Flow Chart'!W51="",0,'Detailed Cash Flow Chart'!W51),0)
-IF('Financial Goals (non-recurring)'!$H$4=6,IF('Detailed Cash Flow Chart'!Y51="",0,'Detailed Cash Flow Chart'!Y51),0)
-IF('Financial Goals (non-recurring)'!$J$4=6,IF('Detailed Cash Flow Chart'!AA51="",0,'Detailed Cash Flow Chart'!AA51),0)
-IF('Financial Goals (recurring)'!$B$3=6,IF('Detailed Cash Flow Chart'!AG51="",0,'Detailed Cash Flow Chart'!AG51),0)
-IF('Financial Goals (recurring)'!$K$3=6,IF('Detailed Cash Flow Chart'!AN51="",0,'Detailed Cash Flow Chart'!AN51),0)</f>
        <v>#N/A</v>
      </c>
      <c r="AK51" s="145" t="e">
        <f ca="1">AI51
-IF('Financial Goals (non-recurring)'!$B$4=7,IF('Detailed Cash Flow Chart'!S51="",0,'Detailed Cash Flow Chart'!S51),0)
-IF('Financial Goals (non-recurring)'!$D$4=7,IF('Detailed Cash Flow Chart'!U51="",0,'Detailed Cash Flow Chart'!U51),0)
-IF('Financial Goals (non-recurring)'!$F$4=7,IF('Detailed Cash Flow Chart'!W51="",0,'Detailed Cash Flow Chart'!W51),0)
-IF('Financial Goals (non-recurring)'!$H$4=7,IF('Detailed Cash Flow Chart'!Y51="",0,'Detailed Cash Flow Chart'!Y51),0)
-IF('Financial Goals (non-recurring)'!$J$4=7,IF('Detailed Cash Flow Chart'!AA51="",0,'Detailed Cash Flow Chart'!AA51),0)
-IF('Financial Goals (recurring)'!$B$3=7,IF('Detailed Cash Flow Chart'!AG51="",0,'Detailed Cash Flow Chart'!AG51),0)
-IF('Financial Goals (recurring)'!$K$3=7,IF('Detailed Cash Flow Chart'!AN51="",0,'Detailed Cash Flow Chart'!AN51),0)</f>
        <v>#N/A</v>
      </c>
    </row>
    <row r="52" spans="1:37" ht="15.6">
      <c r="A52" s="45" t="e">
        <f ca="1">IF(ISERROR(C52),NA(),'Detailed Cash Flow Chart'!AJ52)</f>
        <v>#N/A</v>
      </c>
      <c r="B52" s="40">
        <f ca="1">'Detailed Cash Flow Chart'!B52</f>
        <v>88</v>
      </c>
      <c r="C52" s="87" t="e">
        <f t="shared" ca="1" si="11"/>
        <v>#N/A</v>
      </c>
      <c r="D52" s="87" t="e">
        <f t="shared" ca="1" si="0"/>
        <v>#N/A</v>
      </c>
      <c r="E52" s="87" t="e">
        <f t="shared" ca="1" si="1"/>
        <v>#N/A</v>
      </c>
      <c r="F52" s="87" t="e">
        <f t="shared" ca="1" si="2"/>
        <v>#N/A</v>
      </c>
      <c r="G52" s="87" t="e">
        <f t="shared" ca="1" si="3"/>
        <v>#N/A</v>
      </c>
      <c r="H52" s="87" t="e">
        <f t="shared" ca="1" si="6"/>
        <v>#N/A</v>
      </c>
      <c r="I52" s="87">
        <f ca="1">'Detailed Cash Flow Chart'!D52</f>
        <v>2034020.2023938529</v>
      </c>
      <c r="J52" s="32" t="e">
        <f ca="1">IF(ISERROR(C52),NA(),'Detailed Cash Flow Chart'!C52)</f>
        <v>#N/A</v>
      </c>
      <c r="K52" s="32" t="e">
        <f t="shared" ca="1" si="10"/>
        <v>#N/A</v>
      </c>
      <c r="L52" s="46" t="e">
        <f ca="1">IF(ISERROR(C52),NA(),'Detailed Cash Flow Chart'!AQ52)</f>
        <v>#N/A</v>
      </c>
      <c r="M52" s="32" t="e">
        <f t="shared" ca="1" si="7"/>
        <v>#N/A</v>
      </c>
      <c r="N52" s="28"/>
      <c r="O52" s="67"/>
      <c r="P52" s="67"/>
      <c r="Q52" s="67"/>
      <c r="R52" s="67"/>
      <c r="S52" s="67"/>
      <c r="T52" s="67"/>
      <c r="U52" s="67"/>
      <c r="W52" s="67"/>
      <c r="X52" s="67"/>
      <c r="Y52" s="140" t="e">
        <f ca="1">IF('Detailed Cash Flow Chart'!E52=0,NA(),M52-'Detailed Cash Flow Chart'!E52)</f>
        <v>#N/A</v>
      </c>
      <c r="Z52" s="83"/>
      <c r="AA52" s="141" t="e">
        <f ca="1">Y52
-IF('Financial Goals (non-recurring)'!$B$4=2,IF('Detailed Cash Flow Chart'!S52="",0,'Detailed Cash Flow Chart'!S52),0)
-IF('Financial Goals (non-recurring)'!$D$4=2,IF('Detailed Cash Flow Chart'!U52="",0,'Detailed Cash Flow Chart'!U52),0)
-IF('Financial Goals (non-recurring)'!$F$4=2,IF('Detailed Cash Flow Chart'!W52="",0,'Detailed Cash Flow Chart'!W52),0)
-IF('Financial Goals (non-recurring)'!$H$4=2,IF('Detailed Cash Flow Chart'!Y52="",0,'Detailed Cash Flow Chart'!Y52),0)
-IF('Financial Goals (non-recurring)'!$J$4=2,IF('Detailed Cash Flow Chart'!AA52="",0,'Detailed Cash Flow Chart'!AA52),0)
-IF('Financial Goals (recurring)'!$B$3=2,IF('Detailed Cash Flow Chart'!AG52="",0,'Detailed Cash Flow Chart'!AG52),0)
-IF('Financial Goals (recurring)'!$K$3=2,IF('Detailed Cash Flow Chart'!AN52="",0,'Detailed Cash Flow Chart'!AN52),0)</f>
        <v>#N/A</v>
      </c>
      <c r="AB52" s="139"/>
      <c r="AC52" s="140" t="e">
        <f ca="1">AA52
-IF('Financial Goals (non-recurring)'!$B$4=3,IF('Detailed Cash Flow Chart'!S52="",0,'Detailed Cash Flow Chart'!S52),0)
-IF('Financial Goals (non-recurring)'!$D$4=3,IF('Detailed Cash Flow Chart'!U52="",0,'Detailed Cash Flow Chart'!U52),0)
-IF('Financial Goals (non-recurring)'!$F$4=3,IF('Detailed Cash Flow Chart'!W52="",0,'Detailed Cash Flow Chart'!W52),0)
-IF('Financial Goals (non-recurring)'!$H$4=3,IF('Detailed Cash Flow Chart'!Y52="",0,'Detailed Cash Flow Chart'!Y52),0)
-IF('Financial Goals (non-recurring)'!$J$4=3,IF('Detailed Cash Flow Chart'!AA52="",0,'Detailed Cash Flow Chart'!AA52),0)
-IF('Financial Goals (recurring)'!$B$3=3,IF('Detailed Cash Flow Chart'!AG52="",0,'Detailed Cash Flow Chart'!AG52),0)
-IF('Financial Goals (recurring)'!$K$3=3,IF('Detailed Cash Flow Chart'!AN52="",0,'Detailed Cash Flow Chart'!AN52),0)</f>
        <v>#N/A</v>
      </c>
      <c r="AD52" s="83"/>
      <c r="AE52" s="146" t="e">
        <f ca="1">AC52
-IF('Financial Goals (non-recurring)'!$B$4=4,IF('Detailed Cash Flow Chart'!S52="",0,'Detailed Cash Flow Chart'!S52),0)
-IF('Financial Goals (non-recurring)'!$D$4=4,IF('Detailed Cash Flow Chart'!U52="",0,'Detailed Cash Flow Chart'!U52),0)
-IF('Financial Goals (non-recurring)'!$F$4=4,IF('Detailed Cash Flow Chart'!W52="",0,'Detailed Cash Flow Chart'!W52),0)
-IF('Financial Goals (non-recurring)'!$H$4=4,IF('Detailed Cash Flow Chart'!Y52="",0,'Detailed Cash Flow Chart'!Y52),0)
-IF('Financial Goals (non-recurring)'!$J$4=4,IF('Detailed Cash Flow Chart'!AA52="",0,'Detailed Cash Flow Chart'!AA52),0)
-IF('Financial Goals (recurring)'!$B$3=4,IF('Detailed Cash Flow Chart'!AG52="",0,'Detailed Cash Flow Chart'!AG52),0)
-IF('Financial Goals (recurring)'!$K$3=4,IF('Detailed Cash Flow Chart'!AN52="",0,'Detailed Cash Flow Chart'!AN52),0)</f>
        <v>#N/A</v>
      </c>
      <c r="AF52" s="139"/>
      <c r="AG52" s="145" t="e">
        <f ca="1">AE52
-IF('Financial Goals (non-recurring)'!$B$4=5,IF('Detailed Cash Flow Chart'!S52="",0,'Detailed Cash Flow Chart'!S52),0)
-IF('Financial Goals (non-recurring)'!$D$4=5,IF('Detailed Cash Flow Chart'!U52="",0,'Detailed Cash Flow Chart'!U52),0)
-IF('Financial Goals (non-recurring)'!$F$4=5,IF('Detailed Cash Flow Chart'!W52="",0,'Detailed Cash Flow Chart'!W52),0)
-IF('Financial Goals (non-recurring)'!$H$4=5,IF('Detailed Cash Flow Chart'!Y52="",0,'Detailed Cash Flow Chart'!Y52),0)
-IF('Financial Goals (non-recurring)'!$J$4=5,IF('Detailed Cash Flow Chart'!AA52="",0,'Detailed Cash Flow Chart'!AA52),0)
-IF('Financial Goals (recurring)'!$B$3=5,IF('Detailed Cash Flow Chart'!AG52="",0,'Detailed Cash Flow Chart'!AG52),0)
-IF('Financial Goals (recurring)'!$K$3=5,IF('Detailed Cash Flow Chart'!AN52="",0,'Detailed Cash Flow Chart'!AN52),0)</f>
        <v>#N/A</v>
      </c>
      <c r="AI52" s="145" t="e">
        <f ca="1">AG52
-IF('Financial Goals (non-recurring)'!$B$4=6,IF('Detailed Cash Flow Chart'!S52="",0,'Detailed Cash Flow Chart'!S52),0)
-IF('Financial Goals (non-recurring)'!$D$4=6,IF('Detailed Cash Flow Chart'!U52="",0,'Detailed Cash Flow Chart'!U52),0)
-IF('Financial Goals (non-recurring)'!$F$4=6,IF('Detailed Cash Flow Chart'!W52="",0,'Detailed Cash Flow Chart'!W52),0)
-IF('Financial Goals (non-recurring)'!$H$4=6,IF('Detailed Cash Flow Chart'!Y52="",0,'Detailed Cash Flow Chart'!Y52),0)
-IF('Financial Goals (non-recurring)'!$J$4=6,IF('Detailed Cash Flow Chart'!AA52="",0,'Detailed Cash Flow Chart'!AA52),0)
-IF('Financial Goals (recurring)'!$B$3=6,IF('Detailed Cash Flow Chart'!AG52="",0,'Detailed Cash Flow Chart'!AG52),0)
-IF('Financial Goals (recurring)'!$K$3=6,IF('Detailed Cash Flow Chart'!AN52="",0,'Detailed Cash Flow Chart'!AN52),0)</f>
        <v>#N/A</v>
      </c>
      <c r="AK52" s="145" t="e">
        <f ca="1">AI52
-IF('Financial Goals (non-recurring)'!$B$4=7,IF('Detailed Cash Flow Chart'!S52="",0,'Detailed Cash Flow Chart'!S52),0)
-IF('Financial Goals (non-recurring)'!$D$4=7,IF('Detailed Cash Flow Chart'!U52="",0,'Detailed Cash Flow Chart'!U52),0)
-IF('Financial Goals (non-recurring)'!$F$4=7,IF('Detailed Cash Flow Chart'!W52="",0,'Detailed Cash Flow Chart'!W52),0)
-IF('Financial Goals (non-recurring)'!$H$4=7,IF('Detailed Cash Flow Chart'!Y52="",0,'Detailed Cash Flow Chart'!Y52),0)
-IF('Financial Goals (non-recurring)'!$J$4=7,IF('Detailed Cash Flow Chart'!AA52="",0,'Detailed Cash Flow Chart'!AA52),0)
-IF('Financial Goals (recurring)'!$B$3=7,IF('Detailed Cash Flow Chart'!AG52="",0,'Detailed Cash Flow Chart'!AG52),0)
-IF('Financial Goals (recurring)'!$K$3=7,IF('Detailed Cash Flow Chart'!AN52="",0,'Detailed Cash Flow Chart'!AN52),0)</f>
        <v>#N/A</v>
      </c>
    </row>
    <row r="53" spans="1:37" ht="15.6">
      <c r="A53" s="45" t="e">
        <f ca="1">IF(ISERROR(C53),NA(),'Detailed Cash Flow Chart'!AJ53)</f>
        <v>#N/A</v>
      </c>
      <c r="B53" s="40">
        <f ca="1">'Detailed Cash Flow Chart'!B53</f>
        <v>89</v>
      </c>
      <c r="C53" s="87" t="e">
        <f t="shared" ca="1" si="11"/>
        <v>#N/A</v>
      </c>
      <c r="D53" s="87" t="e">
        <f t="shared" ca="1" si="0"/>
        <v>#N/A</v>
      </c>
      <c r="E53" s="87" t="e">
        <f t="shared" ca="1" si="1"/>
        <v>#N/A</v>
      </c>
      <c r="F53" s="87" t="e">
        <f t="shared" ca="1" si="2"/>
        <v>#N/A</v>
      </c>
      <c r="G53" s="87" t="e">
        <f t="shared" ca="1" si="3"/>
        <v>#N/A</v>
      </c>
      <c r="H53" s="87" t="e">
        <f t="shared" ca="1" si="6"/>
        <v>#N/A</v>
      </c>
      <c r="I53" s="87">
        <f ca="1">'Detailed Cash Flow Chart'!D53</f>
        <v>2217082.0206092997</v>
      </c>
      <c r="J53" s="32" t="e">
        <f ca="1">IF(ISERROR(C53),NA(),'Detailed Cash Flow Chart'!C53)</f>
        <v>#N/A</v>
      </c>
      <c r="K53" s="32" t="e">
        <f t="shared" ca="1" si="10"/>
        <v>#N/A</v>
      </c>
      <c r="L53" s="46" t="e">
        <f ca="1">IF(ISERROR(C53),NA(),'Detailed Cash Flow Chart'!AQ53)</f>
        <v>#N/A</v>
      </c>
      <c r="M53" s="32" t="e">
        <f t="shared" ca="1" si="7"/>
        <v>#N/A</v>
      </c>
      <c r="N53" s="28"/>
      <c r="O53" s="67"/>
      <c r="P53" s="67"/>
      <c r="Q53" s="67"/>
      <c r="R53" s="67"/>
      <c r="S53" s="67"/>
      <c r="T53" s="67"/>
      <c r="U53" s="67"/>
      <c r="W53" s="67"/>
      <c r="X53" s="67"/>
      <c r="Y53" s="140" t="e">
        <f ca="1">IF('Detailed Cash Flow Chart'!E53=0,NA(),M53-'Detailed Cash Flow Chart'!E53)</f>
        <v>#N/A</v>
      </c>
      <c r="Z53" s="83"/>
      <c r="AA53" s="141" t="e">
        <f ca="1">Y53
-IF('Financial Goals (non-recurring)'!$B$4=2,IF('Detailed Cash Flow Chart'!S53="",0,'Detailed Cash Flow Chart'!S53),0)
-IF('Financial Goals (non-recurring)'!$D$4=2,IF('Detailed Cash Flow Chart'!U53="",0,'Detailed Cash Flow Chart'!U53),0)
-IF('Financial Goals (non-recurring)'!$F$4=2,IF('Detailed Cash Flow Chart'!W53="",0,'Detailed Cash Flow Chart'!W53),0)
-IF('Financial Goals (non-recurring)'!$H$4=2,IF('Detailed Cash Flow Chart'!Y53="",0,'Detailed Cash Flow Chart'!Y53),0)
-IF('Financial Goals (non-recurring)'!$J$4=2,IF('Detailed Cash Flow Chart'!AA53="",0,'Detailed Cash Flow Chart'!AA53),0)
-IF('Financial Goals (recurring)'!$B$3=2,IF('Detailed Cash Flow Chart'!AG53="",0,'Detailed Cash Flow Chart'!AG53),0)
-IF('Financial Goals (recurring)'!$K$3=2,IF('Detailed Cash Flow Chart'!AN53="",0,'Detailed Cash Flow Chart'!AN53),0)</f>
        <v>#N/A</v>
      </c>
      <c r="AB53" s="139"/>
      <c r="AC53" s="140" t="e">
        <f ca="1">AA53
-IF('Financial Goals (non-recurring)'!$B$4=3,IF('Detailed Cash Flow Chart'!S53="",0,'Detailed Cash Flow Chart'!S53),0)
-IF('Financial Goals (non-recurring)'!$D$4=3,IF('Detailed Cash Flow Chart'!U53="",0,'Detailed Cash Flow Chart'!U53),0)
-IF('Financial Goals (non-recurring)'!$F$4=3,IF('Detailed Cash Flow Chart'!W53="",0,'Detailed Cash Flow Chart'!W53),0)
-IF('Financial Goals (non-recurring)'!$H$4=3,IF('Detailed Cash Flow Chart'!Y53="",0,'Detailed Cash Flow Chart'!Y53),0)
-IF('Financial Goals (non-recurring)'!$J$4=3,IF('Detailed Cash Flow Chart'!AA53="",0,'Detailed Cash Flow Chart'!AA53),0)
-IF('Financial Goals (recurring)'!$B$3=3,IF('Detailed Cash Flow Chart'!AG53="",0,'Detailed Cash Flow Chart'!AG53),0)
-IF('Financial Goals (recurring)'!$K$3=3,IF('Detailed Cash Flow Chart'!AN53="",0,'Detailed Cash Flow Chart'!AN53),0)</f>
        <v>#N/A</v>
      </c>
      <c r="AD53" s="83"/>
      <c r="AE53" s="146" t="e">
        <f ca="1">AC53
-IF('Financial Goals (non-recurring)'!$B$4=4,IF('Detailed Cash Flow Chart'!S53="",0,'Detailed Cash Flow Chart'!S53),0)
-IF('Financial Goals (non-recurring)'!$D$4=4,IF('Detailed Cash Flow Chart'!U53="",0,'Detailed Cash Flow Chart'!U53),0)
-IF('Financial Goals (non-recurring)'!$F$4=4,IF('Detailed Cash Flow Chart'!W53="",0,'Detailed Cash Flow Chart'!W53),0)
-IF('Financial Goals (non-recurring)'!$H$4=4,IF('Detailed Cash Flow Chart'!Y53="",0,'Detailed Cash Flow Chart'!Y53),0)
-IF('Financial Goals (non-recurring)'!$J$4=4,IF('Detailed Cash Flow Chart'!AA53="",0,'Detailed Cash Flow Chart'!AA53),0)
-IF('Financial Goals (recurring)'!$B$3=4,IF('Detailed Cash Flow Chart'!AG53="",0,'Detailed Cash Flow Chart'!AG53),0)
-IF('Financial Goals (recurring)'!$K$3=4,IF('Detailed Cash Flow Chart'!AN53="",0,'Detailed Cash Flow Chart'!AN53),0)</f>
        <v>#N/A</v>
      </c>
      <c r="AF53" s="139"/>
      <c r="AG53" s="145" t="e">
        <f ca="1">AE53
-IF('Financial Goals (non-recurring)'!$B$4=5,IF('Detailed Cash Flow Chart'!S53="",0,'Detailed Cash Flow Chart'!S53),0)
-IF('Financial Goals (non-recurring)'!$D$4=5,IF('Detailed Cash Flow Chart'!U53="",0,'Detailed Cash Flow Chart'!U53),0)
-IF('Financial Goals (non-recurring)'!$F$4=5,IF('Detailed Cash Flow Chart'!W53="",0,'Detailed Cash Flow Chart'!W53),0)
-IF('Financial Goals (non-recurring)'!$H$4=5,IF('Detailed Cash Flow Chart'!Y53="",0,'Detailed Cash Flow Chart'!Y53),0)
-IF('Financial Goals (non-recurring)'!$J$4=5,IF('Detailed Cash Flow Chart'!AA53="",0,'Detailed Cash Flow Chart'!AA53),0)
-IF('Financial Goals (recurring)'!$B$3=5,IF('Detailed Cash Flow Chart'!AG53="",0,'Detailed Cash Flow Chart'!AG53),0)
-IF('Financial Goals (recurring)'!$K$3=5,IF('Detailed Cash Flow Chart'!AN53="",0,'Detailed Cash Flow Chart'!AN53),0)</f>
        <v>#N/A</v>
      </c>
      <c r="AI53" s="145" t="e">
        <f ca="1">AG53
-IF('Financial Goals (non-recurring)'!$B$4=6,IF('Detailed Cash Flow Chart'!S53="",0,'Detailed Cash Flow Chart'!S53),0)
-IF('Financial Goals (non-recurring)'!$D$4=6,IF('Detailed Cash Flow Chart'!U53="",0,'Detailed Cash Flow Chart'!U53),0)
-IF('Financial Goals (non-recurring)'!$F$4=6,IF('Detailed Cash Flow Chart'!W53="",0,'Detailed Cash Flow Chart'!W53),0)
-IF('Financial Goals (non-recurring)'!$H$4=6,IF('Detailed Cash Flow Chart'!Y53="",0,'Detailed Cash Flow Chart'!Y53),0)
-IF('Financial Goals (non-recurring)'!$J$4=6,IF('Detailed Cash Flow Chart'!AA53="",0,'Detailed Cash Flow Chart'!AA53),0)
-IF('Financial Goals (recurring)'!$B$3=6,IF('Detailed Cash Flow Chart'!AG53="",0,'Detailed Cash Flow Chart'!AG53),0)
-IF('Financial Goals (recurring)'!$K$3=6,IF('Detailed Cash Flow Chart'!AN53="",0,'Detailed Cash Flow Chart'!AN53),0)</f>
        <v>#N/A</v>
      </c>
      <c r="AK53" s="145" t="e">
        <f ca="1">AI53
-IF('Financial Goals (non-recurring)'!$B$4=7,IF('Detailed Cash Flow Chart'!S53="",0,'Detailed Cash Flow Chart'!S53),0)
-IF('Financial Goals (non-recurring)'!$D$4=7,IF('Detailed Cash Flow Chart'!U53="",0,'Detailed Cash Flow Chart'!U53),0)
-IF('Financial Goals (non-recurring)'!$F$4=7,IF('Detailed Cash Flow Chart'!W53="",0,'Detailed Cash Flow Chart'!W53),0)
-IF('Financial Goals (non-recurring)'!$H$4=7,IF('Detailed Cash Flow Chart'!Y53="",0,'Detailed Cash Flow Chart'!Y53),0)
-IF('Financial Goals (non-recurring)'!$J$4=7,IF('Detailed Cash Flow Chart'!AA53="",0,'Detailed Cash Flow Chart'!AA53),0)
-IF('Financial Goals (recurring)'!$B$3=7,IF('Detailed Cash Flow Chart'!AG53="",0,'Detailed Cash Flow Chart'!AG53),0)
-IF('Financial Goals (recurring)'!$K$3=7,IF('Detailed Cash Flow Chart'!AN53="",0,'Detailed Cash Flow Chart'!AN53),0)</f>
        <v>#N/A</v>
      </c>
    </row>
    <row r="54" spans="1:37" ht="15.6">
      <c r="A54" s="45" t="e">
        <f ca="1">IF(ISERROR(C54),NA(),'Detailed Cash Flow Chart'!AJ54)</f>
        <v>#N/A</v>
      </c>
      <c r="B54" s="40">
        <f ca="1">'Detailed Cash Flow Chart'!B54</f>
        <v>90</v>
      </c>
      <c r="C54" s="87" t="e">
        <f t="shared" ca="1" si="11"/>
        <v>#N/A</v>
      </c>
      <c r="D54" s="87" t="e">
        <f t="shared" ca="1" si="0"/>
        <v>#N/A</v>
      </c>
      <c r="E54" s="87" t="e">
        <f t="shared" ca="1" si="1"/>
        <v>#N/A</v>
      </c>
      <c r="F54" s="87" t="e">
        <f t="shared" ca="1" si="2"/>
        <v>#N/A</v>
      </c>
      <c r="G54" s="87" t="e">
        <f t="shared" ca="1" si="3"/>
        <v>#N/A</v>
      </c>
      <c r="H54" s="87" t="e">
        <f t="shared" ca="1" si="6"/>
        <v>#N/A</v>
      </c>
      <c r="I54" s="87">
        <f ca="1">'Detailed Cash Flow Chart'!D54</f>
        <v>2416619.4024641369</v>
      </c>
      <c r="J54" s="32" t="e">
        <f ca="1">IF(ISERROR(C54),NA(),'Detailed Cash Flow Chart'!C54)</f>
        <v>#N/A</v>
      </c>
      <c r="K54" s="32" t="e">
        <f t="shared" ca="1" si="10"/>
        <v>#N/A</v>
      </c>
      <c r="L54" s="46" t="e">
        <f ca="1">IF(ISERROR(C54),NA(),'Detailed Cash Flow Chart'!AQ54)</f>
        <v>#N/A</v>
      </c>
      <c r="M54" s="32" t="e">
        <f t="shared" ca="1" si="7"/>
        <v>#N/A</v>
      </c>
      <c r="N54" s="28"/>
      <c r="O54" s="67"/>
      <c r="P54" s="67"/>
      <c r="Q54" s="67"/>
      <c r="R54" s="67"/>
      <c r="S54" s="67"/>
      <c r="T54" s="67"/>
      <c r="U54" s="67"/>
      <c r="W54" s="67"/>
      <c r="X54" s="67"/>
      <c r="Y54" s="140" t="e">
        <f ca="1">IF('Detailed Cash Flow Chart'!E54=0,NA(),M54-'Detailed Cash Flow Chart'!E54)</f>
        <v>#N/A</v>
      </c>
      <c r="Z54" s="83"/>
      <c r="AA54" s="141" t="e">
        <f ca="1">Y54
-IF('Financial Goals (non-recurring)'!$B$4=2,IF('Detailed Cash Flow Chart'!S54="",0,'Detailed Cash Flow Chart'!S54),0)
-IF('Financial Goals (non-recurring)'!$D$4=2,IF('Detailed Cash Flow Chart'!U54="",0,'Detailed Cash Flow Chart'!U54),0)
-IF('Financial Goals (non-recurring)'!$F$4=2,IF('Detailed Cash Flow Chart'!W54="",0,'Detailed Cash Flow Chart'!W54),0)
-IF('Financial Goals (non-recurring)'!$H$4=2,IF('Detailed Cash Flow Chart'!Y54="",0,'Detailed Cash Flow Chart'!Y54),0)
-IF('Financial Goals (non-recurring)'!$J$4=2,IF('Detailed Cash Flow Chart'!AA54="",0,'Detailed Cash Flow Chart'!AA54),0)
-IF('Financial Goals (recurring)'!$B$3=2,IF('Detailed Cash Flow Chart'!AG54="",0,'Detailed Cash Flow Chart'!AG54),0)
-IF('Financial Goals (recurring)'!$K$3=2,IF('Detailed Cash Flow Chart'!AN54="",0,'Detailed Cash Flow Chart'!AN54),0)</f>
        <v>#N/A</v>
      </c>
      <c r="AB54" s="139"/>
      <c r="AC54" s="140" t="e">
        <f ca="1">AA54
-IF('Financial Goals (non-recurring)'!$B$4=3,IF('Detailed Cash Flow Chart'!S54="",0,'Detailed Cash Flow Chart'!S54),0)
-IF('Financial Goals (non-recurring)'!$D$4=3,IF('Detailed Cash Flow Chart'!U54="",0,'Detailed Cash Flow Chart'!U54),0)
-IF('Financial Goals (non-recurring)'!$F$4=3,IF('Detailed Cash Flow Chart'!W54="",0,'Detailed Cash Flow Chart'!W54),0)
-IF('Financial Goals (non-recurring)'!$H$4=3,IF('Detailed Cash Flow Chart'!Y54="",0,'Detailed Cash Flow Chart'!Y54),0)
-IF('Financial Goals (non-recurring)'!$J$4=3,IF('Detailed Cash Flow Chart'!AA54="",0,'Detailed Cash Flow Chart'!AA54),0)
-IF('Financial Goals (recurring)'!$B$3=3,IF('Detailed Cash Flow Chart'!AG54="",0,'Detailed Cash Flow Chart'!AG54),0)
-IF('Financial Goals (recurring)'!$K$3=3,IF('Detailed Cash Flow Chart'!AN54="",0,'Detailed Cash Flow Chart'!AN54),0)</f>
        <v>#N/A</v>
      </c>
      <c r="AD54" s="83"/>
      <c r="AE54" s="146" t="e">
        <f ca="1">AC54
-IF('Financial Goals (non-recurring)'!$B$4=4,IF('Detailed Cash Flow Chart'!S54="",0,'Detailed Cash Flow Chart'!S54),0)
-IF('Financial Goals (non-recurring)'!$D$4=4,IF('Detailed Cash Flow Chart'!U54="",0,'Detailed Cash Flow Chart'!U54),0)
-IF('Financial Goals (non-recurring)'!$F$4=4,IF('Detailed Cash Flow Chart'!W54="",0,'Detailed Cash Flow Chart'!W54),0)
-IF('Financial Goals (non-recurring)'!$H$4=4,IF('Detailed Cash Flow Chart'!Y54="",0,'Detailed Cash Flow Chart'!Y54),0)
-IF('Financial Goals (non-recurring)'!$J$4=4,IF('Detailed Cash Flow Chart'!AA54="",0,'Detailed Cash Flow Chart'!AA54),0)
-IF('Financial Goals (recurring)'!$B$3=4,IF('Detailed Cash Flow Chart'!AG54="",0,'Detailed Cash Flow Chart'!AG54),0)
-IF('Financial Goals (recurring)'!$K$3=4,IF('Detailed Cash Flow Chart'!AN54="",0,'Detailed Cash Flow Chart'!AN54),0)</f>
        <v>#N/A</v>
      </c>
      <c r="AF54" s="139"/>
      <c r="AG54" s="145" t="e">
        <f ca="1">AE54
-IF('Financial Goals (non-recurring)'!$B$4=5,IF('Detailed Cash Flow Chart'!S54="",0,'Detailed Cash Flow Chart'!S54),0)
-IF('Financial Goals (non-recurring)'!$D$4=5,IF('Detailed Cash Flow Chart'!U54="",0,'Detailed Cash Flow Chart'!U54),0)
-IF('Financial Goals (non-recurring)'!$F$4=5,IF('Detailed Cash Flow Chart'!W54="",0,'Detailed Cash Flow Chart'!W54),0)
-IF('Financial Goals (non-recurring)'!$H$4=5,IF('Detailed Cash Flow Chart'!Y54="",0,'Detailed Cash Flow Chart'!Y54),0)
-IF('Financial Goals (non-recurring)'!$J$4=5,IF('Detailed Cash Flow Chart'!AA54="",0,'Detailed Cash Flow Chart'!AA54),0)
-IF('Financial Goals (recurring)'!$B$3=5,IF('Detailed Cash Flow Chart'!AG54="",0,'Detailed Cash Flow Chart'!AG54),0)
-IF('Financial Goals (recurring)'!$K$3=5,IF('Detailed Cash Flow Chart'!AN54="",0,'Detailed Cash Flow Chart'!AN54),0)</f>
        <v>#N/A</v>
      </c>
      <c r="AI54" s="145" t="e">
        <f ca="1">AG54
-IF('Financial Goals (non-recurring)'!$B$4=6,IF('Detailed Cash Flow Chart'!S54="",0,'Detailed Cash Flow Chart'!S54),0)
-IF('Financial Goals (non-recurring)'!$D$4=6,IF('Detailed Cash Flow Chart'!U54="",0,'Detailed Cash Flow Chart'!U54),0)
-IF('Financial Goals (non-recurring)'!$F$4=6,IF('Detailed Cash Flow Chart'!W54="",0,'Detailed Cash Flow Chart'!W54),0)
-IF('Financial Goals (non-recurring)'!$H$4=6,IF('Detailed Cash Flow Chart'!Y54="",0,'Detailed Cash Flow Chart'!Y54),0)
-IF('Financial Goals (non-recurring)'!$J$4=6,IF('Detailed Cash Flow Chart'!AA54="",0,'Detailed Cash Flow Chart'!AA54),0)
-IF('Financial Goals (recurring)'!$B$3=6,IF('Detailed Cash Flow Chart'!AG54="",0,'Detailed Cash Flow Chart'!AG54),0)
-IF('Financial Goals (recurring)'!$K$3=6,IF('Detailed Cash Flow Chart'!AN54="",0,'Detailed Cash Flow Chart'!AN54),0)</f>
        <v>#N/A</v>
      </c>
      <c r="AK54" s="145" t="e">
        <f ca="1">AI54
-IF('Financial Goals (non-recurring)'!$B$4=7,IF('Detailed Cash Flow Chart'!S54="",0,'Detailed Cash Flow Chart'!S54),0)
-IF('Financial Goals (non-recurring)'!$D$4=7,IF('Detailed Cash Flow Chart'!U54="",0,'Detailed Cash Flow Chart'!U54),0)
-IF('Financial Goals (non-recurring)'!$F$4=7,IF('Detailed Cash Flow Chart'!W54="",0,'Detailed Cash Flow Chart'!W54),0)
-IF('Financial Goals (non-recurring)'!$H$4=7,IF('Detailed Cash Flow Chart'!Y54="",0,'Detailed Cash Flow Chart'!Y54),0)
-IF('Financial Goals (non-recurring)'!$J$4=7,IF('Detailed Cash Flow Chart'!AA54="",0,'Detailed Cash Flow Chart'!AA54),0)
-IF('Financial Goals (recurring)'!$B$3=7,IF('Detailed Cash Flow Chart'!AG54="",0,'Detailed Cash Flow Chart'!AG54),0)
-IF('Financial Goals (recurring)'!$K$3=7,IF('Detailed Cash Flow Chart'!AN54="",0,'Detailed Cash Flow Chart'!AN54),0)</f>
        <v>#N/A</v>
      </c>
    </row>
    <row r="55" spans="1:37" ht="15.6">
      <c r="A55" s="45" t="e">
        <f ca="1">IF(ISERROR(C55),NA(),'Detailed Cash Flow Chart'!AJ55)</f>
        <v>#N/A</v>
      </c>
      <c r="B55" s="40" t="str">
        <f ca="1">'Detailed Cash Flow Chart'!B55</f>
        <v/>
      </c>
      <c r="C55" s="87" t="e">
        <f t="shared" ca="1" si="11"/>
        <v>#N/A</v>
      </c>
      <c r="D55" s="87" t="e">
        <f t="shared" ca="1" si="0"/>
        <v>#N/A</v>
      </c>
      <c r="E55" s="87" t="e">
        <f t="shared" ca="1" si="1"/>
        <v>#N/A</v>
      </c>
      <c r="F55" s="87" t="e">
        <f t="shared" ca="1" si="2"/>
        <v>#N/A</v>
      </c>
      <c r="G55" s="87" t="e">
        <f t="shared" ca="1" si="3"/>
        <v>#N/A</v>
      </c>
      <c r="H55" s="87" t="e">
        <f t="shared" ca="1" si="6"/>
        <v>#N/A</v>
      </c>
      <c r="I55" s="87">
        <f ca="1">'Detailed Cash Flow Chart'!D55</f>
        <v>0</v>
      </c>
      <c r="J55" s="32" t="e">
        <f ca="1">IF(ISERROR(C55),NA(),'Detailed Cash Flow Chart'!C55)</f>
        <v>#N/A</v>
      </c>
      <c r="K55" s="32" t="e">
        <f t="shared" ca="1" si="10"/>
        <v>#N/A</v>
      </c>
      <c r="L55" s="46" t="e">
        <f ca="1">IF(ISERROR(C55),NA(),'Detailed Cash Flow Chart'!AQ55)</f>
        <v>#N/A</v>
      </c>
      <c r="M55" s="32" t="e">
        <f t="shared" ca="1" si="7"/>
        <v>#N/A</v>
      </c>
      <c r="N55" s="28"/>
      <c r="O55" s="262"/>
      <c r="P55" s="67"/>
      <c r="Q55" s="67"/>
      <c r="R55" s="67"/>
      <c r="S55" s="67"/>
      <c r="T55" s="67"/>
      <c r="U55" s="67"/>
      <c r="W55" s="67"/>
      <c r="X55" s="67"/>
      <c r="Y55" s="140" t="e">
        <f ca="1">IF('Detailed Cash Flow Chart'!E55=0,NA(),M55-'Detailed Cash Flow Chart'!E55)</f>
        <v>#N/A</v>
      </c>
      <c r="Z55" s="83"/>
      <c r="AA55" s="141" t="e">
        <f ca="1">Y55
-IF('Financial Goals (non-recurring)'!$B$4=2,IF('Detailed Cash Flow Chart'!S55="",0,'Detailed Cash Flow Chart'!S55),0)
-IF('Financial Goals (non-recurring)'!$D$4=2,IF('Detailed Cash Flow Chart'!U55="",0,'Detailed Cash Flow Chart'!U55),0)
-IF('Financial Goals (non-recurring)'!$F$4=2,IF('Detailed Cash Flow Chart'!W55="",0,'Detailed Cash Flow Chart'!W55),0)
-IF('Financial Goals (non-recurring)'!$H$4=2,IF('Detailed Cash Flow Chart'!Y55="",0,'Detailed Cash Flow Chart'!Y55),0)
-IF('Financial Goals (non-recurring)'!$J$4=2,IF('Detailed Cash Flow Chart'!AA55="",0,'Detailed Cash Flow Chart'!AA55),0)
-IF('Financial Goals (recurring)'!$B$3=2,IF('Detailed Cash Flow Chart'!AG55="",0,'Detailed Cash Flow Chart'!AG55),0)
-IF('Financial Goals (recurring)'!$K$3=2,IF('Detailed Cash Flow Chart'!AN55="",0,'Detailed Cash Flow Chart'!AN55),0)</f>
        <v>#N/A</v>
      </c>
      <c r="AB55" s="139"/>
      <c r="AC55" s="140" t="e">
        <f ca="1">AA55
-IF('Financial Goals (non-recurring)'!$B$4=3,IF('Detailed Cash Flow Chart'!S55="",0,'Detailed Cash Flow Chart'!S55),0)
-IF('Financial Goals (non-recurring)'!$D$4=3,IF('Detailed Cash Flow Chart'!U55="",0,'Detailed Cash Flow Chart'!U55),0)
-IF('Financial Goals (non-recurring)'!$F$4=3,IF('Detailed Cash Flow Chart'!W55="",0,'Detailed Cash Flow Chart'!W55),0)
-IF('Financial Goals (non-recurring)'!$H$4=3,IF('Detailed Cash Flow Chart'!Y55="",0,'Detailed Cash Flow Chart'!Y55),0)
-IF('Financial Goals (non-recurring)'!$J$4=3,IF('Detailed Cash Flow Chart'!AA55="",0,'Detailed Cash Flow Chart'!AA55),0)
-IF('Financial Goals (recurring)'!$B$3=3,IF('Detailed Cash Flow Chart'!AG55="",0,'Detailed Cash Flow Chart'!AG55),0)
-IF('Financial Goals (recurring)'!$K$3=3,IF('Detailed Cash Flow Chart'!AN55="",0,'Detailed Cash Flow Chart'!AN55),0)</f>
        <v>#N/A</v>
      </c>
      <c r="AD55" s="83"/>
      <c r="AE55" s="146" t="e">
        <f ca="1">AC55
-IF('Financial Goals (non-recurring)'!$B$4=4,IF('Detailed Cash Flow Chart'!S55="",0,'Detailed Cash Flow Chart'!S55),0)
-IF('Financial Goals (non-recurring)'!$D$4=4,IF('Detailed Cash Flow Chart'!U55="",0,'Detailed Cash Flow Chart'!U55),0)
-IF('Financial Goals (non-recurring)'!$F$4=4,IF('Detailed Cash Flow Chart'!W55="",0,'Detailed Cash Flow Chart'!W55),0)
-IF('Financial Goals (non-recurring)'!$H$4=4,IF('Detailed Cash Flow Chart'!Y55="",0,'Detailed Cash Flow Chart'!Y55),0)
-IF('Financial Goals (non-recurring)'!$J$4=4,IF('Detailed Cash Flow Chart'!AA55="",0,'Detailed Cash Flow Chart'!AA55),0)
-IF('Financial Goals (recurring)'!$B$3=4,IF('Detailed Cash Flow Chart'!AG55="",0,'Detailed Cash Flow Chart'!AG55),0)
-IF('Financial Goals (recurring)'!$K$3=4,IF('Detailed Cash Flow Chart'!AN55="",0,'Detailed Cash Flow Chart'!AN55),0)</f>
        <v>#N/A</v>
      </c>
      <c r="AF55" s="139"/>
      <c r="AG55" s="145" t="e">
        <f ca="1">AE55
-IF('Financial Goals (non-recurring)'!$B$4=5,IF('Detailed Cash Flow Chart'!S55="",0,'Detailed Cash Flow Chart'!S55),0)
-IF('Financial Goals (non-recurring)'!$D$4=5,IF('Detailed Cash Flow Chart'!U55="",0,'Detailed Cash Flow Chart'!U55),0)
-IF('Financial Goals (non-recurring)'!$F$4=5,IF('Detailed Cash Flow Chart'!W55="",0,'Detailed Cash Flow Chart'!W55),0)
-IF('Financial Goals (non-recurring)'!$H$4=5,IF('Detailed Cash Flow Chart'!Y55="",0,'Detailed Cash Flow Chart'!Y55),0)
-IF('Financial Goals (non-recurring)'!$J$4=5,IF('Detailed Cash Flow Chart'!AA55="",0,'Detailed Cash Flow Chart'!AA55),0)
-IF('Financial Goals (recurring)'!$B$3=5,IF('Detailed Cash Flow Chart'!AG55="",0,'Detailed Cash Flow Chart'!AG55),0)
-IF('Financial Goals (recurring)'!$K$3=5,IF('Detailed Cash Flow Chart'!AN55="",0,'Detailed Cash Flow Chart'!AN55),0)</f>
        <v>#N/A</v>
      </c>
      <c r="AI55" s="145" t="e">
        <f ca="1">AG55
-IF('Financial Goals (non-recurring)'!$B$4=6,IF('Detailed Cash Flow Chart'!S55="",0,'Detailed Cash Flow Chart'!S55),0)
-IF('Financial Goals (non-recurring)'!$D$4=6,IF('Detailed Cash Flow Chart'!U55="",0,'Detailed Cash Flow Chart'!U55),0)
-IF('Financial Goals (non-recurring)'!$F$4=6,IF('Detailed Cash Flow Chart'!W55="",0,'Detailed Cash Flow Chart'!W55),0)
-IF('Financial Goals (non-recurring)'!$H$4=6,IF('Detailed Cash Flow Chart'!Y55="",0,'Detailed Cash Flow Chart'!Y55),0)
-IF('Financial Goals (non-recurring)'!$J$4=6,IF('Detailed Cash Flow Chart'!AA55="",0,'Detailed Cash Flow Chart'!AA55),0)
-IF('Financial Goals (recurring)'!$B$3=6,IF('Detailed Cash Flow Chart'!AG55="",0,'Detailed Cash Flow Chart'!AG55),0)
-IF('Financial Goals (recurring)'!$K$3=6,IF('Detailed Cash Flow Chart'!AN55="",0,'Detailed Cash Flow Chart'!AN55),0)</f>
        <v>#N/A</v>
      </c>
      <c r="AK55" s="145" t="e">
        <f ca="1">AI55
-IF('Financial Goals (non-recurring)'!$B$4=7,IF('Detailed Cash Flow Chart'!S55="",0,'Detailed Cash Flow Chart'!S55),0)
-IF('Financial Goals (non-recurring)'!$D$4=7,IF('Detailed Cash Flow Chart'!U55="",0,'Detailed Cash Flow Chart'!U55),0)
-IF('Financial Goals (non-recurring)'!$F$4=7,IF('Detailed Cash Flow Chart'!W55="",0,'Detailed Cash Flow Chart'!W55),0)
-IF('Financial Goals (non-recurring)'!$H$4=7,IF('Detailed Cash Flow Chart'!Y55="",0,'Detailed Cash Flow Chart'!Y55),0)
-IF('Financial Goals (non-recurring)'!$J$4=7,IF('Detailed Cash Flow Chart'!AA55="",0,'Detailed Cash Flow Chart'!AA55),0)
-IF('Financial Goals (recurring)'!$B$3=7,IF('Detailed Cash Flow Chart'!AG55="",0,'Detailed Cash Flow Chart'!AG55),0)
-IF('Financial Goals (recurring)'!$K$3=7,IF('Detailed Cash Flow Chart'!AN55="",0,'Detailed Cash Flow Chart'!AN55),0)</f>
        <v>#N/A</v>
      </c>
    </row>
    <row r="56" spans="1:37" ht="15.6">
      <c r="A56" s="45" t="e">
        <f ca="1">IF(ISERROR(C56),NA(),'Detailed Cash Flow Chart'!AJ56)</f>
        <v>#N/A</v>
      </c>
      <c r="B56" s="40" t="str">
        <f ca="1">'Detailed Cash Flow Chart'!B56</f>
        <v/>
      </c>
      <c r="C56" s="87" t="e">
        <f t="shared" ca="1" si="11"/>
        <v>#N/A</v>
      </c>
      <c r="D56" s="87" t="e">
        <f t="shared" ca="1" si="0"/>
        <v>#N/A</v>
      </c>
      <c r="E56" s="87" t="e">
        <f t="shared" ca="1" si="1"/>
        <v>#N/A</v>
      </c>
      <c r="F56" s="87" t="e">
        <f t="shared" ca="1" si="2"/>
        <v>#N/A</v>
      </c>
      <c r="G56" s="87" t="e">
        <f t="shared" ca="1" si="3"/>
        <v>#N/A</v>
      </c>
      <c r="H56" s="87" t="e">
        <f t="shared" ca="1" si="6"/>
        <v>#N/A</v>
      </c>
      <c r="I56" s="87">
        <f ca="1">'Detailed Cash Flow Chart'!D56</f>
        <v>0</v>
      </c>
      <c r="J56" s="32" t="e">
        <f ca="1">IF(ISERROR(C56),NA(),'Detailed Cash Flow Chart'!C56)</f>
        <v>#N/A</v>
      </c>
      <c r="K56" s="32" t="e">
        <f t="shared" ca="1" si="10"/>
        <v>#N/A</v>
      </c>
      <c r="L56" s="46" t="e">
        <f ca="1">IF(ISERROR(C56),NA(),'Detailed Cash Flow Chart'!AQ56)</f>
        <v>#N/A</v>
      </c>
      <c r="M56" s="32" t="e">
        <f t="shared" ca="1" si="7"/>
        <v>#N/A</v>
      </c>
      <c r="N56" s="28"/>
      <c r="O56" s="67"/>
      <c r="P56" s="67"/>
      <c r="Q56" s="67"/>
      <c r="R56" s="67"/>
      <c r="S56" s="67"/>
      <c r="T56" s="67"/>
      <c r="U56" s="67"/>
      <c r="W56" s="67"/>
      <c r="X56" s="67"/>
      <c r="Y56" s="140" t="e">
        <f ca="1">IF('Detailed Cash Flow Chart'!E56=0,NA(),M56-'Detailed Cash Flow Chart'!E56)</f>
        <v>#N/A</v>
      </c>
      <c r="Z56" s="83"/>
      <c r="AA56" s="141" t="e">
        <f ca="1">Y56
-IF('Financial Goals (non-recurring)'!$B$4=2,IF('Detailed Cash Flow Chart'!S56="",0,'Detailed Cash Flow Chart'!S56),0)
-IF('Financial Goals (non-recurring)'!$D$4=2,IF('Detailed Cash Flow Chart'!U56="",0,'Detailed Cash Flow Chart'!U56),0)
-IF('Financial Goals (non-recurring)'!$F$4=2,IF('Detailed Cash Flow Chart'!W56="",0,'Detailed Cash Flow Chart'!W56),0)
-IF('Financial Goals (non-recurring)'!$H$4=2,IF('Detailed Cash Flow Chart'!Y56="",0,'Detailed Cash Flow Chart'!Y56),0)
-IF('Financial Goals (non-recurring)'!$J$4=2,IF('Detailed Cash Flow Chart'!AA56="",0,'Detailed Cash Flow Chart'!AA56),0)
-IF('Financial Goals (recurring)'!$B$3=2,IF('Detailed Cash Flow Chart'!AG56="",0,'Detailed Cash Flow Chart'!AG56),0)
-IF('Financial Goals (recurring)'!$K$3=2,IF('Detailed Cash Flow Chart'!AN56="",0,'Detailed Cash Flow Chart'!AN56),0)</f>
        <v>#N/A</v>
      </c>
      <c r="AB56" s="139"/>
      <c r="AC56" s="140" t="e">
        <f ca="1">AA56
-IF('Financial Goals (non-recurring)'!$B$4=3,IF('Detailed Cash Flow Chart'!S56="",0,'Detailed Cash Flow Chart'!S56),0)
-IF('Financial Goals (non-recurring)'!$D$4=3,IF('Detailed Cash Flow Chart'!U56="",0,'Detailed Cash Flow Chart'!U56),0)
-IF('Financial Goals (non-recurring)'!$F$4=3,IF('Detailed Cash Flow Chart'!W56="",0,'Detailed Cash Flow Chart'!W56),0)
-IF('Financial Goals (non-recurring)'!$H$4=3,IF('Detailed Cash Flow Chart'!Y56="",0,'Detailed Cash Flow Chart'!Y56),0)
-IF('Financial Goals (non-recurring)'!$J$4=3,IF('Detailed Cash Flow Chart'!AA56="",0,'Detailed Cash Flow Chart'!AA56),0)
-IF('Financial Goals (recurring)'!$B$3=3,IF('Detailed Cash Flow Chart'!AG56="",0,'Detailed Cash Flow Chart'!AG56),0)
-IF('Financial Goals (recurring)'!$K$3=3,IF('Detailed Cash Flow Chart'!AN56="",0,'Detailed Cash Flow Chart'!AN56),0)</f>
        <v>#N/A</v>
      </c>
      <c r="AD56" s="83"/>
      <c r="AE56" s="146" t="e">
        <f ca="1">AC56
-IF('Financial Goals (non-recurring)'!$B$4=4,IF('Detailed Cash Flow Chart'!S56="",0,'Detailed Cash Flow Chart'!S56),0)
-IF('Financial Goals (non-recurring)'!$D$4=4,IF('Detailed Cash Flow Chart'!U56="",0,'Detailed Cash Flow Chart'!U56),0)
-IF('Financial Goals (non-recurring)'!$F$4=4,IF('Detailed Cash Flow Chart'!W56="",0,'Detailed Cash Flow Chart'!W56),0)
-IF('Financial Goals (non-recurring)'!$H$4=4,IF('Detailed Cash Flow Chart'!Y56="",0,'Detailed Cash Flow Chart'!Y56),0)
-IF('Financial Goals (non-recurring)'!$J$4=4,IF('Detailed Cash Flow Chart'!AA56="",0,'Detailed Cash Flow Chart'!AA56),0)
-IF('Financial Goals (recurring)'!$B$3=4,IF('Detailed Cash Flow Chart'!AG56="",0,'Detailed Cash Flow Chart'!AG56),0)
-IF('Financial Goals (recurring)'!$K$3=4,IF('Detailed Cash Flow Chart'!AN56="",0,'Detailed Cash Flow Chart'!AN56),0)</f>
        <v>#N/A</v>
      </c>
      <c r="AF56" s="139"/>
      <c r="AG56" s="145" t="e">
        <f ca="1">AE56
-IF('Financial Goals (non-recurring)'!$B$4=5,IF('Detailed Cash Flow Chart'!S56="",0,'Detailed Cash Flow Chart'!S56),0)
-IF('Financial Goals (non-recurring)'!$D$4=5,IF('Detailed Cash Flow Chart'!U56="",0,'Detailed Cash Flow Chart'!U56),0)
-IF('Financial Goals (non-recurring)'!$F$4=5,IF('Detailed Cash Flow Chart'!W56="",0,'Detailed Cash Flow Chart'!W56),0)
-IF('Financial Goals (non-recurring)'!$H$4=5,IF('Detailed Cash Flow Chart'!Y56="",0,'Detailed Cash Flow Chart'!Y56),0)
-IF('Financial Goals (non-recurring)'!$J$4=5,IF('Detailed Cash Flow Chart'!AA56="",0,'Detailed Cash Flow Chart'!AA56),0)
-IF('Financial Goals (recurring)'!$B$3=5,IF('Detailed Cash Flow Chart'!AG56="",0,'Detailed Cash Flow Chart'!AG56),0)
-IF('Financial Goals (recurring)'!$K$3=5,IF('Detailed Cash Flow Chart'!AN56="",0,'Detailed Cash Flow Chart'!AN56),0)</f>
        <v>#N/A</v>
      </c>
      <c r="AI56" s="145" t="e">
        <f ca="1">AG56
-IF('Financial Goals (non-recurring)'!$B$4=6,IF('Detailed Cash Flow Chart'!S56="",0,'Detailed Cash Flow Chart'!S56),0)
-IF('Financial Goals (non-recurring)'!$D$4=6,IF('Detailed Cash Flow Chart'!U56="",0,'Detailed Cash Flow Chart'!U56),0)
-IF('Financial Goals (non-recurring)'!$F$4=6,IF('Detailed Cash Flow Chart'!W56="",0,'Detailed Cash Flow Chart'!W56),0)
-IF('Financial Goals (non-recurring)'!$H$4=6,IF('Detailed Cash Flow Chart'!Y56="",0,'Detailed Cash Flow Chart'!Y56),0)
-IF('Financial Goals (non-recurring)'!$J$4=6,IF('Detailed Cash Flow Chart'!AA56="",0,'Detailed Cash Flow Chart'!AA56),0)
-IF('Financial Goals (recurring)'!$B$3=6,IF('Detailed Cash Flow Chart'!AG56="",0,'Detailed Cash Flow Chart'!AG56),0)
-IF('Financial Goals (recurring)'!$K$3=6,IF('Detailed Cash Flow Chart'!AN56="",0,'Detailed Cash Flow Chart'!AN56),0)</f>
        <v>#N/A</v>
      </c>
      <c r="AK56" s="145" t="e">
        <f ca="1">AI56
-IF('Financial Goals (non-recurring)'!$B$4=7,IF('Detailed Cash Flow Chart'!S56="",0,'Detailed Cash Flow Chart'!S56),0)
-IF('Financial Goals (non-recurring)'!$D$4=7,IF('Detailed Cash Flow Chart'!U56="",0,'Detailed Cash Flow Chart'!U56),0)
-IF('Financial Goals (non-recurring)'!$F$4=7,IF('Detailed Cash Flow Chart'!W56="",0,'Detailed Cash Flow Chart'!W56),0)
-IF('Financial Goals (non-recurring)'!$H$4=7,IF('Detailed Cash Flow Chart'!Y56="",0,'Detailed Cash Flow Chart'!Y56),0)
-IF('Financial Goals (non-recurring)'!$J$4=7,IF('Detailed Cash Flow Chart'!AA56="",0,'Detailed Cash Flow Chart'!AA56),0)
-IF('Financial Goals (recurring)'!$B$3=7,IF('Detailed Cash Flow Chart'!AG56="",0,'Detailed Cash Flow Chart'!AG56),0)
-IF('Financial Goals (recurring)'!$K$3=7,IF('Detailed Cash Flow Chart'!AN56="",0,'Detailed Cash Flow Chart'!AN56),0)</f>
        <v>#N/A</v>
      </c>
    </row>
    <row r="57" spans="1:37" ht="15.6">
      <c r="A57" s="45" t="e">
        <f ca="1">IF(ISERROR(C57),NA(),'Detailed Cash Flow Chart'!AJ57)</f>
        <v>#N/A</v>
      </c>
      <c r="B57" s="40" t="str">
        <f ca="1">'Detailed Cash Flow Chart'!B57</f>
        <v/>
      </c>
      <c r="C57" s="87" t="e">
        <f t="shared" ca="1" si="11"/>
        <v>#N/A</v>
      </c>
      <c r="D57" s="87" t="e">
        <f t="shared" ca="1" si="0"/>
        <v>#N/A</v>
      </c>
      <c r="E57" s="87" t="e">
        <f t="shared" ca="1" si="1"/>
        <v>#N/A</v>
      </c>
      <c r="F57" s="87" t="e">
        <f t="shared" ca="1" si="2"/>
        <v>#N/A</v>
      </c>
      <c r="G57" s="87" t="e">
        <f t="shared" ca="1" si="3"/>
        <v>#N/A</v>
      </c>
      <c r="H57" s="87" t="e">
        <f t="shared" ca="1" si="6"/>
        <v>#N/A</v>
      </c>
      <c r="I57" s="87">
        <f ca="1">'Detailed Cash Flow Chart'!D57</f>
        <v>0</v>
      </c>
      <c r="J57" s="32" t="e">
        <f ca="1">IF(ISERROR(C57),NA(),'Detailed Cash Flow Chart'!C57)</f>
        <v>#N/A</v>
      </c>
      <c r="K57" s="32" t="e">
        <f t="shared" ca="1" si="10"/>
        <v>#N/A</v>
      </c>
      <c r="L57" s="46" t="e">
        <f ca="1">IF(ISERROR(C57),NA(),'Detailed Cash Flow Chart'!AQ57)</f>
        <v>#N/A</v>
      </c>
      <c r="M57" s="32" t="e">
        <f t="shared" ca="1" si="7"/>
        <v>#N/A</v>
      </c>
      <c r="N57" s="28"/>
      <c r="O57" s="67"/>
      <c r="P57" s="67"/>
      <c r="Q57" s="67"/>
      <c r="R57" s="67"/>
      <c r="S57" s="67"/>
      <c r="T57" s="67"/>
      <c r="U57" s="67"/>
      <c r="W57" s="67"/>
      <c r="X57" s="67"/>
      <c r="Y57" s="140" t="e">
        <f ca="1">IF('Detailed Cash Flow Chart'!E57=0,NA(),M57-'Detailed Cash Flow Chart'!E57)</f>
        <v>#N/A</v>
      </c>
      <c r="Z57" s="83"/>
      <c r="AA57" s="141" t="e">
        <f ca="1">Y57
-IF('Financial Goals (non-recurring)'!$B$4=2,IF('Detailed Cash Flow Chart'!S57="",0,'Detailed Cash Flow Chart'!S57),0)
-IF('Financial Goals (non-recurring)'!$D$4=2,IF('Detailed Cash Flow Chart'!U57="",0,'Detailed Cash Flow Chart'!U57),0)
-IF('Financial Goals (non-recurring)'!$F$4=2,IF('Detailed Cash Flow Chart'!W57="",0,'Detailed Cash Flow Chart'!W57),0)
-IF('Financial Goals (non-recurring)'!$H$4=2,IF('Detailed Cash Flow Chart'!Y57="",0,'Detailed Cash Flow Chart'!Y57),0)
-IF('Financial Goals (non-recurring)'!$J$4=2,IF('Detailed Cash Flow Chart'!AA57="",0,'Detailed Cash Flow Chart'!AA57),0)
-IF('Financial Goals (recurring)'!$B$3=2,IF('Detailed Cash Flow Chart'!AG57="",0,'Detailed Cash Flow Chart'!AG57),0)
-IF('Financial Goals (recurring)'!$K$3=2,IF('Detailed Cash Flow Chart'!AN57="",0,'Detailed Cash Flow Chart'!AN57),0)</f>
        <v>#N/A</v>
      </c>
      <c r="AB57" s="139"/>
      <c r="AC57" s="140" t="e">
        <f ca="1">AA57
-IF('Financial Goals (non-recurring)'!$B$4=3,IF('Detailed Cash Flow Chart'!S57="",0,'Detailed Cash Flow Chart'!S57),0)
-IF('Financial Goals (non-recurring)'!$D$4=3,IF('Detailed Cash Flow Chart'!U57="",0,'Detailed Cash Flow Chart'!U57),0)
-IF('Financial Goals (non-recurring)'!$F$4=3,IF('Detailed Cash Flow Chart'!W57="",0,'Detailed Cash Flow Chart'!W57),0)
-IF('Financial Goals (non-recurring)'!$H$4=3,IF('Detailed Cash Flow Chart'!Y57="",0,'Detailed Cash Flow Chart'!Y57),0)
-IF('Financial Goals (non-recurring)'!$J$4=3,IF('Detailed Cash Flow Chart'!AA57="",0,'Detailed Cash Flow Chart'!AA57),0)
-IF('Financial Goals (recurring)'!$B$3=3,IF('Detailed Cash Flow Chart'!AG57="",0,'Detailed Cash Flow Chart'!AG57),0)
-IF('Financial Goals (recurring)'!$K$3=3,IF('Detailed Cash Flow Chart'!AN57="",0,'Detailed Cash Flow Chart'!AN57),0)</f>
        <v>#N/A</v>
      </c>
      <c r="AD57" s="83"/>
      <c r="AE57" s="146" t="e">
        <f ca="1">AC57
-IF('Financial Goals (non-recurring)'!$B$4=4,IF('Detailed Cash Flow Chart'!S57="",0,'Detailed Cash Flow Chart'!S57),0)
-IF('Financial Goals (non-recurring)'!$D$4=4,IF('Detailed Cash Flow Chart'!U57="",0,'Detailed Cash Flow Chart'!U57),0)
-IF('Financial Goals (non-recurring)'!$F$4=4,IF('Detailed Cash Flow Chart'!W57="",0,'Detailed Cash Flow Chart'!W57),0)
-IF('Financial Goals (non-recurring)'!$H$4=4,IF('Detailed Cash Flow Chart'!Y57="",0,'Detailed Cash Flow Chart'!Y57),0)
-IF('Financial Goals (non-recurring)'!$J$4=4,IF('Detailed Cash Flow Chart'!AA57="",0,'Detailed Cash Flow Chart'!AA57),0)
-IF('Financial Goals (recurring)'!$B$3=4,IF('Detailed Cash Flow Chart'!AG57="",0,'Detailed Cash Flow Chart'!AG57),0)
-IF('Financial Goals (recurring)'!$K$3=4,IF('Detailed Cash Flow Chart'!AN57="",0,'Detailed Cash Flow Chart'!AN57),0)</f>
        <v>#N/A</v>
      </c>
      <c r="AF57" s="139"/>
      <c r="AG57" s="145" t="e">
        <f ca="1">AE57
-IF('Financial Goals (non-recurring)'!$B$4=5,IF('Detailed Cash Flow Chart'!S57="",0,'Detailed Cash Flow Chart'!S57),0)
-IF('Financial Goals (non-recurring)'!$D$4=5,IF('Detailed Cash Flow Chart'!U57="",0,'Detailed Cash Flow Chart'!U57),0)
-IF('Financial Goals (non-recurring)'!$F$4=5,IF('Detailed Cash Flow Chart'!W57="",0,'Detailed Cash Flow Chart'!W57),0)
-IF('Financial Goals (non-recurring)'!$H$4=5,IF('Detailed Cash Flow Chart'!Y57="",0,'Detailed Cash Flow Chart'!Y57),0)
-IF('Financial Goals (non-recurring)'!$J$4=5,IF('Detailed Cash Flow Chart'!AA57="",0,'Detailed Cash Flow Chart'!AA57),0)
-IF('Financial Goals (recurring)'!$B$3=5,IF('Detailed Cash Flow Chart'!AG57="",0,'Detailed Cash Flow Chart'!AG57),0)
-IF('Financial Goals (recurring)'!$K$3=5,IF('Detailed Cash Flow Chart'!AN57="",0,'Detailed Cash Flow Chart'!AN57),0)</f>
        <v>#N/A</v>
      </c>
      <c r="AI57" s="145" t="e">
        <f ca="1">AG57
-IF('Financial Goals (non-recurring)'!$B$4=6,IF('Detailed Cash Flow Chart'!S57="",0,'Detailed Cash Flow Chart'!S57),0)
-IF('Financial Goals (non-recurring)'!$D$4=6,IF('Detailed Cash Flow Chart'!U57="",0,'Detailed Cash Flow Chart'!U57),0)
-IF('Financial Goals (non-recurring)'!$F$4=6,IF('Detailed Cash Flow Chart'!W57="",0,'Detailed Cash Flow Chart'!W57),0)
-IF('Financial Goals (non-recurring)'!$H$4=6,IF('Detailed Cash Flow Chart'!Y57="",0,'Detailed Cash Flow Chart'!Y57),0)
-IF('Financial Goals (non-recurring)'!$J$4=6,IF('Detailed Cash Flow Chart'!AA57="",0,'Detailed Cash Flow Chart'!AA57),0)
-IF('Financial Goals (recurring)'!$B$3=6,IF('Detailed Cash Flow Chart'!AG57="",0,'Detailed Cash Flow Chart'!AG57),0)
-IF('Financial Goals (recurring)'!$K$3=6,IF('Detailed Cash Flow Chart'!AN57="",0,'Detailed Cash Flow Chart'!AN57),0)</f>
        <v>#N/A</v>
      </c>
      <c r="AK57" s="145" t="e">
        <f ca="1">AI57
-IF('Financial Goals (non-recurring)'!$B$4=7,IF('Detailed Cash Flow Chart'!S57="",0,'Detailed Cash Flow Chart'!S57),0)
-IF('Financial Goals (non-recurring)'!$D$4=7,IF('Detailed Cash Flow Chart'!U57="",0,'Detailed Cash Flow Chart'!U57),0)
-IF('Financial Goals (non-recurring)'!$F$4=7,IF('Detailed Cash Flow Chart'!W57="",0,'Detailed Cash Flow Chart'!W57),0)
-IF('Financial Goals (non-recurring)'!$H$4=7,IF('Detailed Cash Flow Chart'!Y57="",0,'Detailed Cash Flow Chart'!Y57),0)
-IF('Financial Goals (non-recurring)'!$J$4=7,IF('Detailed Cash Flow Chart'!AA57="",0,'Detailed Cash Flow Chart'!AA57),0)
-IF('Financial Goals (recurring)'!$B$3=7,IF('Detailed Cash Flow Chart'!AG57="",0,'Detailed Cash Flow Chart'!AG57),0)
-IF('Financial Goals (recurring)'!$K$3=7,IF('Detailed Cash Flow Chart'!AN57="",0,'Detailed Cash Flow Chart'!AN57),0)</f>
        <v>#N/A</v>
      </c>
    </row>
    <row r="58" spans="1:37" ht="15.6">
      <c r="A58" s="45" t="e">
        <f ca="1">IF(ISERROR(C58),NA(),'Detailed Cash Flow Chart'!AJ58)</f>
        <v>#N/A</v>
      </c>
      <c r="B58" s="40" t="str">
        <f ca="1">'Detailed Cash Flow Chart'!B58</f>
        <v/>
      </c>
      <c r="C58" s="87" t="e">
        <f t="shared" ca="1" si="11"/>
        <v>#N/A</v>
      </c>
      <c r="D58" s="87" t="e">
        <f t="shared" ca="1" si="0"/>
        <v>#N/A</v>
      </c>
      <c r="E58" s="87" t="e">
        <f t="shared" ca="1" si="1"/>
        <v>#N/A</v>
      </c>
      <c r="F58" s="87" t="e">
        <f t="shared" ca="1" si="2"/>
        <v>#N/A</v>
      </c>
      <c r="G58" s="87" t="e">
        <f t="shared" ca="1" si="3"/>
        <v>#N/A</v>
      </c>
      <c r="H58" s="87" t="e">
        <f t="shared" ca="1" si="6"/>
        <v>#N/A</v>
      </c>
      <c r="I58" s="87">
        <f ca="1">'Detailed Cash Flow Chart'!D58</f>
        <v>0</v>
      </c>
      <c r="J58" s="32" t="e">
        <f ca="1">IF(ISERROR(C58),NA(),'Detailed Cash Flow Chart'!C58)</f>
        <v>#N/A</v>
      </c>
      <c r="K58" s="32" t="e">
        <f t="shared" ca="1" si="10"/>
        <v>#N/A</v>
      </c>
      <c r="L58" s="46" t="e">
        <f ca="1">IF(ISERROR(C58),NA(),'Detailed Cash Flow Chart'!AQ58)</f>
        <v>#N/A</v>
      </c>
      <c r="M58" s="32" t="e">
        <f t="shared" ca="1" si="7"/>
        <v>#N/A</v>
      </c>
      <c r="N58" s="28"/>
      <c r="O58" s="67"/>
      <c r="P58" s="67"/>
      <c r="Q58" s="67"/>
      <c r="R58" s="67"/>
      <c r="S58" s="67"/>
      <c r="T58" s="67"/>
      <c r="U58" s="67"/>
      <c r="W58" s="67"/>
      <c r="X58" s="67"/>
      <c r="Y58" s="140" t="e">
        <f ca="1">IF('Detailed Cash Flow Chart'!E58=0,NA(),M58-'Detailed Cash Flow Chart'!E58)</f>
        <v>#N/A</v>
      </c>
      <c r="Z58" s="83"/>
      <c r="AA58" s="141" t="e">
        <f ca="1">Y58
-IF('Financial Goals (non-recurring)'!$B$4=2,IF('Detailed Cash Flow Chart'!S58="",0,'Detailed Cash Flow Chart'!S58),0)
-IF('Financial Goals (non-recurring)'!$D$4=2,IF('Detailed Cash Flow Chart'!U58="",0,'Detailed Cash Flow Chart'!U58),0)
-IF('Financial Goals (non-recurring)'!$F$4=2,IF('Detailed Cash Flow Chart'!W58="",0,'Detailed Cash Flow Chart'!W58),0)
-IF('Financial Goals (non-recurring)'!$H$4=2,IF('Detailed Cash Flow Chart'!Y58="",0,'Detailed Cash Flow Chart'!Y58),0)
-IF('Financial Goals (non-recurring)'!$J$4=2,IF('Detailed Cash Flow Chart'!AA58="",0,'Detailed Cash Flow Chart'!AA58),0)
-IF('Financial Goals (recurring)'!$B$3=2,IF('Detailed Cash Flow Chart'!AG58="",0,'Detailed Cash Flow Chart'!AG58),0)
-IF('Financial Goals (recurring)'!$K$3=2,IF('Detailed Cash Flow Chart'!AN58="",0,'Detailed Cash Flow Chart'!AN58),0)</f>
        <v>#N/A</v>
      </c>
      <c r="AB58" s="139"/>
      <c r="AC58" s="140" t="e">
        <f ca="1">AA58
-IF('Financial Goals (non-recurring)'!$B$4=3,IF('Detailed Cash Flow Chart'!S58="",0,'Detailed Cash Flow Chart'!S58),0)
-IF('Financial Goals (non-recurring)'!$D$4=3,IF('Detailed Cash Flow Chart'!U58="",0,'Detailed Cash Flow Chart'!U58),0)
-IF('Financial Goals (non-recurring)'!$F$4=3,IF('Detailed Cash Flow Chart'!W58="",0,'Detailed Cash Flow Chart'!W58),0)
-IF('Financial Goals (non-recurring)'!$H$4=3,IF('Detailed Cash Flow Chart'!Y58="",0,'Detailed Cash Flow Chart'!Y58),0)
-IF('Financial Goals (non-recurring)'!$J$4=3,IF('Detailed Cash Flow Chart'!AA58="",0,'Detailed Cash Flow Chart'!AA58),0)
-IF('Financial Goals (recurring)'!$B$3=3,IF('Detailed Cash Flow Chart'!AG58="",0,'Detailed Cash Flow Chart'!AG58),0)
-IF('Financial Goals (recurring)'!$K$3=3,IF('Detailed Cash Flow Chart'!AN58="",0,'Detailed Cash Flow Chart'!AN58),0)</f>
        <v>#N/A</v>
      </c>
      <c r="AD58" s="83"/>
      <c r="AE58" s="146" t="e">
        <f ca="1">AC58
-IF('Financial Goals (non-recurring)'!$B$4=4,IF('Detailed Cash Flow Chart'!S58="",0,'Detailed Cash Flow Chart'!S58),0)
-IF('Financial Goals (non-recurring)'!$D$4=4,IF('Detailed Cash Flow Chart'!U58="",0,'Detailed Cash Flow Chart'!U58),0)
-IF('Financial Goals (non-recurring)'!$F$4=4,IF('Detailed Cash Flow Chart'!W58="",0,'Detailed Cash Flow Chart'!W58),0)
-IF('Financial Goals (non-recurring)'!$H$4=4,IF('Detailed Cash Flow Chart'!Y58="",0,'Detailed Cash Flow Chart'!Y58),0)
-IF('Financial Goals (non-recurring)'!$J$4=4,IF('Detailed Cash Flow Chart'!AA58="",0,'Detailed Cash Flow Chart'!AA58),0)
-IF('Financial Goals (recurring)'!$B$3=4,IF('Detailed Cash Flow Chart'!AG58="",0,'Detailed Cash Flow Chart'!AG58),0)
-IF('Financial Goals (recurring)'!$K$3=4,IF('Detailed Cash Flow Chart'!AN58="",0,'Detailed Cash Flow Chart'!AN58),0)</f>
        <v>#N/A</v>
      </c>
      <c r="AF58" s="139"/>
      <c r="AG58" s="145" t="e">
        <f ca="1">AE58
-IF('Financial Goals (non-recurring)'!$B$4=5,IF('Detailed Cash Flow Chart'!S58="",0,'Detailed Cash Flow Chart'!S58),0)
-IF('Financial Goals (non-recurring)'!$D$4=5,IF('Detailed Cash Flow Chart'!U58="",0,'Detailed Cash Flow Chart'!U58),0)
-IF('Financial Goals (non-recurring)'!$F$4=5,IF('Detailed Cash Flow Chart'!W58="",0,'Detailed Cash Flow Chart'!W58),0)
-IF('Financial Goals (non-recurring)'!$H$4=5,IF('Detailed Cash Flow Chart'!Y58="",0,'Detailed Cash Flow Chart'!Y58),0)
-IF('Financial Goals (non-recurring)'!$J$4=5,IF('Detailed Cash Flow Chart'!AA58="",0,'Detailed Cash Flow Chart'!AA58),0)
-IF('Financial Goals (recurring)'!$B$3=5,IF('Detailed Cash Flow Chart'!AG58="",0,'Detailed Cash Flow Chart'!AG58),0)
-IF('Financial Goals (recurring)'!$K$3=5,IF('Detailed Cash Flow Chart'!AN58="",0,'Detailed Cash Flow Chart'!AN58),0)</f>
        <v>#N/A</v>
      </c>
      <c r="AI58" s="145" t="e">
        <f ca="1">AG58
-IF('Financial Goals (non-recurring)'!$B$4=6,IF('Detailed Cash Flow Chart'!S58="",0,'Detailed Cash Flow Chart'!S58),0)
-IF('Financial Goals (non-recurring)'!$D$4=6,IF('Detailed Cash Flow Chart'!U58="",0,'Detailed Cash Flow Chart'!U58),0)
-IF('Financial Goals (non-recurring)'!$F$4=6,IF('Detailed Cash Flow Chart'!W58="",0,'Detailed Cash Flow Chart'!W58),0)
-IF('Financial Goals (non-recurring)'!$H$4=6,IF('Detailed Cash Flow Chart'!Y58="",0,'Detailed Cash Flow Chart'!Y58),0)
-IF('Financial Goals (non-recurring)'!$J$4=6,IF('Detailed Cash Flow Chart'!AA58="",0,'Detailed Cash Flow Chart'!AA58),0)
-IF('Financial Goals (recurring)'!$B$3=6,IF('Detailed Cash Flow Chart'!AG58="",0,'Detailed Cash Flow Chart'!AG58),0)
-IF('Financial Goals (recurring)'!$K$3=6,IF('Detailed Cash Flow Chart'!AN58="",0,'Detailed Cash Flow Chart'!AN58),0)</f>
        <v>#N/A</v>
      </c>
      <c r="AK58" s="145" t="e">
        <f ca="1">AI58
-IF('Financial Goals (non-recurring)'!$B$4=7,IF('Detailed Cash Flow Chart'!S58="",0,'Detailed Cash Flow Chart'!S58),0)
-IF('Financial Goals (non-recurring)'!$D$4=7,IF('Detailed Cash Flow Chart'!U58="",0,'Detailed Cash Flow Chart'!U58),0)
-IF('Financial Goals (non-recurring)'!$F$4=7,IF('Detailed Cash Flow Chart'!W58="",0,'Detailed Cash Flow Chart'!W58),0)
-IF('Financial Goals (non-recurring)'!$H$4=7,IF('Detailed Cash Flow Chart'!Y58="",0,'Detailed Cash Flow Chart'!Y58),0)
-IF('Financial Goals (non-recurring)'!$J$4=7,IF('Detailed Cash Flow Chart'!AA58="",0,'Detailed Cash Flow Chart'!AA58),0)
-IF('Financial Goals (recurring)'!$B$3=7,IF('Detailed Cash Flow Chart'!AG58="",0,'Detailed Cash Flow Chart'!AG58),0)
-IF('Financial Goals (recurring)'!$K$3=7,IF('Detailed Cash Flow Chart'!AN58="",0,'Detailed Cash Flow Chart'!AN58),0)</f>
        <v>#N/A</v>
      </c>
    </row>
    <row r="59" spans="1:37" ht="15.6">
      <c r="A59" s="45" t="e">
        <f ca="1">IF(ISERROR(C59),NA(),'Detailed Cash Flow Chart'!AJ59)</f>
        <v>#N/A</v>
      </c>
      <c r="B59" s="40" t="str">
        <f ca="1">'Detailed Cash Flow Chart'!B59</f>
        <v/>
      </c>
      <c r="C59" s="87" t="e">
        <f t="shared" ca="1" si="11"/>
        <v>#N/A</v>
      </c>
      <c r="D59" s="87" t="e">
        <f t="shared" ca="1" si="0"/>
        <v>#N/A</v>
      </c>
      <c r="E59" s="87" t="e">
        <f t="shared" ca="1" si="1"/>
        <v>#N/A</v>
      </c>
      <c r="F59" s="87" t="e">
        <f t="shared" ca="1" si="2"/>
        <v>#N/A</v>
      </c>
      <c r="G59" s="87" t="e">
        <f t="shared" ca="1" si="3"/>
        <v>#N/A</v>
      </c>
      <c r="H59" s="87" t="e">
        <f t="shared" ca="1" si="6"/>
        <v>#N/A</v>
      </c>
      <c r="I59" s="87">
        <f ca="1">'Detailed Cash Flow Chart'!D59</f>
        <v>0</v>
      </c>
      <c r="J59" s="32" t="e">
        <f ca="1">IF(ISERROR(C59),NA(),'Detailed Cash Flow Chart'!C59)</f>
        <v>#N/A</v>
      </c>
      <c r="K59" s="32" t="e">
        <f t="shared" ca="1" si="10"/>
        <v>#N/A</v>
      </c>
      <c r="L59" s="46" t="e">
        <f ca="1">IF(ISERROR(C59),NA(),'Detailed Cash Flow Chart'!AQ59)</f>
        <v>#N/A</v>
      </c>
      <c r="M59" s="32" t="e">
        <f t="shared" ca="1" si="7"/>
        <v>#N/A</v>
      </c>
      <c r="N59" s="28"/>
      <c r="O59" s="67"/>
      <c r="P59" s="67"/>
      <c r="Q59" s="67"/>
      <c r="R59" s="67"/>
      <c r="S59" s="67"/>
      <c r="T59" s="67"/>
      <c r="U59" s="67"/>
      <c r="W59" s="67"/>
      <c r="X59" s="67"/>
      <c r="Y59" s="140" t="e">
        <f ca="1">IF('Detailed Cash Flow Chart'!E59=0,NA(),M59-'Detailed Cash Flow Chart'!E59)</f>
        <v>#N/A</v>
      </c>
      <c r="Z59" s="83"/>
      <c r="AA59" s="141" t="e">
        <f ca="1">Y59
-IF('Financial Goals (non-recurring)'!$B$4=2,IF('Detailed Cash Flow Chart'!S59="",0,'Detailed Cash Flow Chart'!S59),0)
-IF('Financial Goals (non-recurring)'!$D$4=2,IF('Detailed Cash Flow Chart'!U59="",0,'Detailed Cash Flow Chart'!U59),0)
-IF('Financial Goals (non-recurring)'!$F$4=2,IF('Detailed Cash Flow Chart'!W59="",0,'Detailed Cash Flow Chart'!W59),0)
-IF('Financial Goals (non-recurring)'!$H$4=2,IF('Detailed Cash Flow Chart'!Y59="",0,'Detailed Cash Flow Chart'!Y59),0)
-IF('Financial Goals (non-recurring)'!$J$4=2,IF('Detailed Cash Flow Chart'!AA59="",0,'Detailed Cash Flow Chart'!AA59),0)
-IF('Financial Goals (recurring)'!$B$3=2,IF('Detailed Cash Flow Chart'!AG59="",0,'Detailed Cash Flow Chart'!AG59),0)
-IF('Financial Goals (recurring)'!$K$3=2,IF('Detailed Cash Flow Chart'!AN59="",0,'Detailed Cash Flow Chart'!AN59),0)</f>
        <v>#N/A</v>
      </c>
      <c r="AB59" s="139"/>
      <c r="AC59" s="140" t="e">
        <f ca="1">AA59
-IF('Financial Goals (non-recurring)'!$B$4=3,IF('Detailed Cash Flow Chart'!S59="",0,'Detailed Cash Flow Chart'!S59),0)
-IF('Financial Goals (non-recurring)'!$D$4=3,IF('Detailed Cash Flow Chart'!U59="",0,'Detailed Cash Flow Chart'!U59),0)
-IF('Financial Goals (non-recurring)'!$F$4=3,IF('Detailed Cash Flow Chart'!W59="",0,'Detailed Cash Flow Chart'!W59),0)
-IF('Financial Goals (non-recurring)'!$H$4=3,IF('Detailed Cash Flow Chart'!Y59="",0,'Detailed Cash Flow Chart'!Y59),0)
-IF('Financial Goals (non-recurring)'!$J$4=3,IF('Detailed Cash Flow Chart'!AA59="",0,'Detailed Cash Flow Chart'!AA59),0)
-IF('Financial Goals (recurring)'!$B$3=3,IF('Detailed Cash Flow Chart'!AG59="",0,'Detailed Cash Flow Chart'!AG59),0)
-IF('Financial Goals (recurring)'!$K$3=3,IF('Detailed Cash Flow Chart'!AN59="",0,'Detailed Cash Flow Chart'!AN59),0)</f>
        <v>#N/A</v>
      </c>
      <c r="AD59" s="83"/>
      <c r="AE59" s="146" t="e">
        <f ca="1">AC59
-IF('Financial Goals (non-recurring)'!$B$4=4,IF('Detailed Cash Flow Chart'!S59="",0,'Detailed Cash Flow Chart'!S59),0)
-IF('Financial Goals (non-recurring)'!$D$4=4,IF('Detailed Cash Flow Chart'!U59="",0,'Detailed Cash Flow Chart'!U59),0)
-IF('Financial Goals (non-recurring)'!$F$4=4,IF('Detailed Cash Flow Chart'!W59="",0,'Detailed Cash Flow Chart'!W59),0)
-IF('Financial Goals (non-recurring)'!$H$4=4,IF('Detailed Cash Flow Chart'!Y59="",0,'Detailed Cash Flow Chart'!Y59),0)
-IF('Financial Goals (non-recurring)'!$J$4=4,IF('Detailed Cash Flow Chart'!AA59="",0,'Detailed Cash Flow Chart'!AA59),0)
-IF('Financial Goals (recurring)'!$B$3=4,IF('Detailed Cash Flow Chart'!AG59="",0,'Detailed Cash Flow Chart'!AG59),0)
-IF('Financial Goals (recurring)'!$K$3=4,IF('Detailed Cash Flow Chart'!AN59="",0,'Detailed Cash Flow Chart'!AN59),0)</f>
        <v>#N/A</v>
      </c>
      <c r="AF59" s="139"/>
      <c r="AG59" s="145" t="e">
        <f ca="1">AE59
-IF('Financial Goals (non-recurring)'!$B$4=5,IF('Detailed Cash Flow Chart'!S59="",0,'Detailed Cash Flow Chart'!S59),0)
-IF('Financial Goals (non-recurring)'!$D$4=5,IF('Detailed Cash Flow Chart'!U59="",0,'Detailed Cash Flow Chart'!U59),0)
-IF('Financial Goals (non-recurring)'!$F$4=5,IF('Detailed Cash Flow Chart'!W59="",0,'Detailed Cash Flow Chart'!W59),0)
-IF('Financial Goals (non-recurring)'!$H$4=5,IF('Detailed Cash Flow Chart'!Y59="",0,'Detailed Cash Flow Chart'!Y59),0)
-IF('Financial Goals (non-recurring)'!$J$4=5,IF('Detailed Cash Flow Chart'!AA59="",0,'Detailed Cash Flow Chart'!AA59),0)
-IF('Financial Goals (recurring)'!$B$3=5,IF('Detailed Cash Flow Chart'!AG59="",0,'Detailed Cash Flow Chart'!AG59),0)
-IF('Financial Goals (recurring)'!$K$3=5,IF('Detailed Cash Flow Chart'!AN59="",0,'Detailed Cash Flow Chart'!AN59),0)</f>
        <v>#N/A</v>
      </c>
      <c r="AI59" s="145" t="e">
        <f ca="1">AG59
-IF('Financial Goals (non-recurring)'!$B$4=6,IF('Detailed Cash Flow Chart'!S59="",0,'Detailed Cash Flow Chart'!S59),0)
-IF('Financial Goals (non-recurring)'!$D$4=6,IF('Detailed Cash Flow Chart'!U59="",0,'Detailed Cash Flow Chart'!U59),0)
-IF('Financial Goals (non-recurring)'!$F$4=6,IF('Detailed Cash Flow Chart'!W59="",0,'Detailed Cash Flow Chart'!W59),0)
-IF('Financial Goals (non-recurring)'!$H$4=6,IF('Detailed Cash Flow Chart'!Y59="",0,'Detailed Cash Flow Chart'!Y59),0)
-IF('Financial Goals (non-recurring)'!$J$4=6,IF('Detailed Cash Flow Chart'!AA59="",0,'Detailed Cash Flow Chart'!AA59),0)
-IF('Financial Goals (recurring)'!$B$3=6,IF('Detailed Cash Flow Chart'!AG59="",0,'Detailed Cash Flow Chart'!AG59),0)
-IF('Financial Goals (recurring)'!$K$3=6,IF('Detailed Cash Flow Chart'!AN59="",0,'Detailed Cash Flow Chart'!AN59),0)</f>
        <v>#N/A</v>
      </c>
      <c r="AK59" s="145" t="e">
        <f ca="1">AI59
-IF('Financial Goals (non-recurring)'!$B$4=7,IF('Detailed Cash Flow Chart'!S59="",0,'Detailed Cash Flow Chart'!S59),0)
-IF('Financial Goals (non-recurring)'!$D$4=7,IF('Detailed Cash Flow Chart'!U59="",0,'Detailed Cash Flow Chart'!U59),0)
-IF('Financial Goals (non-recurring)'!$F$4=7,IF('Detailed Cash Flow Chart'!W59="",0,'Detailed Cash Flow Chart'!W59),0)
-IF('Financial Goals (non-recurring)'!$H$4=7,IF('Detailed Cash Flow Chart'!Y59="",0,'Detailed Cash Flow Chart'!Y59),0)
-IF('Financial Goals (non-recurring)'!$J$4=7,IF('Detailed Cash Flow Chart'!AA59="",0,'Detailed Cash Flow Chart'!AA59),0)
-IF('Financial Goals (recurring)'!$B$3=7,IF('Detailed Cash Flow Chart'!AG59="",0,'Detailed Cash Flow Chart'!AG59),0)
-IF('Financial Goals (recurring)'!$K$3=7,IF('Detailed Cash Flow Chart'!AN59="",0,'Detailed Cash Flow Chart'!AN59),0)</f>
        <v>#N/A</v>
      </c>
    </row>
    <row r="60" spans="1:37" ht="15.6">
      <c r="A60" s="45" t="e">
        <f ca="1">IF(ISERROR(C60),NA(),'Detailed Cash Flow Chart'!AJ60)</f>
        <v>#N/A</v>
      </c>
      <c r="B60" s="40" t="str">
        <f ca="1">'Detailed Cash Flow Chart'!B60</f>
        <v/>
      </c>
      <c r="C60" s="87" t="e">
        <f t="shared" ca="1" si="11"/>
        <v>#N/A</v>
      </c>
      <c r="D60" s="87" t="e">
        <f t="shared" ca="1" si="0"/>
        <v>#N/A</v>
      </c>
      <c r="E60" s="87" t="e">
        <f t="shared" ca="1" si="1"/>
        <v>#N/A</v>
      </c>
      <c r="F60" s="87" t="e">
        <f t="shared" ca="1" si="2"/>
        <v>#N/A</v>
      </c>
      <c r="G60" s="87" t="e">
        <f t="shared" ca="1" si="3"/>
        <v>#N/A</v>
      </c>
      <c r="H60" s="87" t="e">
        <f t="shared" ca="1" si="6"/>
        <v>#N/A</v>
      </c>
      <c r="I60" s="87">
        <f ca="1">'Detailed Cash Flow Chart'!D60</f>
        <v>0</v>
      </c>
      <c r="J60" s="32" t="e">
        <f ca="1">IF(ISERROR(C60),NA(),'Detailed Cash Flow Chart'!C60)</f>
        <v>#N/A</v>
      </c>
      <c r="K60" s="32" t="e">
        <f t="shared" ca="1" si="10"/>
        <v>#N/A</v>
      </c>
      <c r="L60" s="46" t="e">
        <f ca="1">IF(ISERROR(C60),NA(),'Detailed Cash Flow Chart'!AQ60)</f>
        <v>#N/A</v>
      </c>
      <c r="M60" s="32" t="e">
        <f t="shared" ca="1" si="7"/>
        <v>#N/A</v>
      </c>
      <c r="N60" s="28"/>
      <c r="O60" s="67"/>
      <c r="P60" s="67"/>
      <c r="Q60" s="67"/>
      <c r="R60" s="67"/>
      <c r="S60" s="67"/>
      <c r="T60" s="67"/>
      <c r="U60" s="67"/>
      <c r="W60" s="67"/>
      <c r="X60" s="67"/>
      <c r="Y60" s="140" t="e">
        <f ca="1">IF('Detailed Cash Flow Chart'!E60=0,NA(),M60-'Detailed Cash Flow Chart'!E60)</f>
        <v>#N/A</v>
      </c>
      <c r="Z60" s="83"/>
      <c r="AA60" s="141" t="e">
        <f ca="1">Y60
-IF('Financial Goals (non-recurring)'!$B$4=2,IF('Detailed Cash Flow Chart'!S60="",0,'Detailed Cash Flow Chart'!S60),0)
-IF('Financial Goals (non-recurring)'!$D$4=2,IF('Detailed Cash Flow Chart'!U60="",0,'Detailed Cash Flow Chart'!U60),0)
-IF('Financial Goals (non-recurring)'!$F$4=2,IF('Detailed Cash Flow Chart'!W60="",0,'Detailed Cash Flow Chart'!W60),0)
-IF('Financial Goals (non-recurring)'!$H$4=2,IF('Detailed Cash Flow Chart'!Y60="",0,'Detailed Cash Flow Chart'!Y60),0)
-IF('Financial Goals (non-recurring)'!$J$4=2,IF('Detailed Cash Flow Chart'!AA60="",0,'Detailed Cash Flow Chart'!AA60),0)
-IF('Financial Goals (recurring)'!$B$3=2,IF('Detailed Cash Flow Chart'!AG60="",0,'Detailed Cash Flow Chart'!AG60),0)
-IF('Financial Goals (recurring)'!$K$3=2,IF('Detailed Cash Flow Chart'!AN60="",0,'Detailed Cash Flow Chart'!AN60),0)</f>
        <v>#N/A</v>
      </c>
      <c r="AB60" s="139"/>
      <c r="AC60" s="140" t="e">
        <f ca="1">AA60
-IF('Financial Goals (non-recurring)'!$B$4=3,IF('Detailed Cash Flow Chart'!S60="",0,'Detailed Cash Flow Chart'!S60),0)
-IF('Financial Goals (non-recurring)'!$D$4=3,IF('Detailed Cash Flow Chart'!U60="",0,'Detailed Cash Flow Chart'!U60),0)
-IF('Financial Goals (non-recurring)'!$F$4=3,IF('Detailed Cash Flow Chart'!W60="",0,'Detailed Cash Flow Chart'!W60),0)
-IF('Financial Goals (non-recurring)'!$H$4=3,IF('Detailed Cash Flow Chart'!Y60="",0,'Detailed Cash Flow Chart'!Y60),0)
-IF('Financial Goals (non-recurring)'!$J$4=3,IF('Detailed Cash Flow Chart'!AA60="",0,'Detailed Cash Flow Chart'!AA60),0)
-IF('Financial Goals (recurring)'!$B$3=3,IF('Detailed Cash Flow Chart'!AG60="",0,'Detailed Cash Flow Chart'!AG60),0)
-IF('Financial Goals (recurring)'!$K$3=3,IF('Detailed Cash Flow Chart'!AN60="",0,'Detailed Cash Flow Chart'!AN60),0)</f>
        <v>#N/A</v>
      </c>
      <c r="AD60" s="83"/>
      <c r="AE60" s="146" t="e">
        <f ca="1">AC60
-IF('Financial Goals (non-recurring)'!$B$4=4,IF('Detailed Cash Flow Chart'!S60="",0,'Detailed Cash Flow Chart'!S60),0)
-IF('Financial Goals (non-recurring)'!$D$4=4,IF('Detailed Cash Flow Chart'!U60="",0,'Detailed Cash Flow Chart'!U60),0)
-IF('Financial Goals (non-recurring)'!$F$4=4,IF('Detailed Cash Flow Chart'!W60="",0,'Detailed Cash Flow Chart'!W60),0)
-IF('Financial Goals (non-recurring)'!$H$4=4,IF('Detailed Cash Flow Chart'!Y60="",0,'Detailed Cash Flow Chart'!Y60),0)
-IF('Financial Goals (non-recurring)'!$J$4=4,IF('Detailed Cash Flow Chart'!AA60="",0,'Detailed Cash Flow Chart'!AA60),0)
-IF('Financial Goals (recurring)'!$B$3=4,IF('Detailed Cash Flow Chart'!AG60="",0,'Detailed Cash Flow Chart'!AG60),0)
-IF('Financial Goals (recurring)'!$K$3=4,IF('Detailed Cash Flow Chart'!AN60="",0,'Detailed Cash Flow Chart'!AN60),0)</f>
        <v>#N/A</v>
      </c>
      <c r="AF60" s="139"/>
      <c r="AG60" s="145" t="e">
        <f ca="1">AE60
-IF('Financial Goals (non-recurring)'!$B$4=5,IF('Detailed Cash Flow Chart'!S60="",0,'Detailed Cash Flow Chart'!S60),0)
-IF('Financial Goals (non-recurring)'!$D$4=5,IF('Detailed Cash Flow Chart'!U60="",0,'Detailed Cash Flow Chart'!U60),0)
-IF('Financial Goals (non-recurring)'!$F$4=5,IF('Detailed Cash Flow Chart'!W60="",0,'Detailed Cash Flow Chart'!W60),0)
-IF('Financial Goals (non-recurring)'!$H$4=5,IF('Detailed Cash Flow Chart'!Y60="",0,'Detailed Cash Flow Chart'!Y60),0)
-IF('Financial Goals (non-recurring)'!$J$4=5,IF('Detailed Cash Flow Chart'!AA60="",0,'Detailed Cash Flow Chart'!AA60),0)
-IF('Financial Goals (recurring)'!$B$3=5,IF('Detailed Cash Flow Chart'!AG60="",0,'Detailed Cash Flow Chart'!AG60),0)
-IF('Financial Goals (recurring)'!$K$3=5,IF('Detailed Cash Flow Chart'!AN60="",0,'Detailed Cash Flow Chart'!AN60),0)</f>
        <v>#N/A</v>
      </c>
      <c r="AI60" s="145" t="e">
        <f ca="1">AG60
-IF('Financial Goals (non-recurring)'!$B$4=6,IF('Detailed Cash Flow Chart'!S60="",0,'Detailed Cash Flow Chart'!S60),0)
-IF('Financial Goals (non-recurring)'!$D$4=6,IF('Detailed Cash Flow Chart'!U60="",0,'Detailed Cash Flow Chart'!U60),0)
-IF('Financial Goals (non-recurring)'!$F$4=6,IF('Detailed Cash Flow Chart'!W60="",0,'Detailed Cash Flow Chart'!W60),0)
-IF('Financial Goals (non-recurring)'!$H$4=6,IF('Detailed Cash Flow Chart'!Y60="",0,'Detailed Cash Flow Chart'!Y60),0)
-IF('Financial Goals (non-recurring)'!$J$4=6,IF('Detailed Cash Flow Chart'!AA60="",0,'Detailed Cash Flow Chart'!AA60),0)
-IF('Financial Goals (recurring)'!$B$3=6,IF('Detailed Cash Flow Chart'!AG60="",0,'Detailed Cash Flow Chart'!AG60),0)
-IF('Financial Goals (recurring)'!$K$3=6,IF('Detailed Cash Flow Chart'!AN60="",0,'Detailed Cash Flow Chart'!AN60),0)</f>
        <v>#N/A</v>
      </c>
      <c r="AK60" s="145" t="e">
        <f ca="1">AI60
-IF('Financial Goals (non-recurring)'!$B$4=7,IF('Detailed Cash Flow Chart'!S60="",0,'Detailed Cash Flow Chart'!S60),0)
-IF('Financial Goals (non-recurring)'!$D$4=7,IF('Detailed Cash Flow Chart'!U60="",0,'Detailed Cash Flow Chart'!U60),0)
-IF('Financial Goals (non-recurring)'!$F$4=7,IF('Detailed Cash Flow Chart'!W60="",0,'Detailed Cash Flow Chart'!W60),0)
-IF('Financial Goals (non-recurring)'!$H$4=7,IF('Detailed Cash Flow Chart'!Y60="",0,'Detailed Cash Flow Chart'!Y60),0)
-IF('Financial Goals (non-recurring)'!$J$4=7,IF('Detailed Cash Flow Chart'!AA60="",0,'Detailed Cash Flow Chart'!AA60),0)
-IF('Financial Goals (recurring)'!$B$3=7,IF('Detailed Cash Flow Chart'!AG60="",0,'Detailed Cash Flow Chart'!AG60),0)
-IF('Financial Goals (recurring)'!$K$3=7,IF('Detailed Cash Flow Chart'!AN60="",0,'Detailed Cash Flow Chart'!AN60),0)</f>
        <v>#N/A</v>
      </c>
    </row>
    <row r="61" spans="1:37" ht="15.6">
      <c r="A61" s="45" t="e">
        <f ca="1">IF(ISERROR(C61),NA(),'Detailed Cash Flow Chart'!AJ61)</f>
        <v>#N/A</v>
      </c>
      <c r="B61" s="40" t="str">
        <f ca="1">'Detailed Cash Flow Chart'!B61</f>
        <v/>
      </c>
      <c r="C61" s="87" t="e">
        <f t="shared" ca="1" si="11"/>
        <v>#N/A</v>
      </c>
      <c r="D61" s="87" t="e">
        <f t="shared" ca="1" si="0"/>
        <v>#N/A</v>
      </c>
      <c r="E61" s="87" t="e">
        <f t="shared" ca="1" si="1"/>
        <v>#N/A</v>
      </c>
      <c r="F61" s="87" t="e">
        <f t="shared" ca="1" si="2"/>
        <v>#N/A</v>
      </c>
      <c r="G61" s="87" t="e">
        <f t="shared" ca="1" si="3"/>
        <v>#N/A</v>
      </c>
      <c r="H61" s="87" t="e">
        <f t="shared" ca="1" si="6"/>
        <v>#N/A</v>
      </c>
      <c r="I61" s="87">
        <f ca="1">'Detailed Cash Flow Chart'!D61</f>
        <v>0</v>
      </c>
      <c r="J61" s="32" t="e">
        <f ca="1">IF(ISERROR(C61),NA(),'Detailed Cash Flow Chart'!C61)</f>
        <v>#N/A</v>
      </c>
      <c r="K61" s="32" t="e">
        <f t="shared" ca="1" si="10"/>
        <v>#N/A</v>
      </c>
      <c r="L61" s="46" t="e">
        <f ca="1">IF(ISERROR(C61),NA(),'Detailed Cash Flow Chart'!AQ61)</f>
        <v>#N/A</v>
      </c>
      <c r="M61" s="32" t="e">
        <f t="shared" ca="1" si="7"/>
        <v>#N/A</v>
      </c>
      <c r="N61" s="28"/>
      <c r="O61" s="67"/>
      <c r="P61" s="67"/>
      <c r="Q61" s="67"/>
      <c r="R61" s="67"/>
      <c r="S61" s="67"/>
      <c r="T61" s="67"/>
      <c r="U61" s="67"/>
      <c r="W61" s="67"/>
      <c r="X61" s="67"/>
      <c r="Y61" s="140" t="e">
        <f ca="1">IF('Detailed Cash Flow Chart'!E61=0,NA(),M61-'Detailed Cash Flow Chart'!E61)</f>
        <v>#N/A</v>
      </c>
      <c r="Z61" s="83"/>
      <c r="AA61" s="141" t="e">
        <f ca="1">Y61
-IF('Financial Goals (non-recurring)'!$B$4=2,IF('Detailed Cash Flow Chart'!S61="",0,'Detailed Cash Flow Chart'!S61),0)
-IF('Financial Goals (non-recurring)'!$D$4=2,IF('Detailed Cash Flow Chart'!U61="",0,'Detailed Cash Flow Chart'!U61),0)
-IF('Financial Goals (non-recurring)'!$F$4=2,IF('Detailed Cash Flow Chart'!W61="",0,'Detailed Cash Flow Chart'!W61),0)
-IF('Financial Goals (non-recurring)'!$H$4=2,IF('Detailed Cash Flow Chart'!Y61="",0,'Detailed Cash Flow Chart'!Y61),0)
-IF('Financial Goals (non-recurring)'!$J$4=2,IF('Detailed Cash Flow Chart'!AA61="",0,'Detailed Cash Flow Chart'!AA61),0)
-IF('Financial Goals (recurring)'!$B$3=2,IF('Detailed Cash Flow Chart'!AG61="",0,'Detailed Cash Flow Chart'!AG61),0)
-IF('Financial Goals (recurring)'!$K$3=2,IF('Detailed Cash Flow Chart'!AN61="",0,'Detailed Cash Flow Chart'!AN61),0)</f>
        <v>#N/A</v>
      </c>
      <c r="AB61" s="139"/>
      <c r="AC61" s="140" t="e">
        <f ca="1">AA61
-IF('Financial Goals (non-recurring)'!$B$4=3,IF('Detailed Cash Flow Chart'!S61="",0,'Detailed Cash Flow Chart'!S61),0)
-IF('Financial Goals (non-recurring)'!$D$4=3,IF('Detailed Cash Flow Chart'!U61="",0,'Detailed Cash Flow Chart'!U61),0)
-IF('Financial Goals (non-recurring)'!$F$4=3,IF('Detailed Cash Flow Chart'!W61="",0,'Detailed Cash Flow Chart'!W61),0)
-IF('Financial Goals (non-recurring)'!$H$4=3,IF('Detailed Cash Flow Chart'!Y61="",0,'Detailed Cash Flow Chart'!Y61),0)
-IF('Financial Goals (non-recurring)'!$J$4=3,IF('Detailed Cash Flow Chart'!AA61="",0,'Detailed Cash Flow Chart'!AA61),0)
-IF('Financial Goals (recurring)'!$B$3=3,IF('Detailed Cash Flow Chart'!AG61="",0,'Detailed Cash Flow Chart'!AG61),0)
-IF('Financial Goals (recurring)'!$K$3=3,IF('Detailed Cash Flow Chart'!AN61="",0,'Detailed Cash Flow Chart'!AN61),0)</f>
        <v>#N/A</v>
      </c>
      <c r="AD61" s="83"/>
      <c r="AE61" s="146" t="e">
        <f ca="1">AC61
-IF('Financial Goals (non-recurring)'!$B$4=4,IF('Detailed Cash Flow Chart'!S61="",0,'Detailed Cash Flow Chart'!S61),0)
-IF('Financial Goals (non-recurring)'!$D$4=4,IF('Detailed Cash Flow Chart'!U61="",0,'Detailed Cash Flow Chart'!U61),0)
-IF('Financial Goals (non-recurring)'!$F$4=4,IF('Detailed Cash Flow Chart'!W61="",0,'Detailed Cash Flow Chart'!W61),0)
-IF('Financial Goals (non-recurring)'!$H$4=4,IF('Detailed Cash Flow Chart'!Y61="",0,'Detailed Cash Flow Chart'!Y61),0)
-IF('Financial Goals (non-recurring)'!$J$4=4,IF('Detailed Cash Flow Chart'!AA61="",0,'Detailed Cash Flow Chart'!AA61),0)
-IF('Financial Goals (recurring)'!$B$3=4,IF('Detailed Cash Flow Chart'!AG61="",0,'Detailed Cash Flow Chart'!AG61),0)
-IF('Financial Goals (recurring)'!$K$3=4,IF('Detailed Cash Flow Chart'!AN61="",0,'Detailed Cash Flow Chart'!AN61),0)</f>
        <v>#N/A</v>
      </c>
      <c r="AF61" s="139"/>
      <c r="AG61" s="145" t="e">
        <f ca="1">AE61
-IF('Financial Goals (non-recurring)'!$B$4=5,IF('Detailed Cash Flow Chart'!S61="",0,'Detailed Cash Flow Chart'!S61),0)
-IF('Financial Goals (non-recurring)'!$D$4=5,IF('Detailed Cash Flow Chart'!U61="",0,'Detailed Cash Flow Chart'!U61),0)
-IF('Financial Goals (non-recurring)'!$F$4=5,IF('Detailed Cash Flow Chart'!W61="",0,'Detailed Cash Flow Chart'!W61),0)
-IF('Financial Goals (non-recurring)'!$H$4=5,IF('Detailed Cash Flow Chart'!Y61="",0,'Detailed Cash Flow Chart'!Y61),0)
-IF('Financial Goals (non-recurring)'!$J$4=5,IF('Detailed Cash Flow Chart'!AA61="",0,'Detailed Cash Flow Chart'!AA61),0)
-IF('Financial Goals (recurring)'!$B$3=5,IF('Detailed Cash Flow Chart'!AG61="",0,'Detailed Cash Flow Chart'!AG61),0)
-IF('Financial Goals (recurring)'!$K$3=5,IF('Detailed Cash Flow Chart'!AN61="",0,'Detailed Cash Flow Chart'!AN61),0)</f>
        <v>#N/A</v>
      </c>
      <c r="AI61" s="145" t="e">
        <f ca="1">AG61
-IF('Financial Goals (non-recurring)'!$B$4=6,IF('Detailed Cash Flow Chart'!S61="",0,'Detailed Cash Flow Chart'!S61),0)
-IF('Financial Goals (non-recurring)'!$D$4=6,IF('Detailed Cash Flow Chart'!U61="",0,'Detailed Cash Flow Chart'!U61),0)
-IF('Financial Goals (non-recurring)'!$F$4=6,IF('Detailed Cash Flow Chart'!W61="",0,'Detailed Cash Flow Chart'!W61),0)
-IF('Financial Goals (non-recurring)'!$H$4=6,IF('Detailed Cash Flow Chart'!Y61="",0,'Detailed Cash Flow Chart'!Y61),0)
-IF('Financial Goals (non-recurring)'!$J$4=6,IF('Detailed Cash Flow Chart'!AA61="",0,'Detailed Cash Flow Chart'!AA61),0)
-IF('Financial Goals (recurring)'!$B$3=6,IF('Detailed Cash Flow Chart'!AG61="",0,'Detailed Cash Flow Chart'!AG61),0)
-IF('Financial Goals (recurring)'!$K$3=6,IF('Detailed Cash Flow Chart'!AN61="",0,'Detailed Cash Flow Chart'!AN61),0)</f>
        <v>#N/A</v>
      </c>
      <c r="AK61" s="145" t="e">
        <f ca="1">AI61
-IF('Financial Goals (non-recurring)'!$B$4=7,IF('Detailed Cash Flow Chart'!S61="",0,'Detailed Cash Flow Chart'!S61),0)
-IF('Financial Goals (non-recurring)'!$D$4=7,IF('Detailed Cash Flow Chart'!U61="",0,'Detailed Cash Flow Chart'!U61),0)
-IF('Financial Goals (non-recurring)'!$F$4=7,IF('Detailed Cash Flow Chart'!W61="",0,'Detailed Cash Flow Chart'!W61),0)
-IF('Financial Goals (non-recurring)'!$H$4=7,IF('Detailed Cash Flow Chart'!Y61="",0,'Detailed Cash Flow Chart'!Y61),0)
-IF('Financial Goals (non-recurring)'!$J$4=7,IF('Detailed Cash Flow Chart'!AA61="",0,'Detailed Cash Flow Chart'!AA61),0)
-IF('Financial Goals (recurring)'!$B$3=7,IF('Detailed Cash Flow Chart'!AG61="",0,'Detailed Cash Flow Chart'!AG61),0)
-IF('Financial Goals (recurring)'!$K$3=7,IF('Detailed Cash Flow Chart'!AN61="",0,'Detailed Cash Flow Chart'!AN61),0)</f>
        <v>#N/A</v>
      </c>
    </row>
    <row r="62" spans="1:37" ht="15.6">
      <c r="A62" s="45" t="e">
        <f ca="1">IF(ISERROR(C62),NA(),'Detailed Cash Flow Chart'!AJ62)</f>
        <v>#N/A</v>
      </c>
      <c r="B62" s="40" t="str">
        <f ca="1">'Detailed Cash Flow Chart'!B62</f>
        <v/>
      </c>
      <c r="C62" s="87" t="e">
        <f t="shared" ca="1" si="11"/>
        <v>#N/A</v>
      </c>
      <c r="D62" s="87" t="e">
        <f t="shared" ca="1" si="0"/>
        <v>#N/A</v>
      </c>
      <c r="E62" s="87" t="e">
        <f t="shared" ca="1" si="1"/>
        <v>#N/A</v>
      </c>
      <c r="F62" s="87" t="e">
        <f t="shared" ca="1" si="2"/>
        <v>#N/A</v>
      </c>
      <c r="G62" s="87" t="e">
        <f t="shared" ca="1" si="3"/>
        <v>#N/A</v>
      </c>
      <c r="H62" s="87" t="e">
        <f t="shared" ca="1" si="6"/>
        <v>#N/A</v>
      </c>
      <c r="I62" s="87">
        <f ca="1">'Detailed Cash Flow Chart'!D62</f>
        <v>0</v>
      </c>
      <c r="J62" s="32" t="e">
        <f ca="1">IF(ISERROR(C62),NA(),'Detailed Cash Flow Chart'!C62)</f>
        <v>#N/A</v>
      </c>
      <c r="K62" s="32" t="e">
        <f t="shared" ca="1" si="10"/>
        <v>#N/A</v>
      </c>
      <c r="L62" s="46" t="e">
        <f ca="1">IF(ISERROR(C62),NA(),'Detailed Cash Flow Chart'!AQ62)</f>
        <v>#N/A</v>
      </c>
      <c r="M62" s="32" t="e">
        <f t="shared" ca="1" si="7"/>
        <v>#N/A</v>
      </c>
      <c r="N62" s="28"/>
      <c r="O62" s="67"/>
      <c r="P62" s="67"/>
      <c r="Q62" s="67"/>
      <c r="R62" s="67"/>
      <c r="S62" s="67"/>
      <c r="T62" s="67"/>
      <c r="U62" s="67"/>
      <c r="W62" s="67"/>
      <c r="X62" s="67"/>
      <c r="Y62" s="140" t="e">
        <f ca="1">IF('Detailed Cash Flow Chart'!E62=0,NA(),M62-'Detailed Cash Flow Chart'!E62)</f>
        <v>#N/A</v>
      </c>
      <c r="Z62" s="83"/>
      <c r="AA62" s="141" t="e">
        <f ca="1">Y62
-IF('Financial Goals (non-recurring)'!$B$4=2,IF('Detailed Cash Flow Chart'!S62="",0,'Detailed Cash Flow Chart'!S62),0)
-IF('Financial Goals (non-recurring)'!$D$4=2,IF('Detailed Cash Flow Chart'!U62="",0,'Detailed Cash Flow Chart'!U62),0)
-IF('Financial Goals (non-recurring)'!$F$4=2,IF('Detailed Cash Flow Chart'!W62="",0,'Detailed Cash Flow Chart'!W62),0)
-IF('Financial Goals (non-recurring)'!$H$4=2,IF('Detailed Cash Flow Chart'!Y62="",0,'Detailed Cash Flow Chart'!Y62),0)
-IF('Financial Goals (non-recurring)'!$J$4=2,IF('Detailed Cash Flow Chart'!AA62="",0,'Detailed Cash Flow Chart'!AA62),0)
-IF('Financial Goals (recurring)'!$B$3=2,IF('Detailed Cash Flow Chart'!AG62="",0,'Detailed Cash Flow Chart'!AG62),0)
-IF('Financial Goals (recurring)'!$K$3=2,IF('Detailed Cash Flow Chart'!AN62="",0,'Detailed Cash Flow Chart'!AN62),0)</f>
        <v>#N/A</v>
      </c>
      <c r="AB62" s="139"/>
      <c r="AC62" s="140" t="e">
        <f ca="1">AA62
-IF('Financial Goals (non-recurring)'!$B$4=3,IF('Detailed Cash Flow Chart'!S62="",0,'Detailed Cash Flow Chart'!S62),0)
-IF('Financial Goals (non-recurring)'!$D$4=3,IF('Detailed Cash Flow Chart'!U62="",0,'Detailed Cash Flow Chart'!U62),0)
-IF('Financial Goals (non-recurring)'!$F$4=3,IF('Detailed Cash Flow Chart'!W62="",0,'Detailed Cash Flow Chart'!W62),0)
-IF('Financial Goals (non-recurring)'!$H$4=3,IF('Detailed Cash Flow Chart'!Y62="",0,'Detailed Cash Flow Chart'!Y62),0)
-IF('Financial Goals (non-recurring)'!$J$4=3,IF('Detailed Cash Flow Chart'!AA62="",0,'Detailed Cash Flow Chart'!AA62),0)
-IF('Financial Goals (recurring)'!$B$3=3,IF('Detailed Cash Flow Chart'!AG62="",0,'Detailed Cash Flow Chart'!AG62),0)
-IF('Financial Goals (recurring)'!$K$3=3,IF('Detailed Cash Flow Chart'!AN62="",0,'Detailed Cash Flow Chart'!AN62),0)</f>
        <v>#N/A</v>
      </c>
      <c r="AD62" s="83"/>
      <c r="AE62" s="146" t="e">
        <f ca="1">AC62
-IF('Financial Goals (non-recurring)'!$B$4=4,IF('Detailed Cash Flow Chart'!S62="",0,'Detailed Cash Flow Chart'!S62),0)
-IF('Financial Goals (non-recurring)'!$D$4=4,IF('Detailed Cash Flow Chart'!U62="",0,'Detailed Cash Flow Chart'!U62),0)
-IF('Financial Goals (non-recurring)'!$F$4=4,IF('Detailed Cash Flow Chart'!W62="",0,'Detailed Cash Flow Chart'!W62),0)
-IF('Financial Goals (non-recurring)'!$H$4=4,IF('Detailed Cash Flow Chart'!Y62="",0,'Detailed Cash Flow Chart'!Y62),0)
-IF('Financial Goals (non-recurring)'!$J$4=4,IF('Detailed Cash Flow Chart'!AA62="",0,'Detailed Cash Flow Chart'!AA62),0)
-IF('Financial Goals (recurring)'!$B$3=4,IF('Detailed Cash Flow Chart'!AG62="",0,'Detailed Cash Flow Chart'!AG62),0)
-IF('Financial Goals (recurring)'!$K$3=4,IF('Detailed Cash Flow Chart'!AN62="",0,'Detailed Cash Flow Chart'!AN62),0)</f>
        <v>#N/A</v>
      </c>
      <c r="AF62" s="139"/>
      <c r="AG62" s="145" t="e">
        <f ca="1">AE62
-IF('Financial Goals (non-recurring)'!$B$4=5,IF('Detailed Cash Flow Chart'!S62="",0,'Detailed Cash Flow Chart'!S62),0)
-IF('Financial Goals (non-recurring)'!$D$4=5,IF('Detailed Cash Flow Chart'!U62="",0,'Detailed Cash Flow Chart'!U62),0)
-IF('Financial Goals (non-recurring)'!$F$4=5,IF('Detailed Cash Flow Chart'!W62="",0,'Detailed Cash Flow Chart'!W62),0)
-IF('Financial Goals (non-recurring)'!$H$4=5,IF('Detailed Cash Flow Chart'!Y62="",0,'Detailed Cash Flow Chart'!Y62),0)
-IF('Financial Goals (non-recurring)'!$J$4=5,IF('Detailed Cash Flow Chart'!AA62="",0,'Detailed Cash Flow Chart'!AA62),0)
-IF('Financial Goals (recurring)'!$B$3=5,IF('Detailed Cash Flow Chart'!AG62="",0,'Detailed Cash Flow Chart'!AG62),0)
-IF('Financial Goals (recurring)'!$K$3=5,IF('Detailed Cash Flow Chart'!AN62="",0,'Detailed Cash Flow Chart'!AN62),0)</f>
        <v>#N/A</v>
      </c>
      <c r="AI62" s="145" t="e">
        <f ca="1">AG62
-IF('Financial Goals (non-recurring)'!$B$4=6,IF('Detailed Cash Flow Chart'!S62="",0,'Detailed Cash Flow Chart'!S62),0)
-IF('Financial Goals (non-recurring)'!$D$4=6,IF('Detailed Cash Flow Chart'!U62="",0,'Detailed Cash Flow Chart'!U62),0)
-IF('Financial Goals (non-recurring)'!$F$4=6,IF('Detailed Cash Flow Chart'!W62="",0,'Detailed Cash Flow Chart'!W62),0)
-IF('Financial Goals (non-recurring)'!$H$4=6,IF('Detailed Cash Flow Chart'!Y62="",0,'Detailed Cash Flow Chart'!Y62),0)
-IF('Financial Goals (non-recurring)'!$J$4=6,IF('Detailed Cash Flow Chart'!AA62="",0,'Detailed Cash Flow Chart'!AA62),0)
-IF('Financial Goals (recurring)'!$B$3=6,IF('Detailed Cash Flow Chart'!AG62="",0,'Detailed Cash Flow Chart'!AG62),0)
-IF('Financial Goals (recurring)'!$K$3=6,IF('Detailed Cash Flow Chart'!AN62="",0,'Detailed Cash Flow Chart'!AN62),0)</f>
        <v>#N/A</v>
      </c>
      <c r="AK62" s="145" t="e">
        <f ca="1">AI62
-IF('Financial Goals (non-recurring)'!$B$4=7,IF('Detailed Cash Flow Chart'!S62="",0,'Detailed Cash Flow Chart'!S62),0)
-IF('Financial Goals (non-recurring)'!$D$4=7,IF('Detailed Cash Flow Chart'!U62="",0,'Detailed Cash Flow Chart'!U62),0)
-IF('Financial Goals (non-recurring)'!$F$4=7,IF('Detailed Cash Flow Chart'!W62="",0,'Detailed Cash Flow Chart'!W62),0)
-IF('Financial Goals (non-recurring)'!$H$4=7,IF('Detailed Cash Flow Chart'!Y62="",0,'Detailed Cash Flow Chart'!Y62),0)
-IF('Financial Goals (non-recurring)'!$J$4=7,IF('Detailed Cash Flow Chart'!AA62="",0,'Detailed Cash Flow Chart'!AA62),0)
-IF('Financial Goals (recurring)'!$B$3=7,IF('Detailed Cash Flow Chart'!AG62="",0,'Detailed Cash Flow Chart'!AG62),0)
-IF('Financial Goals (recurring)'!$K$3=7,IF('Detailed Cash Flow Chart'!AN62="",0,'Detailed Cash Flow Chart'!AN62),0)</f>
        <v>#N/A</v>
      </c>
    </row>
    <row r="63" spans="1:37" ht="15.6">
      <c r="A63" s="45" t="e">
        <f ca="1">IF(ISERROR(C63),NA(),'Detailed Cash Flow Chart'!AJ63)</f>
        <v>#N/A</v>
      </c>
      <c r="B63" s="40" t="str">
        <f ca="1">'Detailed Cash Flow Chart'!B63</f>
        <v/>
      </c>
      <c r="C63" s="87" t="e">
        <f t="shared" ca="1" si="11"/>
        <v>#N/A</v>
      </c>
      <c r="D63" s="87" t="e">
        <f t="shared" ca="1" si="0"/>
        <v>#N/A</v>
      </c>
      <c r="E63" s="87" t="e">
        <f t="shared" ca="1" si="1"/>
        <v>#N/A</v>
      </c>
      <c r="F63" s="87" t="e">
        <f t="shared" ca="1" si="2"/>
        <v>#N/A</v>
      </c>
      <c r="G63" s="87" t="e">
        <f t="shared" ca="1" si="3"/>
        <v>#N/A</v>
      </c>
      <c r="H63" s="87" t="e">
        <f t="shared" ca="1" si="6"/>
        <v>#N/A</v>
      </c>
      <c r="I63" s="87">
        <f ca="1">'Detailed Cash Flow Chart'!D63</f>
        <v>0</v>
      </c>
      <c r="J63" s="32" t="e">
        <f ca="1">IF(ISERROR(C63),NA(),'Detailed Cash Flow Chart'!C63)</f>
        <v>#N/A</v>
      </c>
      <c r="K63" s="32" t="e">
        <f t="shared" ca="1" si="10"/>
        <v>#N/A</v>
      </c>
      <c r="L63" s="46" t="e">
        <f ca="1">IF(ISERROR(C63),NA(),'Detailed Cash Flow Chart'!AQ63)</f>
        <v>#N/A</v>
      </c>
      <c r="M63" s="32" t="e">
        <f t="shared" ca="1" si="7"/>
        <v>#N/A</v>
      </c>
      <c r="N63" s="28"/>
      <c r="O63" s="67"/>
      <c r="P63" s="67"/>
      <c r="Q63" s="67"/>
      <c r="R63" s="67"/>
      <c r="S63" s="67"/>
      <c r="T63" s="67"/>
      <c r="U63" s="67"/>
      <c r="W63" s="67"/>
      <c r="X63" s="67"/>
      <c r="Y63" s="140" t="e">
        <f ca="1">IF('Detailed Cash Flow Chart'!E63=0,NA(),M63-'Detailed Cash Flow Chart'!E63)</f>
        <v>#N/A</v>
      </c>
      <c r="Z63" s="83"/>
      <c r="AA63" s="141" t="e">
        <f ca="1">Y63
-IF('Financial Goals (non-recurring)'!$B$4=2,IF('Detailed Cash Flow Chart'!S63="",0,'Detailed Cash Flow Chart'!S63),0)
-IF('Financial Goals (non-recurring)'!$D$4=2,IF('Detailed Cash Flow Chart'!U63="",0,'Detailed Cash Flow Chart'!U63),0)
-IF('Financial Goals (non-recurring)'!$F$4=2,IF('Detailed Cash Flow Chart'!W63="",0,'Detailed Cash Flow Chart'!W63),0)
-IF('Financial Goals (non-recurring)'!$H$4=2,IF('Detailed Cash Flow Chart'!Y63="",0,'Detailed Cash Flow Chart'!Y63),0)
-IF('Financial Goals (non-recurring)'!$J$4=2,IF('Detailed Cash Flow Chart'!AA63="",0,'Detailed Cash Flow Chart'!AA63),0)
-IF('Financial Goals (recurring)'!$B$3=2,IF('Detailed Cash Flow Chart'!AG63="",0,'Detailed Cash Flow Chart'!AG63),0)
-IF('Financial Goals (recurring)'!$K$3=2,IF('Detailed Cash Flow Chart'!AN63="",0,'Detailed Cash Flow Chart'!AN63),0)</f>
        <v>#N/A</v>
      </c>
      <c r="AB63" s="139"/>
      <c r="AC63" s="140" t="e">
        <f ca="1">AA63
-IF('Financial Goals (non-recurring)'!$B$4=3,IF('Detailed Cash Flow Chart'!S63="",0,'Detailed Cash Flow Chart'!S63),0)
-IF('Financial Goals (non-recurring)'!$D$4=3,IF('Detailed Cash Flow Chart'!U63="",0,'Detailed Cash Flow Chart'!U63),0)
-IF('Financial Goals (non-recurring)'!$F$4=3,IF('Detailed Cash Flow Chart'!W63="",0,'Detailed Cash Flow Chart'!W63),0)
-IF('Financial Goals (non-recurring)'!$H$4=3,IF('Detailed Cash Flow Chart'!Y63="",0,'Detailed Cash Flow Chart'!Y63),0)
-IF('Financial Goals (non-recurring)'!$J$4=3,IF('Detailed Cash Flow Chart'!AA63="",0,'Detailed Cash Flow Chart'!AA63),0)
-IF('Financial Goals (recurring)'!$B$3=3,IF('Detailed Cash Flow Chart'!AG63="",0,'Detailed Cash Flow Chart'!AG63),0)
-IF('Financial Goals (recurring)'!$K$3=3,IF('Detailed Cash Flow Chart'!AN63="",0,'Detailed Cash Flow Chart'!AN63),0)</f>
        <v>#N/A</v>
      </c>
      <c r="AD63" s="83"/>
      <c r="AE63" s="146" t="e">
        <f ca="1">AC63
-IF('Financial Goals (non-recurring)'!$B$4=4,IF('Detailed Cash Flow Chart'!S63="",0,'Detailed Cash Flow Chart'!S63),0)
-IF('Financial Goals (non-recurring)'!$D$4=4,IF('Detailed Cash Flow Chart'!U63="",0,'Detailed Cash Flow Chart'!U63),0)
-IF('Financial Goals (non-recurring)'!$F$4=4,IF('Detailed Cash Flow Chart'!W63="",0,'Detailed Cash Flow Chart'!W63),0)
-IF('Financial Goals (non-recurring)'!$H$4=4,IF('Detailed Cash Flow Chart'!Y63="",0,'Detailed Cash Flow Chart'!Y63),0)
-IF('Financial Goals (non-recurring)'!$J$4=4,IF('Detailed Cash Flow Chart'!AA63="",0,'Detailed Cash Flow Chart'!AA63),0)
-IF('Financial Goals (recurring)'!$B$3=4,IF('Detailed Cash Flow Chart'!AG63="",0,'Detailed Cash Flow Chart'!AG63),0)
-IF('Financial Goals (recurring)'!$K$3=4,IF('Detailed Cash Flow Chart'!AN63="",0,'Detailed Cash Flow Chart'!AN63),0)</f>
        <v>#N/A</v>
      </c>
      <c r="AF63" s="139"/>
      <c r="AG63" s="145" t="e">
        <f ca="1">AE63
-IF('Financial Goals (non-recurring)'!$B$4=5,IF('Detailed Cash Flow Chart'!S63="",0,'Detailed Cash Flow Chart'!S63),0)
-IF('Financial Goals (non-recurring)'!$D$4=5,IF('Detailed Cash Flow Chart'!U63="",0,'Detailed Cash Flow Chart'!U63),0)
-IF('Financial Goals (non-recurring)'!$F$4=5,IF('Detailed Cash Flow Chart'!W63="",0,'Detailed Cash Flow Chart'!W63),0)
-IF('Financial Goals (non-recurring)'!$H$4=5,IF('Detailed Cash Flow Chart'!Y63="",0,'Detailed Cash Flow Chart'!Y63),0)
-IF('Financial Goals (non-recurring)'!$J$4=5,IF('Detailed Cash Flow Chart'!AA63="",0,'Detailed Cash Flow Chart'!AA63),0)
-IF('Financial Goals (recurring)'!$B$3=5,IF('Detailed Cash Flow Chart'!AG63="",0,'Detailed Cash Flow Chart'!AG63),0)
-IF('Financial Goals (recurring)'!$K$3=5,IF('Detailed Cash Flow Chart'!AN63="",0,'Detailed Cash Flow Chart'!AN63),0)</f>
        <v>#N/A</v>
      </c>
      <c r="AI63" s="145" t="e">
        <f ca="1">AG63
-IF('Financial Goals (non-recurring)'!$B$4=6,IF('Detailed Cash Flow Chart'!S63="",0,'Detailed Cash Flow Chart'!S63),0)
-IF('Financial Goals (non-recurring)'!$D$4=6,IF('Detailed Cash Flow Chart'!U63="",0,'Detailed Cash Flow Chart'!U63),0)
-IF('Financial Goals (non-recurring)'!$F$4=6,IF('Detailed Cash Flow Chart'!W63="",0,'Detailed Cash Flow Chart'!W63),0)
-IF('Financial Goals (non-recurring)'!$H$4=6,IF('Detailed Cash Flow Chart'!Y63="",0,'Detailed Cash Flow Chart'!Y63),0)
-IF('Financial Goals (non-recurring)'!$J$4=6,IF('Detailed Cash Flow Chart'!AA63="",0,'Detailed Cash Flow Chart'!AA63),0)
-IF('Financial Goals (recurring)'!$B$3=6,IF('Detailed Cash Flow Chart'!AG63="",0,'Detailed Cash Flow Chart'!AG63),0)
-IF('Financial Goals (recurring)'!$K$3=6,IF('Detailed Cash Flow Chart'!AN63="",0,'Detailed Cash Flow Chart'!AN63),0)</f>
        <v>#N/A</v>
      </c>
      <c r="AK63" s="145" t="e">
        <f ca="1">AI63
-IF('Financial Goals (non-recurring)'!$B$4=7,IF('Detailed Cash Flow Chart'!S63="",0,'Detailed Cash Flow Chart'!S63),0)
-IF('Financial Goals (non-recurring)'!$D$4=7,IF('Detailed Cash Flow Chart'!U63="",0,'Detailed Cash Flow Chart'!U63),0)
-IF('Financial Goals (non-recurring)'!$F$4=7,IF('Detailed Cash Flow Chart'!W63="",0,'Detailed Cash Flow Chart'!W63),0)
-IF('Financial Goals (non-recurring)'!$H$4=7,IF('Detailed Cash Flow Chart'!Y63="",0,'Detailed Cash Flow Chart'!Y63),0)
-IF('Financial Goals (non-recurring)'!$J$4=7,IF('Detailed Cash Flow Chart'!AA63="",0,'Detailed Cash Flow Chart'!AA63),0)
-IF('Financial Goals (recurring)'!$B$3=7,IF('Detailed Cash Flow Chart'!AG63="",0,'Detailed Cash Flow Chart'!AG63),0)
-IF('Financial Goals (recurring)'!$K$3=7,IF('Detailed Cash Flow Chart'!AN63="",0,'Detailed Cash Flow Chart'!AN63),0)</f>
        <v>#N/A</v>
      </c>
    </row>
    <row r="64" spans="1:37" ht="15.6">
      <c r="A64" s="45" t="e">
        <f ca="1">IF(ISERROR(C64),NA(),'Detailed Cash Flow Chart'!AJ64)</f>
        <v>#N/A</v>
      </c>
      <c r="B64" s="40" t="str">
        <f ca="1">'Detailed Cash Flow Chart'!B64</f>
        <v/>
      </c>
      <c r="C64" s="87" t="e">
        <f t="shared" ca="1" si="11"/>
        <v>#N/A</v>
      </c>
      <c r="D64" s="87" t="e">
        <f t="shared" ca="1" si="0"/>
        <v>#N/A</v>
      </c>
      <c r="E64" s="87" t="e">
        <f t="shared" ca="1" si="1"/>
        <v>#N/A</v>
      </c>
      <c r="F64" s="87" t="e">
        <f t="shared" ca="1" si="2"/>
        <v>#N/A</v>
      </c>
      <c r="G64" s="87" t="e">
        <f t="shared" ca="1" si="3"/>
        <v>#N/A</v>
      </c>
      <c r="H64" s="87" t="e">
        <f t="shared" ca="1" si="6"/>
        <v>#N/A</v>
      </c>
      <c r="I64" s="87">
        <f ca="1">'Detailed Cash Flow Chart'!D64</f>
        <v>0</v>
      </c>
      <c r="J64" s="32" t="e">
        <f ca="1">IF(ISERROR(C64),NA(),'Detailed Cash Flow Chart'!C64)</f>
        <v>#N/A</v>
      </c>
      <c r="K64" s="32" t="e">
        <f t="shared" ca="1" si="10"/>
        <v>#N/A</v>
      </c>
      <c r="L64" s="46" t="e">
        <f ca="1">IF(ISERROR(C64),NA(),'Detailed Cash Flow Chart'!AQ64)</f>
        <v>#N/A</v>
      </c>
      <c r="M64" s="32" t="e">
        <f t="shared" ca="1" si="7"/>
        <v>#N/A</v>
      </c>
      <c r="N64" s="28"/>
      <c r="O64" s="67"/>
      <c r="P64" s="67"/>
      <c r="Q64" s="67"/>
      <c r="R64" s="67"/>
      <c r="S64" s="67"/>
      <c r="T64" s="67"/>
      <c r="U64" s="67"/>
      <c r="W64" s="67"/>
      <c r="X64" s="67"/>
      <c r="Y64" s="140" t="e">
        <f ca="1">IF('Detailed Cash Flow Chart'!E64=0,NA(),M64-'Detailed Cash Flow Chart'!E64)</f>
        <v>#N/A</v>
      </c>
      <c r="Z64" s="83"/>
      <c r="AA64" s="141" t="e">
        <f ca="1">Y64
-IF('Financial Goals (non-recurring)'!$B$4=2,IF('Detailed Cash Flow Chart'!S64="",0,'Detailed Cash Flow Chart'!S64),0)
-IF('Financial Goals (non-recurring)'!$D$4=2,IF('Detailed Cash Flow Chart'!U64="",0,'Detailed Cash Flow Chart'!U64),0)
-IF('Financial Goals (non-recurring)'!$F$4=2,IF('Detailed Cash Flow Chart'!W64="",0,'Detailed Cash Flow Chart'!W64),0)
-IF('Financial Goals (non-recurring)'!$H$4=2,IF('Detailed Cash Flow Chart'!Y64="",0,'Detailed Cash Flow Chart'!Y64),0)
-IF('Financial Goals (non-recurring)'!$J$4=2,IF('Detailed Cash Flow Chart'!AA64="",0,'Detailed Cash Flow Chart'!AA64),0)
-IF('Financial Goals (recurring)'!$B$3=2,IF('Detailed Cash Flow Chart'!AG64="",0,'Detailed Cash Flow Chart'!AG64),0)
-IF('Financial Goals (recurring)'!$K$3=2,IF('Detailed Cash Flow Chart'!AN64="",0,'Detailed Cash Flow Chart'!AN64),0)</f>
        <v>#N/A</v>
      </c>
      <c r="AB64" s="139"/>
      <c r="AC64" s="140" t="e">
        <f ca="1">AA64
-IF('Financial Goals (non-recurring)'!$B$4=3,IF('Detailed Cash Flow Chart'!S64="",0,'Detailed Cash Flow Chart'!S64),0)
-IF('Financial Goals (non-recurring)'!$D$4=3,IF('Detailed Cash Flow Chart'!U64="",0,'Detailed Cash Flow Chart'!U64),0)
-IF('Financial Goals (non-recurring)'!$F$4=3,IF('Detailed Cash Flow Chart'!W64="",0,'Detailed Cash Flow Chart'!W64),0)
-IF('Financial Goals (non-recurring)'!$H$4=3,IF('Detailed Cash Flow Chart'!Y64="",0,'Detailed Cash Flow Chart'!Y64),0)
-IF('Financial Goals (non-recurring)'!$J$4=3,IF('Detailed Cash Flow Chart'!AA64="",0,'Detailed Cash Flow Chart'!AA64),0)
-IF('Financial Goals (recurring)'!$B$3=3,IF('Detailed Cash Flow Chart'!AG64="",0,'Detailed Cash Flow Chart'!AG64),0)
-IF('Financial Goals (recurring)'!$K$3=3,IF('Detailed Cash Flow Chart'!AN64="",0,'Detailed Cash Flow Chart'!AN64),0)</f>
        <v>#N/A</v>
      </c>
      <c r="AD64" s="83"/>
      <c r="AE64" s="146" t="e">
        <f ca="1">AC64
-IF('Financial Goals (non-recurring)'!$B$4=4,IF('Detailed Cash Flow Chart'!S64="",0,'Detailed Cash Flow Chart'!S64),0)
-IF('Financial Goals (non-recurring)'!$D$4=4,IF('Detailed Cash Flow Chart'!U64="",0,'Detailed Cash Flow Chart'!U64),0)
-IF('Financial Goals (non-recurring)'!$F$4=4,IF('Detailed Cash Flow Chart'!W64="",0,'Detailed Cash Flow Chart'!W64),0)
-IF('Financial Goals (non-recurring)'!$H$4=4,IF('Detailed Cash Flow Chart'!Y64="",0,'Detailed Cash Flow Chart'!Y64),0)
-IF('Financial Goals (non-recurring)'!$J$4=4,IF('Detailed Cash Flow Chart'!AA64="",0,'Detailed Cash Flow Chart'!AA64),0)
-IF('Financial Goals (recurring)'!$B$3=4,IF('Detailed Cash Flow Chart'!AG64="",0,'Detailed Cash Flow Chart'!AG64),0)
-IF('Financial Goals (recurring)'!$K$3=4,IF('Detailed Cash Flow Chart'!AN64="",0,'Detailed Cash Flow Chart'!AN64),0)</f>
        <v>#N/A</v>
      </c>
      <c r="AF64" s="139"/>
      <c r="AG64" s="145" t="e">
        <f ca="1">AE64
-IF('Financial Goals (non-recurring)'!$B$4=5,IF('Detailed Cash Flow Chart'!S64="",0,'Detailed Cash Flow Chart'!S64),0)
-IF('Financial Goals (non-recurring)'!$D$4=5,IF('Detailed Cash Flow Chart'!U64="",0,'Detailed Cash Flow Chart'!U64),0)
-IF('Financial Goals (non-recurring)'!$F$4=5,IF('Detailed Cash Flow Chart'!W64="",0,'Detailed Cash Flow Chart'!W64),0)
-IF('Financial Goals (non-recurring)'!$H$4=5,IF('Detailed Cash Flow Chart'!Y64="",0,'Detailed Cash Flow Chart'!Y64),0)
-IF('Financial Goals (non-recurring)'!$J$4=5,IF('Detailed Cash Flow Chart'!AA64="",0,'Detailed Cash Flow Chart'!AA64),0)
-IF('Financial Goals (recurring)'!$B$3=5,IF('Detailed Cash Flow Chart'!AG64="",0,'Detailed Cash Flow Chart'!AG64),0)
-IF('Financial Goals (recurring)'!$K$3=5,IF('Detailed Cash Flow Chart'!AN64="",0,'Detailed Cash Flow Chart'!AN64),0)</f>
        <v>#N/A</v>
      </c>
      <c r="AI64" s="145" t="e">
        <f ca="1">AG64
-IF('Financial Goals (non-recurring)'!$B$4=6,IF('Detailed Cash Flow Chart'!S64="",0,'Detailed Cash Flow Chart'!S64),0)
-IF('Financial Goals (non-recurring)'!$D$4=6,IF('Detailed Cash Flow Chart'!U64="",0,'Detailed Cash Flow Chart'!U64),0)
-IF('Financial Goals (non-recurring)'!$F$4=6,IF('Detailed Cash Flow Chart'!W64="",0,'Detailed Cash Flow Chart'!W64),0)
-IF('Financial Goals (non-recurring)'!$H$4=6,IF('Detailed Cash Flow Chart'!Y64="",0,'Detailed Cash Flow Chart'!Y64),0)
-IF('Financial Goals (non-recurring)'!$J$4=6,IF('Detailed Cash Flow Chart'!AA64="",0,'Detailed Cash Flow Chart'!AA64),0)
-IF('Financial Goals (recurring)'!$B$3=6,IF('Detailed Cash Flow Chart'!AG64="",0,'Detailed Cash Flow Chart'!AG64),0)
-IF('Financial Goals (recurring)'!$K$3=6,IF('Detailed Cash Flow Chart'!AN64="",0,'Detailed Cash Flow Chart'!AN64),0)</f>
        <v>#N/A</v>
      </c>
      <c r="AK64" s="145" t="e">
        <f ca="1">AI64
-IF('Financial Goals (non-recurring)'!$B$4=7,IF('Detailed Cash Flow Chart'!S64="",0,'Detailed Cash Flow Chart'!S64),0)
-IF('Financial Goals (non-recurring)'!$D$4=7,IF('Detailed Cash Flow Chart'!U64="",0,'Detailed Cash Flow Chart'!U64),0)
-IF('Financial Goals (non-recurring)'!$F$4=7,IF('Detailed Cash Flow Chart'!W64="",0,'Detailed Cash Flow Chart'!W64),0)
-IF('Financial Goals (non-recurring)'!$H$4=7,IF('Detailed Cash Flow Chart'!Y64="",0,'Detailed Cash Flow Chart'!Y64),0)
-IF('Financial Goals (non-recurring)'!$J$4=7,IF('Detailed Cash Flow Chart'!AA64="",0,'Detailed Cash Flow Chart'!AA64),0)
-IF('Financial Goals (recurring)'!$B$3=7,IF('Detailed Cash Flow Chart'!AG64="",0,'Detailed Cash Flow Chart'!AG64),0)
-IF('Financial Goals (recurring)'!$K$3=7,IF('Detailed Cash Flow Chart'!AN64="",0,'Detailed Cash Flow Chart'!AN64),0)</f>
        <v>#N/A</v>
      </c>
    </row>
    <row r="65" spans="1:37" ht="15.6">
      <c r="A65" s="45" t="e">
        <f ca="1">IF(ISERROR(C65),NA(),'Detailed Cash Flow Chart'!AJ65)</f>
        <v>#N/A</v>
      </c>
      <c r="B65" s="40" t="str">
        <f ca="1">'Detailed Cash Flow Chart'!B65</f>
        <v/>
      </c>
      <c r="C65" s="87" t="e">
        <f t="shared" ca="1" si="11"/>
        <v>#N/A</v>
      </c>
      <c r="D65" s="87" t="e">
        <f t="shared" ca="1" si="0"/>
        <v>#N/A</v>
      </c>
      <c r="E65" s="87" t="e">
        <f t="shared" ca="1" si="1"/>
        <v>#N/A</v>
      </c>
      <c r="F65" s="87" t="e">
        <f t="shared" ca="1" si="2"/>
        <v>#N/A</v>
      </c>
      <c r="G65" s="87" t="e">
        <f t="shared" ca="1" si="3"/>
        <v>#N/A</v>
      </c>
      <c r="H65" s="87" t="e">
        <f t="shared" ca="1" si="6"/>
        <v>#N/A</v>
      </c>
      <c r="I65" s="87">
        <f ca="1">'Detailed Cash Flow Chart'!D65</f>
        <v>0</v>
      </c>
      <c r="J65" s="32" t="e">
        <f ca="1">IF(ISERROR(C65),NA(),'Detailed Cash Flow Chart'!C65)</f>
        <v>#N/A</v>
      </c>
      <c r="K65" s="32" t="e">
        <f t="shared" ca="1" si="10"/>
        <v>#N/A</v>
      </c>
      <c r="L65" s="46" t="e">
        <f ca="1">IF(ISERROR(C65),NA(),'Detailed Cash Flow Chart'!AQ65)</f>
        <v>#N/A</v>
      </c>
      <c r="M65" s="32" t="e">
        <f t="shared" ca="1" si="7"/>
        <v>#N/A</v>
      </c>
      <c r="N65" s="28"/>
      <c r="O65" s="67"/>
      <c r="P65" s="67"/>
      <c r="Q65" s="67"/>
      <c r="R65" s="67"/>
      <c r="S65" s="67"/>
      <c r="T65" s="67"/>
      <c r="U65" s="67"/>
      <c r="W65" s="67"/>
      <c r="X65" s="67"/>
      <c r="Y65" s="140" t="e">
        <f ca="1">IF('Detailed Cash Flow Chart'!E65=0,NA(),M65-'Detailed Cash Flow Chart'!E65)</f>
        <v>#N/A</v>
      </c>
      <c r="Z65" s="83"/>
      <c r="AA65" s="141" t="e">
        <f ca="1">Y65
-IF('Financial Goals (non-recurring)'!$B$4=2,IF('Detailed Cash Flow Chart'!S65="",0,'Detailed Cash Flow Chart'!S65),0)
-IF('Financial Goals (non-recurring)'!$D$4=2,IF('Detailed Cash Flow Chart'!U65="",0,'Detailed Cash Flow Chart'!U65),0)
-IF('Financial Goals (non-recurring)'!$F$4=2,IF('Detailed Cash Flow Chart'!W65="",0,'Detailed Cash Flow Chart'!W65),0)
-IF('Financial Goals (non-recurring)'!$H$4=2,IF('Detailed Cash Flow Chart'!Y65="",0,'Detailed Cash Flow Chart'!Y65),0)
-IF('Financial Goals (non-recurring)'!$J$4=2,IF('Detailed Cash Flow Chart'!AA65="",0,'Detailed Cash Flow Chart'!AA65),0)
-IF('Financial Goals (recurring)'!$B$3=2,IF('Detailed Cash Flow Chart'!AG65="",0,'Detailed Cash Flow Chart'!AG65),0)
-IF('Financial Goals (recurring)'!$K$3=2,IF('Detailed Cash Flow Chart'!AN65="",0,'Detailed Cash Flow Chart'!AN65),0)</f>
        <v>#N/A</v>
      </c>
      <c r="AB65" s="139"/>
      <c r="AC65" s="140" t="e">
        <f ca="1">AA65
-IF('Financial Goals (non-recurring)'!$B$4=3,IF('Detailed Cash Flow Chart'!S65="",0,'Detailed Cash Flow Chart'!S65),0)
-IF('Financial Goals (non-recurring)'!$D$4=3,IF('Detailed Cash Flow Chart'!U65="",0,'Detailed Cash Flow Chart'!U65),0)
-IF('Financial Goals (non-recurring)'!$F$4=3,IF('Detailed Cash Flow Chart'!W65="",0,'Detailed Cash Flow Chart'!W65),0)
-IF('Financial Goals (non-recurring)'!$H$4=3,IF('Detailed Cash Flow Chart'!Y65="",0,'Detailed Cash Flow Chart'!Y65),0)
-IF('Financial Goals (non-recurring)'!$J$4=3,IF('Detailed Cash Flow Chart'!AA65="",0,'Detailed Cash Flow Chart'!AA65),0)
-IF('Financial Goals (recurring)'!$B$3=3,IF('Detailed Cash Flow Chart'!AG65="",0,'Detailed Cash Flow Chart'!AG65),0)
-IF('Financial Goals (recurring)'!$K$3=3,IF('Detailed Cash Flow Chart'!AN65="",0,'Detailed Cash Flow Chart'!AN65),0)</f>
        <v>#N/A</v>
      </c>
      <c r="AD65" s="83"/>
      <c r="AE65" s="146" t="e">
        <f ca="1">AC65
-IF('Financial Goals (non-recurring)'!$B$4=4,IF('Detailed Cash Flow Chart'!S65="",0,'Detailed Cash Flow Chart'!S65),0)
-IF('Financial Goals (non-recurring)'!$D$4=4,IF('Detailed Cash Flow Chart'!U65="",0,'Detailed Cash Flow Chart'!U65),0)
-IF('Financial Goals (non-recurring)'!$F$4=4,IF('Detailed Cash Flow Chart'!W65="",0,'Detailed Cash Flow Chart'!W65),0)
-IF('Financial Goals (non-recurring)'!$H$4=4,IF('Detailed Cash Flow Chart'!Y65="",0,'Detailed Cash Flow Chart'!Y65),0)
-IF('Financial Goals (non-recurring)'!$J$4=4,IF('Detailed Cash Flow Chart'!AA65="",0,'Detailed Cash Flow Chart'!AA65),0)
-IF('Financial Goals (recurring)'!$B$3=4,IF('Detailed Cash Flow Chart'!AG65="",0,'Detailed Cash Flow Chart'!AG65),0)
-IF('Financial Goals (recurring)'!$K$3=4,IF('Detailed Cash Flow Chart'!AN65="",0,'Detailed Cash Flow Chart'!AN65),0)</f>
        <v>#N/A</v>
      </c>
      <c r="AF65" s="139"/>
      <c r="AG65" s="145" t="e">
        <f ca="1">AE65
-IF('Financial Goals (non-recurring)'!$B$4=5,IF('Detailed Cash Flow Chart'!S65="",0,'Detailed Cash Flow Chart'!S65),0)
-IF('Financial Goals (non-recurring)'!$D$4=5,IF('Detailed Cash Flow Chart'!U65="",0,'Detailed Cash Flow Chart'!U65),0)
-IF('Financial Goals (non-recurring)'!$F$4=5,IF('Detailed Cash Flow Chart'!W65="",0,'Detailed Cash Flow Chart'!W65),0)
-IF('Financial Goals (non-recurring)'!$H$4=5,IF('Detailed Cash Flow Chart'!Y65="",0,'Detailed Cash Flow Chart'!Y65),0)
-IF('Financial Goals (non-recurring)'!$J$4=5,IF('Detailed Cash Flow Chart'!AA65="",0,'Detailed Cash Flow Chart'!AA65),0)
-IF('Financial Goals (recurring)'!$B$3=5,IF('Detailed Cash Flow Chart'!AG65="",0,'Detailed Cash Flow Chart'!AG65),0)
-IF('Financial Goals (recurring)'!$K$3=5,IF('Detailed Cash Flow Chart'!AN65="",0,'Detailed Cash Flow Chart'!AN65),0)</f>
        <v>#N/A</v>
      </c>
      <c r="AI65" s="145" t="e">
        <f ca="1">AG65
-IF('Financial Goals (non-recurring)'!$B$4=6,IF('Detailed Cash Flow Chart'!S65="",0,'Detailed Cash Flow Chart'!S65),0)
-IF('Financial Goals (non-recurring)'!$D$4=6,IF('Detailed Cash Flow Chart'!U65="",0,'Detailed Cash Flow Chart'!U65),0)
-IF('Financial Goals (non-recurring)'!$F$4=6,IF('Detailed Cash Flow Chart'!W65="",0,'Detailed Cash Flow Chart'!W65),0)
-IF('Financial Goals (non-recurring)'!$H$4=6,IF('Detailed Cash Flow Chart'!Y65="",0,'Detailed Cash Flow Chart'!Y65),0)
-IF('Financial Goals (non-recurring)'!$J$4=6,IF('Detailed Cash Flow Chart'!AA65="",0,'Detailed Cash Flow Chart'!AA65),0)
-IF('Financial Goals (recurring)'!$B$3=6,IF('Detailed Cash Flow Chart'!AG65="",0,'Detailed Cash Flow Chart'!AG65),0)
-IF('Financial Goals (recurring)'!$K$3=6,IF('Detailed Cash Flow Chart'!AN65="",0,'Detailed Cash Flow Chart'!AN65),0)</f>
        <v>#N/A</v>
      </c>
      <c r="AK65" s="145" t="e">
        <f ca="1">AI65
-IF('Financial Goals (non-recurring)'!$B$4=7,IF('Detailed Cash Flow Chart'!S65="",0,'Detailed Cash Flow Chart'!S65),0)
-IF('Financial Goals (non-recurring)'!$D$4=7,IF('Detailed Cash Flow Chart'!U65="",0,'Detailed Cash Flow Chart'!U65),0)
-IF('Financial Goals (non-recurring)'!$F$4=7,IF('Detailed Cash Flow Chart'!W65="",0,'Detailed Cash Flow Chart'!W65),0)
-IF('Financial Goals (non-recurring)'!$H$4=7,IF('Detailed Cash Flow Chart'!Y65="",0,'Detailed Cash Flow Chart'!Y65),0)
-IF('Financial Goals (non-recurring)'!$J$4=7,IF('Detailed Cash Flow Chart'!AA65="",0,'Detailed Cash Flow Chart'!AA65),0)
-IF('Financial Goals (recurring)'!$B$3=7,IF('Detailed Cash Flow Chart'!AG65="",0,'Detailed Cash Flow Chart'!AG65),0)
-IF('Financial Goals (recurring)'!$K$3=7,IF('Detailed Cash Flow Chart'!AN65="",0,'Detailed Cash Flow Chart'!AN65),0)</f>
        <v>#N/A</v>
      </c>
    </row>
    <row r="66" spans="1:37" ht="15.6">
      <c r="A66" s="45" t="e">
        <f ca="1">IF(ISERROR(C66),NA(),'Detailed Cash Flow Chart'!AJ66)</f>
        <v>#N/A</v>
      </c>
      <c r="B66" s="40" t="str">
        <f ca="1">'Detailed Cash Flow Chart'!B66</f>
        <v/>
      </c>
      <c r="C66" s="87" t="e">
        <f t="shared" ca="1" si="11"/>
        <v>#N/A</v>
      </c>
      <c r="D66" s="87" t="e">
        <f t="shared" ca="1" si="0"/>
        <v>#N/A</v>
      </c>
      <c r="E66" s="87" t="e">
        <f t="shared" ca="1" si="1"/>
        <v>#N/A</v>
      </c>
      <c r="F66" s="87" t="e">
        <f t="shared" ca="1" si="2"/>
        <v>#N/A</v>
      </c>
      <c r="G66" s="87" t="e">
        <f t="shared" ca="1" si="3"/>
        <v>#N/A</v>
      </c>
      <c r="H66" s="87" t="e">
        <f t="shared" ca="1" si="6"/>
        <v>#N/A</v>
      </c>
      <c r="I66" s="87">
        <f ca="1">'Detailed Cash Flow Chart'!D66</f>
        <v>0</v>
      </c>
      <c r="J66" s="32" t="e">
        <f ca="1">IF(ISERROR(C66),NA(),'Detailed Cash Flow Chart'!C66)</f>
        <v>#N/A</v>
      </c>
      <c r="K66" s="32" t="e">
        <f t="shared" ca="1" si="10"/>
        <v>#N/A</v>
      </c>
      <c r="L66" s="46" t="e">
        <f ca="1">IF(ISERROR(C66),NA(),'Detailed Cash Flow Chart'!AQ66)</f>
        <v>#N/A</v>
      </c>
      <c r="M66" s="32" t="e">
        <f t="shared" ca="1" si="7"/>
        <v>#N/A</v>
      </c>
      <c r="N66" s="28"/>
      <c r="O66" s="67"/>
      <c r="P66" s="67"/>
      <c r="Q66" s="67"/>
      <c r="R66" s="67"/>
      <c r="S66" s="67"/>
      <c r="T66" s="67"/>
      <c r="U66" s="67"/>
      <c r="W66" s="67"/>
      <c r="X66" s="67"/>
      <c r="Y66" s="140" t="e">
        <f ca="1">IF('Detailed Cash Flow Chart'!E66=0,NA(),M66-'Detailed Cash Flow Chart'!E66)</f>
        <v>#N/A</v>
      </c>
      <c r="Z66" s="83"/>
      <c r="AA66" s="141" t="e">
        <f ca="1">Y66
-IF('Financial Goals (non-recurring)'!$B$4=2,IF('Detailed Cash Flow Chart'!S66="",0,'Detailed Cash Flow Chart'!S66),0)
-IF('Financial Goals (non-recurring)'!$D$4=2,IF('Detailed Cash Flow Chart'!U66="",0,'Detailed Cash Flow Chart'!U66),0)
-IF('Financial Goals (non-recurring)'!$F$4=2,IF('Detailed Cash Flow Chart'!W66="",0,'Detailed Cash Flow Chart'!W66),0)
-IF('Financial Goals (non-recurring)'!$H$4=2,IF('Detailed Cash Flow Chart'!Y66="",0,'Detailed Cash Flow Chart'!Y66),0)
-IF('Financial Goals (non-recurring)'!$J$4=2,IF('Detailed Cash Flow Chart'!AA66="",0,'Detailed Cash Flow Chart'!AA66),0)
-IF('Financial Goals (recurring)'!$B$3=2,IF('Detailed Cash Flow Chart'!AG66="",0,'Detailed Cash Flow Chart'!AG66),0)
-IF('Financial Goals (recurring)'!$K$3=2,IF('Detailed Cash Flow Chart'!AN66="",0,'Detailed Cash Flow Chart'!AN66),0)</f>
        <v>#N/A</v>
      </c>
      <c r="AB66" s="139"/>
      <c r="AC66" s="140" t="e">
        <f ca="1">AA66
-IF('Financial Goals (non-recurring)'!$B$4=3,IF('Detailed Cash Flow Chart'!S66="",0,'Detailed Cash Flow Chart'!S66),0)
-IF('Financial Goals (non-recurring)'!$D$4=3,IF('Detailed Cash Flow Chart'!U66="",0,'Detailed Cash Flow Chart'!U66),0)
-IF('Financial Goals (non-recurring)'!$F$4=3,IF('Detailed Cash Flow Chart'!W66="",0,'Detailed Cash Flow Chart'!W66),0)
-IF('Financial Goals (non-recurring)'!$H$4=3,IF('Detailed Cash Flow Chart'!Y66="",0,'Detailed Cash Flow Chart'!Y66),0)
-IF('Financial Goals (non-recurring)'!$J$4=3,IF('Detailed Cash Flow Chart'!AA66="",0,'Detailed Cash Flow Chart'!AA66),0)
-IF('Financial Goals (recurring)'!$B$3=3,IF('Detailed Cash Flow Chart'!AG66="",0,'Detailed Cash Flow Chart'!AG66),0)
-IF('Financial Goals (recurring)'!$K$3=3,IF('Detailed Cash Flow Chart'!AN66="",0,'Detailed Cash Flow Chart'!AN66),0)</f>
        <v>#N/A</v>
      </c>
      <c r="AD66" s="83"/>
      <c r="AE66" s="146" t="e">
        <f ca="1">AC66
-IF('Financial Goals (non-recurring)'!$B$4=4,IF('Detailed Cash Flow Chart'!S66="",0,'Detailed Cash Flow Chart'!S66),0)
-IF('Financial Goals (non-recurring)'!$D$4=4,IF('Detailed Cash Flow Chart'!U66="",0,'Detailed Cash Flow Chart'!U66),0)
-IF('Financial Goals (non-recurring)'!$F$4=4,IF('Detailed Cash Flow Chart'!W66="",0,'Detailed Cash Flow Chart'!W66),0)
-IF('Financial Goals (non-recurring)'!$H$4=4,IF('Detailed Cash Flow Chart'!Y66="",0,'Detailed Cash Flow Chart'!Y66),0)
-IF('Financial Goals (non-recurring)'!$J$4=4,IF('Detailed Cash Flow Chart'!AA66="",0,'Detailed Cash Flow Chart'!AA66),0)
-IF('Financial Goals (recurring)'!$B$3=4,IF('Detailed Cash Flow Chart'!AG66="",0,'Detailed Cash Flow Chart'!AG66),0)
-IF('Financial Goals (recurring)'!$K$3=4,IF('Detailed Cash Flow Chart'!AN66="",0,'Detailed Cash Flow Chart'!AN66),0)</f>
        <v>#N/A</v>
      </c>
      <c r="AF66" s="139"/>
      <c r="AG66" s="145" t="e">
        <f ca="1">AE66
-IF('Financial Goals (non-recurring)'!$B$4=5,IF('Detailed Cash Flow Chart'!S66="",0,'Detailed Cash Flow Chart'!S66),0)
-IF('Financial Goals (non-recurring)'!$D$4=5,IF('Detailed Cash Flow Chart'!U66="",0,'Detailed Cash Flow Chart'!U66),0)
-IF('Financial Goals (non-recurring)'!$F$4=5,IF('Detailed Cash Flow Chart'!W66="",0,'Detailed Cash Flow Chart'!W66),0)
-IF('Financial Goals (non-recurring)'!$H$4=5,IF('Detailed Cash Flow Chart'!Y66="",0,'Detailed Cash Flow Chart'!Y66),0)
-IF('Financial Goals (non-recurring)'!$J$4=5,IF('Detailed Cash Flow Chart'!AA66="",0,'Detailed Cash Flow Chart'!AA66),0)
-IF('Financial Goals (recurring)'!$B$3=5,IF('Detailed Cash Flow Chart'!AG66="",0,'Detailed Cash Flow Chart'!AG66),0)
-IF('Financial Goals (recurring)'!$K$3=5,IF('Detailed Cash Flow Chart'!AN66="",0,'Detailed Cash Flow Chart'!AN66),0)</f>
        <v>#N/A</v>
      </c>
      <c r="AI66" s="145" t="e">
        <f ca="1">AG66
-IF('Financial Goals (non-recurring)'!$B$4=6,IF('Detailed Cash Flow Chart'!S66="",0,'Detailed Cash Flow Chart'!S66),0)
-IF('Financial Goals (non-recurring)'!$D$4=6,IF('Detailed Cash Flow Chart'!U66="",0,'Detailed Cash Flow Chart'!U66),0)
-IF('Financial Goals (non-recurring)'!$F$4=6,IF('Detailed Cash Flow Chart'!W66="",0,'Detailed Cash Flow Chart'!W66),0)
-IF('Financial Goals (non-recurring)'!$H$4=6,IF('Detailed Cash Flow Chart'!Y66="",0,'Detailed Cash Flow Chart'!Y66),0)
-IF('Financial Goals (non-recurring)'!$J$4=6,IF('Detailed Cash Flow Chart'!AA66="",0,'Detailed Cash Flow Chart'!AA66),0)
-IF('Financial Goals (recurring)'!$B$3=6,IF('Detailed Cash Flow Chart'!AG66="",0,'Detailed Cash Flow Chart'!AG66),0)
-IF('Financial Goals (recurring)'!$K$3=6,IF('Detailed Cash Flow Chart'!AN66="",0,'Detailed Cash Flow Chart'!AN66),0)</f>
        <v>#N/A</v>
      </c>
      <c r="AK66" s="145" t="e">
        <f ca="1">AI66
-IF('Financial Goals (non-recurring)'!$B$4=7,IF('Detailed Cash Flow Chart'!S66="",0,'Detailed Cash Flow Chart'!S66),0)
-IF('Financial Goals (non-recurring)'!$D$4=7,IF('Detailed Cash Flow Chart'!U66="",0,'Detailed Cash Flow Chart'!U66),0)
-IF('Financial Goals (non-recurring)'!$F$4=7,IF('Detailed Cash Flow Chart'!W66="",0,'Detailed Cash Flow Chart'!W66),0)
-IF('Financial Goals (non-recurring)'!$H$4=7,IF('Detailed Cash Flow Chart'!Y66="",0,'Detailed Cash Flow Chart'!Y66),0)
-IF('Financial Goals (non-recurring)'!$J$4=7,IF('Detailed Cash Flow Chart'!AA66="",0,'Detailed Cash Flow Chart'!AA66),0)
-IF('Financial Goals (recurring)'!$B$3=7,IF('Detailed Cash Flow Chart'!AG66="",0,'Detailed Cash Flow Chart'!AG66),0)
-IF('Financial Goals (recurring)'!$K$3=7,IF('Detailed Cash Flow Chart'!AN66="",0,'Detailed Cash Flow Chart'!AN66),0)</f>
        <v>#N/A</v>
      </c>
    </row>
    <row r="67" spans="1:37" ht="15.6">
      <c r="A67" s="45" t="e">
        <f ca="1">IF(ISERROR(C67),NA(),'Detailed Cash Flow Chart'!AJ67)</f>
        <v>#N/A</v>
      </c>
      <c r="B67" s="40" t="str">
        <f ca="1">'Detailed Cash Flow Chart'!B67</f>
        <v/>
      </c>
      <c r="C67" s="87" t="e">
        <f t="shared" ca="1" si="11"/>
        <v>#N/A</v>
      </c>
      <c r="D67" s="87" t="e">
        <f t="shared" ca="1" si="0"/>
        <v>#N/A</v>
      </c>
      <c r="E67" s="87" t="e">
        <f t="shared" ca="1" si="1"/>
        <v>#N/A</v>
      </c>
      <c r="F67" s="87" t="e">
        <f t="shared" ca="1" si="2"/>
        <v>#N/A</v>
      </c>
      <c r="G67" s="87" t="e">
        <f t="shared" ca="1" si="3"/>
        <v>#N/A</v>
      </c>
      <c r="H67" s="87" t="e">
        <f t="shared" ca="1" si="6"/>
        <v>#N/A</v>
      </c>
      <c r="I67" s="87">
        <f ca="1">'Detailed Cash Flow Chart'!D67</f>
        <v>0</v>
      </c>
      <c r="J67" s="32" t="e">
        <f ca="1">IF(ISERROR(C67),NA(),'Detailed Cash Flow Chart'!C67)</f>
        <v>#N/A</v>
      </c>
      <c r="K67" s="32" t="e">
        <f t="shared" ca="1" si="10"/>
        <v>#N/A</v>
      </c>
      <c r="L67" s="46" t="e">
        <f ca="1">IF(ISERROR(C67),NA(),'Detailed Cash Flow Chart'!AQ67)</f>
        <v>#N/A</v>
      </c>
      <c r="M67" s="32" t="e">
        <f t="shared" ca="1" si="7"/>
        <v>#N/A</v>
      </c>
      <c r="N67" s="28"/>
      <c r="O67" s="67"/>
      <c r="P67" s="67"/>
      <c r="Q67" s="67"/>
      <c r="R67" s="67"/>
      <c r="S67" s="67"/>
      <c r="T67" s="67"/>
      <c r="U67" s="67"/>
      <c r="W67" s="67"/>
      <c r="X67" s="67"/>
      <c r="Y67" s="140" t="e">
        <f ca="1">IF('Detailed Cash Flow Chart'!E67=0,NA(),M67-'Detailed Cash Flow Chart'!E67)</f>
        <v>#N/A</v>
      </c>
      <c r="Z67" s="83"/>
      <c r="AA67" s="141" t="e">
        <f ca="1">Y67
-IF('Financial Goals (non-recurring)'!$B$4=2,IF('Detailed Cash Flow Chart'!S67="",0,'Detailed Cash Flow Chart'!S67),0)
-IF('Financial Goals (non-recurring)'!$D$4=2,IF('Detailed Cash Flow Chart'!U67="",0,'Detailed Cash Flow Chart'!U67),0)
-IF('Financial Goals (non-recurring)'!$F$4=2,IF('Detailed Cash Flow Chart'!W67="",0,'Detailed Cash Flow Chart'!W67),0)
-IF('Financial Goals (non-recurring)'!$H$4=2,IF('Detailed Cash Flow Chart'!Y67="",0,'Detailed Cash Flow Chart'!Y67),0)
-IF('Financial Goals (non-recurring)'!$J$4=2,IF('Detailed Cash Flow Chart'!AA67="",0,'Detailed Cash Flow Chart'!AA67),0)
-IF('Financial Goals (recurring)'!$B$3=2,IF('Detailed Cash Flow Chart'!AG67="",0,'Detailed Cash Flow Chart'!AG67),0)
-IF('Financial Goals (recurring)'!$K$3=2,IF('Detailed Cash Flow Chart'!AN67="",0,'Detailed Cash Flow Chart'!AN67),0)</f>
        <v>#N/A</v>
      </c>
      <c r="AB67" s="139"/>
      <c r="AC67" s="140" t="e">
        <f ca="1">AA67
-IF('Financial Goals (non-recurring)'!$B$4=3,IF('Detailed Cash Flow Chart'!S67="",0,'Detailed Cash Flow Chart'!S67),0)
-IF('Financial Goals (non-recurring)'!$D$4=3,IF('Detailed Cash Flow Chart'!U67="",0,'Detailed Cash Flow Chart'!U67),0)
-IF('Financial Goals (non-recurring)'!$F$4=3,IF('Detailed Cash Flow Chart'!W67="",0,'Detailed Cash Flow Chart'!W67),0)
-IF('Financial Goals (non-recurring)'!$H$4=3,IF('Detailed Cash Flow Chart'!Y67="",0,'Detailed Cash Flow Chart'!Y67),0)
-IF('Financial Goals (non-recurring)'!$J$4=3,IF('Detailed Cash Flow Chart'!AA67="",0,'Detailed Cash Flow Chart'!AA67),0)
-IF('Financial Goals (recurring)'!$B$3=3,IF('Detailed Cash Flow Chart'!AG67="",0,'Detailed Cash Flow Chart'!AG67),0)
-IF('Financial Goals (recurring)'!$K$3=3,IF('Detailed Cash Flow Chart'!AN67="",0,'Detailed Cash Flow Chart'!AN67),0)</f>
        <v>#N/A</v>
      </c>
      <c r="AD67" s="83"/>
      <c r="AE67" s="146" t="e">
        <f ca="1">AC67
-IF('Financial Goals (non-recurring)'!$B$4=4,IF('Detailed Cash Flow Chart'!S67="",0,'Detailed Cash Flow Chart'!S67),0)
-IF('Financial Goals (non-recurring)'!$D$4=4,IF('Detailed Cash Flow Chart'!U67="",0,'Detailed Cash Flow Chart'!U67),0)
-IF('Financial Goals (non-recurring)'!$F$4=4,IF('Detailed Cash Flow Chart'!W67="",0,'Detailed Cash Flow Chart'!W67),0)
-IF('Financial Goals (non-recurring)'!$H$4=4,IF('Detailed Cash Flow Chart'!Y67="",0,'Detailed Cash Flow Chart'!Y67),0)
-IF('Financial Goals (non-recurring)'!$J$4=4,IF('Detailed Cash Flow Chart'!AA67="",0,'Detailed Cash Flow Chart'!AA67),0)
-IF('Financial Goals (recurring)'!$B$3=4,IF('Detailed Cash Flow Chart'!AG67="",0,'Detailed Cash Flow Chart'!AG67),0)
-IF('Financial Goals (recurring)'!$K$3=4,IF('Detailed Cash Flow Chart'!AN67="",0,'Detailed Cash Flow Chart'!AN67),0)</f>
        <v>#N/A</v>
      </c>
      <c r="AF67" s="139"/>
      <c r="AG67" s="145" t="e">
        <f ca="1">AE67
-IF('Financial Goals (non-recurring)'!$B$4=5,IF('Detailed Cash Flow Chart'!S67="",0,'Detailed Cash Flow Chart'!S67),0)
-IF('Financial Goals (non-recurring)'!$D$4=5,IF('Detailed Cash Flow Chart'!U67="",0,'Detailed Cash Flow Chart'!U67),0)
-IF('Financial Goals (non-recurring)'!$F$4=5,IF('Detailed Cash Flow Chart'!W67="",0,'Detailed Cash Flow Chart'!W67),0)
-IF('Financial Goals (non-recurring)'!$H$4=5,IF('Detailed Cash Flow Chart'!Y67="",0,'Detailed Cash Flow Chart'!Y67),0)
-IF('Financial Goals (non-recurring)'!$J$4=5,IF('Detailed Cash Flow Chart'!AA67="",0,'Detailed Cash Flow Chart'!AA67),0)
-IF('Financial Goals (recurring)'!$B$3=5,IF('Detailed Cash Flow Chart'!AG67="",0,'Detailed Cash Flow Chart'!AG67),0)
-IF('Financial Goals (recurring)'!$K$3=5,IF('Detailed Cash Flow Chart'!AN67="",0,'Detailed Cash Flow Chart'!AN67),0)</f>
        <v>#N/A</v>
      </c>
      <c r="AI67" s="145" t="e">
        <f ca="1">AG67
-IF('Financial Goals (non-recurring)'!$B$4=6,IF('Detailed Cash Flow Chart'!S67="",0,'Detailed Cash Flow Chart'!S67),0)
-IF('Financial Goals (non-recurring)'!$D$4=6,IF('Detailed Cash Flow Chart'!U67="",0,'Detailed Cash Flow Chart'!U67),0)
-IF('Financial Goals (non-recurring)'!$F$4=6,IF('Detailed Cash Flow Chart'!W67="",0,'Detailed Cash Flow Chart'!W67),0)
-IF('Financial Goals (non-recurring)'!$H$4=6,IF('Detailed Cash Flow Chart'!Y67="",0,'Detailed Cash Flow Chart'!Y67),0)
-IF('Financial Goals (non-recurring)'!$J$4=6,IF('Detailed Cash Flow Chart'!AA67="",0,'Detailed Cash Flow Chart'!AA67),0)
-IF('Financial Goals (recurring)'!$B$3=6,IF('Detailed Cash Flow Chart'!AG67="",0,'Detailed Cash Flow Chart'!AG67),0)
-IF('Financial Goals (recurring)'!$K$3=6,IF('Detailed Cash Flow Chart'!AN67="",0,'Detailed Cash Flow Chart'!AN67),0)</f>
        <v>#N/A</v>
      </c>
      <c r="AK67" s="145" t="e">
        <f ca="1">AI67
-IF('Financial Goals (non-recurring)'!$B$4=7,IF('Detailed Cash Flow Chart'!S67="",0,'Detailed Cash Flow Chart'!S67),0)
-IF('Financial Goals (non-recurring)'!$D$4=7,IF('Detailed Cash Flow Chart'!U67="",0,'Detailed Cash Flow Chart'!U67),0)
-IF('Financial Goals (non-recurring)'!$F$4=7,IF('Detailed Cash Flow Chart'!W67="",0,'Detailed Cash Flow Chart'!W67),0)
-IF('Financial Goals (non-recurring)'!$H$4=7,IF('Detailed Cash Flow Chart'!Y67="",0,'Detailed Cash Flow Chart'!Y67),0)
-IF('Financial Goals (non-recurring)'!$J$4=7,IF('Detailed Cash Flow Chart'!AA67="",0,'Detailed Cash Flow Chart'!AA67),0)
-IF('Financial Goals (recurring)'!$B$3=7,IF('Detailed Cash Flow Chart'!AG67="",0,'Detailed Cash Flow Chart'!AG67),0)
-IF('Financial Goals (recurring)'!$K$3=7,IF('Detailed Cash Flow Chart'!AN67="",0,'Detailed Cash Flow Chart'!AN67),0)</f>
        <v>#N/A</v>
      </c>
    </row>
    <row r="68" spans="1:37" ht="15.6">
      <c r="A68" s="45" t="e">
        <f ca="1">IF(ISERROR(C68),NA(),'Detailed Cash Flow Chart'!AJ68)</f>
        <v>#N/A</v>
      </c>
      <c r="B68" s="40" t="str">
        <f ca="1">'Detailed Cash Flow Chart'!B68</f>
        <v/>
      </c>
      <c r="C68" s="87" t="e">
        <f t="shared" ca="1" si="11"/>
        <v>#N/A</v>
      </c>
      <c r="D68" s="87" t="e">
        <f t="shared" ref="D68:D131" ca="1" si="12">IF(A68&gt;=syear1,IF(A68&lt;=eyear1,passive*(1+incp)^(A68-YEAR(TODAY())),0),0)</f>
        <v>#N/A</v>
      </c>
      <c r="E68" s="87" t="e">
        <f t="shared" ref="E68:E131" ca="1" si="13">IF(A68&gt;=syear2,IF(A68&lt;=eyear2,passive2*(1+incp1)^(A68-YEAR(TODAY())),0),0)</f>
        <v>#N/A</v>
      </c>
      <c r="F68" s="87" t="e">
        <f t="shared" ref="F68:F131" ca="1" si="14">IF(A68&gt;=sryear1,IF(A68&lt;=eryear1,passiver*(1+incpr)^(A68-YEAR(TODAY())),0),0)</f>
        <v>#N/A</v>
      </c>
      <c r="G68" s="87" t="e">
        <f t="shared" ref="G68:G131" ca="1" si="15">IF(A68&gt;=sryear2,IF(A68&lt;=eryear2,passiver1*(1+incpr1)^(A68-YEAR(TODAY())),0),0)</f>
        <v>#N/A</v>
      </c>
      <c r="H68" s="87" t="e">
        <f t="shared" ca="1" si="6"/>
        <v>#N/A</v>
      </c>
      <c r="I68" s="87">
        <f ca="1">'Detailed Cash Flow Chart'!D68</f>
        <v>0</v>
      </c>
      <c r="J68" s="32" t="e">
        <f ca="1">IF(ISERROR(C68),NA(),'Detailed Cash Flow Chart'!C68)</f>
        <v>#N/A</v>
      </c>
      <c r="K68" s="32" t="e">
        <f t="shared" ref="K68:K99" ca="1" si="16">IF(A68&gt;=emistart,IF(A68&lt;=emiend,emi,NA()),NA())</f>
        <v>#N/A</v>
      </c>
      <c r="L68" s="46" t="e">
        <f ca="1">IF(ISERROR(C68),NA(),'Detailed Cash Flow Chart'!AQ68)</f>
        <v>#N/A</v>
      </c>
      <c r="M68" s="32" t="e">
        <f t="shared" ca="1" si="7"/>
        <v>#N/A</v>
      </c>
      <c r="N68" s="28"/>
      <c r="O68" s="67"/>
      <c r="P68" s="67"/>
      <c r="Q68" s="67"/>
      <c r="R68" s="67"/>
      <c r="S68" s="67"/>
      <c r="T68" s="67"/>
      <c r="U68" s="67"/>
      <c r="W68" s="67"/>
      <c r="X68" s="67"/>
      <c r="Y68" s="140" t="e">
        <f ca="1">IF('Detailed Cash Flow Chart'!E68=0,NA(),M68-'Detailed Cash Flow Chart'!E68)</f>
        <v>#N/A</v>
      </c>
      <c r="Z68" s="83"/>
      <c r="AA68" s="141" t="e">
        <f ca="1">Y68
-IF('Financial Goals (non-recurring)'!$B$4=2,IF('Detailed Cash Flow Chart'!S68="",0,'Detailed Cash Flow Chart'!S68),0)
-IF('Financial Goals (non-recurring)'!$D$4=2,IF('Detailed Cash Flow Chart'!U68="",0,'Detailed Cash Flow Chart'!U68),0)
-IF('Financial Goals (non-recurring)'!$F$4=2,IF('Detailed Cash Flow Chart'!W68="",0,'Detailed Cash Flow Chart'!W68),0)
-IF('Financial Goals (non-recurring)'!$H$4=2,IF('Detailed Cash Flow Chart'!Y68="",0,'Detailed Cash Flow Chart'!Y68),0)
-IF('Financial Goals (non-recurring)'!$J$4=2,IF('Detailed Cash Flow Chart'!AA68="",0,'Detailed Cash Flow Chart'!AA68),0)
-IF('Financial Goals (recurring)'!$B$3=2,IF('Detailed Cash Flow Chart'!AG68="",0,'Detailed Cash Flow Chart'!AG68),0)
-IF('Financial Goals (recurring)'!$K$3=2,IF('Detailed Cash Flow Chart'!AN68="",0,'Detailed Cash Flow Chart'!AN68),0)</f>
        <v>#N/A</v>
      </c>
      <c r="AB68" s="139"/>
      <c r="AC68" s="140" t="e">
        <f ca="1">AA68
-IF('Financial Goals (non-recurring)'!$B$4=3,IF('Detailed Cash Flow Chart'!S68="",0,'Detailed Cash Flow Chart'!S68),0)
-IF('Financial Goals (non-recurring)'!$D$4=3,IF('Detailed Cash Flow Chart'!U68="",0,'Detailed Cash Flow Chart'!U68),0)
-IF('Financial Goals (non-recurring)'!$F$4=3,IF('Detailed Cash Flow Chart'!W68="",0,'Detailed Cash Flow Chart'!W68),0)
-IF('Financial Goals (non-recurring)'!$H$4=3,IF('Detailed Cash Flow Chart'!Y68="",0,'Detailed Cash Flow Chart'!Y68),0)
-IF('Financial Goals (non-recurring)'!$J$4=3,IF('Detailed Cash Flow Chart'!AA68="",0,'Detailed Cash Flow Chart'!AA68),0)
-IF('Financial Goals (recurring)'!$B$3=3,IF('Detailed Cash Flow Chart'!AG68="",0,'Detailed Cash Flow Chart'!AG68),0)
-IF('Financial Goals (recurring)'!$K$3=3,IF('Detailed Cash Flow Chart'!AN68="",0,'Detailed Cash Flow Chart'!AN68),0)</f>
        <v>#N/A</v>
      </c>
      <c r="AD68" s="83"/>
      <c r="AE68" s="146" t="e">
        <f ca="1">AC68
-IF('Financial Goals (non-recurring)'!$B$4=4,IF('Detailed Cash Flow Chart'!S68="",0,'Detailed Cash Flow Chart'!S68),0)
-IF('Financial Goals (non-recurring)'!$D$4=4,IF('Detailed Cash Flow Chart'!U68="",0,'Detailed Cash Flow Chart'!U68),0)
-IF('Financial Goals (non-recurring)'!$F$4=4,IF('Detailed Cash Flow Chart'!W68="",0,'Detailed Cash Flow Chart'!W68),0)
-IF('Financial Goals (non-recurring)'!$H$4=4,IF('Detailed Cash Flow Chart'!Y68="",0,'Detailed Cash Flow Chart'!Y68),0)
-IF('Financial Goals (non-recurring)'!$J$4=4,IF('Detailed Cash Flow Chart'!AA68="",0,'Detailed Cash Flow Chart'!AA68),0)
-IF('Financial Goals (recurring)'!$B$3=4,IF('Detailed Cash Flow Chart'!AG68="",0,'Detailed Cash Flow Chart'!AG68),0)
-IF('Financial Goals (recurring)'!$K$3=4,IF('Detailed Cash Flow Chart'!AN68="",0,'Detailed Cash Flow Chart'!AN68),0)</f>
        <v>#N/A</v>
      </c>
      <c r="AF68" s="139"/>
      <c r="AG68" s="145" t="e">
        <f ca="1">AE68
-IF('Financial Goals (non-recurring)'!$B$4=5,IF('Detailed Cash Flow Chart'!S68="",0,'Detailed Cash Flow Chart'!S68),0)
-IF('Financial Goals (non-recurring)'!$D$4=5,IF('Detailed Cash Flow Chart'!U68="",0,'Detailed Cash Flow Chart'!U68),0)
-IF('Financial Goals (non-recurring)'!$F$4=5,IF('Detailed Cash Flow Chart'!W68="",0,'Detailed Cash Flow Chart'!W68),0)
-IF('Financial Goals (non-recurring)'!$H$4=5,IF('Detailed Cash Flow Chart'!Y68="",0,'Detailed Cash Flow Chart'!Y68),0)
-IF('Financial Goals (non-recurring)'!$J$4=5,IF('Detailed Cash Flow Chart'!AA68="",0,'Detailed Cash Flow Chart'!AA68),0)
-IF('Financial Goals (recurring)'!$B$3=5,IF('Detailed Cash Flow Chart'!AG68="",0,'Detailed Cash Flow Chart'!AG68),0)
-IF('Financial Goals (recurring)'!$K$3=5,IF('Detailed Cash Flow Chart'!AN68="",0,'Detailed Cash Flow Chart'!AN68),0)</f>
        <v>#N/A</v>
      </c>
      <c r="AI68" s="145" t="e">
        <f ca="1">AG68
-IF('Financial Goals (non-recurring)'!$B$4=6,IF('Detailed Cash Flow Chart'!S68="",0,'Detailed Cash Flow Chart'!S68),0)
-IF('Financial Goals (non-recurring)'!$D$4=6,IF('Detailed Cash Flow Chart'!U68="",0,'Detailed Cash Flow Chart'!U68),0)
-IF('Financial Goals (non-recurring)'!$F$4=6,IF('Detailed Cash Flow Chart'!W68="",0,'Detailed Cash Flow Chart'!W68),0)
-IF('Financial Goals (non-recurring)'!$H$4=6,IF('Detailed Cash Flow Chart'!Y68="",0,'Detailed Cash Flow Chart'!Y68),0)
-IF('Financial Goals (non-recurring)'!$J$4=6,IF('Detailed Cash Flow Chart'!AA68="",0,'Detailed Cash Flow Chart'!AA68),0)
-IF('Financial Goals (recurring)'!$B$3=6,IF('Detailed Cash Flow Chart'!AG68="",0,'Detailed Cash Flow Chart'!AG68),0)
-IF('Financial Goals (recurring)'!$K$3=6,IF('Detailed Cash Flow Chart'!AN68="",0,'Detailed Cash Flow Chart'!AN68),0)</f>
        <v>#N/A</v>
      </c>
      <c r="AK68" s="145" t="e">
        <f ca="1">AI68
-IF('Financial Goals (non-recurring)'!$B$4=7,IF('Detailed Cash Flow Chart'!S68="",0,'Detailed Cash Flow Chart'!S68),0)
-IF('Financial Goals (non-recurring)'!$D$4=7,IF('Detailed Cash Flow Chart'!U68="",0,'Detailed Cash Flow Chart'!U68),0)
-IF('Financial Goals (non-recurring)'!$F$4=7,IF('Detailed Cash Flow Chart'!W68="",0,'Detailed Cash Flow Chart'!W68),0)
-IF('Financial Goals (non-recurring)'!$H$4=7,IF('Detailed Cash Flow Chart'!Y68="",0,'Detailed Cash Flow Chart'!Y68),0)
-IF('Financial Goals (non-recurring)'!$J$4=7,IF('Detailed Cash Flow Chart'!AA68="",0,'Detailed Cash Flow Chart'!AA68),0)
-IF('Financial Goals (recurring)'!$B$3=7,IF('Detailed Cash Flow Chart'!AG68="",0,'Detailed Cash Flow Chart'!AG68),0)
-IF('Financial Goals (recurring)'!$K$3=7,IF('Detailed Cash Flow Chart'!AN68="",0,'Detailed Cash Flow Chart'!AN68),0)</f>
        <v>#N/A</v>
      </c>
    </row>
    <row r="69" spans="1:37" ht="15.6">
      <c r="A69" s="45" t="e">
        <f ca="1">IF(ISERROR(C69),NA(),'Detailed Cash Flow Chart'!AJ69)</f>
        <v>#N/A</v>
      </c>
      <c r="B69" s="40" t="str">
        <f ca="1">'Detailed Cash Flow Chart'!B69</f>
        <v/>
      </c>
      <c r="C69" s="87" t="e">
        <f t="shared" ref="C69:C100" ca="1" si="17">IF(A68&lt;(y+wy+1),C68+C68*inc,NA())</f>
        <v>#N/A</v>
      </c>
      <c r="D69" s="87" t="e">
        <f t="shared" ca="1" si="12"/>
        <v>#N/A</v>
      </c>
      <c r="E69" s="87" t="e">
        <f t="shared" ca="1" si="13"/>
        <v>#N/A</v>
      </c>
      <c r="F69" s="87" t="e">
        <f t="shared" ca="1" si="14"/>
        <v>#N/A</v>
      </c>
      <c r="G69" s="87" t="e">
        <f t="shared" ca="1" si="15"/>
        <v>#N/A</v>
      </c>
      <c r="H69" s="87" t="e">
        <f t="shared" ref="H69:H132" ca="1" si="18">IF(A69="",NA(),IF(D69+E69+F69+G69=0,NA(),D69+E69+F69+G69))</f>
        <v>#N/A</v>
      </c>
      <c r="I69" s="87">
        <f ca="1">'Detailed Cash Flow Chart'!D69</f>
        <v>0</v>
      </c>
      <c r="J69" s="32" t="e">
        <f ca="1">IF(ISERROR(C69),NA(),'Detailed Cash Flow Chart'!C69)</f>
        <v>#N/A</v>
      </c>
      <c r="K69" s="32" t="e">
        <f t="shared" ca="1" si="16"/>
        <v>#N/A</v>
      </c>
      <c r="L69" s="46" t="e">
        <f ca="1">IF(ISERROR(C69),NA(),'Detailed Cash Flow Chart'!AQ69)</f>
        <v>#N/A</v>
      </c>
      <c r="M69" s="32" t="e">
        <f t="shared" ref="M69:M132" ca="1" si="19">IF(ISERROR(C69),NA(),IF(IF(IF(ISERROR(I69),0,I69)+IF(ISERROR(H69),0,H69)&gt;IF(ISERROR(J69),0,J69),IF(ISERROR(B69),0,B69),IF(ISERROR(C69),0,C69))=0,0,IF(ISERROR(I69),0,I69)+IF(ISERROR(C69),0,C69)+IF(ISERROR(H69),0,H69)-IF(ISERROR(J69),0,J69)-IF(ISERROR(K69),0,K69)))</f>
        <v>#N/A</v>
      </c>
      <c r="N69" s="28"/>
      <c r="O69" s="67"/>
      <c r="P69" s="67"/>
      <c r="Q69" s="67"/>
      <c r="R69" s="67"/>
      <c r="S69" s="67"/>
      <c r="T69" s="67"/>
      <c r="U69" s="67"/>
      <c r="W69" s="67"/>
      <c r="X69" s="67"/>
      <c r="Y69" s="140" t="e">
        <f ca="1">IF('Detailed Cash Flow Chart'!E69=0,NA(),M69-'Detailed Cash Flow Chart'!E69)</f>
        <v>#N/A</v>
      </c>
      <c r="Z69" s="83"/>
      <c r="AA69" s="141" t="e">
        <f ca="1">Y69
-IF('Financial Goals (non-recurring)'!$B$4=2,IF('Detailed Cash Flow Chart'!S69="",0,'Detailed Cash Flow Chart'!S69),0)
-IF('Financial Goals (non-recurring)'!$D$4=2,IF('Detailed Cash Flow Chart'!U69="",0,'Detailed Cash Flow Chart'!U69),0)
-IF('Financial Goals (non-recurring)'!$F$4=2,IF('Detailed Cash Flow Chart'!W69="",0,'Detailed Cash Flow Chart'!W69),0)
-IF('Financial Goals (non-recurring)'!$H$4=2,IF('Detailed Cash Flow Chart'!Y69="",0,'Detailed Cash Flow Chart'!Y69),0)
-IF('Financial Goals (non-recurring)'!$J$4=2,IF('Detailed Cash Flow Chart'!AA69="",0,'Detailed Cash Flow Chart'!AA69),0)
-IF('Financial Goals (recurring)'!$B$3=2,IF('Detailed Cash Flow Chart'!AG69="",0,'Detailed Cash Flow Chart'!AG69),0)
-IF('Financial Goals (recurring)'!$K$3=2,IF('Detailed Cash Flow Chart'!AN69="",0,'Detailed Cash Flow Chart'!AN69),0)</f>
        <v>#N/A</v>
      </c>
      <c r="AB69" s="139"/>
      <c r="AC69" s="140" t="e">
        <f ca="1">AA69
-IF('Financial Goals (non-recurring)'!$B$4=3,IF('Detailed Cash Flow Chart'!S69="",0,'Detailed Cash Flow Chart'!S69),0)
-IF('Financial Goals (non-recurring)'!$D$4=3,IF('Detailed Cash Flow Chart'!U69="",0,'Detailed Cash Flow Chart'!U69),0)
-IF('Financial Goals (non-recurring)'!$F$4=3,IF('Detailed Cash Flow Chart'!W69="",0,'Detailed Cash Flow Chart'!W69),0)
-IF('Financial Goals (non-recurring)'!$H$4=3,IF('Detailed Cash Flow Chart'!Y69="",0,'Detailed Cash Flow Chart'!Y69),0)
-IF('Financial Goals (non-recurring)'!$J$4=3,IF('Detailed Cash Flow Chart'!AA69="",0,'Detailed Cash Flow Chart'!AA69),0)
-IF('Financial Goals (recurring)'!$B$3=3,IF('Detailed Cash Flow Chart'!AG69="",0,'Detailed Cash Flow Chart'!AG69),0)
-IF('Financial Goals (recurring)'!$K$3=3,IF('Detailed Cash Flow Chart'!AN69="",0,'Detailed Cash Flow Chart'!AN69),0)</f>
        <v>#N/A</v>
      </c>
      <c r="AD69" s="83"/>
      <c r="AE69" s="146" t="e">
        <f ca="1">AC69
-IF('Financial Goals (non-recurring)'!$B$4=4,IF('Detailed Cash Flow Chart'!S69="",0,'Detailed Cash Flow Chart'!S69),0)
-IF('Financial Goals (non-recurring)'!$D$4=4,IF('Detailed Cash Flow Chart'!U69="",0,'Detailed Cash Flow Chart'!U69),0)
-IF('Financial Goals (non-recurring)'!$F$4=4,IF('Detailed Cash Flow Chart'!W69="",0,'Detailed Cash Flow Chart'!W69),0)
-IF('Financial Goals (non-recurring)'!$H$4=4,IF('Detailed Cash Flow Chart'!Y69="",0,'Detailed Cash Flow Chart'!Y69),0)
-IF('Financial Goals (non-recurring)'!$J$4=4,IF('Detailed Cash Flow Chart'!AA69="",0,'Detailed Cash Flow Chart'!AA69),0)
-IF('Financial Goals (recurring)'!$B$3=4,IF('Detailed Cash Flow Chart'!AG69="",0,'Detailed Cash Flow Chart'!AG69),0)
-IF('Financial Goals (recurring)'!$K$3=4,IF('Detailed Cash Flow Chart'!AN69="",0,'Detailed Cash Flow Chart'!AN69),0)</f>
        <v>#N/A</v>
      </c>
      <c r="AF69" s="139"/>
      <c r="AG69" s="145" t="e">
        <f ca="1">AE69
-IF('Financial Goals (non-recurring)'!$B$4=5,IF('Detailed Cash Flow Chart'!S69="",0,'Detailed Cash Flow Chart'!S69),0)
-IF('Financial Goals (non-recurring)'!$D$4=5,IF('Detailed Cash Flow Chart'!U69="",0,'Detailed Cash Flow Chart'!U69),0)
-IF('Financial Goals (non-recurring)'!$F$4=5,IF('Detailed Cash Flow Chart'!W69="",0,'Detailed Cash Flow Chart'!W69),0)
-IF('Financial Goals (non-recurring)'!$H$4=5,IF('Detailed Cash Flow Chart'!Y69="",0,'Detailed Cash Flow Chart'!Y69),0)
-IF('Financial Goals (non-recurring)'!$J$4=5,IF('Detailed Cash Flow Chart'!AA69="",0,'Detailed Cash Flow Chart'!AA69),0)
-IF('Financial Goals (recurring)'!$B$3=5,IF('Detailed Cash Flow Chart'!AG69="",0,'Detailed Cash Flow Chart'!AG69),0)
-IF('Financial Goals (recurring)'!$K$3=5,IF('Detailed Cash Flow Chart'!AN69="",0,'Detailed Cash Flow Chart'!AN69),0)</f>
        <v>#N/A</v>
      </c>
      <c r="AI69" s="145" t="e">
        <f ca="1">AG69
-IF('Financial Goals (non-recurring)'!$B$4=6,IF('Detailed Cash Flow Chart'!S69="",0,'Detailed Cash Flow Chart'!S69),0)
-IF('Financial Goals (non-recurring)'!$D$4=6,IF('Detailed Cash Flow Chart'!U69="",0,'Detailed Cash Flow Chart'!U69),0)
-IF('Financial Goals (non-recurring)'!$F$4=6,IF('Detailed Cash Flow Chart'!W69="",0,'Detailed Cash Flow Chart'!W69),0)
-IF('Financial Goals (non-recurring)'!$H$4=6,IF('Detailed Cash Flow Chart'!Y69="",0,'Detailed Cash Flow Chart'!Y69),0)
-IF('Financial Goals (non-recurring)'!$J$4=6,IF('Detailed Cash Flow Chart'!AA69="",0,'Detailed Cash Flow Chart'!AA69),0)
-IF('Financial Goals (recurring)'!$B$3=6,IF('Detailed Cash Flow Chart'!AG69="",0,'Detailed Cash Flow Chart'!AG69),0)
-IF('Financial Goals (recurring)'!$K$3=6,IF('Detailed Cash Flow Chart'!AN69="",0,'Detailed Cash Flow Chart'!AN69),0)</f>
        <v>#N/A</v>
      </c>
      <c r="AK69" s="145" t="e">
        <f ca="1">AI69
-IF('Financial Goals (non-recurring)'!$B$4=7,IF('Detailed Cash Flow Chart'!S69="",0,'Detailed Cash Flow Chart'!S69),0)
-IF('Financial Goals (non-recurring)'!$D$4=7,IF('Detailed Cash Flow Chart'!U69="",0,'Detailed Cash Flow Chart'!U69),0)
-IF('Financial Goals (non-recurring)'!$F$4=7,IF('Detailed Cash Flow Chart'!W69="",0,'Detailed Cash Flow Chart'!W69),0)
-IF('Financial Goals (non-recurring)'!$H$4=7,IF('Detailed Cash Flow Chart'!Y69="",0,'Detailed Cash Flow Chart'!Y69),0)
-IF('Financial Goals (non-recurring)'!$J$4=7,IF('Detailed Cash Flow Chart'!AA69="",0,'Detailed Cash Flow Chart'!AA69),0)
-IF('Financial Goals (recurring)'!$B$3=7,IF('Detailed Cash Flow Chart'!AG69="",0,'Detailed Cash Flow Chart'!AG69),0)
-IF('Financial Goals (recurring)'!$K$3=7,IF('Detailed Cash Flow Chart'!AN69="",0,'Detailed Cash Flow Chart'!AN69),0)</f>
        <v>#N/A</v>
      </c>
    </row>
    <row r="70" spans="1:37" ht="15.6">
      <c r="A70" s="45" t="e">
        <f ca="1">IF(ISERROR(C70),NA(),'Detailed Cash Flow Chart'!AJ70)</f>
        <v>#N/A</v>
      </c>
      <c r="B70" s="40" t="str">
        <f ca="1">'Detailed Cash Flow Chart'!B70</f>
        <v/>
      </c>
      <c r="C70" s="87" t="e">
        <f t="shared" ca="1" si="17"/>
        <v>#N/A</v>
      </c>
      <c r="D70" s="87" t="e">
        <f t="shared" ca="1" si="12"/>
        <v>#N/A</v>
      </c>
      <c r="E70" s="87" t="e">
        <f t="shared" ca="1" si="13"/>
        <v>#N/A</v>
      </c>
      <c r="F70" s="87" t="e">
        <f t="shared" ca="1" si="14"/>
        <v>#N/A</v>
      </c>
      <c r="G70" s="87" t="e">
        <f t="shared" ca="1" si="15"/>
        <v>#N/A</v>
      </c>
      <c r="H70" s="87" t="e">
        <f t="shared" ca="1" si="18"/>
        <v>#N/A</v>
      </c>
      <c r="I70" s="87">
        <f ca="1">'Detailed Cash Flow Chart'!D70</f>
        <v>0</v>
      </c>
      <c r="J70" s="32" t="e">
        <f ca="1">IF(ISERROR(C70),NA(),'Detailed Cash Flow Chart'!C70)</f>
        <v>#N/A</v>
      </c>
      <c r="K70" s="32" t="e">
        <f t="shared" ca="1" si="16"/>
        <v>#N/A</v>
      </c>
      <c r="L70" s="46" t="e">
        <f ca="1">IF(ISERROR(C70),NA(),'Detailed Cash Flow Chart'!AQ70)</f>
        <v>#N/A</v>
      </c>
      <c r="M70" s="32" t="e">
        <f t="shared" ca="1" si="19"/>
        <v>#N/A</v>
      </c>
      <c r="N70" s="28"/>
      <c r="O70" s="67"/>
      <c r="P70" s="67"/>
      <c r="Q70" s="67"/>
      <c r="R70" s="67"/>
      <c r="S70" s="67"/>
      <c r="T70" s="67"/>
      <c r="U70" s="67"/>
      <c r="W70" s="67"/>
      <c r="X70" s="67"/>
      <c r="Y70" s="140" t="e">
        <f ca="1">IF('Detailed Cash Flow Chart'!E70=0,NA(),M70-'Detailed Cash Flow Chart'!E70)</f>
        <v>#N/A</v>
      </c>
      <c r="Z70" s="83"/>
      <c r="AA70" s="141" t="e">
        <f ca="1">Y70
-IF('Financial Goals (non-recurring)'!$B$4=2,IF('Detailed Cash Flow Chart'!S70="",0,'Detailed Cash Flow Chart'!S70),0)
-IF('Financial Goals (non-recurring)'!$D$4=2,IF('Detailed Cash Flow Chart'!U70="",0,'Detailed Cash Flow Chart'!U70),0)
-IF('Financial Goals (non-recurring)'!$F$4=2,IF('Detailed Cash Flow Chart'!W70="",0,'Detailed Cash Flow Chart'!W70),0)
-IF('Financial Goals (non-recurring)'!$H$4=2,IF('Detailed Cash Flow Chart'!Y70="",0,'Detailed Cash Flow Chart'!Y70),0)
-IF('Financial Goals (non-recurring)'!$J$4=2,IF('Detailed Cash Flow Chart'!AA70="",0,'Detailed Cash Flow Chart'!AA70),0)
-IF('Financial Goals (recurring)'!$B$3=2,IF('Detailed Cash Flow Chart'!AG70="",0,'Detailed Cash Flow Chart'!AG70),0)
-IF('Financial Goals (recurring)'!$K$3=2,IF('Detailed Cash Flow Chart'!AN70="",0,'Detailed Cash Flow Chart'!AN70),0)</f>
        <v>#N/A</v>
      </c>
      <c r="AB70" s="139"/>
      <c r="AC70" s="140" t="e">
        <f ca="1">AA70
-IF('Financial Goals (non-recurring)'!$B$4=3,IF('Detailed Cash Flow Chart'!S70="",0,'Detailed Cash Flow Chart'!S70),0)
-IF('Financial Goals (non-recurring)'!$D$4=3,IF('Detailed Cash Flow Chart'!U70="",0,'Detailed Cash Flow Chart'!U70),0)
-IF('Financial Goals (non-recurring)'!$F$4=3,IF('Detailed Cash Flow Chart'!W70="",0,'Detailed Cash Flow Chart'!W70),0)
-IF('Financial Goals (non-recurring)'!$H$4=3,IF('Detailed Cash Flow Chart'!Y70="",0,'Detailed Cash Flow Chart'!Y70),0)
-IF('Financial Goals (non-recurring)'!$J$4=3,IF('Detailed Cash Flow Chart'!AA70="",0,'Detailed Cash Flow Chart'!AA70),0)
-IF('Financial Goals (recurring)'!$B$3=3,IF('Detailed Cash Flow Chart'!AG70="",0,'Detailed Cash Flow Chart'!AG70),0)
-IF('Financial Goals (recurring)'!$K$3=3,IF('Detailed Cash Flow Chart'!AN70="",0,'Detailed Cash Flow Chart'!AN70),0)</f>
        <v>#N/A</v>
      </c>
      <c r="AD70" s="83"/>
      <c r="AE70" s="146" t="e">
        <f ca="1">AC70
-IF('Financial Goals (non-recurring)'!$B$4=4,IF('Detailed Cash Flow Chart'!S70="",0,'Detailed Cash Flow Chart'!S70),0)
-IF('Financial Goals (non-recurring)'!$D$4=4,IF('Detailed Cash Flow Chart'!U70="",0,'Detailed Cash Flow Chart'!U70),0)
-IF('Financial Goals (non-recurring)'!$F$4=4,IF('Detailed Cash Flow Chart'!W70="",0,'Detailed Cash Flow Chart'!W70),0)
-IF('Financial Goals (non-recurring)'!$H$4=4,IF('Detailed Cash Flow Chart'!Y70="",0,'Detailed Cash Flow Chart'!Y70),0)
-IF('Financial Goals (non-recurring)'!$J$4=4,IF('Detailed Cash Flow Chart'!AA70="",0,'Detailed Cash Flow Chart'!AA70),0)
-IF('Financial Goals (recurring)'!$B$3=4,IF('Detailed Cash Flow Chart'!AG70="",0,'Detailed Cash Flow Chart'!AG70),0)
-IF('Financial Goals (recurring)'!$K$3=4,IF('Detailed Cash Flow Chart'!AN70="",0,'Detailed Cash Flow Chart'!AN70),0)</f>
        <v>#N/A</v>
      </c>
      <c r="AF70" s="139"/>
      <c r="AG70" s="145" t="e">
        <f ca="1">AE70
-IF('Financial Goals (non-recurring)'!$B$4=5,IF('Detailed Cash Flow Chart'!S70="",0,'Detailed Cash Flow Chart'!S70),0)
-IF('Financial Goals (non-recurring)'!$D$4=5,IF('Detailed Cash Flow Chart'!U70="",0,'Detailed Cash Flow Chart'!U70),0)
-IF('Financial Goals (non-recurring)'!$F$4=5,IF('Detailed Cash Flow Chart'!W70="",0,'Detailed Cash Flow Chart'!W70),0)
-IF('Financial Goals (non-recurring)'!$H$4=5,IF('Detailed Cash Flow Chart'!Y70="",0,'Detailed Cash Flow Chart'!Y70),0)
-IF('Financial Goals (non-recurring)'!$J$4=5,IF('Detailed Cash Flow Chart'!AA70="",0,'Detailed Cash Flow Chart'!AA70),0)
-IF('Financial Goals (recurring)'!$B$3=5,IF('Detailed Cash Flow Chart'!AG70="",0,'Detailed Cash Flow Chart'!AG70),0)
-IF('Financial Goals (recurring)'!$K$3=5,IF('Detailed Cash Flow Chart'!AN70="",0,'Detailed Cash Flow Chart'!AN70),0)</f>
        <v>#N/A</v>
      </c>
      <c r="AI70" s="145" t="e">
        <f ca="1">AG70
-IF('Financial Goals (non-recurring)'!$B$4=6,IF('Detailed Cash Flow Chart'!S70="",0,'Detailed Cash Flow Chart'!S70),0)
-IF('Financial Goals (non-recurring)'!$D$4=6,IF('Detailed Cash Flow Chart'!U70="",0,'Detailed Cash Flow Chart'!U70),0)
-IF('Financial Goals (non-recurring)'!$F$4=6,IF('Detailed Cash Flow Chart'!W70="",0,'Detailed Cash Flow Chart'!W70),0)
-IF('Financial Goals (non-recurring)'!$H$4=6,IF('Detailed Cash Flow Chart'!Y70="",0,'Detailed Cash Flow Chart'!Y70),0)
-IF('Financial Goals (non-recurring)'!$J$4=6,IF('Detailed Cash Flow Chart'!AA70="",0,'Detailed Cash Flow Chart'!AA70),0)
-IF('Financial Goals (recurring)'!$B$3=6,IF('Detailed Cash Flow Chart'!AG70="",0,'Detailed Cash Flow Chart'!AG70),0)
-IF('Financial Goals (recurring)'!$K$3=6,IF('Detailed Cash Flow Chart'!AN70="",0,'Detailed Cash Flow Chart'!AN70),0)</f>
        <v>#N/A</v>
      </c>
      <c r="AK70" s="145" t="e">
        <f ca="1">AI70
-IF('Financial Goals (non-recurring)'!$B$4=7,IF('Detailed Cash Flow Chart'!S70="",0,'Detailed Cash Flow Chart'!S70),0)
-IF('Financial Goals (non-recurring)'!$D$4=7,IF('Detailed Cash Flow Chart'!U70="",0,'Detailed Cash Flow Chart'!U70),0)
-IF('Financial Goals (non-recurring)'!$F$4=7,IF('Detailed Cash Flow Chart'!W70="",0,'Detailed Cash Flow Chart'!W70),0)
-IF('Financial Goals (non-recurring)'!$H$4=7,IF('Detailed Cash Flow Chart'!Y70="",0,'Detailed Cash Flow Chart'!Y70),0)
-IF('Financial Goals (non-recurring)'!$J$4=7,IF('Detailed Cash Flow Chart'!AA70="",0,'Detailed Cash Flow Chart'!AA70),0)
-IF('Financial Goals (recurring)'!$B$3=7,IF('Detailed Cash Flow Chart'!AG70="",0,'Detailed Cash Flow Chart'!AG70),0)
-IF('Financial Goals (recurring)'!$K$3=7,IF('Detailed Cash Flow Chart'!AN70="",0,'Detailed Cash Flow Chart'!AN70),0)</f>
        <v>#N/A</v>
      </c>
    </row>
    <row r="71" spans="1:37" ht="15.6">
      <c r="A71" s="45" t="e">
        <f ca="1">IF(ISERROR(C71),NA(),'Detailed Cash Flow Chart'!AJ71)</f>
        <v>#N/A</v>
      </c>
      <c r="B71" s="40" t="str">
        <f ca="1">'Detailed Cash Flow Chart'!B71</f>
        <v/>
      </c>
      <c r="C71" s="87" t="e">
        <f t="shared" ca="1" si="17"/>
        <v>#N/A</v>
      </c>
      <c r="D71" s="87" t="e">
        <f t="shared" ca="1" si="12"/>
        <v>#N/A</v>
      </c>
      <c r="E71" s="87" t="e">
        <f t="shared" ca="1" si="13"/>
        <v>#N/A</v>
      </c>
      <c r="F71" s="87" t="e">
        <f t="shared" ca="1" si="14"/>
        <v>#N/A</v>
      </c>
      <c r="G71" s="87" t="e">
        <f t="shared" ca="1" si="15"/>
        <v>#N/A</v>
      </c>
      <c r="H71" s="87" t="e">
        <f t="shared" ca="1" si="18"/>
        <v>#N/A</v>
      </c>
      <c r="I71" s="87">
        <f ca="1">'Detailed Cash Flow Chart'!D71</f>
        <v>0</v>
      </c>
      <c r="J71" s="32" t="e">
        <f ca="1">IF(ISERROR(C71),NA(),'Detailed Cash Flow Chart'!C71)</f>
        <v>#N/A</v>
      </c>
      <c r="K71" s="32" t="e">
        <f t="shared" ca="1" si="16"/>
        <v>#N/A</v>
      </c>
      <c r="L71" s="46" t="e">
        <f ca="1">IF(ISERROR(C71),NA(),'Detailed Cash Flow Chart'!AQ71)</f>
        <v>#N/A</v>
      </c>
      <c r="M71" s="32" t="e">
        <f t="shared" ca="1" si="19"/>
        <v>#N/A</v>
      </c>
      <c r="N71" s="28"/>
      <c r="O71" s="67"/>
      <c r="P71" s="67"/>
      <c r="Q71" s="67"/>
      <c r="R71" s="67"/>
      <c r="S71" s="67"/>
      <c r="T71" s="67"/>
      <c r="U71" s="67"/>
      <c r="W71" s="67"/>
      <c r="X71" s="67"/>
      <c r="Y71" s="140" t="e">
        <f ca="1">IF('Detailed Cash Flow Chart'!E71=0,NA(),M71-'Detailed Cash Flow Chart'!E71)</f>
        <v>#N/A</v>
      </c>
      <c r="Z71" s="83"/>
      <c r="AA71" s="141" t="e">
        <f ca="1">Y71
-IF('Financial Goals (non-recurring)'!$B$4=2,IF('Detailed Cash Flow Chart'!S71="",0,'Detailed Cash Flow Chart'!S71),0)
-IF('Financial Goals (non-recurring)'!$D$4=2,IF('Detailed Cash Flow Chart'!U71="",0,'Detailed Cash Flow Chart'!U71),0)
-IF('Financial Goals (non-recurring)'!$F$4=2,IF('Detailed Cash Flow Chart'!W71="",0,'Detailed Cash Flow Chart'!W71),0)
-IF('Financial Goals (non-recurring)'!$H$4=2,IF('Detailed Cash Flow Chart'!Y71="",0,'Detailed Cash Flow Chart'!Y71),0)
-IF('Financial Goals (non-recurring)'!$J$4=2,IF('Detailed Cash Flow Chart'!AA71="",0,'Detailed Cash Flow Chart'!AA71),0)
-IF('Financial Goals (recurring)'!$B$3=2,IF('Detailed Cash Flow Chart'!AG71="",0,'Detailed Cash Flow Chart'!AG71),0)
-IF('Financial Goals (recurring)'!$K$3=2,IF('Detailed Cash Flow Chart'!AN71="",0,'Detailed Cash Flow Chart'!AN71),0)</f>
        <v>#N/A</v>
      </c>
      <c r="AB71" s="139"/>
      <c r="AC71" s="140" t="e">
        <f ca="1">AA71
-IF('Financial Goals (non-recurring)'!$B$4=3,IF('Detailed Cash Flow Chart'!S71="",0,'Detailed Cash Flow Chart'!S71),0)
-IF('Financial Goals (non-recurring)'!$D$4=3,IF('Detailed Cash Flow Chart'!U71="",0,'Detailed Cash Flow Chart'!U71),0)
-IF('Financial Goals (non-recurring)'!$F$4=3,IF('Detailed Cash Flow Chart'!W71="",0,'Detailed Cash Flow Chart'!W71),0)
-IF('Financial Goals (non-recurring)'!$H$4=3,IF('Detailed Cash Flow Chart'!Y71="",0,'Detailed Cash Flow Chart'!Y71),0)
-IF('Financial Goals (non-recurring)'!$J$4=3,IF('Detailed Cash Flow Chart'!AA71="",0,'Detailed Cash Flow Chart'!AA71),0)
-IF('Financial Goals (recurring)'!$B$3=3,IF('Detailed Cash Flow Chart'!AG71="",0,'Detailed Cash Flow Chart'!AG71),0)
-IF('Financial Goals (recurring)'!$K$3=3,IF('Detailed Cash Flow Chart'!AN71="",0,'Detailed Cash Flow Chart'!AN71),0)</f>
        <v>#N/A</v>
      </c>
      <c r="AD71" s="83"/>
      <c r="AE71" s="146" t="e">
        <f ca="1">AC71
-IF('Financial Goals (non-recurring)'!$B$4=4,IF('Detailed Cash Flow Chart'!S71="",0,'Detailed Cash Flow Chart'!S71),0)
-IF('Financial Goals (non-recurring)'!$D$4=4,IF('Detailed Cash Flow Chart'!U71="",0,'Detailed Cash Flow Chart'!U71),0)
-IF('Financial Goals (non-recurring)'!$F$4=4,IF('Detailed Cash Flow Chart'!W71="",0,'Detailed Cash Flow Chart'!W71),0)
-IF('Financial Goals (non-recurring)'!$H$4=4,IF('Detailed Cash Flow Chart'!Y71="",0,'Detailed Cash Flow Chart'!Y71),0)
-IF('Financial Goals (non-recurring)'!$J$4=4,IF('Detailed Cash Flow Chart'!AA71="",0,'Detailed Cash Flow Chart'!AA71),0)
-IF('Financial Goals (recurring)'!$B$3=4,IF('Detailed Cash Flow Chart'!AG71="",0,'Detailed Cash Flow Chart'!AG71),0)
-IF('Financial Goals (recurring)'!$K$3=4,IF('Detailed Cash Flow Chart'!AN71="",0,'Detailed Cash Flow Chart'!AN71),0)</f>
        <v>#N/A</v>
      </c>
      <c r="AF71" s="139"/>
      <c r="AG71" s="145" t="e">
        <f ca="1">AE71
-IF('Financial Goals (non-recurring)'!$B$4=5,IF('Detailed Cash Flow Chart'!S71="",0,'Detailed Cash Flow Chart'!S71),0)
-IF('Financial Goals (non-recurring)'!$D$4=5,IF('Detailed Cash Flow Chart'!U71="",0,'Detailed Cash Flow Chart'!U71),0)
-IF('Financial Goals (non-recurring)'!$F$4=5,IF('Detailed Cash Flow Chart'!W71="",0,'Detailed Cash Flow Chart'!W71),0)
-IF('Financial Goals (non-recurring)'!$H$4=5,IF('Detailed Cash Flow Chart'!Y71="",0,'Detailed Cash Flow Chart'!Y71),0)
-IF('Financial Goals (non-recurring)'!$J$4=5,IF('Detailed Cash Flow Chart'!AA71="",0,'Detailed Cash Flow Chart'!AA71),0)
-IF('Financial Goals (recurring)'!$B$3=5,IF('Detailed Cash Flow Chart'!AG71="",0,'Detailed Cash Flow Chart'!AG71),0)
-IF('Financial Goals (recurring)'!$K$3=5,IF('Detailed Cash Flow Chart'!AN71="",0,'Detailed Cash Flow Chart'!AN71),0)</f>
        <v>#N/A</v>
      </c>
      <c r="AI71" s="145" t="e">
        <f ca="1">AG71
-IF('Financial Goals (non-recurring)'!$B$4=6,IF('Detailed Cash Flow Chart'!S71="",0,'Detailed Cash Flow Chart'!S71),0)
-IF('Financial Goals (non-recurring)'!$D$4=6,IF('Detailed Cash Flow Chart'!U71="",0,'Detailed Cash Flow Chart'!U71),0)
-IF('Financial Goals (non-recurring)'!$F$4=6,IF('Detailed Cash Flow Chart'!W71="",0,'Detailed Cash Flow Chart'!W71),0)
-IF('Financial Goals (non-recurring)'!$H$4=6,IF('Detailed Cash Flow Chart'!Y71="",0,'Detailed Cash Flow Chart'!Y71),0)
-IF('Financial Goals (non-recurring)'!$J$4=6,IF('Detailed Cash Flow Chart'!AA71="",0,'Detailed Cash Flow Chart'!AA71),0)
-IF('Financial Goals (recurring)'!$B$3=6,IF('Detailed Cash Flow Chart'!AG71="",0,'Detailed Cash Flow Chart'!AG71),0)
-IF('Financial Goals (recurring)'!$K$3=6,IF('Detailed Cash Flow Chart'!AN71="",0,'Detailed Cash Flow Chart'!AN71),0)</f>
        <v>#N/A</v>
      </c>
      <c r="AK71" s="145" t="e">
        <f ca="1">AI71
-IF('Financial Goals (non-recurring)'!$B$4=7,IF('Detailed Cash Flow Chart'!S71="",0,'Detailed Cash Flow Chart'!S71),0)
-IF('Financial Goals (non-recurring)'!$D$4=7,IF('Detailed Cash Flow Chart'!U71="",0,'Detailed Cash Flow Chart'!U71),0)
-IF('Financial Goals (non-recurring)'!$F$4=7,IF('Detailed Cash Flow Chart'!W71="",0,'Detailed Cash Flow Chart'!W71),0)
-IF('Financial Goals (non-recurring)'!$H$4=7,IF('Detailed Cash Flow Chart'!Y71="",0,'Detailed Cash Flow Chart'!Y71),0)
-IF('Financial Goals (non-recurring)'!$J$4=7,IF('Detailed Cash Flow Chart'!AA71="",0,'Detailed Cash Flow Chart'!AA71),0)
-IF('Financial Goals (recurring)'!$B$3=7,IF('Detailed Cash Flow Chart'!AG71="",0,'Detailed Cash Flow Chart'!AG71),0)
-IF('Financial Goals (recurring)'!$K$3=7,IF('Detailed Cash Flow Chart'!AN71="",0,'Detailed Cash Flow Chart'!AN71),0)</f>
        <v>#N/A</v>
      </c>
    </row>
    <row r="72" spans="1:37" ht="15.6">
      <c r="A72" s="45" t="e">
        <f ca="1">IF(ISERROR(C72),NA(),'Detailed Cash Flow Chart'!AJ72)</f>
        <v>#N/A</v>
      </c>
      <c r="B72" s="40" t="str">
        <f ca="1">'Detailed Cash Flow Chart'!B72</f>
        <v/>
      </c>
      <c r="C72" s="87" t="e">
        <f t="shared" ca="1" si="17"/>
        <v>#N/A</v>
      </c>
      <c r="D72" s="87" t="e">
        <f t="shared" ca="1" si="12"/>
        <v>#N/A</v>
      </c>
      <c r="E72" s="87" t="e">
        <f t="shared" ca="1" si="13"/>
        <v>#N/A</v>
      </c>
      <c r="F72" s="87" t="e">
        <f t="shared" ca="1" si="14"/>
        <v>#N/A</v>
      </c>
      <c r="G72" s="87" t="e">
        <f t="shared" ca="1" si="15"/>
        <v>#N/A</v>
      </c>
      <c r="H72" s="87" t="e">
        <f t="shared" ca="1" si="18"/>
        <v>#N/A</v>
      </c>
      <c r="I72" s="87">
        <f ca="1">'Detailed Cash Flow Chart'!D72</f>
        <v>0</v>
      </c>
      <c r="J72" s="32" t="e">
        <f ca="1">IF(ISERROR(C72),NA(),'Detailed Cash Flow Chart'!C72)</f>
        <v>#N/A</v>
      </c>
      <c r="K72" s="32" t="e">
        <f t="shared" ca="1" si="16"/>
        <v>#N/A</v>
      </c>
      <c r="L72" s="46" t="e">
        <f ca="1">IF(ISERROR(C72),NA(),'Detailed Cash Flow Chart'!AQ72)</f>
        <v>#N/A</v>
      </c>
      <c r="M72" s="32" t="e">
        <f t="shared" ca="1" si="19"/>
        <v>#N/A</v>
      </c>
      <c r="N72" s="28"/>
      <c r="O72" s="67"/>
      <c r="P72" s="67"/>
      <c r="Q72" s="67"/>
      <c r="R72" s="67"/>
      <c r="S72" s="67"/>
      <c r="T72" s="67"/>
      <c r="U72" s="67"/>
      <c r="W72" s="67"/>
      <c r="X72" s="67"/>
      <c r="Y72" s="140" t="e">
        <f ca="1">IF('Detailed Cash Flow Chart'!E72=0,NA(),M72-'Detailed Cash Flow Chart'!E72)</f>
        <v>#N/A</v>
      </c>
      <c r="Z72" s="83"/>
      <c r="AA72" s="141" t="e">
        <f ca="1">Y72
-IF('Financial Goals (non-recurring)'!$B$4=2,IF('Detailed Cash Flow Chart'!S72="",0,'Detailed Cash Flow Chart'!S72),0)
-IF('Financial Goals (non-recurring)'!$D$4=2,IF('Detailed Cash Flow Chart'!U72="",0,'Detailed Cash Flow Chart'!U72),0)
-IF('Financial Goals (non-recurring)'!$F$4=2,IF('Detailed Cash Flow Chart'!W72="",0,'Detailed Cash Flow Chart'!W72),0)
-IF('Financial Goals (non-recurring)'!$H$4=2,IF('Detailed Cash Flow Chart'!Y72="",0,'Detailed Cash Flow Chart'!Y72),0)
-IF('Financial Goals (non-recurring)'!$J$4=2,IF('Detailed Cash Flow Chart'!AA72="",0,'Detailed Cash Flow Chart'!AA72),0)
-IF('Financial Goals (recurring)'!$B$3=2,IF('Detailed Cash Flow Chart'!AG72="",0,'Detailed Cash Flow Chart'!AG72),0)
-IF('Financial Goals (recurring)'!$K$3=2,IF('Detailed Cash Flow Chart'!AN72="",0,'Detailed Cash Flow Chart'!AN72),0)</f>
        <v>#N/A</v>
      </c>
      <c r="AB72" s="139"/>
      <c r="AC72" s="140" t="e">
        <f ca="1">AA72
-IF('Financial Goals (non-recurring)'!$B$4=3,IF('Detailed Cash Flow Chart'!S72="",0,'Detailed Cash Flow Chart'!S72),0)
-IF('Financial Goals (non-recurring)'!$D$4=3,IF('Detailed Cash Flow Chart'!U72="",0,'Detailed Cash Flow Chart'!U72),0)
-IF('Financial Goals (non-recurring)'!$F$4=3,IF('Detailed Cash Flow Chart'!W72="",0,'Detailed Cash Flow Chart'!W72),0)
-IF('Financial Goals (non-recurring)'!$H$4=3,IF('Detailed Cash Flow Chart'!Y72="",0,'Detailed Cash Flow Chart'!Y72),0)
-IF('Financial Goals (non-recurring)'!$J$4=3,IF('Detailed Cash Flow Chart'!AA72="",0,'Detailed Cash Flow Chart'!AA72),0)
-IF('Financial Goals (recurring)'!$B$3=3,IF('Detailed Cash Flow Chart'!AG72="",0,'Detailed Cash Flow Chart'!AG72),0)
-IF('Financial Goals (recurring)'!$K$3=3,IF('Detailed Cash Flow Chart'!AN72="",0,'Detailed Cash Flow Chart'!AN72),0)</f>
        <v>#N/A</v>
      </c>
      <c r="AD72" s="83"/>
      <c r="AE72" s="146" t="e">
        <f ca="1">AC72
-IF('Financial Goals (non-recurring)'!$B$4=4,IF('Detailed Cash Flow Chart'!S72="",0,'Detailed Cash Flow Chart'!S72),0)
-IF('Financial Goals (non-recurring)'!$D$4=4,IF('Detailed Cash Flow Chart'!U72="",0,'Detailed Cash Flow Chart'!U72),0)
-IF('Financial Goals (non-recurring)'!$F$4=4,IF('Detailed Cash Flow Chart'!W72="",0,'Detailed Cash Flow Chart'!W72),0)
-IF('Financial Goals (non-recurring)'!$H$4=4,IF('Detailed Cash Flow Chart'!Y72="",0,'Detailed Cash Flow Chart'!Y72),0)
-IF('Financial Goals (non-recurring)'!$J$4=4,IF('Detailed Cash Flow Chart'!AA72="",0,'Detailed Cash Flow Chart'!AA72),0)
-IF('Financial Goals (recurring)'!$B$3=4,IF('Detailed Cash Flow Chart'!AG72="",0,'Detailed Cash Flow Chart'!AG72),0)
-IF('Financial Goals (recurring)'!$K$3=4,IF('Detailed Cash Flow Chart'!AN72="",0,'Detailed Cash Flow Chart'!AN72),0)</f>
        <v>#N/A</v>
      </c>
      <c r="AF72" s="139"/>
      <c r="AG72" s="145" t="e">
        <f ca="1">AE72
-IF('Financial Goals (non-recurring)'!$B$4=5,IF('Detailed Cash Flow Chart'!S72="",0,'Detailed Cash Flow Chart'!S72),0)
-IF('Financial Goals (non-recurring)'!$D$4=5,IF('Detailed Cash Flow Chart'!U72="",0,'Detailed Cash Flow Chart'!U72),0)
-IF('Financial Goals (non-recurring)'!$F$4=5,IF('Detailed Cash Flow Chart'!W72="",0,'Detailed Cash Flow Chart'!W72),0)
-IF('Financial Goals (non-recurring)'!$H$4=5,IF('Detailed Cash Flow Chart'!Y72="",0,'Detailed Cash Flow Chart'!Y72),0)
-IF('Financial Goals (non-recurring)'!$J$4=5,IF('Detailed Cash Flow Chart'!AA72="",0,'Detailed Cash Flow Chart'!AA72),0)
-IF('Financial Goals (recurring)'!$B$3=5,IF('Detailed Cash Flow Chart'!AG72="",0,'Detailed Cash Flow Chart'!AG72),0)
-IF('Financial Goals (recurring)'!$K$3=5,IF('Detailed Cash Flow Chart'!AN72="",0,'Detailed Cash Flow Chart'!AN72),0)</f>
        <v>#N/A</v>
      </c>
      <c r="AI72" s="145" t="e">
        <f ca="1">AG72
-IF('Financial Goals (non-recurring)'!$B$4=6,IF('Detailed Cash Flow Chart'!S72="",0,'Detailed Cash Flow Chart'!S72),0)
-IF('Financial Goals (non-recurring)'!$D$4=6,IF('Detailed Cash Flow Chart'!U72="",0,'Detailed Cash Flow Chart'!U72),0)
-IF('Financial Goals (non-recurring)'!$F$4=6,IF('Detailed Cash Flow Chart'!W72="",0,'Detailed Cash Flow Chart'!W72),0)
-IF('Financial Goals (non-recurring)'!$H$4=6,IF('Detailed Cash Flow Chart'!Y72="",0,'Detailed Cash Flow Chart'!Y72),0)
-IF('Financial Goals (non-recurring)'!$J$4=6,IF('Detailed Cash Flow Chart'!AA72="",0,'Detailed Cash Flow Chart'!AA72),0)
-IF('Financial Goals (recurring)'!$B$3=6,IF('Detailed Cash Flow Chart'!AG72="",0,'Detailed Cash Flow Chart'!AG72),0)
-IF('Financial Goals (recurring)'!$K$3=6,IF('Detailed Cash Flow Chart'!AN72="",0,'Detailed Cash Flow Chart'!AN72),0)</f>
        <v>#N/A</v>
      </c>
      <c r="AK72" s="145" t="e">
        <f ca="1">AI72
-IF('Financial Goals (non-recurring)'!$B$4=7,IF('Detailed Cash Flow Chart'!S72="",0,'Detailed Cash Flow Chart'!S72),0)
-IF('Financial Goals (non-recurring)'!$D$4=7,IF('Detailed Cash Flow Chart'!U72="",0,'Detailed Cash Flow Chart'!U72),0)
-IF('Financial Goals (non-recurring)'!$F$4=7,IF('Detailed Cash Flow Chart'!W72="",0,'Detailed Cash Flow Chart'!W72),0)
-IF('Financial Goals (non-recurring)'!$H$4=7,IF('Detailed Cash Flow Chart'!Y72="",0,'Detailed Cash Flow Chart'!Y72),0)
-IF('Financial Goals (non-recurring)'!$J$4=7,IF('Detailed Cash Flow Chart'!AA72="",0,'Detailed Cash Flow Chart'!AA72),0)
-IF('Financial Goals (recurring)'!$B$3=7,IF('Detailed Cash Flow Chart'!AG72="",0,'Detailed Cash Flow Chart'!AG72),0)
-IF('Financial Goals (recurring)'!$K$3=7,IF('Detailed Cash Flow Chart'!AN72="",0,'Detailed Cash Flow Chart'!AN72),0)</f>
        <v>#N/A</v>
      </c>
    </row>
    <row r="73" spans="1:37" ht="15.6">
      <c r="A73" s="45" t="e">
        <f ca="1">IF(ISERROR(C73),NA(),'Detailed Cash Flow Chart'!AJ73)</f>
        <v>#N/A</v>
      </c>
      <c r="B73" s="40" t="str">
        <f ca="1">'Detailed Cash Flow Chart'!B73</f>
        <v/>
      </c>
      <c r="C73" s="87" t="e">
        <f t="shared" ca="1" si="17"/>
        <v>#N/A</v>
      </c>
      <c r="D73" s="87" t="e">
        <f t="shared" ca="1" si="12"/>
        <v>#N/A</v>
      </c>
      <c r="E73" s="87" t="e">
        <f t="shared" ca="1" si="13"/>
        <v>#N/A</v>
      </c>
      <c r="F73" s="87" t="e">
        <f t="shared" ca="1" si="14"/>
        <v>#N/A</v>
      </c>
      <c r="G73" s="87" t="e">
        <f t="shared" ca="1" si="15"/>
        <v>#N/A</v>
      </c>
      <c r="H73" s="87" t="e">
        <f t="shared" ca="1" si="18"/>
        <v>#N/A</v>
      </c>
      <c r="I73" s="87">
        <f ca="1">'Detailed Cash Flow Chart'!D73</f>
        <v>0</v>
      </c>
      <c r="J73" s="32" t="e">
        <f ca="1">IF(ISERROR(C73),NA(),'Detailed Cash Flow Chart'!C73)</f>
        <v>#N/A</v>
      </c>
      <c r="K73" s="32" t="e">
        <f t="shared" ca="1" si="16"/>
        <v>#N/A</v>
      </c>
      <c r="L73" s="46" t="e">
        <f ca="1">IF(ISERROR(C73),NA(),'Detailed Cash Flow Chart'!AQ73)</f>
        <v>#N/A</v>
      </c>
      <c r="M73" s="32" t="e">
        <f t="shared" ca="1" si="19"/>
        <v>#N/A</v>
      </c>
      <c r="N73" s="28"/>
      <c r="O73" s="67"/>
      <c r="P73" s="67"/>
      <c r="Q73" s="67"/>
      <c r="R73" s="67"/>
      <c r="S73" s="67"/>
      <c r="T73" s="67"/>
      <c r="U73" s="67"/>
      <c r="W73" s="67"/>
      <c r="X73" s="67"/>
      <c r="Y73" s="140" t="e">
        <f ca="1">IF('Detailed Cash Flow Chart'!E73=0,NA(),M73-'Detailed Cash Flow Chart'!E73)</f>
        <v>#N/A</v>
      </c>
      <c r="Z73" s="83"/>
      <c r="AA73" s="141" t="e">
        <f ca="1">Y73
-IF('Financial Goals (non-recurring)'!$B$4=2,IF('Detailed Cash Flow Chart'!S73="",0,'Detailed Cash Flow Chart'!S73),0)
-IF('Financial Goals (non-recurring)'!$D$4=2,IF('Detailed Cash Flow Chart'!U73="",0,'Detailed Cash Flow Chart'!U73),0)
-IF('Financial Goals (non-recurring)'!$F$4=2,IF('Detailed Cash Flow Chart'!W73="",0,'Detailed Cash Flow Chart'!W73),0)
-IF('Financial Goals (non-recurring)'!$H$4=2,IF('Detailed Cash Flow Chart'!Y73="",0,'Detailed Cash Flow Chart'!Y73),0)
-IF('Financial Goals (non-recurring)'!$J$4=2,IF('Detailed Cash Flow Chart'!AA73="",0,'Detailed Cash Flow Chart'!AA73),0)
-IF('Financial Goals (recurring)'!$B$3=2,IF('Detailed Cash Flow Chart'!AG73="",0,'Detailed Cash Flow Chart'!AG73),0)
-IF('Financial Goals (recurring)'!$K$3=2,IF('Detailed Cash Flow Chart'!AN73="",0,'Detailed Cash Flow Chart'!AN73),0)</f>
        <v>#N/A</v>
      </c>
      <c r="AB73" s="139"/>
      <c r="AC73" s="140" t="e">
        <f ca="1">AA73
-IF('Financial Goals (non-recurring)'!$B$4=3,IF('Detailed Cash Flow Chart'!S73="",0,'Detailed Cash Flow Chart'!S73),0)
-IF('Financial Goals (non-recurring)'!$D$4=3,IF('Detailed Cash Flow Chart'!U73="",0,'Detailed Cash Flow Chart'!U73),0)
-IF('Financial Goals (non-recurring)'!$F$4=3,IF('Detailed Cash Flow Chart'!W73="",0,'Detailed Cash Flow Chart'!W73),0)
-IF('Financial Goals (non-recurring)'!$H$4=3,IF('Detailed Cash Flow Chart'!Y73="",0,'Detailed Cash Flow Chart'!Y73),0)
-IF('Financial Goals (non-recurring)'!$J$4=3,IF('Detailed Cash Flow Chart'!AA73="",0,'Detailed Cash Flow Chart'!AA73),0)
-IF('Financial Goals (recurring)'!$B$3=3,IF('Detailed Cash Flow Chart'!AG73="",0,'Detailed Cash Flow Chart'!AG73),0)
-IF('Financial Goals (recurring)'!$K$3=3,IF('Detailed Cash Flow Chart'!AN73="",0,'Detailed Cash Flow Chart'!AN73),0)</f>
        <v>#N/A</v>
      </c>
      <c r="AD73" s="83"/>
      <c r="AE73" s="146" t="e">
        <f ca="1">AC73
-IF('Financial Goals (non-recurring)'!$B$4=4,IF('Detailed Cash Flow Chart'!S73="",0,'Detailed Cash Flow Chart'!S73),0)
-IF('Financial Goals (non-recurring)'!$D$4=4,IF('Detailed Cash Flow Chart'!U73="",0,'Detailed Cash Flow Chart'!U73),0)
-IF('Financial Goals (non-recurring)'!$F$4=4,IF('Detailed Cash Flow Chart'!W73="",0,'Detailed Cash Flow Chart'!W73),0)
-IF('Financial Goals (non-recurring)'!$H$4=4,IF('Detailed Cash Flow Chart'!Y73="",0,'Detailed Cash Flow Chart'!Y73),0)
-IF('Financial Goals (non-recurring)'!$J$4=4,IF('Detailed Cash Flow Chart'!AA73="",0,'Detailed Cash Flow Chart'!AA73),0)
-IF('Financial Goals (recurring)'!$B$3=4,IF('Detailed Cash Flow Chart'!AG73="",0,'Detailed Cash Flow Chart'!AG73),0)
-IF('Financial Goals (recurring)'!$K$3=4,IF('Detailed Cash Flow Chart'!AN73="",0,'Detailed Cash Flow Chart'!AN73),0)</f>
        <v>#N/A</v>
      </c>
      <c r="AF73" s="139"/>
      <c r="AG73" s="145" t="e">
        <f ca="1">AE73
-IF('Financial Goals (non-recurring)'!$B$4=5,IF('Detailed Cash Flow Chart'!S73="",0,'Detailed Cash Flow Chart'!S73),0)
-IF('Financial Goals (non-recurring)'!$D$4=5,IF('Detailed Cash Flow Chart'!U73="",0,'Detailed Cash Flow Chart'!U73),0)
-IF('Financial Goals (non-recurring)'!$F$4=5,IF('Detailed Cash Flow Chart'!W73="",0,'Detailed Cash Flow Chart'!W73),0)
-IF('Financial Goals (non-recurring)'!$H$4=5,IF('Detailed Cash Flow Chart'!Y73="",0,'Detailed Cash Flow Chart'!Y73),0)
-IF('Financial Goals (non-recurring)'!$J$4=5,IF('Detailed Cash Flow Chart'!AA73="",0,'Detailed Cash Flow Chart'!AA73),0)
-IF('Financial Goals (recurring)'!$B$3=5,IF('Detailed Cash Flow Chart'!AG73="",0,'Detailed Cash Flow Chart'!AG73),0)
-IF('Financial Goals (recurring)'!$K$3=5,IF('Detailed Cash Flow Chart'!AN73="",0,'Detailed Cash Flow Chart'!AN73),0)</f>
        <v>#N/A</v>
      </c>
      <c r="AI73" s="145" t="e">
        <f ca="1">AG73
-IF('Financial Goals (non-recurring)'!$B$4=6,IF('Detailed Cash Flow Chart'!S73="",0,'Detailed Cash Flow Chart'!S73),0)
-IF('Financial Goals (non-recurring)'!$D$4=6,IF('Detailed Cash Flow Chart'!U73="",0,'Detailed Cash Flow Chart'!U73),0)
-IF('Financial Goals (non-recurring)'!$F$4=6,IF('Detailed Cash Flow Chart'!W73="",0,'Detailed Cash Flow Chart'!W73),0)
-IF('Financial Goals (non-recurring)'!$H$4=6,IF('Detailed Cash Flow Chart'!Y73="",0,'Detailed Cash Flow Chart'!Y73),0)
-IF('Financial Goals (non-recurring)'!$J$4=6,IF('Detailed Cash Flow Chart'!AA73="",0,'Detailed Cash Flow Chart'!AA73),0)
-IF('Financial Goals (recurring)'!$B$3=6,IF('Detailed Cash Flow Chart'!AG73="",0,'Detailed Cash Flow Chart'!AG73),0)
-IF('Financial Goals (recurring)'!$K$3=6,IF('Detailed Cash Flow Chart'!AN73="",0,'Detailed Cash Flow Chart'!AN73),0)</f>
        <v>#N/A</v>
      </c>
      <c r="AK73" s="145" t="e">
        <f ca="1">AI73
-IF('Financial Goals (non-recurring)'!$B$4=7,IF('Detailed Cash Flow Chart'!S73="",0,'Detailed Cash Flow Chart'!S73),0)
-IF('Financial Goals (non-recurring)'!$D$4=7,IF('Detailed Cash Flow Chart'!U73="",0,'Detailed Cash Flow Chart'!U73),0)
-IF('Financial Goals (non-recurring)'!$F$4=7,IF('Detailed Cash Flow Chart'!W73="",0,'Detailed Cash Flow Chart'!W73),0)
-IF('Financial Goals (non-recurring)'!$H$4=7,IF('Detailed Cash Flow Chart'!Y73="",0,'Detailed Cash Flow Chart'!Y73),0)
-IF('Financial Goals (non-recurring)'!$J$4=7,IF('Detailed Cash Flow Chart'!AA73="",0,'Detailed Cash Flow Chart'!AA73),0)
-IF('Financial Goals (recurring)'!$B$3=7,IF('Detailed Cash Flow Chart'!AG73="",0,'Detailed Cash Flow Chart'!AG73),0)
-IF('Financial Goals (recurring)'!$K$3=7,IF('Detailed Cash Flow Chart'!AN73="",0,'Detailed Cash Flow Chart'!AN73),0)</f>
        <v>#N/A</v>
      </c>
    </row>
    <row r="74" spans="1:37" ht="15.6">
      <c r="A74" s="45" t="e">
        <f ca="1">IF(ISERROR(C74),NA(),'Detailed Cash Flow Chart'!AJ74)</f>
        <v>#N/A</v>
      </c>
      <c r="B74" s="40" t="str">
        <f ca="1">'Detailed Cash Flow Chart'!B74</f>
        <v/>
      </c>
      <c r="C74" s="87" t="e">
        <f t="shared" ca="1" si="17"/>
        <v>#N/A</v>
      </c>
      <c r="D74" s="87" t="e">
        <f t="shared" ca="1" si="12"/>
        <v>#N/A</v>
      </c>
      <c r="E74" s="87" t="e">
        <f t="shared" ca="1" si="13"/>
        <v>#N/A</v>
      </c>
      <c r="F74" s="87" t="e">
        <f t="shared" ca="1" si="14"/>
        <v>#N/A</v>
      </c>
      <c r="G74" s="87" t="e">
        <f t="shared" ca="1" si="15"/>
        <v>#N/A</v>
      </c>
      <c r="H74" s="87" t="e">
        <f t="shared" ca="1" si="18"/>
        <v>#N/A</v>
      </c>
      <c r="I74" s="87">
        <f ca="1">'Detailed Cash Flow Chart'!D74</f>
        <v>0</v>
      </c>
      <c r="J74" s="32" t="e">
        <f ca="1">IF(ISERROR(C74),NA(),'Detailed Cash Flow Chart'!C74)</f>
        <v>#N/A</v>
      </c>
      <c r="K74" s="32" t="e">
        <f t="shared" ca="1" si="16"/>
        <v>#N/A</v>
      </c>
      <c r="L74" s="46" t="e">
        <f ca="1">IF(ISERROR(C74),NA(),'Detailed Cash Flow Chart'!AQ74)</f>
        <v>#N/A</v>
      </c>
      <c r="M74" s="32" t="e">
        <f t="shared" ca="1" si="19"/>
        <v>#N/A</v>
      </c>
      <c r="N74" s="28"/>
      <c r="O74" s="67"/>
      <c r="P74" s="67"/>
      <c r="Q74" s="67"/>
      <c r="R74" s="67"/>
      <c r="S74" s="67"/>
      <c r="T74" s="67"/>
      <c r="U74" s="67"/>
      <c r="W74" s="67"/>
      <c r="X74" s="67"/>
      <c r="Y74" s="140" t="e">
        <f ca="1">IF('Detailed Cash Flow Chart'!E74=0,NA(),M74-'Detailed Cash Flow Chart'!E74)</f>
        <v>#N/A</v>
      </c>
      <c r="Z74" s="83"/>
      <c r="AA74" s="141" t="e">
        <f ca="1">Y74
-IF('Financial Goals (non-recurring)'!$B$4=2,IF('Detailed Cash Flow Chart'!S74="",0,'Detailed Cash Flow Chart'!S74),0)
-IF('Financial Goals (non-recurring)'!$D$4=2,IF('Detailed Cash Flow Chart'!U74="",0,'Detailed Cash Flow Chart'!U74),0)
-IF('Financial Goals (non-recurring)'!$F$4=2,IF('Detailed Cash Flow Chart'!W74="",0,'Detailed Cash Flow Chart'!W74),0)
-IF('Financial Goals (non-recurring)'!$H$4=2,IF('Detailed Cash Flow Chart'!Y74="",0,'Detailed Cash Flow Chart'!Y74),0)
-IF('Financial Goals (non-recurring)'!$J$4=2,IF('Detailed Cash Flow Chart'!AA74="",0,'Detailed Cash Flow Chart'!AA74),0)
-IF('Financial Goals (recurring)'!$B$3=2,IF('Detailed Cash Flow Chart'!AG74="",0,'Detailed Cash Flow Chart'!AG74),0)
-IF('Financial Goals (recurring)'!$K$3=2,IF('Detailed Cash Flow Chart'!AN74="",0,'Detailed Cash Flow Chart'!AN74),0)</f>
        <v>#N/A</v>
      </c>
      <c r="AB74" s="139"/>
      <c r="AC74" s="140" t="e">
        <f ca="1">AA74
-IF('Financial Goals (non-recurring)'!$B$4=3,IF('Detailed Cash Flow Chart'!S74="",0,'Detailed Cash Flow Chart'!S74),0)
-IF('Financial Goals (non-recurring)'!$D$4=3,IF('Detailed Cash Flow Chart'!U74="",0,'Detailed Cash Flow Chart'!U74),0)
-IF('Financial Goals (non-recurring)'!$F$4=3,IF('Detailed Cash Flow Chart'!W74="",0,'Detailed Cash Flow Chart'!W74),0)
-IF('Financial Goals (non-recurring)'!$H$4=3,IF('Detailed Cash Flow Chart'!Y74="",0,'Detailed Cash Flow Chart'!Y74),0)
-IF('Financial Goals (non-recurring)'!$J$4=3,IF('Detailed Cash Flow Chart'!AA74="",0,'Detailed Cash Flow Chart'!AA74),0)
-IF('Financial Goals (recurring)'!$B$3=3,IF('Detailed Cash Flow Chart'!AG74="",0,'Detailed Cash Flow Chart'!AG74),0)
-IF('Financial Goals (recurring)'!$K$3=3,IF('Detailed Cash Flow Chart'!AN74="",0,'Detailed Cash Flow Chart'!AN74),0)</f>
        <v>#N/A</v>
      </c>
      <c r="AD74" s="83"/>
      <c r="AE74" s="146" t="e">
        <f ca="1">AC74
-IF('Financial Goals (non-recurring)'!$B$4=4,IF('Detailed Cash Flow Chart'!S74="",0,'Detailed Cash Flow Chart'!S74),0)
-IF('Financial Goals (non-recurring)'!$D$4=4,IF('Detailed Cash Flow Chart'!U74="",0,'Detailed Cash Flow Chart'!U74),0)
-IF('Financial Goals (non-recurring)'!$F$4=4,IF('Detailed Cash Flow Chart'!W74="",0,'Detailed Cash Flow Chart'!W74),0)
-IF('Financial Goals (non-recurring)'!$H$4=4,IF('Detailed Cash Flow Chart'!Y74="",0,'Detailed Cash Flow Chart'!Y74),0)
-IF('Financial Goals (non-recurring)'!$J$4=4,IF('Detailed Cash Flow Chart'!AA74="",0,'Detailed Cash Flow Chart'!AA74),0)
-IF('Financial Goals (recurring)'!$B$3=4,IF('Detailed Cash Flow Chart'!AG74="",0,'Detailed Cash Flow Chart'!AG74),0)
-IF('Financial Goals (recurring)'!$K$3=4,IF('Detailed Cash Flow Chart'!AN74="",0,'Detailed Cash Flow Chart'!AN74),0)</f>
        <v>#N/A</v>
      </c>
      <c r="AF74" s="139"/>
      <c r="AG74" s="145" t="e">
        <f ca="1">AE74
-IF('Financial Goals (non-recurring)'!$B$4=5,IF('Detailed Cash Flow Chart'!S74="",0,'Detailed Cash Flow Chart'!S74),0)
-IF('Financial Goals (non-recurring)'!$D$4=5,IF('Detailed Cash Flow Chart'!U74="",0,'Detailed Cash Flow Chart'!U74),0)
-IF('Financial Goals (non-recurring)'!$F$4=5,IF('Detailed Cash Flow Chart'!W74="",0,'Detailed Cash Flow Chart'!W74),0)
-IF('Financial Goals (non-recurring)'!$H$4=5,IF('Detailed Cash Flow Chart'!Y74="",0,'Detailed Cash Flow Chart'!Y74),0)
-IF('Financial Goals (non-recurring)'!$J$4=5,IF('Detailed Cash Flow Chart'!AA74="",0,'Detailed Cash Flow Chart'!AA74),0)
-IF('Financial Goals (recurring)'!$B$3=5,IF('Detailed Cash Flow Chart'!AG74="",0,'Detailed Cash Flow Chart'!AG74),0)
-IF('Financial Goals (recurring)'!$K$3=5,IF('Detailed Cash Flow Chart'!AN74="",0,'Detailed Cash Flow Chart'!AN74),0)</f>
        <v>#N/A</v>
      </c>
      <c r="AI74" s="145" t="e">
        <f ca="1">AG74
-IF('Financial Goals (non-recurring)'!$B$4=6,IF('Detailed Cash Flow Chart'!S74="",0,'Detailed Cash Flow Chart'!S74),0)
-IF('Financial Goals (non-recurring)'!$D$4=6,IF('Detailed Cash Flow Chart'!U74="",0,'Detailed Cash Flow Chart'!U74),0)
-IF('Financial Goals (non-recurring)'!$F$4=6,IF('Detailed Cash Flow Chart'!W74="",0,'Detailed Cash Flow Chart'!W74),0)
-IF('Financial Goals (non-recurring)'!$H$4=6,IF('Detailed Cash Flow Chart'!Y74="",0,'Detailed Cash Flow Chart'!Y74),0)
-IF('Financial Goals (non-recurring)'!$J$4=6,IF('Detailed Cash Flow Chart'!AA74="",0,'Detailed Cash Flow Chart'!AA74),0)
-IF('Financial Goals (recurring)'!$B$3=6,IF('Detailed Cash Flow Chart'!AG74="",0,'Detailed Cash Flow Chart'!AG74),0)
-IF('Financial Goals (recurring)'!$K$3=6,IF('Detailed Cash Flow Chart'!AN74="",0,'Detailed Cash Flow Chart'!AN74),0)</f>
        <v>#N/A</v>
      </c>
      <c r="AK74" s="145" t="e">
        <f ca="1">AI74
-IF('Financial Goals (non-recurring)'!$B$4=7,IF('Detailed Cash Flow Chart'!S74="",0,'Detailed Cash Flow Chart'!S74),0)
-IF('Financial Goals (non-recurring)'!$D$4=7,IF('Detailed Cash Flow Chart'!U74="",0,'Detailed Cash Flow Chart'!U74),0)
-IF('Financial Goals (non-recurring)'!$F$4=7,IF('Detailed Cash Flow Chart'!W74="",0,'Detailed Cash Flow Chart'!W74),0)
-IF('Financial Goals (non-recurring)'!$H$4=7,IF('Detailed Cash Flow Chart'!Y74="",0,'Detailed Cash Flow Chart'!Y74),0)
-IF('Financial Goals (non-recurring)'!$J$4=7,IF('Detailed Cash Flow Chart'!AA74="",0,'Detailed Cash Flow Chart'!AA74),0)
-IF('Financial Goals (recurring)'!$B$3=7,IF('Detailed Cash Flow Chart'!AG74="",0,'Detailed Cash Flow Chart'!AG74),0)
-IF('Financial Goals (recurring)'!$K$3=7,IF('Detailed Cash Flow Chart'!AN74="",0,'Detailed Cash Flow Chart'!AN74),0)</f>
        <v>#N/A</v>
      </c>
    </row>
    <row r="75" spans="1:37" ht="15.6">
      <c r="A75" s="45" t="e">
        <f ca="1">IF(ISERROR(C75),NA(),'Detailed Cash Flow Chart'!AJ75)</f>
        <v>#N/A</v>
      </c>
      <c r="B75" s="40" t="str">
        <f ca="1">'Detailed Cash Flow Chart'!B75</f>
        <v/>
      </c>
      <c r="C75" s="87" t="e">
        <f t="shared" ca="1" si="17"/>
        <v>#N/A</v>
      </c>
      <c r="D75" s="87" t="e">
        <f t="shared" ca="1" si="12"/>
        <v>#N/A</v>
      </c>
      <c r="E75" s="87" t="e">
        <f t="shared" ca="1" si="13"/>
        <v>#N/A</v>
      </c>
      <c r="F75" s="87" t="e">
        <f t="shared" ca="1" si="14"/>
        <v>#N/A</v>
      </c>
      <c r="G75" s="87" t="e">
        <f t="shared" ca="1" si="15"/>
        <v>#N/A</v>
      </c>
      <c r="H75" s="87" t="e">
        <f t="shared" ca="1" si="18"/>
        <v>#N/A</v>
      </c>
      <c r="I75" s="87">
        <f ca="1">'Detailed Cash Flow Chart'!D75</f>
        <v>0</v>
      </c>
      <c r="J75" s="32" t="e">
        <f ca="1">IF(ISERROR(C75),NA(),'Detailed Cash Flow Chart'!C75)</f>
        <v>#N/A</v>
      </c>
      <c r="K75" s="32" t="e">
        <f t="shared" ca="1" si="16"/>
        <v>#N/A</v>
      </c>
      <c r="L75" s="46" t="e">
        <f ca="1">IF(ISERROR(C75),NA(),'Detailed Cash Flow Chart'!AQ75)</f>
        <v>#N/A</v>
      </c>
      <c r="M75" s="32" t="e">
        <f t="shared" ca="1" si="19"/>
        <v>#N/A</v>
      </c>
      <c r="N75" s="28"/>
      <c r="O75" s="67"/>
      <c r="P75" s="67"/>
      <c r="Q75" s="67"/>
      <c r="R75" s="67"/>
      <c r="S75" s="67"/>
      <c r="T75" s="67"/>
      <c r="U75" s="67"/>
      <c r="W75" s="67"/>
      <c r="X75" s="67"/>
      <c r="Y75" s="140" t="e">
        <f ca="1">IF('Detailed Cash Flow Chart'!E75=0,NA(),M75-'Detailed Cash Flow Chart'!E75)</f>
        <v>#N/A</v>
      </c>
      <c r="Z75" s="83"/>
      <c r="AA75" s="141" t="e">
        <f ca="1">Y75
-IF('Financial Goals (non-recurring)'!$B$4=2,IF('Detailed Cash Flow Chart'!S75="",0,'Detailed Cash Flow Chart'!S75),0)
-IF('Financial Goals (non-recurring)'!$D$4=2,IF('Detailed Cash Flow Chart'!U75="",0,'Detailed Cash Flow Chart'!U75),0)
-IF('Financial Goals (non-recurring)'!$F$4=2,IF('Detailed Cash Flow Chart'!W75="",0,'Detailed Cash Flow Chart'!W75),0)
-IF('Financial Goals (non-recurring)'!$H$4=2,IF('Detailed Cash Flow Chart'!Y75="",0,'Detailed Cash Flow Chart'!Y75),0)
-IF('Financial Goals (non-recurring)'!$J$4=2,IF('Detailed Cash Flow Chart'!AA75="",0,'Detailed Cash Flow Chart'!AA75),0)
-IF('Financial Goals (recurring)'!$B$3=2,IF('Detailed Cash Flow Chart'!AG75="",0,'Detailed Cash Flow Chart'!AG75),0)
-IF('Financial Goals (recurring)'!$K$3=2,IF('Detailed Cash Flow Chart'!AN75="",0,'Detailed Cash Flow Chart'!AN75),0)</f>
        <v>#N/A</v>
      </c>
      <c r="AB75" s="139"/>
      <c r="AC75" s="140" t="e">
        <f ca="1">AA75
-IF('Financial Goals (non-recurring)'!$B$4=3,IF('Detailed Cash Flow Chart'!S75="",0,'Detailed Cash Flow Chart'!S75),0)
-IF('Financial Goals (non-recurring)'!$D$4=3,IF('Detailed Cash Flow Chart'!U75="",0,'Detailed Cash Flow Chart'!U75),0)
-IF('Financial Goals (non-recurring)'!$F$4=3,IF('Detailed Cash Flow Chart'!W75="",0,'Detailed Cash Flow Chart'!W75),0)
-IF('Financial Goals (non-recurring)'!$H$4=3,IF('Detailed Cash Flow Chart'!Y75="",0,'Detailed Cash Flow Chart'!Y75),0)
-IF('Financial Goals (non-recurring)'!$J$4=3,IF('Detailed Cash Flow Chart'!AA75="",0,'Detailed Cash Flow Chart'!AA75),0)
-IF('Financial Goals (recurring)'!$B$3=3,IF('Detailed Cash Flow Chart'!AG75="",0,'Detailed Cash Flow Chart'!AG75),0)
-IF('Financial Goals (recurring)'!$K$3=3,IF('Detailed Cash Flow Chart'!AN75="",0,'Detailed Cash Flow Chart'!AN75),0)</f>
        <v>#N/A</v>
      </c>
      <c r="AD75" s="83"/>
      <c r="AE75" s="146" t="e">
        <f ca="1">AC75
-IF('Financial Goals (non-recurring)'!$B$4=4,IF('Detailed Cash Flow Chart'!S75="",0,'Detailed Cash Flow Chart'!S75),0)
-IF('Financial Goals (non-recurring)'!$D$4=4,IF('Detailed Cash Flow Chart'!U75="",0,'Detailed Cash Flow Chart'!U75),0)
-IF('Financial Goals (non-recurring)'!$F$4=4,IF('Detailed Cash Flow Chart'!W75="",0,'Detailed Cash Flow Chart'!W75),0)
-IF('Financial Goals (non-recurring)'!$H$4=4,IF('Detailed Cash Flow Chart'!Y75="",0,'Detailed Cash Flow Chart'!Y75),0)
-IF('Financial Goals (non-recurring)'!$J$4=4,IF('Detailed Cash Flow Chart'!AA75="",0,'Detailed Cash Flow Chart'!AA75),0)
-IF('Financial Goals (recurring)'!$B$3=4,IF('Detailed Cash Flow Chart'!AG75="",0,'Detailed Cash Flow Chart'!AG75),0)
-IF('Financial Goals (recurring)'!$K$3=4,IF('Detailed Cash Flow Chart'!AN75="",0,'Detailed Cash Flow Chart'!AN75),0)</f>
        <v>#N/A</v>
      </c>
      <c r="AF75" s="139"/>
      <c r="AG75" s="145" t="e">
        <f ca="1">AE75
-IF('Financial Goals (non-recurring)'!$B$4=5,IF('Detailed Cash Flow Chart'!S75="",0,'Detailed Cash Flow Chart'!S75),0)
-IF('Financial Goals (non-recurring)'!$D$4=5,IF('Detailed Cash Flow Chart'!U75="",0,'Detailed Cash Flow Chart'!U75),0)
-IF('Financial Goals (non-recurring)'!$F$4=5,IF('Detailed Cash Flow Chart'!W75="",0,'Detailed Cash Flow Chart'!W75),0)
-IF('Financial Goals (non-recurring)'!$H$4=5,IF('Detailed Cash Flow Chart'!Y75="",0,'Detailed Cash Flow Chart'!Y75),0)
-IF('Financial Goals (non-recurring)'!$J$4=5,IF('Detailed Cash Flow Chart'!AA75="",0,'Detailed Cash Flow Chart'!AA75),0)
-IF('Financial Goals (recurring)'!$B$3=5,IF('Detailed Cash Flow Chart'!AG75="",0,'Detailed Cash Flow Chart'!AG75),0)
-IF('Financial Goals (recurring)'!$K$3=5,IF('Detailed Cash Flow Chart'!AN75="",0,'Detailed Cash Flow Chart'!AN75),0)</f>
        <v>#N/A</v>
      </c>
      <c r="AI75" s="145" t="e">
        <f ca="1">AG75
-IF('Financial Goals (non-recurring)'!$B$4=6,IF('Detailed Cash Flow Chart'!S75="",0,'Detailed Cash Flow Chart'!S75),0)
-IF('Financial Goals (non-recurring)'!$D$4=6,IF('Detailed Cash Flow Chart'!U75="",0,'Detailed Cash Flow Chart'!U75),0)
-IF('Financial Goals (non-recurring)'!$F$4=6,IF('Detailed Cash Flow Chart'!W75="",0,'Detailed Cash Flow Chart'!W75),0)
-IF('Financial Goals (non-recurring)'!$H$4=6,IF('Detailed Cash Flow Chart'!Y75="",0,'Detailed Cash Flow Chart'!Y75),0)
-IF('Financial Goals (non-recurring)'!$J$4=6,IF('Detailed Cash Flow Chart'!AA75="",0,'Detailed Cash Flow Chart'!AA75),0)
-IF('Financial Goals (recurring)'!$B$3=6,IF('Detailed Cash Flow Chart'!AG75="",0,'Detailed Cash Flow Chart'!AG75),0)
-IF('Financial Goals (recurring)'!$K$3=6,IF('Detailed Cash Flow Chart'!AN75="",0,'Detailed Cash Flow Chart'!AN75),0)</f>
        <v>#N/A</v>
      </c>
      <c r="AK75" s="145" t="e">
        <f ca="1">AI75
-IF('Financial Goals (non-recurring)'!$B$4=7,IF('Detailed Cash Flow Chart'!S75="",0,'Detailed Cash Flow Chart'!S75),0)
-IF('Financial Goals (non-recurring)'!$D$4=7,IF('Detailed Cash Flow Chart'!U75="",0,'Detailed Cash Flow Chart'!U75),0)
-IF('Financial Goals (non-recurring)'!$F$4=7,IF('Detailed Cash Flow Chart'!W75="",0,'Detailed Cash Flow Chart'!W75),0)
-IF('Financial Goals (non-recurring)'!$H$4=7,IF('Detailed Cash Flow Chart'!Y75="",0,'Detailed Cash Flow Chart'!Y75),0)
-IF('Financial Goals (non-recurring)'!$J$4=7,IF('Detailed Cash Flow Chart'!AA75="",0,'Detailed Cash Flow Chart'!AA75),0)
-IF('Financial Goals (recurring)'!$B$3=7,IF('Detailed Cash Flow Chart'!AG75="",0,'Detailed Cash Flow Chart'!AG75),0)
-IF('Financial Goals (recurring)'!$K$3=7,IF('Detailed Cash Flow Chart'!AN75="",0,'Detailed Cash Flow Chart'!AN75),0)</f>
        <v>#N/A</v>
      </c>
    </row>
    <row r="76" spans="1:37" ht="15.6">
      <c r="A76" s="45" t="e">
        <f ca="1">IF(ISERROR(C76),NA(),'Detailed Cash Flow Chart'!AJ76)</f>
        <v>#N/A</v>
      </c>
      <c r="B76" s="40" t="str">
        <f ca="1">'Detailed Cash Flow Chart'!B76</f>
        <v/>
      </c>
      <c r="C76" s="87" t="e">
        <f t="shared" ca="1" si="17"/>
        <v>#N/A</v>
      </c>
      <c r="D76" s="87" t="e">
        <f t="shared" ca="1" si="12"/>
        <v>#N/A</v>
      </c>
      <c r="E76" s="87" t="e">
        <f t="shared" ca="1" si="13"/>
        <v>#N/A</v>
      </c>
      <c r="F76" s="87" t="e">
        <f t="shared" ca="1" si="14"/>
        <v>#N/A</v>
      </c>
      <c r="G76" s="87" t="e">
        <f t="shared" ca="1" si="15"/>
        <v>#N/A</v>
      </c>
      <c r="H76" s="87" t="e">
        <f t="shared" ca="1" si="18"/>
        <v>#N/A</v>
      </c>
      <c r="I76" s="87">
        <f ca="1">'Detailed Cash Flow Chart'!D76</f>
        <v>0</v>
      </c>
      <c r="J76" s="32" t="e">
        <f ca="1">IF(ISERROR(C76),NA(),'Detailed Cash Flow Chart'!C76)</f>
        <v>#N/A</v>
      </c>
      <c r="K76" s="32" t="e">
        <f t="shared" ca="1" si="16"/>
        <v>#N/A</v>
      </c>
      <c r="L76" s="46" t="e">
        <f ca="1">IF(ISERROR(C76),NA(),'Detailed Cash Flow Chart'!AQ76)</f>
        <v>#N/A</v>
      </c>
      <c r="M76" s="32" t="e">
        <f t="shared" ca="1" si="19"/>
        <v>#N/A</v>
      </c>
      <c r="N76" s="28"/>
      <c r="O76" s="67"/>
      <c r="P76" s="67"/>
      <c r="Q76" s="67"/>
      <c r="R76" s="67"/>
      <c r="S76" s="67"/>
      <c r="T76" s="67"/>
      <c r="U76" s="67"/>
      <c r="W76" s="67"/>
      <c r="X76" s="67"/>
      <c r="Y76" s="140" t="e">
        <f ca="1">IF('Detailed Cash Flow Chart'!E76=0,NA(),M76-'Detailed Cash Flow Chart'!E76)</f>
        <v>#N/A</v>
      </c>
      <c r="Z76" s="83"/>
      <c r="AA76" s="141" t="e">
        <f ca="1">Y76
-IF('Financial Goals (non-recurring)'!$B$4=2,IF('Detailed Cash Flow Chart'!S76="",0,'Detailed Cash Flow Chart'!S76),0)
-IF('Financial Goals (non-recurring)'!$D$4=2,IF('Detailed Cash Flow Chart'!U76="",0,'Detailed Cash Flow Chart'!U76),0)
-IF('Financial Goals (non-recurring)'!$F$4=2,IF('Detailed Cash Flow Chart'!W76="",0,'Detailed Cash Flow Chart'!W76),0)
-IF('Financial Goals (non-recurring)'!$H$4=2,IF('Detailed Cash Flow Chart'!Y76="",0,'Detailed Cash Flow Chart'!Y76),0)
-IF('Financial Goals (non-recurring)'!$J$4=2,IF('Detailed Cash Flow Chart'!AA76="",0,'Detailed Cash Flow Chart'!AA76),0)
-IF('Financial Goals (recurring)'!$B$3=2,IF('Detailed Cash Flow Chart'!AG76="",0,'Detailed Cash Flow Chart'!AG76),0)
-IF('Financial Goals (recurring)'!$K$3=2,IF('Detailed Cash Flow Chart'!AN76="",0,'Detailed Cash Flow Chart'!AN76),0)</f>
        <v>#N/A</v>
      </c>
      <c r="AB76" s="139"/>
      <c r="AC76" s="140" t="e">
        <f ca="1">AA76
-IF('Financial Goals (non-recurring)'!$B$4=3,IF('Detailed Cash Flow Chart'!S76="",0,'Detailed Cash Flow Chart'!S76),0)
-IF('Financial Goals (non-recurring)'!$D$4=3,IF('Detailed Cash Flow Chart'!U76="",0,'Detailed Cash Flow Chart'!U76),0)
-IF('Financial Goals (non-recurring)'!$F$4=3,IF('Detailed Cash Flow Chart'!W76="",0,'Detailed Cash Flow Chart'!W76),0)
-IF('Financial Goals (non-recurring)'!$H$4=3,IF('Detailed Cash Flow Chart'!Y76="",0,'Detailed Cash Flow Chart'!Y76),0)
-IF('Financial Goals (non-recurring)'!$J$4=3,IF('Detailed Cash Flow Chart'!AA76="",0,'Detailed Cash Flow Chart'!AA76),0)
-IF('Financial Goals (recurring)'!$B$3=3,IF('Detailed Cash Flow Chart'!AG76="",0,'Detailed Cash Flow Chart'!AG76),0)
-IF('Financial Goals (recurring)'!$K$3=3,IF('Detailed Cash Flow Chart'!AN76="",0,'Detailed Cash Flow Chart'!AN76),0)</f>
        <v>#N/A</v>
      </c>
      <c r="AD76" s="83"/>
      <c r="AE76" s="146" t="e">
        <f ca="1">AC76
-IF('Financial Goals (non-recurring)'!$B$4=4,IF('Detailed Cash Flow Chart'!S76="",0,'Detailed Cash Flow Chart'!S76),0)
-IF('Financial Goals (non-recurring)'!$D$4=4,IF('Detailed Cash Flow Chart'!U76="",0,'Detailed Cash Flow Chart'!U76),0)
-IF('Financial Goals (non-recurring)'!$F$4=4,IF('Detailed Cash Flow Chart'!W76="",0,'Detailed Cash Flow Chart'!W76),0)
-IF('Financial Goals (non-recurring)'!$H$4=4,IF('Detailed Cash Flow Chart'!Y76="",0,'Detailed Cash Flow Chart'!Y76),0)
-IF('Financial Goals (non-recurring)'!$J$4=4,IF('Detailed Cash Flow Chart'!AA76="",0,'Detailed Cash Flow Chart'!AA76),0)
-IF('Financial Goals (recurring)'!$B$3=4,IF('Detailed Cash Flow Chart'!AG76="",0,'Detailed Cash Flow Chart'!AG76),0)
-IF('Financial Goals (recurring)'!$K$3=4,IF('Detailed Cash Flow Chart'!AN76="",0,'Detailed Cash Flow Chart'!AN76),0)</f>
        <v>#N/A</v>
      </c>
      <c r="AF76" s="139"/>
      <c r="AG76" s="145" t="e">
        <f ca="1">AE76
-IF('Financial Goals (non-recurring)'!$B$4=5,IF('Detailed Cash Flow Chart'!S76="",0,'Detailed Cash Flow Chart'!S76),0)
-IF('Financial Goals (non-recurring)'!$D$4=5,IF('Detailed Cash Flow Chart'!U76="",0,'Detailed Cash Flow Chart'!U76),0)
-IF('Financial Goals (non-recurring)'!$F$4=5,IF('Detailed Cash Flow Chart'!W76="",0,'Detailed Cash Flow Chart'!W76),0)
-IF('Financial Goals (non-recurring)'!$H$4=5,IF('Detailed Cash Flow Chart'!Y76="",0,'Detailed Cash Flow Chart'!Y76),0)
-IF('Financial Goals (non-recurring)'!$J$4=5,IF('Detailed Cash Flow Chart'!AA76="",0,'Detailed Cash Flow Chart'!AA76),0)
-IF('Financial Goals (recurring)'!$B$3=5,IF('Detailed Cash Flow Chart'!AG76="",0,'Detailed Cash Flow Chart'!AG76),0)
-IF('Financial Goals (recurring)'!$K$3=5,IF('Detailed Cash Flow Chart'!AN76="",0,'Detailed Cash Flow Chart'!AN76),0)</f>
        <v>#N/A</v>
      </c>
      <c r="AI76" s="145" t="e">
        <f ca="1">AG76
-IF('Financial Goals (non-recurring)'!$B$4=6,IF('Detailed Cash Flow Chart'!S76="",0,'Detailed Cash Flow Chart'!S76),0)
-IF('Financial Goals (non-recurring)'!$D$4=6,IF('Detailed Cash Flow Chart'!U76="",0,'Detailed Cash Flow Chart'!U76),0)
-IF('Financial Goals (non-recurring)'!$F$4=6,IF('Detailed Cash Flow Chart'!W76="",0,'Detailed Cash Flow Chart'!W76),0)
-IF('Financial Goals (non-recurring)'!$H$4=6,IF('Detailed Cash Flow Chart'!Y76="",0,'Detailed Cash Flow Chart'!Y76),0)
-IF('Financial Goals (non-recurring)'!$J$4=6,IF('Detailed Cash Flow Chart'!AA76="",0,'Detailed Cash Flow Chart'!AA76),0)
-IF('Financial Goals (recurring)'!$B$3=6,IF('Detailed Cash Flow Chart'!AG76="",0,'Detailed Cash Flow Chart'!AG76),0)
-IF('Financial Goals (recurring)'!$K$3=6,IF('Detailed Cash Flow Chart'!AN76="",0,'Detailed Cash Flow Chart'!AN76),0)</f>
        <v>#N/A</v>
      </c>
      <c r="AK76" s="145" t="e">
        <f ca="1">AI76
-IF('Financial Goals (non-recurring)'!$B$4=7,IF('Detailed Cash Flow Chart'!S76="",0,'Detailed Cash Flow Chart'!S76),0)
-IF('Financial Goals (non-recurring)'!$D$4=7,IF('Detailed Cash Flow Chart'!U76="",0,'Detailed Cash Flow Chart'!U76),0)
-IF('Financial Goals (non-recurring)'!$F$4=7,IF('Detailed Cash Flow Chart'!W76="",0,'Detailed Cash Flow Chart'!W76),0)
-IF('Financial Goals (non-recurring)'!$H$4=7,IF('Detailed Cash Flow Chart'!Y76="",0,'Detailed Cash Flow Chart'!Y76),0)
-IF('Financial Goals (non-recurring)'!$J$4=7,IF('Detailed Cash Flow Chart'!AA76="",0,'Detailed Cash Flow Chart'!AA76),0)
-IF('Financial Goals (recurring)'!$B$3=7,IF('Detailed Cash Flow Chart'!AG76="",0,'Detailed Cash Flow Chart'!AG76),0)
-IF('Financial Goals (recurring)'!$K$3=7,IF('Detailed Cash Flow Chart'!AN76="",0,'Detailed Cash Flow Chart'!AN76),0)</f>
        <v>#N/A</v>
      </c>
    </row>
    <row r="77" spans="1:37" ht="15.6">
      <c r="A77" s="45" t="e">
        <f ca="1">IF(ISERROR(C77),NA(),'Detailed Cash Flow Chart'!AJ77)</f>
        <v>#N/A</v>
      </c>
      <c r="B77" s="40" t="str">
        <f ca="1">'Detailed Cash Flow Chart'!B77</f>
        <v/>
      </c>
      <c r="C77" s="87" t="e">
        <f t="shared" ca="1" si="17"/>
        <v>#N/A</v>
      </c>
      <c r="D77" s="87" t="e">
        <f t="shared" ca="1" si="12"/>
        <v>#N/A</v>
      </c>
      <c r="E77" s="87" t="e">
        <f t="shared" ca="1" si="13"/>
        <v>#N/A</v>
      </c>
      <c r="F77" s="87" t="e">
        <f t="shared" ca="1" si="14"/>
        <v>#N/A</v>
      </c>
      <c r="G77" s="87" t="e">
        <f t="shared" ca="1" si="15"/>
        <v>#N/A</v>
      </c>
      <c r="H77" s="87" t="e">
        <f t="shared" ca="1" si="18"/>
        <v>#N/A</v>
      </c>
      <c r="I77" s="87">
        <f ca="1">'Detailed Cash Flow Chart'!D77</f>
        <v>0</v>
      </c>
      <c r="J77" s="32" t="e">
        <f ca="1">IF(ISERROR(C77),NA(),'Detailed Cash Flow Chart'!C77)</f>
        <v>#N/A</v>
      </c>
      <c r="K77" s="32" t="e">
        <f t="shared" ca="1" si="16"/>
        <v>#N/A</v>
      </c>
      <c r="L77" s="46" t="e">
        <f ca="1">IF(ISERROR(C77),NA(),'Detailed Cash Flow Chart'!AQ77)</f>
        <v>#N/A</v>
      </c>
      <c r="M77" s="32" t="e">
        <f t="shared" ca="1" si="19"/>
        <v>#N/A</v>
      </c>
      <c r="N77" s="28"/>
      <c r="O77" s="67"/>
      <c r="P77" s="67"/>
      <c r="Q77" s="67"/>
      <c r="R77" s="67"/>
      <c r="S77" s="67"/>
      <c r="T77" s="67"/>
      <c r="U77" s="67"/>
      <c r="W77" s="67"/>
      <c r="X77" s="67"/>
      <c r="Y77" s="140" t="e">
        <f ca="1">IF('Detailed Cash Flow Chart'!E77=0,NA(),M77-'Detailed Cash Flow Chart'!E77)</f>
        <v>#N/A</v>
      </c>
      <c r="Z77" s="83"/>
      <c r="AA77" s="141" t="e">
        <f ca="1">Y77
-IF('Financial Goals (non-recurring)'!$B$4=2,IF('Detailed Cash Flow Chart'!S77="",0,'Detailed Cash Flow Chart'!S77),0)
-IF('Financial Goals (non-recurring)'!$D$4=2,IF('Detailed Cash Flow Chart'!U77="",0,'Detailed Cash Flow Chart'!U77),0)
-IF('Financial Goals (non-recurring)'!$F$4=2,IF('Detailed Cash Flow Chart'!W77="",0,'Detailed Cash Flow Chart'!W77),0)
-IF('Financial Goals (non-recurring)'!$H$4=2,IF('Detailed Cash Flow Chart'!Y77="",0,'Detailed Cash Flow Chart'!Y77),0)
-IF('Financial Goals (non-recurring)'!$J$4=2,IF('Detailed Cash Flow Chart'!AA77="",0,'Detailed Cash Flow Chart'!AA77),0)
-IF('Financial Goals (recurring)'!$B$3=2,IF('Detailed Cash Flow Chart'!AG77="",0,'Detailed Cash Flow Chart'!AG77),0)
-IF('Financial Goals (recurring)'!$K$3=2,IF('Detailed Cash Flow Chart'!AN77="",0,'Detailed Cash Flow Chart'!AN77),0)</f>
        <v>#N/A</v>
      </c>
      <c r="AB77" s="139"/>
      <c r="AC77" s="140" t="e">
        <f ca="1">AA77
-IF('Financial Goals (non-recurring)'!$B$4=3,IF('Detailed Cash Flow Chart'!S77="",0,'Detailed Cash Flow Chart'!S77),0)
-IF('Financial Goals (non-recurring)'!$D$4=3,IF('Detailed Cash Flow Chart'!U77="",0,'Detailed Cash Flow Chart'!U77),0)
-IF('Financial Goals (non-recurring)'!$F$4=3,IF('Detailed Cash Flow Chart'!W77="",0,'Detailed Cash Flow Chart'!W77),0)
-IF('Financial Goals (non-recurring)'!$H$4=3,IF('Detailed Cash Flow Chart'!Y77="",0,'Detailed Cash Flow Chart'!Y77),0)
-IF('Financial Goals (non-recurring)'!$J$4=3,IF('Detailed Cash Flow Chart'!AA77="",0,'Detailed Cash Flow Chart'!AA77),0)
-IF('Financial Goals (recurring)'!$B$3=3,IF('Detailed Cash Flow Chart'!AG77="",0,'Detailed Cash Flow Chart'!AG77),0)
-IF('Financial Goals (recurring)'!$K$3=3,IF('Detailed Cash Flow Chart'!AN77="",0,'Detailed Cash Flow Chart'!AN77),0)</f>
        <v>#N/A</v>
      </c>
      <c r="AD77" s="83"/>
      <c r="AE77" s="146" t="e">
        <f ca="1">AC77
-IF('Financial Goals (non-recurring)'!$B$4=4,IF('Detailed Cash Flow Chart'!S77="",0,'Detailed Cash Flow Chart'!S77),0)
-IF('Financial Goals (non-recurring)'!$D$4=4,IF('Detailed Cash Flow Chart'!U77="",0,'Detailed Cash Flow Chart'!U77),0)
-IF('Financial Goals (non-recurring)'!$F$4=4,IF('Detailed Cash Flow Chart'!W77="",0,'Detailed Cash Flow Chart'!W77),0)
-IF('Financial Goals (non-recurring)'!$H$4=4,IF('Detailed Cash Flow Chart'!Y77="",0,'Detailed Cash Flow Chart'!Y77),0)
-IF('Financial Goals (non-recurring)'!$J$4=4,IF('Detailed Cash Flow Chart'!AA77="",0,'Detailed Cash Flow Chart'!AA77),0)
-IF('Financial Goals (recurring)'!$B$3=4,IF('Detailed Cash Flow Chart'!AG77="",0,'Detailed Cash Flow Chart'!AG77),0)
-IF('Financial Goals (recurring)'!$K$3=4,IF('Detailed Cash Flow Chart'!AN77="",0,'Detailed Cash Flow Chart'!AN77),0)</f>
        <v>#N/A</v>
      </c>
      <c r="AF77" s="139"/>
      <c r="AG77" s="145" t="e">
        <f ca="1">AE77
-IF('Financial Goals (non-recurring)'!$B$4=5,IF('Detailed Cash Flow Chart'!S77="",0,'Detailed Cash Flow Chart'!S77),0)
-IF('Financial Goals (non-recurring)'!$D$4=5,IF('Detailed Cash Flow Chart'!U77="",0,'Detailed Cash Flow Chart'!U77),0)
-IF('Financial Goals (non-recurring)'!$F$4=5,IF('Detailed Cash Flow Chart'!W77="",0,'Detailed Cash Flow Chart'!W77),0)
-IF('Financial Goals (non-recurring)'!$H$4=5,IF('Detailed Cash Flow Chart'!Y77="",0,'Detailed Cash Flow Chart'!Y77),0)
-IF('Financial Goals (non-recurring)'!$J$4=5,IF('Detailed Cash Flow Chart'!AA77="",0,'Detailed Cash Flow Chart'!AA77),0)
-IF('Financial Goals (recurring)'!$B$3=5,IF('Detailed Cash Flow Chart'!AG77="",0,'Detailed Cash Flow Chart'!AG77),0)
-IF('Financial Goals (recurring)'!$K$3=5,IF('Detailed Cash Flow Chart'!AN77="",0,'Detailed Cash Flow Chart'!AN77),0)</f>
        <v>#N/A</v>
      </c>
      <c r="AI77" s="145" t="e">
        <f ca="1">AG77
-IF('Financial Goals (non-recurring)'!$B$4=6,IF('Detailed Cash Flow Chart'!S77="",0,'Detailed Cash Flow Chart'!S77),0)
-IF('Financial Goals (non-recurring)'!$D$4=6,IF('Detailed Cash Flow Chart'!U77="",0,'Detailed Cash Flow Chart'!U77),0)
-IF('Financial Goals (non-recurring)'!$F$4=6,IF('Detailed Cash Flow Chart'!W77="",0,'Detailed Cash Flow Chart'!W77),0)
-IF('Financial Goals (non-recurring)'!$H$4=6,IF('Detailed Cash Flow Chart'!Y77="",0,'Detailed Cash Flow Chart'!Y77),0)
-IF('Financial Goals (non-recurring)'!$J$4=6,IF('Detailed Cash Flow Chart'!AA77="",0,'Detailed Cash Flow Chart'!AA77),0)
-IF('Financial Goals (recurring)'!$B$3=6,IF('Detailed Cash Flow Chart'!AG77="",0,'Detailed Cash Flow Chart'!AG77),0)
-IF('Financial Goals (recurring)'!$K$3=6,IF('Detailed Cash Flow Chart'!AN77="",0,'Detailed Cash Flow Chart'!AN77),0)</f>
        <v>#N/A</v>
      </c>
      <c r="AK77" s="145" t="e">
        <f ca="1">AI77
-IF('Financial Goals (non-recurring)'!$B$4=7,IF('Detailed Cash Flow Chart'!S77="",0,'Detailed Cash Flow Chart'!S77),0)
-IF('Financial Goals (non-recurring)'!$D$4=7,IF('Detailed Cash Flow Chart'!U77="",0,'Detailed Cash Flow Chart'!U77),0)
-IF('Financial Goals (non-recurring)'!$F$4=7,IF('Detailed Cash Flow Chart'!W77="",0,'Detailed Cash Flow Chart'!W77),0)
-IF('Financial Goals (non-recurring)'!$H$4=7,IF('Detailed Cash Flow Chart'!Y77="",0,'Detailed Cash Flow Chart'!Y77),0)
-IF('Financial Goals (non-recurring)'!$J$4=7,IF('Detailed Cash Flow Chart'!AA77="",0,'Detailed Cash Flow Chart'!AA77),0)
-IF('Financial Goals (recurring)'!$B$3=7,IF('Detailed Cash Flow Chart'!AG77="",0,'Detailed Cash Flow Chart'!AG77),0)
-IF('Financial Goals (recurring)'!$K$3=7,IF('Detailed Cash Flow Chart'!AN77="",0,'Detailed Cash Flow Chart'!AN77),0)</f>
        <v>#N/A</v>
      </c>
    </row>
    <row r="78" spans="1:37" ht="15.6">
      <c r="A78" s="45" t="e">
        <f ca="1">IF(ISERROR(C78),NA(),'Detailed Cash Flow Chart'!AJ78)</f>
        <v>#N/A</v>
      </c>
      <c r="B78" s="40" t="str">
        <f ca="1">'Detailed Cash Flow Chart'!B78</f>
        <v/>
      </c>
      <c r="C78" s="87" t="e">
        <f t="shared" ca="1" si="17"/>
        <v>#N/A</v>
      </c>
      <c r="D78" s="87" t="e">
        <f t="shared" ca="1" si="12"/>
        <v>#N/A</v>
      </c>
      <c r="E78" s="87" t="e">
        <f t="shared" ca="1" si="13"/>
        <v>#N/A</v>
      </c>
      <c r="F78" s="87" t="e">
        <f t="shared" ca="1" si="14"/>
        <v>#N/A</v>
      </c>
      <c r="G78" s="87" t="e">
        <f t="shared" ca="1" si="15"/>
        <v>#N/A</v>
      </c>
      <c r="H78" s="87" t="e">
        <f t="shared" ca="1" si="18"/>
        <v>#N/A</v>
      </c>
      <c r="I78" s="87">
        <f ca="1">'Detailed Cash Flow Chart'!D78</f>
        <v>0</v>
      </c>
      <c r="J78" s="32" t="e">
        <f ca="1">IF(ISERROR(C78),NA(),'Detailed Cash Flow Chart'!C78)</f>
        <v>#N/A</v>
      </c>
      <c r="K78" s="32" t="e">
        <f t="shared" ca="1" si="16"/>
        <v>#N/A</v>
      </c>
      <c r="L78" s="46" t="e">
        <f ca="1">IF(ISERROR(C78),NA(),'Detailed Cash Flow Chart'!AQ78)</f>
        <v>#N/A</v>
      </c>
      <c r="M78" s="32" t="e">
        <f t="shared" ca="1" si="19"/>
        <v>#N/A</v>
      </c>
      <c r="N78" s="28"/>
      <c r="O78" s="67"/>
      <c r="P78" s="67"/>
      <c r="Q78" s="67"/>
      <c r="R78" s="67"/>
      <c r="S78" s="67"/>
      <c r="T78" s="67"/>
      <c r="U78" s="67"/>
      <c r="W78" s="67"/>
      <c r="X78" s="67"/>
      <c r="Y78" s="140" t="e">
        <f ca="1">IF('Detailed Cash Flow Chart'!E78=0,NA(),M78-'Detailed Cash Flow Chart'!E78)</f>
        <v>#N/A</v>
      </c>
      <c r="Z78" s="83"/>
      <c r="AA78" s="141" t="e">
        <f ca="1">Y78
-IF('Financial Goals (non-recurring)'!$B$4=2,IF('Detailed Cash Flow Chart'!S78="",0,'Detailed Cash Flow Chart'!S78),0)
-IF('Financial Goals (non-recurring)'!$D$4=2,IF('Detailed Cash Flow Chart'!U78="",0,'Detailed Cash Flow Chart'!U78),0)
-IF('Financial Goals (non-recurring)'!$F$4=2,IF('Detailed Cash Flow Chart'!W78="",0,'Detailed Cash Flow Chart'!W78),0)
-IF('Financial Goals (non-recurring)'!$H$4=2,IF('Detailed Cash Flow Chart'!Y78="",0,'Detailed Cash Flow Chart'!Y78),0)
-IF('Financial Goals (non-recurring)'!$J$4=2,IF('Detailed Cash Flow Chart'!AA78="",0,'Detailed Cash Flow Chart'!AA78),0)
-IF('Financial Goals (recurring)'!$B$3=2,IF('Detailed Cash Flow Chart'!AG78="",0,'Detailed Cash Flow Chart'!AG78),0)
-IF('Financial Goals (recurring)'!$K$3=2,IF('Detailed Cash Flow Chart'!AN78="",0,'Detailed Cash Flow Chart'!AN78),0)</f>
        <v>#N/A</v>
      </c>
      <c r="AB78" s="139"/>
      <c r="AC78" s="140" t="e">
        <f ca="1">AA78
-IF('Financial Goals (non-recurring)'!$B$4=3,IF('Detailed Cash Flow Chart'!S78="",0,'Detailed Cash Flow Chart'!S78),0)
-IF('Financial Goals (non-recurring)'!$D$4=3,IF('Detailed Cash Flow Chart'!U78="",0,'Detailed Cash Flow Chart'!U78),0)
-IF('Financial Goals (non-recurring)'!$F$4=3,IF('Detailed Cash Flow Chart'!W78="",0,'Detailed Cash Flow Chart'!W78),0)
-IF('Financial Goals (non-recurring)'!$H$4=3,IF('Detailed Cash Flow Chart'!Y78="",0,'Detailed Cash Flow Chart'!Y78),0)
-IF('Financial Goals (non-recurring)'!$J$4=3,IF('Detailed Cash Flow Chart'!AA78="",0,'Detailed Cash Flow Chart'!AA78),0)
-IF('Financial Goals (recurring)'!$B$3=3,IF('Detailed Cash Flow Chart'!AG78="",0,'Detailed Cash Flow Chart'!AG78),0)
-IF('Financial Goals (recurring)'!$K$3=3,IF('Detailed Cash Flow Chart'!AN78="",0,'Detailed Cash Flow Chart'!AN78),0)</f>
        <v>#N/A</v>
      </c>
      <c r="AD78" s="83"/>
      <c r="AE78" s="146" t="e">
        <f ca="1">AC78
-IF('Financial Goals (non-recurring)'!$B$4=4,IF('Detailed Cash Flow Chart'!S78="",0,'Detailed Cash Flow Chart'!S78),0)
-IF('Financial Goals (non-recurring)'!$D$4=4,IF('Detailed Cash Flow Chart'!U78="",0,'Detailed Cash Flow Chart'!U78),0)
-IF('Financial Goals (non-recurring)'!$F$4=4,IF('Detailed Cash Flow Chart'!W78="",0,'Detailed Cash Flow Chart'!W78),0)
-IF('Financial Goals (non-recurring)'!$H$4=4,IF('Detailed Cash Flow Chart'!Y78="",0,'Detailed Cash Flow Chart'!Y78),0)
-IF('Financial Goals (non-recurring)'!$J$4=4,IF('Detailed Cash Flow Chart'!AA78="",0,'Detailed Cash Flow Chart'!AA78),0)
-IF('Financial Goals (recurring)'!$B$3=4,IF('Detailed Cash Flow Chart'!AG78="",0,'Detailed Cash Flow Chart'!AG78),0)
-IF('Financial Goals (recurring)'!$K$3=4,IF('Detailed Cash Flow Chart'!AN78="",0,'Detailed Cash Flow Chart'!AN78),0)</f>
        <v>#N/A</v>
      </c>
      <c r="AF78" s="139"/>
      <c r="AG78" s="145" t="e">
        <f ca="1">AE78
-IF('Financial Goals (non-recurring)'!$B$4=5,IF('Detailed Cash Flow Chart'!S78="",0,'Detailed Cash Flow Chart'!S78),0)
-IF('Financial Goals (non-recurring)'!$D$4=5,IF('Detailed Cash Flow Chart'!U78="",0,'Detailed Cash Flow Chart'!U78),0)
-IF('Financial Goals (non-recurring)'!$F$4=5,IF('Detailed Cash Flow Chart'!W78="",0,'Detailed Cash Flow Chart'!W78),0)
-IF('Financial Goals (non-recurring)'!$H$4=5,IF('Detailed Cash Flow Chart'!Y78="",0,'Detailed Cash Flow Chart'!Y78),0)
-IF('Financial Goals (non-recurring)'!$J$4=5,IF('Detailed Cash Flow Chart'!AA78="",0,'Detailed Cash Flow Chart'!AA78),0)
-IF('Financial Goals (recurring)'!$B$3=5,IF('Detailed Cash Flow Chart'!AG78="",0,'Detailed Cash Flow Chart'!AG78),0)
-IF('Financial Goals (recurring)'!$K$3=5,IF('Detailed Cash Flow Chart'!AN78="",0,'Detailed Cash Flow Chart'!AN78),0)</f>
        <v>#N/A</v>
      </c>
      <c r="AI78" s="145" t="e">
        <f ca="1">AG78
-IF('Financial Goals (non-recurring)'!$B$4=6,IF('Detailed Cash Flow Chart'!S78="",0,'Detailed Cash Flow Chart'!S78),0)
-IF('Financial Goals (non-recurring)'!$D$4=6,IF('Detailed Cash Flow Chart'!U78="",0,'Detailed Cash Flow Chart'!U78),0)
-IF('Financial Goals (non-recurring)'!$F$4=6,IF('Detailed Cash Flow Chart'!W78="",0,'Detailed Cash Flow Chart'!W78),0)
-IF('Financial Goals (non-recurring)'!$H$4=6,IF('Detailed Cash Flow Chart'!Y78="",0,'Detailed Cash Flow Chart'!Y78),0)
-IF('Financial Goals (non-recurring)'!$J$4=6,IF('Detailed Cash Flow Chart'!AA78="",0,'Detailed Cash Flow Chart'!AA78),0)
-IF('Financial Goals (recurring)'!$B$3=6,IF('Detailed Cash Flow Chart'!AG78="",0,'Detailed Cash Flow Chart'!AG78),0)
-IF('Financial Goals (recurring)'!$K$3=6,IF('Detailed Cash Flow Chart'!AN78="",0,'Detailed Cash Flow Chart'!AN78),0)</f>
        <v>#N/A</v>
      </c>
      <c r="AK78" s="145" t="e">
        <f ca="1">AI78
-IF('Financial Goals (non-recurring)'!$B$4=7,IF('Detailed Cash Flow Chart'!S78="",0,'Detailed Cash Flow Chart'!S78),0)
-IF('Financial Goals (non-recurring)'!$D$4=7,IF('Detailed Cash Flow Chart'!U78="",0,'Detailed Cash Flow Chart'!U78),0)
-IF('Financial Goals (non-recurring)'!$F$4=7,IF('Detailed Cash Flow Chart'!W78="",0,'Detailed Cash Flow Chart'!W78),0)
-IF('Financial Goals (non-recurring)'!$H$4=7,IF('Detailed Cash Flow Chart'!Y78="",0,'Detailed Cash Flow Chart'!Y78),0)
-IF('Financial Goals (non-recurring)'!$J$4=7,IF('Detailed Cash Flow Chart'!AA78="",0,'Detailed Cash Flow Chart'!AA78),0)
-IF('Financial Goals (recurring)'!$B$3=7,IF('Detailed Cash Flow Chart'!AG78="",0,'Detailed Cash Flow Chart'!AG78),0)
-IF('Financial Goals (recurring)'!$K$3=7,IF('Detailed Cash Flow Chart'!AN78="",0,'Detailed Cash Flow Chart'!AN78),0)</f>
        <v>#N/A</v>
      </c>
    </row>
    <row r="79" spans="1:37" ht="15.6">
      <c r="A79" s="45" t="e">
        <f ca="1">IF(ISERROR(C79),NA(),'Detailed Cash Flow Chart'!AJ79)</f>
        <v>#N/A</v>
      </c>
      <c r="B79" s="40" t="str">
        <f ca="1">'Detailed Cash Flow Chart'!B79</f>
        <v/>
      </c>
      <c r="C79" s="87" t="e">
        <f t="shared" ca="1" si="17"/>
        <v>#N/A</v>
      </c>
      <c r="D79" s="87" t="e">
        <f t="shared" ca="1" si="12"/>
        <v>#N/A</v>
      </c>
      <c r="E79" s="87" t="e">
        <f t="shared" ca="1" si="13"/>
        <v>#N/A</v>
      </c>
      <c r="F79" s="87" t="e">
        <f t="shared" ca="1" si="14"/>
        <v>#N/A</v>
      </c>
      <c r="G79" s="87" t="e">
        <f t="shared" ca="1" si="15"/>
        <v>#N/A</v>
      </c>
      <c r="H79" s="87" t="e">
        <f t="shared" ca="1" si="18"/>
        <v>#N/A</v>
      </c>
      <c r="I79" s="87">
        <f ca="1">'Detailed Cash Flow Chart'!D79</f>
        <v>0</v>
      </c>
      <c r="J79" s="32" t="e">
        <f ca="1">IF(ISERROR(C79),NA(),'Detailed Cash Flow Chart'!C79)</f>
        <v>#N/A</v>
      </c>
      <c r="K79" s="32" t="e">
        <f t="shared" ca="1" si="16"/>
        <v>#N/A</v>
      </c>
      <c r="L79" s="46" t="e">
        <f ca="1">IF(ISERROR(C79),NA(),'Detailed Cash Flow Chart'!AQ79)</f>
        <v>#N/A</v>
      </c>
      <c r="M79" s="32" t="e">
        <f t="shared" ca="1" si="19"/>
        <v>#N/A</v>
      </c>
      <c r="N79" s="28"/>
      <c r="O79" s="67"/>
      <c r="P79" s="67"/>
      <c r="Q79" s="67"/>
      <c r="R79" s="67"/>
      <c r="S79" s="67"/>
      <c r="T79" s="67"/>
      <c r="U79" s="67"/>
      <c r="W79" s="67"/>
      <c r="X79" s="67"/>
      <c r="Y79" s="140" t="e">
        <f ca="1">IF('Detailed Cash Flow Chart'!E79=0,NA(),M79-'Detailed Cash Flow Chart'!E79)</f>
        <v>#N/A</v>
      </c>
      <c r="Z79" s="83"/>
      <c r="AA79" s="141" t="e">
        <f ca="1">Y79
-IF('Financial Goals (non-recurring)'!$B$4=2,IF('Detailed Cash Flow Chart'!S79="",0,'Detailed Cash Flow Chart'!S79),0)
-IF('Financial Goals (non-recurring)'!$D$4=2,IF('Detailed Cash Flow Chart'!U79="",0,'Detailed Cash Flow Chart'!U79),0)
-IF('Financial Goals (non-recurring)'!$F$4=2,IF('Detailed Cash Flow Chart'!W79="",0,'Detailed Cash Flow Chart'!W79),0)
-IF('Financial Goals (non-recurring)'!$H$4=2,IF('Detailed Cash Flow Chart'!Y79="",0,'Detailed Cash Flow Chart'!Y79),0)
-IF('Financial Goals (non-recurring)'!$J$4=2,IF('Detailed Cash Flow Chart'!AA79="",0,'Detailed Cash Flow Chart'!AA79),0)
-IF('Financial Goals (recurring)'!$B$3=2,IF('Detailed Cash Flow Chart'!AG79="",0,'Detailed Cash Flow Chart'!AG79),0)
-IF('Financial Goals (recurring)'!$K$3=2,IF('Detailed Cash Flow Chart'!AN79="",0,'Detailed Cash Flow Chart'!AN79),0)</f>
        <v>#N/A</v>
      </c>
      <c r="AB79" s="139"/>
      <c r="AC79" s="140" t="e">
        <f ca="1">AA79
-IF('Financial Goals (non-recurring)'!$B$4=3,IF('Detailed Cash Flow Chart'!S79="",0,'Detailed Cash Flow Chart'!S79),0)
-IF('Financial Goals (non-recurring)'!$D$4=3,IF('Detailed Cash Flow Chart'!U79="",0,'Detailed Cash Flow Chart'!U79),0)
-IF('Financial Goals (non-recurring)'!$F$4=3,IF('Detailed Cash Flow Chart'!W79="",0,'Detailed Cash Flow Chart'!W79),0)
-IF('Financial Goals (non-recurring)'!$H$4=3,IF('Detailed Cash Flow Chart'!Y79="",0,'Detailed Cash Flow Chart'!Y79),0)
-IF('Financial Goals (non-recurring)'!$J$4=3,IF('Detailed Cash Flow Chart'!AA79="",0,'Detailed Cash Flow Chart'!AA79),0)
-IF('Financial Goals (recurring)'!$B$3=3,IF('Detailed Cash Flow Chart'!AG79="",0,'Detailed Cash Flow Chart'!AG79),0)
-IF('Financial Goals (recurring)'!$K$3=3,IF('Detailed Cash Flow Chart'!AN79="",0,'Detailed Cash Flow Chart'!AN79),0)</f>
        <v>#N/A</v>
      </c>
      <c r="AD79" s="83"/>
      <c r="AE79" s="146" t="e">
        <f ca="1">AC79
-IF('Financial Goals (non-recurring)'!$B$4=4,IF('Detailed Cash Flow Chart'!S79="",0,'Detailed Cash Flow Chart'!S79),0)
-IF('Financial Goals (non-recurring)'!$D$4=4,IF('Detailed Cash Flow Chart'!U79="",0,'Detailed Cash Flow Chart'!U79),0)
-IF('Financial Goals (non-recurring)'!$F$4=4,IF('Detailed Cash Flow Chart'!W79="",0,'Detailed Cash Flow Chart'!W79),0)
-IF('Financial Goals (non-recurring)'!$H$4=4,IF('Detailed Cash Flow Chart'!Y79="",0,'Detailed Cash Flow Chart'!Y79),0)
-IF('Financial Goals (non-recurring)'!$J$4=4,IF('Detailed Cash Flow Chart'!AA79="",0,'Detailed Cash Flow Chart'!AA79),0)
-IF('Financial Goals (recurring)'!$B$3=4,IF('Detailed Cash Flow Chart'!AG79="",0,'Detailed Cash Flow Chart'!AG79),0)
-IF('Financial Goals (recurring)'!$K$3=4,IF('Detailed Cash Flow Chart'!AN79="",0,'Detailed Cash Flow Chart'!AN79),0)</f>
        <v>#N/A</v>
      </c>
      <c r="AF79" s="139"/>
      <c r="AG79" s="145" t="e">
        <f ca="1">AE79
-IF('Financial Goals (non-recurring)'!$B$4=5,IF('Detailed Cash Flow Chart'!S79="",0,'Detailed Cash Flow Chart'!S79),0)
-IF('Financial Goals (non-recurring)'!$D$4=5,IF('Detailed Cash Flow Chart'!U79="",0,'Detailed Cash Flow Chart'!U79),0)
-IF('Financial Goals (non-recurring)'!$F$4=5,IF('Detailed Cash Flow Chart'!W79="",0,'Detailed Cash Flow Chart'!W79),0)
-IF('Financial Goals (non-recurring)'!$H$4=5,IF('Detailed Cash Flow Chart'!Y79="",0,'Detailed Cash Flow Chart'!Y79),0)
-IF('Financial Goals (non-recurring)'!$J$4=5,IF('Detailed Cash Flow Chart'!AA79="",0,'Detailed Cash Flow Chart'!AA79),0)
-IF('Financial Goals (recurring)'!$B$3=5,IF('Detailed Cash Flow Chart'!AG79="",0,'Detailed Cash Flow Chart'!AG79),0)
-IF('Financial Goals (recurring)'!$K$3=5,IF('Detailed Cash Flow Chart'!AN79="",0,'Detailed Cash Flow Chart'!AN79),0)</f>
        <v>#N/A</v>
      </c>
      <c r="AI79" s="145" t="e">
        <f ca="1">AG79
-IF('Financial Goals (non-recurring)'!$B$4=6,IF('Detailed Cash Flow Chart'!S79="",0,'Detailed Cash Flow Chart'!S79),0)
-IF('Financial Goals (non-recurring)'!$D$4=6,IF('Detailed Cash Flow Chart'!U79="",0,'Detailed Cash Flow Chart'!U79),0)
-IF('Financial Goals (non-recurring)'!$F$4=6,IF('Detailed Cash Flow Chart'!W79="",0,'Detailed Cash Flow Chart'!W79),0)
-IF('Financial Goals (non-recurring)'!$H$4=6,IF('Detailed Cash Flow Chart'!Y79="",0,'Detailed Cash Flow Chart'!Y79),0)
-IF('Financial Goals (non-recurring)'!$J$4=6,IF('Detailed Cash Flow Chart'!AA79="",0,'Detailed Cash Flow Chart'!AA79),0)
-IF('Financial Goals (recurring)'!$B$3=6,IF('Detailed Cash Flow Chart'!AG79="",0,'Detailed Cash Flow Chart'!AG79),0)
-IF('Financial Goals (recurring)'!$K$3=6,IF('Detailed Cash Flow Chart'!AN79="",0,'Detailed Cash Flow Chart'!AN79),0)</f>
        <v>#N/A</v>
      </c>
      <c r="AK79" s="145" t="e">
        <f ca="1">AI79
-IF('Financial Goals (non-recurring)'!$B$4=7,IF('Detailed Cash Flow Chart'!S79="",0,'Detailed Cash Flow Chart'!S79),0)
-IF('Financial Goals (non-recurring)'!$D$4=7,IF('Detailed Cash Flow Chart'!U79="",0,'Detailed Cash Flow Chart'!U79),0)
-IF('Financial Goals (non-recurring)'!$F$4=7,IF('Detailed Cash Flow Chart'!W79="",0,'Detailed Cash Flow Chart'!W79),0)
-IF('Financial Goals (non-recurring)'!$H$4=7,IF('Detailed Cash Flow Chart'!Y79="",0,'Detailed Cash Flow Chart'!Y79),0)
-IF('Financial Goals (non-recurring)'!$J$4=7,IF('Detailed Cash Flow Chart'!AA79="",0,'Detailed Cash Flow Chart'!AA79),0)
-IF('Financial Goals (recurring)'!$B$3=7,IF('Detailed Cash Flow Chart'!AG79="",0,'Detailed Cash Flow Chart'!AG79),0)
-IF('Financial Goals (recurring)'!$K$3=7,IF('Detailed Cash Flow Chart'!AN79="",0,'Detailed Cash Flow Chart'!AN79),0)</f>
        <v>#N/A</v>
      </c>
    </row>
    <row r="80" spans="1:37" ht="15.6">
      <c r="A80" s="45" t="e">
        <f ca="1">IF(ISERROR(C80),NA(),'Detailed Cash Flow Chart'!AJ80)</f>
        <v>#N/A</v>
      </c>
      <c r="B80" s="40" t="str">
        <f ca="1">'Detailed Cash Flow Chart'!B80</f>
        <v/>
      </c>
      <c r="C80" s="87" t="e">
        <f t="shared" ca="1" si="17"/>
        <v>#N/A</v>
      </c>
      <c r="D80" s="87" t="e">
        <f t="shared" ca="1" si="12"/>
        <v>#N/A</v>
      </c>
      <c r="E80" s="87" t="e">
        <f t="shared" ca="1" si="13"/>
        <v>#N/A</v>
      </c>
      <c r="F80" s="87" t="e">
        <f t="shared" ca="1" si="14"/>
        <v>#N/A</v>
      </c>
      <c r="G80" s="87" t="e">
        <f t="shared" ca="1" si="15"/>
        <v>#N/A</v>
      </c>
      <c r="H80" s="87" t="e">
        <f t="shared" ca="1" si="18"/>
        <v>#N/A</v>
      </c>
      <c r="I80" s="87">
        <f ca="1">'Detailed Cash Flow Chart'!D80</f>
        <v>0</v>
      </c>
      <c r="J80" s="32" t="e">
        <f ca="1">IF(ISERROR(C80),NA(),'Detailed Cash Flow Chart'!C80)</f>
        <v>#N/A</v>
      </c>
      <c r="K80" s="32" t="e">
        <f t="shared" ca="1" si="16"/>
        <v>#N/A</v>
      </c>
      <c r="L80" s="46" t="e">
        <f ca="1">IF(ISERROR(C80),NA(),'Detailed Cash Flow Chart'!AQ80)</f>
        <v>#N/A</v>
      </c>
      <c r="M80" s="32" t="e">
        <f t="shared" ca="1" si="19"/>
        <v>#N/A</v>
      </c>
      <c r="N80" s="28"/>
      <c r="O80" s="67"/>
      <c r="P80" s="67"/>
      <c r="Q80" s="67"/>
      <c r="R80" s="67"/>
      <c r="S80" s="67"/>
      <c r="T80" s="67"/>
      <c r="U80" s="67"/>
      <c r="W80" s="67"/>
      <c r="X80" s="67"/>
      <c r="Y80" s="140" t="e">
        <f ca="1">IF('Detailed Cash Flow Chart'!E80=0,NA(),M80-'Detailed Cash Flow Chart'!E80)</f>
        <v>#N/A</v>
      </c>
      <c r="Z80" s="83"/>
      <c r="AA80" s="141" t="e">
        <f ca="1">Y80
-IF('Financial Goals (non-recurring)'!$B$4=2,IF('Detailed Cash Flow Chart'!S80="",0,'Detailed Cash Flow Chart'!S80),0)
-IF('Financial Goals (non-recurring)'!$D$4=2,IF('Detailed Cash Flow Chart'!U80="",0,'Detailed Cash Flow Chart'!U80),0)
-IF('Financial Goals (non-recurring)'!$F$4=2,IF('Detailed Cash Flow Chart'!W80="",0,'Detailed Cash Flow Chart'!W80),0)
-IF('Financial Goals (non-recurring)'!$H$4=2,IF('Detailed Cash Flow Chart'!Y80="",0,'Detailed Cash Flow Chart'!Y80),0)
-IF('Financial Goals (non-recurring)'!$J$4=2,IF('Detailed Cash Flow Chart'!AA80="",0,'Detailed Cash Flow Chart'!AA80),0)
-IF('Financial Goals (recurring)'!$B$3=2,IF('Detailed Cash Flow Chart'!AG80="",0,'Detailed Cash Flow Chart'!AG80),0)
-IF('Financial Goals (recurring)'!$K$3=2,IF('Detailed Cash Flow Chart'!AN80="",0,'Detailed Cash Flow Chart'!AN80),0)</f>
        <v>#N/A</v>
      </c>
      <c r="AB80" s="139"/>
      <c r="AC80" s="140" t="e">
        <f ca="1">AA80
-IF('Financial Goals (non-recurring)'!$B$4=3,IF('Detailed Cash Flow Chart'!S80="",0,'Detailed Cash Flow Chart'!S80),0)
-IF('Financial Goals (non-recurring)'!$D$4=3,IF('Detailed Cash Flow Chart'!U80="",0,'Detailed Cash Flow Chart'!U80),0)
-IF('Financial Goals (non-recurring)'!$F$4=3,IF('Detailed Cash Flow Chart'!W80="",0,'Detailed Cash Flow Chart'!W80),0)
-IF('Financial Goals (non-recurring)'!$H$4=3,IF('Detailed Cash Flow Chart'!Y80="",0,'Detailed Cash Flow Chart'!Y80),0)
-IF('Financial Goals (non-recurring)'!$J$4=3,IF('Detailed Cash Flow Chart'!AA80="",0,'Detailed Cash Flow Chart'!AA80),0)
-IF('Financial Goals (recurring)'!$B$3=3,IF('Detailed Cash Flow Chart'!AG80="",0,'Detailed Cash Flow Chart'!AG80),0)
-IF('Financial Goals (recurring)'!$K$3=3,IF('Detailed Cash Flow Chart'!AN80="",0,'Detailed Cash Flow Chart'!AN80),0)</f>
        <v>#N/A</v>
      </c>
      <c r="AD80" s="83"/>
      <c r="AE80" s="146" t="e">
        <f ca="1">AC80
-IF('Financial Goals (non-recurring)'!$B$4=4,IF('Detailed Cash Flow Chart'!S80="",0,'Detailed Cash Flow Chart'!S80),0)
-IF('Financial Goals (non-recurring)'!$D$4=4,IF('Detailed Cash Flow Chart'!U80="",0,'Detailed Cash Flow Chart'!U80),0)
-IF('Financial Goals (non-recurring)'!$F$4=4,IF('Detailed Cash Flow Chart'!W80="",0,'Detailed Cash Flow Chart'!W80),0)
-IF('Financial Goals (non-recurring)'!$H$4=4,IF('Detailed Cash Flow Chart'!Y80="",0,'Detailed Cash Flow Chart'!Y80),0)
-IF('Financial Goals (non-recurring)'!$J$4=4,IF('Detailed Cash Flow Chart'!AA80="",0,'Detailed Cash Flow Chart'!AA80),0)
-IF('Financial Goals (recurring)'!$B$3=4,IF('Detailed Cash Flow Chart'!AG80="",0,'Detailed Cash Flow Chart'!AG80),0)
-IF('Financial Goals (recurring)'!$K$3=4,IF('Detailed Cash Flow Chart'!AN80="",0,'Detailed Cash Flow Chart'!AN80),0)</f>
        <v>#N/A</v>
      </c>
      <c r="AF80" s="139"/>
      <c r="AG80" s="145" t="e">
        <f ca="1">AE80
-IF('Financial Goals (non-recurring)'!$B$4=5,IF('Detailed Cash Flow Chart'!S80="",0,'Detailed Cash Flow Chart'!S80),0)
-IF('Financial Goals (non-recurring)'!$D$4=5,IF('Detailed Cash Flow Chart'!U80="",0,'Detailed Cash Flow Chart'!U80),0)
-IF('Financial Goals (non-recurring)'!$F$4=5,IF('Detailed Cash Flow Chart'!W80="",0,'Detailed Cash Flow Chart'!W80),0)
-IF('Financial Goals (non-recurring)'!$H$4=5,IF('Detailed Cash Flow Chart'!Y80="",0,'Detailed Cash Flow Chart'!Y80),0)
-IF('Financial Goals (non-recurring)'!$J$4=5,IF('Detailed Cash Flow Chart'!AA80="",0,'Detailed Cash Flow Chart'!AA80),0)
-IF('Financial Goals (recurring)'!$B$3=5,IF('Detailed Cash Flow Chart'!AG80="",0,'Detailed Cash Flow Chart'!AG80),0)
-IF('Financial Goals (recurring)'!$K$3=5,IF('Detailed Cash Flow Chart'!AN80="",0,'Detailed Cash Flow Chart'!AN80),0)</f>
        <v>#N/A</v>
      </c>
      <c r="AI80" s="145" t="e">
        <f ca="1">AG80
-IF('Financial Goals (non-recurring)'!$B$4=6,IF('Detailed Cash Flow Chart'!S80="",0,'Detailed Cash Flow Chart'!S80),0)
-IF('Financial Goals (non-recurring)'!$D$4=6,IF('Detailed Cash Flow Chart'!U80="",0,'Detailed Cash Flow Chart'!U80),0)
-IF('Financial Goals (non-recurring)'!$F$4=6,IF('Detailed Cash Flow Chart'!W80="",0,'Detailed Cash Flow Chart'!W80),0)
-IF('Financial Goals (non-recurring)'!$H$4=6,IF('Detailed Cash Flow Chart'!Y80="",0,'Detailed Cash Flow Chart'!Y80),0)
-IF('Financial Goals (non-recurring)'!$J$4=6,IF('Detailed Cash Flow Chart'!AA80="",0,'Detailed Cash Flow Chart'!AA80),0)
-IF('Financial Goals (recurring)'!$B$3=6,IF('Detailed Cash Flow Chart'!AG80="",0,'Detailed Cash Flow Chart'!AG80),0)
-IF('Financial Goals (recurring)'!$K$3=6,IF('Detailed Cash Flow Chart'!AN80="",0,'Detailed Cash Flow Chart'!AN80),0)</f>
        <v>#N/A</v>
      </c>
      <c r="AK80" s="145" t="e">
        <f ca="1">AI80
-IF('Financial Goals (non-recurring)'!$B$4=7,IF('Detailed Cash Flow Chart'!S80="",0,'Detailed Cash Flow Chart'!S80),0)
-IF('Financial Goals (non-recurring)'!$D$4=7,IF('Detailed Cash Flow Chart'!U80="",0,'Detailed Cash Flow Chart'!U80),0)
-IF('Financial Goals (non-recurring)'!$F$4=7,IF('Detailed Cash Flow Chart'!W80="",0,'Detailed Cash Flow Chart'!W80),0)
-IF('Financial Goals (non-recurring)'!$H$4=7,IF('Detailed Cash Flow Chart'!Y80="",0,'Detailed Cash Flow Chart'!Y80),0)
-IF('Financial Goals (non-recurring)'!$J$4=7,IF('Detailed Cash Flow Chart'!AA80="",0,'Detailed Cash Flow Chart'!AA80),0)
-IF('Financial Goals (recurring)'!$B$3=7,IF('Detailed Cash Flow Chart'!AG80="",0,'Detailed Cash Flow Chart'!AG80),0)
-IF('Financial Goals (recurring)'!$K$3=7,IF('Detailed Cash Flow Chart'!AN80="",0,'Detailed Cash Flow Chart'!AN80),0)</f>
        <v>#N/A</v>
      </c>
    </row>
    <row r="81" spans="1:37" ht="15.6">
      <c r="A81" s="45" t="e">
        <f ca="1">IF(ISERROR(C81),NA(),'Detailed Cash Flow Chart'!AJ81)</f>
        <v>#N/A</v>
      </c>
      <c r="B81" s="40" t="str">
        <f ca="1">'Detailed Cash Flow Chart'!B81</f>
        <v/>
      </c>
      <c r="C81" s="87" t="e">
        <f t="shared" ca="1" si="17"/>
        <v>#N/A</v>
      </c>
      <c r="D81" s="87" t="e">
        <f t="shared" ca="1" si="12"/>
        <v>#N/A</v>
      </c>
      <c r="E81" s="87" t="e">
        <f t="shared" ca="1" si="13"/>
        <v>#N/A</v>
      </c>
      <c r="F81" s="87" t="e">
        <f t="shared" ca="1" si="14"/>
        <v>#N/A</v>
      </c>
      <c r="G81" s="87" t="e">
        <f t="shared" ca="1" si="15"/>
        <v>#N/A</v>
      </c>
      <c r="H81" s="87" t="e">
        <f t="shared" ca="1" si="18"/>
        <v>#N/A</v>
      </c>
      <c r="I81" s="87">
        <f ca="1">'Detailed Cash Flow Chart'!D81</f>
        <v>0</v>
      </c>
      <c r="J81" s="32" t="e">
        <f ca="1">IF(ISERROR(C81),NA(),'Detailed Cash Flow Chart'!C81)</f>
        <v>#N/A</v>
      </c>
      <c r="K81" s="32" t="e">
        <f t="shared" ca="1" si="16"/>
        <v>#N/A</v>
      </c>
      <c r="L81" s="46" t="e">
        <f ca="1">IF(ISERROR(C81),NA(),'Detailed Cash Flow Chart'!AQ81)</f>
        <v>#N/A</v>
      </c>
      <c r="M81" s="32" t="e">
        <f t="shared" ca="1" si="19"/>
        <v>#N/A</v>
      </c>
      <c r="N81" s="28"/>
      <c r="O81" s="67"/>
      <c r="P81" s="67"/>
      <c r="Q81" s="67"/>
      <c r="R81" s="67"/>
      <c r="S81" s="67"/>
      <c r="T81" s="67"/>
      <c r="U81" s="67"/>
      <c r="W81" s="67"/>
      <c r="X81" s="67"/>
      <c r="Y81" s="140" t="e">
        <f ca="1">IF('Detailed Cash Flow Chart'!E81=0,NA(),M81-'Detailed Cash Flow Chart'!E81)</f>
        <v>#N/A</v>
      </c>
      <c r="Z81" s="83"/>
      <c r="AA81" s="141" t="e">
        <f ca="1">Y81
-IF('Financial Goals (non-recurring)'!$B$4=2,IF('Detailed Cash Flow Chart'!S81="",0,'Detailed Cash Flow Chart'!S81),0)
-IF('Financial Goals (non-recurring)'!$D$4=2,IF('Detailed Cash Flow Chart'!U81="",0,'Detailed Cash Flow Chart'!U81),0)
-IF('Financial Goals (non-recurring)'!$F$4=2,IF('Detailed Cash Flow Chart'!W81="",0,'Detailed Cash Flow Chart'!W81),0)
-IF('Financial Goals (non-recurring)'!$H$4=2,IF('Detailed Cash Flow Chart'!Y81="",0,'Detailed Cash Flow Chart'!Y81),0)
-IF('Financial Goals (non-recurring)'!$J$4=2,IF('Detailed Cash Flow Chart'!AA81="",0,'Detailed Cash Flow Chart'!AA81),0)
-IF('Financial Goals (recurring)'!$B$3=2,IF('Detailed Cash Flow Chart'!AG81="",0,'Detailed Cash Flow Chart'!AG81),0)
-IF('Financial Goals (recurring)'!$K$3=2,IF('Detailed Cash Flow Chart'!AN81="",0,'Detailed Cash Flow Chart'!AN81),0)</f>
        <v>#N/A</v>
      </c>
      <c r="AB81" s="139"/>
      <c r="AC81" s="140" t="e">
        <f ca="1">AA81
-IF('Financial Goals (non-recurring)'!$B$4=3,IF('Detailed Cash Flow Chart'!S81="",0,'Detailed Cash Flow Chart'!S81),0)
-IF('Financial Goals (non-recurring)'!$D$4=3,IF('Detailed Cash Flow Chart'!U81="",0,'Detailed Cash Flow Chart'!U81),0)
-IF('Financial Goals (non-recurring)'!$F$4=3,IF('Detailed Cash Flow Chart'!W81="",0,'Detailed Cash Flow Chart'!W81),0)
-IF('Financial Goals (non-recurring)'!$H$4=3,IF('Detailed Cash Flow Chart'!Y81="",0,'Detailed Cash Flow Chart'!Y81),0)
-IF('Financial Goals (non-recurring)'!$J$4=3,IF('Detailed Cash Flow Chart'!AA81="",0,'Detailed Cash Flow Chart'!AA81),0)
-IF('Financial Goals (recurring)'!$B$3=3,IF('Detailed Cash Flow Chart'!AG81="",0,'Detailed Cash Flow Chart'!AG81),0)
-IF('Financial Goals (recurring)'!$K$3=3,IF('Detailed Cash Flow Chart'!AN81="",0,'Detailed Cash Flow Chart'!AN81),0)</f>
        <v>#N/A</v>
      </c>
      <c r="AD81" s="83"/>
      <c r="AE81" s="146" t="e">
        <f ca="1">AC81
-IF('Financial Goals (non-recurring)'!$B$4=4,IF('Detailed Cash Flow Chart'!S81="",0,'Detailed Cash Flow Chart'!S81),0)
-IF('Financial Goals (non-recurring)'!$D$4=4,IF('Detailed Cash Flow Chart'!U81="",0,'Detailed Cash Flow Chart'!U81),0)
-IF('Financial Goals (non-recurring)'!$F$4=4,IF('Detailed Cash Flow Chart'!W81="",0,'Detailed Cash Flow Chart'!W81),0)
-IF('Financial Goals (non-recurring)'!$H$4=4,IF('Detailed Cash Flow Chart'!Y81="",0,'Detailed Cash Flow Chart'!Y81),0)
-IF('Financial Goals (non-recurring)'!$J$4=4,IF('Detailed Cash Flow Chart'!AA81="",0,'Detailed Cash Flow Chart'!AA81),0)
-IF('Financial Goals (recurring)'!$B$3=4,IF('Detailed Cash Flow Chart'!AG81="",0,'Detailed Cash Flow Chart'!AG81),0)
-IF('Financial Goals (recurring)'!$K$3=4,IF('Detailed Cash Flow Chart'!AN81="",0,'Detailed Cash Flow Chart'!AN81),0)</f>
        <v>#N/A</v>
      </c>
      <c r="AF81" s="139"/>
      <c r="AG81" s="145" t="e">
        <f ca="1">AE81
-IF('Financial Goals (non-recurring)'!$B$4=5,IF('Detailed Cash Flow Chart'!S81="",0,'Detailed Cash Flow Chart'!S81),0)
-IF('Financial Goals (non-recurring)'!$D$4=5,IF('Detailed Cash Flow Chart'!U81="",0,'Detailed Cash Flow Chart'!U81),0)
-IF('Financial Goals (non-recurring)'!$F$4=5,IF('Detailed Cash Flow Chart'!W81="",0,'Detailed Cash Flow Chart'!W81),0)
-IF('Financial Goals (non-recurring)'!$H$4=5,IF('Detailed Cash Flow Chart'!Y81="",0,'Detailed Cash Flow Chart'!Y81),0)
-IF('Financial Goals (non-recurring)'!$J$4=5,IF('Detailed Cash Flow Chart'!AA81="",0,'Detailed Cash Flow Chart'!AA81),0)
-IF('Financial Goals (recurring)'!$B$3=5,IF('Detailed Cash Flow Chart'!AG81="",0,'Detailed Cash Flow Chart'!AG81),0)
-IF('Financial Goals (recurring)'!$K$3=5,IF('Detailed Cash Flow Chart'!AN81="",0,'Detailed Cash Flow Chart'!AN81),0)</f>
        <v>#N/A</v>
      </c>
      <c r="AI81" s="145" t="e">
        <f ca="1">AG81
-IF('Financial Goals (non-recurring)'!$B$4=6,IF('Detailed Cash Flow Chart'!S81="",0,'Detailed Cash Flow Chart'!S81),0)
-IF('Financial Goals (non-recurring)'!$D$4=6,IF('Detailed Cash Flow Chart'!U81="",0,'Detailed Cash Flow Chart'!U81),0)
-IF('Financial Goals (non-recurring)'!$F$4=6,IF('Detailed Cash Flow Chart'!W81="",0,'Detailed Cash Flow Chart'!W81),0)
-IF('Financial Goals (non-recurring)'!$H$4=6,IF('Detailed Cash Flow Chart'!Y81="",0,'Detailed Cash Flow Chart'!Y81),0)
-IF('Financial Goals (non-recurring)'!$J$4=6,IF('Detailed Cash Flow Chart'!AA81="",0,'Detailed Cash Flow Chart'!AA81),0)
-IF('Financial Goals (recurring)'!$B$3=6,IF('Detailed Cash Flow Chart'!AG81="",0,'Detailed Cash Flow Chart'!AG81),0)
-IF('Financial Goals (recurring)'!$K$3=6,IF('Detailed Cash Flow Chart'!AN81="",0,'Detailed Cash Flow Chart'!AN81),0)</f>
        <v>#N/A</v>
      </c>
      <c r="AK81" s="145" t="e">
        <f ca="1">AI81
-IF('Financial Goals (non-recurring)'!$B$4=7,IF('Detailed Cash Flow Chart'!S81="",0,'Detailed Cash Flow Chart'!S81),0)
-IF('Financial Goals (non-recurring)'!$D$4=7,IF('Detailed Cash Flow Chart'!U81="",0,'Detailed Cash Flow Chart'!U81),0)
-IF('Financial Goals (non-recurring)'!$F$4=7,IF('Detailed Cash Flow Chart'!W81="",0,'Detailed Cash Flow Chart'!W81),0)
-IF('Financial Goals (non-recurring)'!$H$4=7,IF('Detailed Cash Flow Chart'!Y81="",0,'Detailed Cash Flow Chart'!Y81),0)
-IF('Financial Goals (non-recurring)'!$J$4=7,IF('Detailed Cash Flow Chart'!AA81="",0,'Detailed Cash Flow Chart'!AA81),0)
-IF('Financial Goals (recurring)'!$B$3=7,IF('Detailed Cash Flow Chart'!AG81="",0,'Detailed Cash Flow Chart'!AG81),0)
-IF('Financial Goals (recurring)'!$K$3=7,IF('Detailed Cash Flow Chart'!AN81="",0,'Detailed Cash Flow Chart'!AN81),0)</f>
        <v>#N/A</v>
      </c>
    </row>
    <row r="82" spans="1:37" ht="15.6">
      <c r="A82" s="45" t="e">
        <f ca="1">IF(ISERROR(C82),NA(),'Detailed Cash Flow Chart'!AJ82)</f>
        <v>#N/A</v>
      </c>
      <c r="B82" s="40" t="str">
        <f ca="1">'Detailed Cash Flow Chart'!B82</f>
        <v/>
      </c>
      <c r="C82" s="87" t="e">
        <f t="shared" ca="1" si="17"/>
        <v>#N/A</v>
      </c>
      <c r="D82" s="87" t="e">
        <f t="shared" ca="1" si="12"/>
        <v>#N/A</v>
      </c>
      <c r="E82" s="87" t="e">
        <f t="shared" ca="1" si="13"/>
        <v>#N/A</v>
      </c>
      <c r="F82" s="87" t="e">
        <f t="shared" ca="1" si="14"/>
        <v>#N/A</v>
      </c>
      <c r="G82" s="87" t="e">
        <f t="shared" ca="1" si="15"/>
        <v>#N/A</v>
      </c>
      <c r="H82" s="87" t="e">
        <f t="shared" ca="1" si="18"/>
        <v>#N/A</v>
      </c>
      <c r="I82" s="87">
        <f ca="1">'Detailed Cash Flow Chart'!D82</f>
        <v>0</v>
      </c>
      <c r="J82" s="32" t="e">
        <f ca="1">IF(ISERROR(C82),NA(),'Detailed Cash Flow Chart'!C82)</f>
        <v>#N/A</v>
      </c>
      <c r="K82" s="32" t="e">
        <f t="shared" ca="1" si="16"/>
        <v>#N/A</v>
      </c>
      <c r="L82" s="46" t="e">
        <f ca="1">IF(ISERROR(C82),NA(),'Detailed Cash Flow Chart'!AQ82)</f>
        <v>#N/A</v>
      </c>
      <c r="M82" s="32" t="e">
        <f t="shared" ca="1" si="19"/>
        <v>#N/A</v>
      </c>
      <c r="N82" s="28"/>
      <c r="O82" s="67"/>
      <c r="P82" s="67"/>
      <c r="Q82" s="67"/>
      <c r="R82" s="67"/>
      <c r="S82" s="67"/>
      <c r="T82" s="67"/>
      <c r="U82" s="67"/>
      <c r="W82" s="67"/>
      <c r="X82" s="67"/>
      <c r="Y82" s="140" t="e">
        <f ca="1">IF('Detailed Cash Flow Chart'!E82=0,NA(),M82-'Detailed Cash Flow Chart'!E82)</f>
        <v>#N/A</v>
      </c>
      <c r="Z82" s="83"/>
      <c r="AA82" s="141" t="e">
        <f ca="1">Y82
-IF('Financial Goals (non-recurring)'!$B$4=2,IF('Detailed Cash Flow Chart'!S82="",0,'Detailed Cash Flow Chart'!S82),0)
-IF('Financial Goals (non-recurring)'!$D$4=2,IF('Detailed Cash Flow Chart'!U82="",0,'Detailed Cash Flow Chart'!U82),0)
-IF('Financial Goals (non-recurring)'!$F$4=2,IF('Detailed Cash Flow Chart'!W82="",0,'Detailed Cash Flow Chart'!W82),0)
-IF('Financial Goals (non-recurring)'!$H$4=2,IF('Detailed Cash Flow Chart'!Y82="",0,'Detailed Cash Flow Chart'!Y82),0)
-IF('Financial Goals (non-recurring)'!$J$4=2,IF('Detailed Cash Flow Chart'!AA82="",0,'Detailed Cash Flow Chart'!AA82),0)
-IF('Financial Goals (recurring)'!$B$3=2,IF('Detailed Cash Flow Chart'!AG82="",0,'Detailed Cash Flow Chart'!AG82),0)
-IF('Financial Goals (recurring)'!$K$3=2,IF('Detailed Cash Flow Chart'!AN82="",0,'Detailed Cash Flow Chart'!AN82),0)</f>
        <v>#N/A</v>
      </c>
      <c r="AB82" s="139"/>
      <c r="AC82" s="140" t="e">
        <f ca="1">AA82
-IF('Financial Goals (non-recurring)'!$B$4=3,IF('Detailed Cash Flow Chart'!S82="",0,'Detailed Cash Flow Chart'!S82),0)
-IF('Financial Goals (non-recurring)'!$D$4=3,IF('Detailed Cash Flow Chart'!U82="",0,'Detailed Cash Flow Chart'!U82),0)
-IF('Financial Goals (non-recurring)'!$F$4=3,IF('Detailed Cash Flow Chart'!W82="",0,'Detailed Cash Flow Chart'!W82),0)
-IF('Financial Goals (non-recurring)'!$H$4=3,IF('Detailed Cash Flow Chart'!Y82="",0,'Detailed Cash Flow Chart'!Y82),0)
-IF('Financial Goals (non-recurring)'!$J$4=3,IF('Detailed Cash Flow Chart'!AA82="",0,'Detailed Cash Flow Chart'!AA82),0)
-IF('Financial Goals (recurring)'!$B$3=3,IF('Detailed Cash Flow Chart'!AG82="",0,'Detailed Cash Flow Chart'!AG82),0)
-IF('Financial Goals (recurring)'!$K$3=3,IF('Detailed Cash Flow Chart'!AN82="",0,'Detailed Cash Flow Chart'!AN82),0)</f>
        <v>#N/A</v>
      </c>
      <c r="AD82" s="83"/>
      <c r="AE82" s="146" t="e">
        <f ca="1">AC82
-IF('Financial Goals (non-recurring)'!$B$4=4,IF('Detailed Cash Flow Chart'!S82="",0,'Detailed Cash Flow Chart'!S82),0)
-IF('Financial Goals (non-recurring)'!$D$4=4,IF('Detailed Cash Flow Chart'!U82="",0,'Detailed Cash Flow Chart'!U82),0)
-IF('Financial Goals (non-recurring)'!$F$4=4,IF('Detailed Cash Flow Chart'!W82="",0,'Detailed Cash Flow Chart'!W82),0)
-IF('Financial Goals (non-recurring)'!$H$4=4,IF('Detailed Cash Flow Chart'!Y82="",0,'Detailed Cash Flow Chart'!Y82),0)
-IF('Financial Goals (non-recurring)'!$J$4=4,IF('Detailed Cash Flow Chart'!AA82="",0,'Detailed Cash Flow Chart'!AA82),0)
-IF('Financial Goals (recurring)'!$B$3=4,IF('Detailed Cash Flow Chart'!AG82="",0,'Detailed Cash Flow Chart'!AG82),0)
-IF('Financial Goals (recurring)'!$K$3=4,IF('Detailed Cash Flow Chart'!AN82="",0,'Detailed Cash Flow Chart'!AN82),0)</f>
        <v>#N/A</v>
      </c>
      <c r="AF82" s="139"/>
      <c r="AG82" s="145" t="e">
        <f ca="1">AE82
-IF('Financial Goals (non-recurring)'!$B$4=5,IF('Detailed Cash Flow Chart'!S82="",0,'Detailed Cash Flow Chart'!S82),0)
-IF('Financial Goals (non-recurring)'!$D$4=5,IF('Detailed Cash Flow Chart'!U82="",0,'Detailed Cash Flow Chart'!U82),0)
-IF('Financial Goals (non-recurring)'!$F$4=5,IF('Detailed Cash Flow Chart'!W82="",0,'Detailed Cash Flow Chart'!W82),0)
-IF('Financial Goals (non-recurring)'!$H$4=5,IF('Detailed Cash Flow Chart'!Y82="",0,'Detailed Cash Flow Chart'!Y82),0)
-IF('Financial Goals (non-recurring)'!$J$4=5,IF('Detailed Cash Flow Chart'!AA82="",0,'Detailed Cash Flow Chart'!AA82),0)
-IF('Financial Goals (recurring)'!$B$3=5,IF('Detailed Cash Flow Chart'!AG82="",0,'Detailed Cash Flow Chart'!AG82),0)
-IF('Financial Goals (recurring)'!$K$3=5,IF('Detailed Cash Flow Chart'!AN82="",0,'Detailed Cash Flow Chart'!AN82),0)</f>
        <v>#N/A</v>
      </c>
      <c r="AI82" s="145" t="e">
        <f ca="1">AG82
-IF('Financial Goals (non-recurring)'!$B$4=6,IF('Detailed Cash Flow Chart'!S82="",0,'Detailed Cash Flow Chart'!S82),0)
-IF('Financial Goals (non-recurring)'!$D$4=6,IF('Detailed Cash Flow Chart'!U82="",0,'Detailed Cash Flow Chart'!U82),0)
-IF('Financial Goals (non-recurring)'!$F$4=6,IF('Detailed Cash Flow Chart'!W82="",0,'Detailed Cash Flow Chart'!W82),0)
-IF('Financial Goals (non-recurring)'!$H$4=6,IF('Detailed Cash Flow Chart'!Y82="",0,'Detailed Cash Flow Chart'!Y82),0)
-IF('Financial Goals (non-recurring)'!$J$4=6,IF('Detailed Cash Flow Chart'!AA82="",0,'Detailed Cash Flow Chart'!AA82),0)
-IF('Financial Goals (recurring)'!$B$3=6,IF('Detailed Cash Flow Chart'!AG82="",0,'Detailed Cash Flow Chart'!AG82),0)
-IF('Financial Goals (recurring)'!$K$3=6,IF('Detailed Cash Flow Chart'!AN82="",0,'Detailed Cash Flow Chart'!AN82),0)</f>
        <v>#N/A</v>
      </c>
      <c r="AK82" s="145" t="e">
        <f ca="1">AI82
-IF('Financial Goals (non-recurring)'!$B$4=7,IF('Detailed Cash Flow Chart'!S82="",0,'Detailed Cash Flow Chart'!S82),0)
-IF('Financial Goals (non-recurring)'!$D$4=7,IF('Detailed Cash Flow Chart'!U82="",0,'Detailed Cash Flow Chart'!U82),0)
-IF('Financial Goals (non-recurring)'!$F$4=7,IF('Detailed Cash Flow Chart'!W82="",0,'Detailed Cash Flow Chart'!W82),0)
-IF('Financial Goals (non-recurring)'!$H$4=7,IF('Detailed Cash Flow Chart'!Y82="",0,'Detailed Cash Flow Chart'!Y82),0)
-IF('Financial Goals (non-recurring)'!$J$4=7,IF('Detailed Cash Flow Chart'!AA82="",0,'Detailed Cash Flow Chart'!AA82),0)
-IF('Financial Goals (recurring)'!$B$3=7,IF('Detailed Cash Flow Chart'!AG82="",0,'Detailed Cash Flow Chart'!AG82),0)
-IF('Financial Goals (recurring)'!$K$3=7,IF('Detailed Cash Flow Chart'!AN82="",0,'Detailed Cash Flow Chart'!AN82),0)</f>
        <v>#N/A</v>
      </c>
    </row>
    <row r="83" spans="1:37" ht="15.6">
      <c r="A83" s="45" t="e">
        <f ca="1">IF(ISERROR(C83),NA(),'Detailed Cash Flow Chart'!AJ83)</f>
        <v>#N/A</v>
      </c>
      <c r="B83" s="40" t="str">
        <f ca="1">'Detailed Cash Flow Chart'!B83</f>
        <v/>
      </c>
      <c r="C83" s="87" t="e">
        <f t="shared" ca="1" si="17"/>
        <v>#N/A</v>
      </c>
      <c r="D83" s="87" t="e">
        <f t="shared" ca="1" si="12"/>
        <v>#N/A</v>
      </c>
      <c r="E83" s="87" t="e">
        <f t="shared" ca="1" si="13"/>
        <v>#N/A</v>
      </c>
      <c r="F83" s="87" t="e">
        <f t="shared" ca="1" si="14"/>
        <v>#N/A</v>
      </c>
      <c r="G83" s="87" t="e">
        <f t="shared" ca="1" si="15"/>
        <v>#N/A</v>
      </c>
      <c r="H83" s="87" t="e">
        <f t="shared" ca="1" si="18"/>
        <v>#N/A</v>
      </c>
      <c r="I83" s="87">
        <f ca="1">'Detailed Cash Flow Chart'!D83</f>
        <v>0</v>
      </c>
      <c r="J83" s="32" t="e">
        <f ca="1">IF(ISERROR(C83),NA(),'Detailed Cash Flow Chart'!C83)</f>
        <v>#N/A</v>
      </c>
      <c r="K83" s="32" t="e">
        <f t="shared" ca="1" si="16"/>
        <v>#N/A</v>
      </c>
      <c r="L83" s="46" t="e">
        <f ca="1">IF(ISERROR(C83),NA(),'Detailed Cash Flow Chart'!AQ83)</f>
        <v>#N/A</v>
      </c>
      <c r="M83" s="32" t="e">
        <f t="shared" ca="1" si="19"/>
        <v>#N/A</v>
      </c>
      <c r="N83" s="28"/>
      <c r="O83" s="67"/>
      <c r="P83" s="67"/>
      <c r="Q83" s="67"/>
      <c r="R83" s="67"/>
      <c r="S83" s="67"/>
      <c r="T83" s="67"/>
      <c r="U83" s="67"/>
      <c r="W83" s="67"/>
      <c r="X83" s="67"/>
      <c r="Y83" s="140" t="e">
        <f ca="1">IF('Detailed Cash Flow Chart'!E83=0,NA(),M83-'Detailed Cash Flow Chart'!E83)</f>
        <v>#N/A</v>
      </c>
      <c r="Z83" s="83"/>
      <c r="AA83" s="141" t="e">
        <f ca="1">Y83
-IF('Financial Goals (non-recurring)'!$B$4=2,IF('Detailed Cash Flow Chart'!S83="",0,'Detailed Cash Flow Chart'!S83),0)
-IF('Financial Goals (non-recurring)'!$D$4=2,IF('Detailed Cash Flow Chart'!U83="",0,'Detailed Cash Flow Chart'!U83),0)
-IF('Financial Goals (non-recurring)'!$F$4=2,IF('Detailed Cash Flow Chart'!W83="",0,'Detailed Cash Flow Chart'!W83),0)
-IF('Financial Goals (non-recurring)'!$H$4=2,IF('Detailed Cash Flow Chart'!Y83="",0,'Detailed Cash Flow Chart'!Y83),0)
-IF('Financial Goals (non-recurring)'!$J$4=2,IF('Detailed Cash Flow Chart'!AA83="",0,'Detailed Cash Flow Chart'!AA83),0)
-IF('Financial Goals (recurring)'!$B$3=2,IF('Detailed Cash Flow Chart'!AG83="",0,'Detailed Cash Flow Chart'!AG83),0)
-IF('Financial Goals (recurring)'!$K$3=2,IF('Detailed Cash Flow Chart'!AN83="",0,'Detailed Cash Flow Chart'!AN83),0)</f>
        <v>#N/A</v>
      </c>
      <c r="AB83" s="139"/>
      <c r="AC83" s="140" t="e">
        <f ca="1">AA83
-IF('Financial Goals (non-recurring)'!$B$4=3,IF('Detailed Cash Flow Chart'!S83="",0,'Detailed Cash Flow Chart'!S83),0)
-IF('Financial Goals (non-recurring)'!$D$4=3,IF('Detailed Cash Flow Chart'!U83="",0,'Detailed Cash Flow Chart'!U83),0)
-IF('Financial Goals (non-recurring)'!$F$4=3,IF('Detailed Cash Flow Chart'!W83="",0,'Detailed Cash Flow Chart'!W83),0)
-IF('Financial Goals (non-recurring)'!$H$4=3,IF('Detailed Cash Flow Chart'!Y83="",0,'Detailed Cash Flow Chart'!Y83),0)
-IF('Financial Goals (non-recurring)'!$J$4=3,IF('Detailed Cash Flow Chart'!AA83="",0,'Detailed Cash Flow Chart'!AA83),0)
-IF('Financial Goals (recurring)'!$B$3=3,IF('Detailed Cash Flow Chart'!AG83="",0,'Detailed Cash Flow Chart'!AG83),0)
-IF('Financial Goals (recurring)'!$K$3=3,IF('Detailed Cash Flow Chart'!AN83="",0,'Detailed Cash Flow Chart'!AN83),0)</f>
        <v>#N/A</v>
      </c>
      <c r="AD83" s="83"/>
      <c r="AE83" s="146" t="e">
        <f ca="1">AC83
-IF('Financial Goals (non-recurring)'!$B$4=4,IF('Detailed Cash Flow Chart'!S83="",0,'Detailed Cash Flow Chart'!S83),0)
-IF('Financial Goals (non-recurring)'!$D$4=4,IF('Detailed Cash Flow Chart'!U83="",0,'Detailed Cash Flow Chart'!U83),0)
-IF('Financial Goals (non-recurring)'!$F$4=4,IF('Detailed Cash Flow Chart'!W83="",0,'Detailed Cash Flow Chart'!W83),0)
-IF('Financial Goals (non-recurring)'!$H$4=4,IF('Detailed Cash Flow Chart'!Y83="",0,'Detailed Cash Flow Chart'!Y83),0)
-IF('Financial Goals (non-recurring)'!$J$4=4,IF('Detailed Cash Flow Chart'!AA83="",0,'Detailed Cash Flow Chart'!AA83),0)
-IF('Financial Goals (recurring)'!$B$3=4,IF('Detailed Cash Flow Chart'!AG83="",0,'Detailed Cash Flow Chart'!AG83),0)
-IF('Financial Goals (recurring)'!$K$3=4,IF('Detailed Cash Flow Chart'!AN83="",0,'Detailed Cash Flow Chart'!AN83),0)</f>
        <v>#N/A</v>
      </c>
      <c r="AF83" s="139"/>
      <c r="AG83" s="145" t="e">
        <f ca="1">AE83
-IF('Financial Goals (non-recurring)'!$B$4=5,IF('Detailed Cash Flow Chart'!S83="",0,'Detailed Cash Flow Chart'!S83),0)
-IF('Financial Goals (non-recurring)'!$D$4=5,IF('Detailed Cash Flow Chart'!U83="",0,'Detailed Cash Flow Chart'!U83),0)
-IF('Financial Goals (non-recurring)'!$F$4=5,IF('Detailed Cash Flow Chart'!W83="",0,'Detailed Cash Flow Chart'!W83),0)
-IF('Financial Goals (non-recurring)'!$H$4=5,IF('Detailed Cash Flow Chart'!Y83="",0,'Detailed Cash Flow Chart'!Y83),0)
-IF('Financial Goals (non-recurring)'!$J$4=5,IF('Detailed Cash Flow Chart'!AA83="",0,'Detailed Cash Flow Chart'!AA83),0)
-IF('Financial Goals (recurring)'!$B$3=5,IF('Detailed Cash Flow Chart'!AG83="",0,'Detailed Cash Flow Chart'!AG83),0)
-IF('Financial Goals (recurring)'!$K$3=5,IF('Detailed Cash Flow Chart'!AN83="",0,'Detailed Cash Flow Chart'!AN83),0)</f>
        <v>#N/A</v>
      </c>
      <c r="AI83" s="145" t="e">
        <f ca="1">AG83
-IF('Financial Goals (non-recurring)'!$B$4=6,IF('Detailed Cash Flow Chart'!S83="",0,'Detailed Cash Flow Chart'!S83),0)
-IF('Financial Goals (non-recurring)'!$D$4=6,IF('Detailed Cash Flow Chart'!U83="",0,'Detailed Cash Flow Chart'!U83),0)
-IF('Financial Goals (non-recurring)'!$F$4=6,IF('Detailed Cash Flow Chart'!W83="",0,'Detailed Cash Flow Chart'!W83),0)
-IF('Financial Goals (non-recurring)'!$H$4=6,IF('Detailed Cash Flow Chart'!Y83="",0,'Detailed Cash Flow Chart'!Y83),0)
-IF('Financial Goals (non-recurring)'!$J$4=6,IF('Detailed Cash Flow Chart'!AA83="",0,'Detailed Cash Flow Chart'!AA83),0)
-IF('Financial Goals (recurring)'!$B$3=6,IF('Detailed Cash Flow Chart'!AG83="",0,'Detailed Cash Flow Chart'!AG83),0)
-IF('Financial Goals (recurring)'!$K$3=6,IF('Detailed Cash Flow Chart'!AN83="",0,'Detailed Cash Flow Chart'!AN83),0)</f>
        <v>#N/A</v>
      </c>
      <c r="AK83" s="145" t="e">
        <f ca="1">AI83
-IF('Financial Goals (non-recurring)'!$B$4=7,IF('Detailed Cash Flow Chart'!S83="",0,'Detailed Cash Flow Chart'!S83),0)
-IF('Financial Goals (non-recurring)'!$D$4=7,IF('Detailed Cash Flow Chart'!U83="",0,'Detailed Cash Flow Chart'!U83),0)
-IF('Financial Goals (non-recurring)'!$F$4=7,IF('Detailed Cash Flow Chart'!W83="",0,'Detailed Cash Flow Chart'!W83),0)
-IF('Financial Goals (non-recurring)'!$H$4=7,IF('Detailed Cash Flow Chart'!Y83="",0,'Detailed Cash Flow Chart'!Y83),0)
-IF('Financial Goals (non-recurring)'!$J$4=7,IF('Detailed Cash Flow Chart'!AA83="",0,'Detailed Cash Flow Chart'!AA83),0)
-IF('Financial Goals (recurring)'!$B$3=7,IF('Detailed Cash Flow Chart'!AG83="",0,'Detailed Cash Flow Chart'!AG83),0)
-IF('Financial Goals (recurring)'!$K$3=7,IF('Detailed Cash Flow Chart'!AN83="",0,'Detailed Cash Flow Chart'!AN83),0)</f>
        <v>#N/A</v>
      </c>
    </row>
    <row r="84" spans="1:37" ht="15.6">
      <c r="A84" s="45" t="e">
        <f ca="1">IF(ISERROR(C84),NA(),'Detailed Cash Flow Chart'!AJ84)</f>
        <v>#N/A</v>
      </c>
      <c r="B84" s="40" t="str">
        <f ca="1">'Detailed Cash Flow Chart'!B84</f>
        <v/>
      </c>
      <c r="C84" s="87" t="e">
        <f t="shared" ca="1" si="17"/>
        <v>#N/A</v>
      </c>
      <c r="D84" s="87" t="e">
        <f t="shared" ca="1" si="12"/>
        <v>#N/A</v>
      </c>
      <c r="E84" s="87" t="e">
        <f t="shared" ca="1" si="13"/>
        <v>#N/A</v>
      </c>
      <c r="F84" s="87" t="e">
        <f t="shared" ca="1" si="14"/>
        <v>#N/A</v>
      </c>
      <c r="G84" s="87" t="e">
        <f t="shared" ca="1" si="15"/>
        <v>#N/A</v>
      </c>
      <c r="H84" s="87" t="e">
        <f t="shared" ca="1" si="18"/>
        <v>#N/A</v>
      </c>
      <c r="I84" s="87">
        <f ca="1">'Detailed Cash Flow Chart'!D84</f>
        <v>0</v>
      </c>
      <c r="J84" s="32" t="e">
        <f ca="1">IF(ISERROR(C84),NA(),'Detailed Cash Flow Chart'!C84)</f>
        <v>#N/A</v>
      </c>
      <c r="K84" s="32" t="e">
        <f t="shared" ca="1" si="16"/>
        <v>#N/A</v>
      </c>
      <c r="L84" s="46" t="e">
        <f ca="1">IF(ISERROR(C84),NA(),'Detailed Cash Flow Chart'!AQ84)</f>
        <v>#N/A</v>
      </c>
      <c r="M84" s="32" t="e">
        <f t="shared" ca="1" si="19"/>
        <v>#N/A</v>
      </c>
      <c r="N84" s="28"/>
      <c r="O84" s="67"/>
      <c r="P84" s="67"/>
      <c r="Q84" s="67"/>
      <c r="R84" s="67"/>
      <c r="S84" s="67"/>
      <c r="T84" s="67"/>
      <c r="U84" s="67"/>
      <c r="W84" s="67"/>
      <c r="X84" s="67"/>
      <c r="Y84" s="140" t="e">
        <f ca="1">IF('Detailed Cash Flow Chart'!E84=0,NA(),M84-'Detailed Cash Flow Chart'!E84)</f>
        <v>#N/A</v>
      </c>
      <c r="Z84" s="83"/>
      <c r="AA84" s="141" t="e">
        <f ca="1">Y84
-IF('Financial Goals (non-recurring)'!$B$4=2,IF('Detailed Cash Flow Chart'!S84="",0,'Detailed Cash Flow Chart'!S84),0)
-IF('Financial Goals (non-recurring)'!$D$4=2,IF('Detailed Cash Flow Chart'!U84="",0,'Detailed Cash Flow Chart'!U84),0)
-IF('Financial Goals (non-recurring)'!$F$4=2,IF('Detailed Cash Flow Chart'!W84="",0,'Detailed Cash Flow Chart'!W84),0)
-IF('Financial Goals (non-recurring)'!$H$4=2,IF('Detailed Cash Flow Chart'!Y84="",0,'Detailed Cash Flow Chart'!Y84),0)
-IF('Financial Goals (non-recurring)'!$J$4=2,IF('Detailed Cash Flow Chart'!AA84="",0,'Detailed Cash Flow Chart'!AA84),0)
-IF('Financial Goals (recurring)'!$B$3=2,IF('Detailed Cash Flow Chart'!AG84="",0,'Detailed Cash Flow Chart'!AG84),0)
-IF('Financial Goals (recurring)'!$K$3=2,IF('Detailed Cash Flow Chart'!AN84="",0,'Detailed Cash Flow Chart'!AN84),0)</f>
        <v>#N/A</v>
      </c>
      <c r="AB84" s="139"/>
      <c r="AC84" s="140" t="e">
        <f ca="1">AA84
-IF('Financial Goals (non-recurring)'!$B$4=3,IF('Detailed Cash Flow Chart'!S84="",0,'Detailed Cash Flow Chart'!S84),0)
-IF('Financial Goals (non-recurring)'!$D$4=3,IF('Detailed Cash Flow Chart'!U84="",0,'Detailed Cash Flow Chart'!U84),0)
-IF('Financial Goals (non-recurring)'!$F$4=3,IF('Detailed Cash Flow Chart'!W84="",0,'Detailed Cash Flow Chart'!W84),0)
-IF('Financial Goals (non-recurring)'!$H$4=3,IF('Detailed Cash Flow Chart'!Y84="",0,'Detailed Cash Flow Chart'!Y84),0)
-IF('Financial Goals (non-recurring)'!$J$4=3,IF('Detailed Cash Flow Chart'!AA84="",0,'Detailed Cash Flow Chart'!AA84),0)
-IF('Financial Goals (recurring)'!$B$3=3,IF('Detailed Cash Flow Chart'!AG84="",0,'Detailed Cash Flow Chart'!AG84),0)
-IF('Financial Goals (recurring)'!$K$3=3,IF('Detailed Cash Flow Chart'!AN84="",0,'Detailed Cash Flow Chart'!AN84),0)</f>
        <v>#N/A</v>
      </c>
      <c r="AD84" s="83"/>
      <c r="AE84" s="146" t="e">
        <f ca="1">AC84
-IF('Financial Goals (non-recurring)'!$B$4=4,IF('Detailed Cash Flow Chart'!S84="",0,'Detailed Cash Flow Chart'!S84),0)
-IF('Financial Goals (non-recurring)'!$D$4=4,IF('Detailed Cash Flow Chart'!U84="",0,'Detailed Cash Flow Chart'!U84),0)
-IF('Financial Goals (non-recurring)'!$F$4=4,IF('Detailed Cash Flow Chart'!W84="",0,'Detailed Cash Flow Chart'!W84),0)
-IF('Financial Goals (non-recurring)'!$H$4=4,IF('Detailed Cash Flow Chart'!Y84="",0,'Detailed Cash Flow Chart'!Y84),0)
-IF('Financial Goals (non-recurring)'!$J$4=4,IF('Detailed Cash Flow Chart'!AA84="",0,'Detailed Cash Flow Chart'!AA84),0)
-IF('Financial Goals (recurring)'!$B$3=4,IF('Detailed Cash Flow Chart'!AG84="",0,'Detailed Cash Flow Chart'!AG84),0)
-IF('Financial Goals (recurring)'!$K$3=4,IF('Detailed Cash Flow Chart'!AN84="",0,'Detailed Cash Flow Chart'!AN84),0)</f>
        <v>#N/A</v>
      </c>
      <c r="AF84" s="139"/>
      <c r="AG84" s="145" t="e">
        <f ca="1">AE84
-IF('Financial Goals (non-recurring)'!$B$4=5,IF('Detailed Cash Flow Chart'!S84="",0,'Detailed Cash Flow Chart'!S84),0)
-IF('Financial Goals (non-recurring)'!$D$4=5,IF('Detailed Cash Flow Chart'!U84="",0,'Detailed Cash Flow Chart'!U84),0)
-IF('Financial Goals (non-recurring)'!$F$4=5,IF('Detailed Cash Flow Chart'!W84="",0,'Detailed Cash Flow Chart'!W84),0)
-IF('Financial Goals (non-recurring)'!$H$4=5,IF('Detailed Cash Flow Chart'!Y84="",0,'Detailed Cash Flow Chart'!Y84),0)
-IF('Financial Goals (non-recurring)'!$J$4=5,IF('Detailed Cash Flow Chart'!AA84="",0,'Detailed Cash Flow Chart'!AA84),0)
-IF('Financial Goals (recurring)'!$B$3=5,IF('Detailed Cash Flow Chart'!AG84="",0,'Detailed Cash Flow Chart'!AG84),0)
-IF('Financial Goals (recurring)'!$K$3=5,IF('Detailed Cash Flow Chart'!AN84="",0,'Detailed Cash Flow Chart'!AN84),0)</f>
        <v>#N/A</v>
      </c>
      <c r="AI84" s="145" t="e">
        <f ca="1">AG84
-IF('Financial Goals (non-recurring)'!$B$4=6,IF('Detailed Cash Flow Chart'!S84="",0,'Detailed Cash Flow Chart'!S84),0)
-IF('Financial Goals (non-recurring)'!$D$4=6,IF('Detailed Cash Flow Chart'!U84="",0,'Detailed Cash Flow Chart'!U84),0)
-IF('Financial Goals (non-recurring)'!$F$4=6,IF('Detailed Cash Flow Chart'!W84="",0,'Detailed Cash Flow Chart'!W84),0)
-IF('Financial Goals (non-recurring)'!$H$4=6,IF('Detailed Cash Flow Chart'!Y84="",0,'Detailed Cash Flow Chart'!Y84),0)
-IF('Financial Goals (non-recurring)'!$J$4=6,IF('Detailed Cash Flow Chart'!AA84="",0,'Detailed Cash Flow Chart'!AA84),0)
-IF('Financial Goals (recurring)'!$B$3=6,IF('Detailed Cash Flow Chart'!AG84="",0,'Detailed Cash Flow Chart'!AG84),0)
-IF('Financial Goals (recurring)'!$K$3=6,IF('Detailed Cash Flow Chart'!AN84="",0,'Detailed Cash Flow Chart'!AN84),0)</f>
        <v>#N/A</v>
      </c>
      <c r="AK84" s="145" t="e">
        <f ca="1">AI84
-IF('Financial Goals (non-recurring)'!$B$4=7,IF('Detailed Cash Flow Chart'!S84="",0,'Detailed Cash Flow Chart'!S84),0)
-IF('Financial Goals (non-recurring)'!$D$4=7,IF('Detailed Cash Flow Chart'!U84="",0,'Detailed Cash Flow Chart'!U84),0)
-IF('Financial Goals (non-recurring)'!$F$4=7,IF('Detailed Cash Flow Chart'!W84="",0,'Detailed Cash Flow Chart'!W84),0)
-IF('Financial Goals (non-recurring)'!$H$4=7,IF('Detailed Cash Flow Chart'!Y84="",0,'Detailed Cash Flow Chart'!Y84),0)
-IF('Financial Goals (non-recurring)'!$J$4=7,IF('Detailed Cash Flow Chart'!AA84="",0,'Detailed Cash Flow Chart'!AA84),0)
-IF('Financial Goals (recurring)'!$B$3=7,IF('Detailed Cash Flow Chart'!AG84="",0,'Detailed Cash Flow Chart'!AG84),0)
-IF('Financial Goals (recurring)'!$K$3=7,IF('Detailed Cash Flow Chart'!AN84="",0,'Detailed Cash Flow Chart'!AN84),0)</f>
        <v>#N/A</v>
      </c>
    </row>
    <row r="85" spans="1:37" ht="15.6">
      <c r="A85" s="45" t="e">
        <f ca="1">IF(ISERROR(C85),NA(),'Detailed Cash Flow Chart'!AJ85)</f>
        <v>#N/A</v>
      </c>
      <c r="B85" s="40" t="str">
        <f ca="1">'Detailed Cash Flow Chart'!B85</f>
        <v/>
      </c>
      <c r="C85" s="87" t="e">
        <f t="shared" ca="1" si="17"/>
        <v>#N/A</v>
      </c>
      <c r="D85" s="87" t="e">
        <f t="shared" ca="1" si="12"/>
        <v>#N/A</v>
      </c>
      <c r="E85" s="87" t="e">
        <f t="shared" ca="1" si="13"/>
        <v>#N/A</v>
      </c>
      <c r="F85" s="87" t="e">
        <f t="shared" ca="1" si="14"/>
        <v>#N/A</v>
      </c>
      <c r="G85" s="87" t="e">
        <f t="shared" ca="1" si="15"/>
        <v>#N/A</v>
      </c>
      <c r="H85" s="87" t="e">
        <f t="shared" ca="1" si="18"/>
        <v>#N/A</v>
      </c>
      <c r="I85" s="87">
        <f ca="1">'Detailed Cash Flow Chart'!D85</f>
        <v>0</v>
      </c>
      <c r="J85" s="32" t="e">
        <f ca="1">IF(ISERROR(C85),NA(),'Detailed Cash Flow Chart'!C85)</f>
        <v>#N/A</v>
      </c>
      <c r="K85" s="32" t="e">
        <f t="shared" ca="1" si="16"/>
        <v>#N/A</v>
      </c>
      <c r="L85" s="46" t="e">
        <f ca="1">IF(ISERROR(C85),NA(),'Detailed Cash Flow Chart'!AQ85)</f>
        <v>#N/A</v>
      </c>
      <c r="M85" s="32" t="e">
        <f t="shared" ca="1" si="19"/>
        <v>#N/A</v>
      </c>
      <c r="N85" s="28"/>
      <c r="O85" s="67"/>
      <c r="P85" s="67"/>
      <c r="Q85" s="67"/>
      <c r="R85" s="67"/>
      <c r="S85" s="67"/>
      <c r="T85" s="67"/>
      <c r="U85" s="67"/>
      <c r="W85" s="67"/>
      <c r="X85" s="67"/>
      <c r="Y85" s="140" t="e">
        <f ca="1">IF('Detailed Cash Flow Chart'!E85=0,NA(),M85-'Detailed Cash Flow Chart'!E85)</f>
        <v>#N/A</v>
      </c>
      <c r="Z85" s="83"/>
      <c r="AA85" s="141" t="e">
        <f ca="1">Y85
-IF('Financial Goals (non-recurring)'!$B$4=2,IF('Detailed Cash Flow Chart'!S85="",0,'Detailed Cash Flow Chart'!S85),0)
-IF('Financial Goals (non-recurring)'!$D$4=2,IF('Detailed Cash Flow Chart'!U85="",0,'Detailed Cash Flow Chart'!U85),0)
-IF('Financial Goals (non-recurring)'!$F$4=2,IF('Detailed Cash Flow Chart'!W85="",0,'Detailed Cash Flow Chart'!W85),0)
-IF('Financial Goals (non-recurring)'!$H$4=2,IF('Detailed Cash Flow Chart'!Y85="",0,'Detailed Cash Flow Chart'!Y85),0)
-IF('Financial Goals (non-recurring)'!$J$4=2,IF('Detailed Cash Flow Chart'!AA85="",0,'Detailed Cash Flow Chart'!AA85),0)
-IF('Financial Goals (recurring)'!$B$3=2,IF('Detailed Cash Flow Chart'!AG85="",0,'Detailed Cash Flow Chart'!AG85),0)
-IF('Financial Goals (recurring)'!$K$3=2,IF('Detailed Cash Flow Chart'!AN85="",0,'Detailed Cash Flow Chart'!AN85),0)</f>
        <v>#N/A</v>
      </c>
      <c r="AB85" s="139"/>
      <c r="AC85" s="140" t="e">
        <f ca="1">AA85
-IF('Financial Goals (non-recurring)'!$B$4=3,IF('Detailed Cash Flow Chart'!S85="",0,'Detailed Cash Flow Chart'!S85),0)
-IF('Financial Goals (non-recurring)'!$D$4=3,IF('Detailed Cash Flow Chart'!U85="",0,'Detailed Cash Flow Chart'!U85),0)
-IF('Financial Goals (non-recurring)'!$F$4=3,IF('Detailed Cash Flow Chart'!W85="",0,'Detailed Cash Flow Chart'!W85),0)
-IF('Financial Goals (non-recurring)'!$H$4=3,IF('Detailed Cash Flow Chart'!Y85="",0,'Detailed Cash Flow Chart'!Y85),0)
-IF('Financial Goals (non-recurring)'!$J$4=3,IF('Detailed Cash Flow Chart'!AA85="",0,'Detailed Cash Flow Chart'!AA85),0)
-IF('Financial Goals (recurring)'!$B$3=3,IF('Detailed Cash Flow Chart'!AG85="",0,'Detailed Cash Flow Chart'!AG85),0)
-IF('Financial Goals (recurring)'!$K$3=3,IF('Detailed Cash Flow Chart'!AN85="",0,'Detailed Cash Flow Chart'!AN85),0)</f>
        <v>#N/A</v>
      </c>
      <c r="AD85" s="83"/>
      <c r="AE85" s="146" t="e">
        <f ca="1">AC85
-IF('Financial Goals (non-recurring)'!$B$4=4,IF('Detailed Cash Flow Chart'!S85="",0,'Detailed Cash Flow Chart'!S85),0)
-IF('Financial Goals (non-recurring)'!$D$4=4,IF('Detailed Cash Flow Chart'!U85="",0,'Detailed Cash Flow Chart'!U85),0)
-IF('Financial Goals (non-recurring)'!$F$4=4,IF('Detailed Cash Flow Chart'!W85="",0,'Detailed Cash Flow Chart'!W85),0)
-IF('Financial Goals (non-recurring)'!$H$4=4,IF('Detailed Cash Flow Chart'!Y85="",0,'Detailed Cash Flow Chart'!Y85),0)
-IF('Financial Goals (non-recurring)'!$J$4=4,IF('Detailed Cash Flow Chart'!AA85="",0,'Detailed Cash Flow Chart'!AA85),0)
-IF('Financial Goals (recurring)'!$B$3=4,IF('Detailed Cash Flow Chart'!AG85="",0,'Detailed Cash Flow Chart'!AG85),0)
-IF('Financial Goals (recurring)'!$K$3=4,IF('Detailed Cash Flow Chart'!AN85="",0,'Detailed Cash Flow Chart'!AN85),0)</f>
        <v>#N/A</v>
      </c>
      <c r="AF85" s="139"/>
      <c r="AG85" s="145" t="e">
        <f ca="1">AE85
-IF('Financial Goals (non-recurring)'!$B$4=5,IF('Detailed Cash Flow Chart'!S85="",0,'Detailed Cash Flow Chart'!S85),0)
-IF('Financial Goals (non-recurring)'!$D$4=5,IF('Detailed Cash Flow Chart'!U85="",0,'Detailed Cash Flow Chart'!U85),0)
-IF('Financial Goals (non-recurring)'!$F$4=5,IF('Detailed Cash Flow Chart'!W85="",0,'Detailed Cash Flow Chart'!W85),0)
-IF('Financial Goals (non-recurring)'!$H$4=5,IF('Detailed Cash Flow Chart'!Y85="",0,'Detailed Cash Flow Chart'!Y85),0)
-IF('Financial Goals (non-recurring)'!$J$4=5,IF('Detailed Cash Flow Chart'!AA85="",0,'Detailed Cash Flow Chart'!AA85),0)
-IF('Financial Goals (recurring)'!$B$3=5,IF('Detailed Cash Flow Chart'!AG85="",0,'Detailed Cash Flow Chart'!AG85),0)
-IF('Financial Goals (recurring)'!$K$3=5,IF('Detailed Cash Flow Chart'!AN85="",0,'Detailed Cash Flow Chart'!AN85),0)</f>
        <v>#N/A</v>
      </c>
      <c r="AI85" s="145" t="e">
        <f ca="1">AG85
-IF('Financial Goals (non-recurring)'!$B$4=6,IF('Detailed Cash Flow Chart'!S85="",0,'Detailed Cash Flow Chart'!S85),0)
-IF('Financial Goals (non-recurring)'!$D$4=6,IF('Detailed Cash Flow Chart'!U85="",0,'Detailed Cash Flow Chart'!U85),0)
-IF('Financial Goals (non-recurring)'!$F$4=6,IF('Detailed Cash Flow Chart'!W85="",0,'Detailed Cash Flow Chart'!W85),0)
-IF('Financial Goals (non-recurring)'!$H$4=6,IF('Detailed Cash Flow Chart'!Y85="",0,'Detailed Cash Flow Chart'!Y85),0)
-IF('Financial Goals (non-recurring)'!$J$4=6,IF('Detailed Cash Flow Chart'!AA85="",0,'Detailed Cash Flow Chart'!AA85),0)
-IF('Financial Goals (recurring)'!$B$3=6,IF('Detailed Cash Flow Chart'!AG85="",0,'Detailed Cash Flow Chart'!AG85),0)
-IF('Financial Goals (recurring)'!$K$3=6,IF('Detailed Cash Flow Chart'!AN85="",0,'Detailed Cash Flow Chart'!AN85),0)</f>
        <v>#N/A</v>
      </c>
      <c r="AK85" s="145" t="e">
        <f ca="1">AI85
-IF('Financial Goals (non-recurring)'!$B$4=7,IF('Detailed Cash Flow Chart'!S85="",0,'Detailed Cash Flow Chart'!S85),0)
-IF('Financial Goals (non-recurring)'!$D$4=7,IF('Detailed Cash Flow Chart'!U85="",0,'Detailed Cash Flow Chart'!U85),0)
-IF('Financial Goals (non-recurring)'!$F$4=7,IF('Detailed Cash Flow Chart'!W85="",0,'Detailed Cash Flow Chart'!W85),0)
-IF('Financial Goals (non-recurring)'!$H$4=7,IF('Detailed Cash Flow Chart'!Y85="",0,'Detailed Cash Flow Chart'!Y85),0)
-IF('Financial Goals (non-recurring)'!$J$4=7,IF('Detailed Cash Flow Chart'!AA85="",0,'Detailed Cash Flow Chart'!AA85),0)
-IF('Financial Goals (recurring)'!$B$3=7,IF('Detailed Cash Flow Chart'!AG85="",0,'Detailed Cash Flow Chart'!AG85),0)
-IF('Financial Goals (recurring)'!$K$3=7,IF('Detailed Cash Flow Chart'!AN85="",0,'Detailed Cash Flow Chart'!AN85),0)</f>
        <v>#N/A</v>
      </c>
    </row>
    <row r="86" spans="1:37" ht="15.6">
      <c r="A86" s="45" t="e">
        <f ca="1">IF(ISERROR(C86),NA(),'Detailed Cash Flow Chart'!AJ86)</f>
        <v>#N/A</v>
      </c>
      <c r="B86" s="40" t="str">
        <f ca="1">'Detailed Cash Flow Chart'!B86</f>
        <v/>
      </c>
      <c r="C86" s="87" t="e">
        <f t="shared" ca="1" si="17"/>
        <v>#N/A</v>
      </c>
      <c r="D86" s="87" t="e">
        <f t="shared" ca="1" si="12"/>
        <v>#N/A</v>
      </c>
      <c r="E86" s="87" t="e">
        <f t="shared" ca="1" si="13"/>
        <v>#N/A</v>
      </c>
      <c r="F86" s="87" t="e">
        <f t="shared" ca="1" si="14"/>
        <v>#N/A</v>
      </c>
      <c r="G86" s="87" t="e">
        <f t="shared" ca="1" si="15"/>
        <v>#N/A</v>
      </c>
      <c r="H86" s="87" t="e">
        <f t="shared" ca="1" si="18"/>
        <v>#N/A</v>
      </c>
      <c r="I86" s="87">
        <f ca="1">'Detailed Cash Flow Chart'!D86</f>
        <v>0</v>
      </c>
      <c r="J86" s="32" t="e">
        <f ca="1">IF(ISERROR(C86),NA(),'Detailed Cash Flow Chart'!C86)</f>
        <v>#N/A</v>
      </c>
      <c r="K86" s="32" t="e">
        <f t="shared" ca="1" si="16"/>
        <v>#N/A</v>
      </c>
      <c r="L86" s="46" t="e">
        <f ca="1">IF(ISERROR(C86),NA(),'Detailed Cash Flow Chart'!AQ86)</f>
        <v>#N/A</v>
      </c>
      <c r="M86" s="32" t="e">
        <f t="shared" ca="1" si="19"/>
        <v>#N/A</v>
      </c>
      <c r="N86" s="28"/>
      <c r="O86" s="67"/>
      <c r="P86" s="67"/>
      <c r="Q86" s="67"/>
      <c r="R86" s="67"/>
      <c r="S86" s="67"/>
      <c r="T86" s="67"/>
      <c r="U86" s="67"/>
      <c r="W86" s="67"/>
      <c r="X86" s="67"/>
      <c r="Y86" s="140" t="e">
        <f ca="1">IF('Detailed Cash Flow Chart'!E86=0,NA(),M86-'Detailed Cash Flow Chart'!E86)</f>
        <v>#N/A</v>
      </c>
      <c r="Z86" s="83"/>
      <c r="AA86" s="141" t="e">
        <f ca="1">Y86
-IF('Financial Goals (non-recurring)'!$B$4=2,IF('Detailed Cash Flow Chart'!S86="",0,'Detailed Cash Flow Chart'!S86),0)
-IF('Financial Goals (non-recurring)'!$D$4=2,IF('Detailed Cash Flow Chart'!U86="",0,'Detailed Cash Flow Chart'!U86),0)
-IF('Financial Goals (non-recurring)'!$F$4=2,IF('Detailed Cash Flow Chart'!W86="",0,'Detailed Cash Flow Chart'!W86),0)
-IF('Financial Goals (non-recurring)'!$H$4=2,IF('Detailed Cash Flow Chart'!Y86="",0,'Detailed Cash Flow Chart'!Y86),0)
-IF('Financial Goals (non-recurring)'!$J$4=2,IF('Detailed Cash Flow Chart'!AA86="",0,'Detailed Cash Flow Chart'!AA86),0)
-IF('Financial Goals (recurring)'!$B$3=2,IF('Detailed Cash Flow Chart'!AG86="",0,'Detailed Cash Flow Chart'!AG86),0)
-IF('Financial Goals (recurring)'!$K$3=2,IF('Detailed Cash Flow Chart'!AN86="",0,'Detailed Cash Flow Chart'!AN86),0)</f>
        <v>#N/A</v>
      </c>
      <c r="AB86" s="139"/>
      <c r="AC86" s="140" t="e">
        <f ca="1">AA86
-IF('Financial Goals (non-recurring)'!$B$4=3,IF('Detailed Cash Flow Chart'!S86="",0,'Detailed Cash Flow Chart'!S86),0)
-IF('Financial Goals (non-recurring)'!$D$4=3,IF('Detailed Cash Flow Chart'!U86="",0,'Detailed Cash Flow Chart'!U86),0)
-IF('Financial Goals (non-recurring)'!$F$4=3,IF('Detailed Cash Flow Chart'!W86="",0,'Detailed Cash Flow Chart'!W86),0)
-IF('Financial Goals (non-recurring)'!$H$4=3,IF('Detailed Cash Flow Chart'!Y86="",0,'Detailed Cash Flow Chart'!Y86),0)
-IF('Financial Goals (non-recurring)'!$J$4=3,IF('Detailed Cash Flow Chart'!AA86="",0,'Detailed Cash Flow Chart'!AA86),0)
-IF('Financial Goals (recurring)'!$B$3=3,IF('Detailed Cash Flow Chart'!AG86="",0,'Detailed Cash Flow Chart'!AG86),0)
-IF('Financial Goals (recurring)'!$K$3=3,IF('Detailed Cash Flow Chart'!AN86="",0,'Detailed Cash Flow Chart'!AN86),0)</f>
        <v>#N/A</v>
      </c>
      <c r="AD86" s="83"/>
      <c r="AE86" s="146" t="e">
        <f ca="1">AC86
-IF('Financial Goals (non-recurring)'!$B$4=4,IF('Detailed Cash Flow Chart'!S86="",0,'Detailed Cash Flow Chart'!S86),0)
-IF('Financial Goals (non-recurring)'!$D$4=4,IF('Detailed Cash Flow Chart'!U86="",0,'Detailed Cash Flow Chart'!U86),0)
-IF('Financial Goals (non-recurring)'!$F$4=4,IF('Detailed Cash Flow Chart'!W86="",0,'Detailed Cash Flow Chart'!W86),0)
-IF('Financial Goals (non-recurring)'!$H$4=4,IF('Detailed Cash Flow Chart'!Y86="",0,'Detailed Cash Flow Chart'!Y86),0)
-IF('Financial Goals (non-recurring)'!$J$4=4,IF('Detailed Cash Flow Chart'!AA86="",0,'Detailed Cash Flow Chart'!AA86),0)
-IF('Financial Goals (recurring)'!$B$3=4,IF('Detailed Cash Flow Chart'!AG86="",0,'Detailed Cash Flow Chart'!AG86),0)
-IF('Financial Goals (recurring)'!$K$3=4,IF('Detailed Cash Flow Chart'!AN86="",0,'Detailed Cash Flow Chart'!AN86),0)</f>
        <v>#N/A</v>
      </c>
      <c r="AF86" s="139"/>
      <c r="AG86" s="145" t="e">
        <f ca="1">AE86
-IF('Financial Goals (non-recurring)'!$B$4=5,IF('Detailed Cash Flow Chart'!S86="",0,'Detailed Cash Flow Chart'!S86),0)
-IF('Financial Goals (non-recurring)'!$D$4=5,IF('Detailed Cash Flow Chart'!U86="",0,'Detailed Cash Flow Chart'!U86),0)
-IF('Financial Goals (non-recurring)'!$F$4=5,IF('Detailed Cash Flow Chart'!W86="",0,'Detailed Cash Flow Chart'!W86),0)
-IF('Financial Goals (non-recurring)'!$H$4=5,IF('Detailed Cash Flow Chart'!Y86="",0,'Detailed Cash Flow Chart'!Y86),0)
-IF('Financial Goals (non-recurring)'!$J$4=5,IF('Detailed Cash Flow Chart'!AA86="",0,'Detailed Cash Flow Chart'!AA86),0)
-IF('Financial Goals (recurring)'!$B$3=5,IF('Detailed Cash Flow Chart'!AG86="",0,'Detailed Cash Flow Chart'!AG86),0)
-IF('Financial Goals (recurring)'!$K$3=5,IF('Detailed Cash Flow Chart'!AN86="",0,'Detailed Cash Flow Chart'!AN86),0)</f>
        <v>#N/A</v>
      </c>
      <c r="AI86" s="145" t="e">
        <f ca="1">AG86
-IF('Financial Goals (non-recurring)'!$B$4=6,IF('Detailed Cash Flow Chart'!S86="",0,'Detailed Cash Flow Chart'!S86),0)
-IF('Financial Goals (non-recurring)'!$D$4=6,IF('Detailed Cash Flow Chart'!U86="",0,'Detailed Cash Flow Chart'!U86),0)
-IF('Financial Goals (non-recurring)'!$F$4=6,IF('Detailed Cash Flow Chart'!W86="",0,'Detailed Cash Flow Chart'!W86),0)
-IF('Financial Goals (non-recurring)'!$H$4=6,IF('Detailed Cash Flow Chart'!Y86="",0,'Detailed Cash Flow Chart'!Y86),0)
-IF('Financial Goals (non-recurring)'!$J$4=6,IF('Detailed Cash Flow Chart'!AA86="",0,'Detailed Cash Flow Chart'!AA86),0)
-IF('Financial Goals (recurring)'!$B$3=6,IF('Detailed Cash Flow Chart'!AG86="",0,'Detailed Cash Flow Chart'!AG86),0)
-IF('Financial Goals (recurring)'!$K$3=6,IF('Detailed Cash Flow Chart'!AN86="",0,'Detailed Cash Flow Chart'!AN86),0)</f>
        <v>#N/A</v>
      </c>
      <c r="AK86" s="145" t="e">
        <f ca="1">AI86
-IF('Financial Goals (non-recurring)'!$B$4=7,IF('Detailed Cash Flow Chart'!S86="",0,'Detailed Cash Flow Chart'!S86),0)
-IF('Financial Goals (non-recurring)'!$D$4=7,IF('Detailed Cash Flow Chart'!U86="",0,'Detailed Cash Flow Chart'!U86),0)
-IF('Financial Goals (non-recurring)'!$F$4=7,IF('Detailed Cash Flow Chart'!W86="",0,'Detailed Cash Flow Chart'!W86),0)
-IF('Financial Goals (non-recurring)'!$H$4=7,IF('Detailed Cash Flow Chart'!Y86="",0,'Detailed Cash Flow Chart'!Y86),0)
-IF('Financial Goals (non-recurring)'!$J$4=7,IF('Detailed Cash Flow Chart'!AA86="",0,'Detailed Cash Flow Chart'!AA86),0)
-IF('Financial Goals (recurring)'!$B$3=7,IF('Detailed Cash Flow Chart'!AG86="",0,'Detailed Cash Flow Chart'!AG86),0)
-IF('Financial Goals (recurring)'!$K$3=7,IF('Detailed Cash Flow Chart'!AN86="",0,'Detailed Cash Flow Chart'!AN86),0)</f>
        <v>#N/A</v>
      </c>
    </row>
    <row r="87" spans="1:37" ht="15.6">
      <c r="A87" s="45" t="e">
        <f ca="1">IF(ISERROR(C87),NA(),'Detailed Cash Flow Chart'!AJ87)</f>
        <v>#N/A</v>
      </c>
      <c r="B87" s="40" t="str">
        <f ca="1">'Detailed Cash Flow Chart'!B87</f>
        <v/>
      </c>
      <c r="C87" s="87" t="e">
        <f t="shared" ca="1" si="17"/>
        <v>#N/A</v>
      </c>
      <c r="D87" s="87" t="e">
        <f t="shared" ca="1" si="12"/>
        <v>#N/A</v>
      </c>
      <c r="E87" s="87" t="e">
        <f t="shared" ca="1" si="13"/>
        <v>#N/A</v>
      </c>
      <c r="F87" s="87" t="e">
        <f t="shared" ca="1" si="14"/>
        <v>#N/A</v>
      </c>
      <c r="G87" s="87" t="e">
        <f t="shared" ca="1" si="15"/>
        <v>#N/A</v>
      </c>
      <c r="H87" s="87" t="e">
        <f t="shared" ca="1" si="18"/>
        <v>#N/A</v>
      </c>
      <c r="I87" s="87">
        <f ca="1">'Detailed Cash Flow Chart'!D87</f>
        <v>0</v>
      </c>
      <c r="J87" s="32" t="e">
        <f ca="1">IF(ISERROR(C87),NA(),'Detailed Cash Flow Chart'!C87)</f>
        <v>#N/A</v>
      </c>
      <c r="K87" s="32" t="e">
        <f t="shared" ca="1" si="16"/>
        <v>#N/A</v>
      </c>
      <c r="L87" s="46" t="e">
        <f ca="1">IF(ISERROR(C87),NA(),'Detailed Cash Flow Chart'!AQ87)</f>
        <v>#N/A</v>
      </c>
      <c r="M87" s="32" t="e">
        <f t="shared" ca="1" si="19"/>
        <v>#N/A</v>
      </c>
      <c r="N87" s="28"/>
      <c r="O87" s="67"/>
      <c r="P87" s="67"/>
      <c r="Q87" s="67"/>
      <c r="R87" s="67"/>
      <c r="S87" s="67"/>
      <c r="T87" s="67"/>
      <c r="U87" s="67"/>
      <c r="W87" s="67"/>
      <c r="X87" s="67"/>
      <c r="Y87" s="140" t="e">
        <f ca="1">IF('Detailed Cash Flow Chart'!E87=0,NA(),M87-'Detailed Cash Flow Chart'!E87)</f>
        <v>#N/A</v>
      </c>
      <c r="Z87" s="83"/>
      <c r="AA87" s="141" t="e">
        <f ca="1">Y87
-IF('Financial Goals (non-recurring)'!$B$4=2,IF('Detailed Cash Flow Chart'!S87="",0,'Detailed Cash Flow Chart'!S87),0)
-IF('Financial Goals (non-recurring)'!$D$4=2,IF('Detailed Cash Flow Chart'!U87="",0,'Detailed Cash Flow Chart'!U87),0)
-IF('Financial Goals (non-recurring)'!$F$4=2,IF('Detailed Cash Flow Chart'!W87="",0,'Detailed Cash Flow Chart'!W87),0)
-IF('Financial Goals (non-recurring)'!$H$4=2,IF('Detailed Cash Flow Chart'!Y87="",0,'Detailed Cash Flow Chart'!Y87),0)
-IF('Financial Goals (non-recurring)'!$J$4=2,IF('Detailed Cash Flow Chart'!AA87="",0,'Detailed Cash Flow Chart'!AA87),0)
-IF('Financial Goals (recurring)'!$B$3=2,IF('Detailed Cash Flow Chart'!AG87="",0,'Detailed Cash Flow Chart'!AG87),0)
-IF('Financial Goals (recurring)'!$K$3=2,IF('Detailed Cash Flow Chart'!AN87="",0,'Detailed Cash Flow Chart'!AN87),0)</f>
        <v>#N/A</v>
      </c>
      <c r="AB87" s="139"/>
      <c r="AC87" s="140" t="e">
        <f ca="1">AA87
-IF('Financial Goals (non-recurring)'!$B$4=3,IF('Detailed Cash Flow Chart'!S87="",0,'Detailed Cash Flow Chart'!S87),0)
-IF('Financial Goals (non-recurring)'!$D$4=3,IF('Detailed Cash Flow Chart'!U87="",0,'Detailed Cash Flow Chart'!U87),0)
-IF('Financial Goals (non-recurring)'!$F$4=3,IF('Detailed Cash Flow Chart'!W87="",0,'Detailed Cash Flow Chart'!W87),0)
-IF('Financial Goals (non-recurring)'!$H$4=3,IF('Detailed Cash Flow Chart'!Y87="",0,'Detailed Cash Flow Chart'!Y87),0)
-IF('Financial Goals (non-recurring)'!$J$4=3,IF('Detailed Cash Flow Chart'!AA87="",0,'Detailed Cash Flow Chart'!AA87),0)
-IF('Financial Goals (recurring)'!$B$3=3,IF('Detailed Cash Flow Chart'!AG87="",0,'Detailed Cash Flow Chart'!AG87),0)
-IF('Financial Goals (recurring)'!$K$3=3,IF('Detailed Cash Flow Chart'!AN87="",0,'Detailed Cash Flow Chart'!AN87),0)</f>
        <v>#N/A</v>
      </c>
      <c r="AD87" s="83"/>
      <c r="AE87" s="146" t="e">
        <f ca="1">AC87
-IF('Financial Goals (non-recurring)'!$B$4=4,IF('Detailed Cash Flow Chart'!S87="",0,'Detailed Cash Flow Chart'!S87),0)
-IF('Financial Goals (non-recurring)'!$D$4=4,IF('Detailed Cash Flow Chart'!U87="",0,'Detailed Cash Flow Chart'!U87),0)
-IF('Financial Goals (non-recurring)'!$F$4=4,IF('Detailed Cash Flow Chart'!W87="",0,'Detailed Cash Flow Chart'!W87),0)
-IF('Financial Goals (non-recurring)'!$H$4=4,IF('Detailed Cash Flow Chart'!Y87="",0,'Detailed Cash Flow Chart'!Y87),0)
-IF('Financial Goals (non-recurring)'!$J$4=4,IF('Detailed Cash Flow Chart'!AA87="",0,'Detailed Cash Flow Chart'!AA87),0)
-IF('Financial Goals (recurring)'!$B$3=4,IF('Detailed Cash Flow Chart'!AG87="",0,'Detailed Cash Flow Chart'!AG87),0)
-IF('Financial Goals (recurring)'!$K$3=4,IF('Detailed Cash Flow Chart'!AN87="",0,'Detailed Cash Flow Chart'!AN87),0)</f>
        <v>#N/A</v>
      </c>
      <c r="AF87" s="139"/>
      <c r="AG87" s="145" t="e">
        <f ca="1">AE87
-IF('Financial Goals (non-recurring)'!$B$4=5,IF('Detailed Cash Flow Chart'!S87="",0,'Detailed Cash Flow Chart'!S87),0)
-IF('Financial Goals (non-recurring)'!$D$4=5,IF('Detailed Cash Flow Chart'!U87="",0,'Detailed Cash Flow Chart'!U87),0)
-IF('Financial Goals (non-recurring)'!$F$4=5,IF('Detailed Cash Flow Chart'!W87="",0,'Detailed Cash Flow Chart'!W87),0)
-IF('Financial Goals (non-recurring)'!$H$4=5,IF('Detailed Cash Flow Chart'!Y87="",0,'Detailed Cash Flow Chart'!Y87),0)
-IF('Financial Goals (non-recurring)'!$J$4=5,IF('Detailed Cash Flow Chart'!AA87="",0,'Detailed Cash Flow Chart'!AA87),0)
-IF('Financial Goals (recurring)'!$B$3=5,IF('Detailed Cash Flow Chart'!AG87="",0,'Detailed Cash Flow Chart'!AG87),0)
-IF('Financial Goals (recurring)'!$K$3=5,IF('Detailed Cash Flow Chart'!AN87="",0,'Detailed Cash Flow Chart'!AN87),0)</f>
        <v>#N/A</v>
      </c>
      <c r="AI87" s="145" t="e">
        <f ca="1">AG87
-IF('Financial Goals (non-recurring)'!$B$4=6,IF('Detailed Cash Flow Chart'!S87="",0,'Detailed Cash Flow Chart'!S87),0)
-IF('Financial Goals (non-recurring)'!$D$4=6,IF('Detailed Cash Flow Chart'!U87="",0,'Detailed Cash Flow Chart'!U87),0)
-IF('Financial Goals (non-recurring)'!$F$4=6,IF('Detailed Cash Flow Chart'!W87="",0,'Detailed Cash Flow Chart'!W87),0)
-IF('Financial Goals (non-recurring)'!$H$4=6,IF('Detailed Cash Flow Chart'!Y87="",0,'Detailed Cash Flow Chart'!Y87),0)
-IF('Financial Goals (non-recurring)'!$J$4=6,IF('Detailed Cash Flow Chart'!AA87="",0,'Detailed Cash Flow Chart'!AA87),0)
-IF('Financial Goals (recurring)'!$B$3=6,IF('Detailed Cash Flow Chart'!AG87="",0,'Detailed Cash Flow Chart'!AG87),0)
-IF('Financial Goals (recurring)'!$K$3=6,IF('Detailed Cash Flow Chart'!AN87="",0,'Detailed Cash Flow Chart'!AN87),0)</f>
        <v>#N/A</v>
      </c>
      <c r="AK87" s="145" t="e">
        <f ca="1">AI87
-IF('Financial Goals (non-recurring)'!$B$4=7,IF('Detailed Cash Flow Chart'!S87="",0,'Detailed Cash Flow Chart'!S87),0)
-IF('Financial Goals (non-recurring)'!$D$4=7,IF('Detailed Cash Flow Chart'!U87="",0,'Detailed Cash Flow Chart'!U87),0)
-IF('Financial Goals (non-recurring)'!$F$4=7,IF('Detailed Cash Flow Chart'!W87="",0,'Detailed Cash Flow Chart'!W87),0)
-IF('Financial Goals (non-recurring)'!$H$4=7,IF('Detailed Cash Flow Chart'!Y87="",0,'Detailed Cash Flow Chart'!Y87),0)
-IF('Financial Goals (non-recurring)'!$J$4=7,IF('Detailed Cash Flow Chart'!AA87="",0,'Detailed Cash Flow Chart'!AA87),0)
-IF('Financial Goals (recurring)'!$B$3=7,IF('Detailed Cash Flow Chart'!AG87="",0,'Detailed Cash Flow Chart'!AG87),0)
-IF('Financial Goals (recurring)'!$K$3=7,IF('Detailed Cash Flow Chart'!AN87="",0,'Detailed Cash Flow Chart'!AN87),0)</f>
        <v>#N/A</v>
      </c>
    </row>
    <row r="88" spans="1:37" ht="15.6">
      <c r="A88" s="45" t="e">
        <f ca="1">IF(ISERROR(C88),NA(),'Detailed Cash Flow Chart'!AJ88)</f>
        <v>#N/A</v>
      </c>
      <c r="B88" s="40" t="str">
        <f ca="1">'Detailed Cash Flow Chart'!B88</f>
        <v/>
      </c>
      <c r="C88" s="87" t="e">
        <f t="shared" ca="1" si="17"/>
        <v>#N/A</v>
      </c>
      <c r="D88" s="87" t="e">
        <f t="shared" ca="1" si="12"/>
        <v>#N/A</v>
      </c>
      <c r="E88" s="87" t="e">
        <f t="shared" ca="1" si="13"/>
        <v>#N/A</v>
      </c>
      <c r="F88" s="87" t="e">
        <f t="shared" ca="1" si="14"/>
        <v>#N/A</v>
      </c>
      <c r="G88" s="87" t="e">
        <f t="shared" ca="1" si="15"/>
        <v>#N/A</v>
      </c>
      <c r="H88" s="87" t="e">
        <f t="shared" ca="1" si="18"/>
        <v>#N/A</v>
      </c>
      <c r="I88" s="87">
        <f ca="1">'Detailed Cash Flow Chart'!D88</f>
        <v>0</v>
      </c>
      <c r="J88" s="32" t="e">
        <f ca="1">IF(ISERROR(C88),NA(),'Detailed Cash Flow Chart'!C88)</f>
        <v>#N/A</v>
      </c>
      <c r="K88" s="32" t="e">
        <f t="shared" ca="1" si="16"/>
        <v>#N/A</v>
      </c>
      <c r="L88" s="46" t="e">
        <f ca="1">IF(ISERROR(C88),NA(),'Detailed Cash Flow Chart'!AQ88)</f>
        <v>#N/A</v>
      </c>
      <c r="M88" s="32" t="e">
        <f t="shared" ca="1" si="19"/>
        <v>#N/A</v>
      </c>
      <c r="N88" s="28"/>
      <c r="O88" s="67"/>
      <c r="P88" s="67"/>
      <c r="Q88" s="67"/>
      <c r="R88" s="67"/>
      <c r="S88" s="67"/>
      <c r="T88" s="67"/>
      <c r="U88" s="67"/>
      <c r="W88" s="67"/>
      <c r="X88" s="67"/>
      <c r="Y88" s="140" t="e">
        <f ca="1">IF('Detailed Cash Flow Chart'!E88=0,NA(),M88-'Detailed Cash Flow Chart'!E88)</f>
        <v>#N/A</v>
      </c>
      <c r="Z88" s="83"/>
      <c r="AA88" s="141" t="e">
        <f ca="1">Y88
-IF('Financial Goals (non-recurring)'!$B$4=2,IF('Detailed Cash Flow Chart'!S88="",0,'Detailed Cash Flow Chart'!S88),0)
-IF('Financial Goals (non-recurring)'!$D$4=2,IF('Detailed Cash Flow Chart'!U88="",0,'Detailed Cash Flow Chart'!U88),0)
-IF('Financial Goals (non-recurring)'!$F$4=2,IF('Detailed Cash Flow Chart'!W88="",0,'Detailed Cash Flow Chart'!W88),0)
-IF('Financial Goals (non-recurring)'!$H$4=2,IF('Detailed Cash Flow Chart'!Y88="",0,'Detailed Cash Flow Chart'!Y88),0)
-IF('Financial Goals (non-recurring)'!$J$4=2,IF('Detailed Cash Flow Chart'!AA88="",0,'Detailed Cash Flow Chart'!AA88),0)
-IF('Financial Goals (recurring)'!$B$3=2,IF('Detailed Cash Flow Chart'!AG88="",0,'Detailed Cash Flow Chart'!AG88),0)
-IF('Financial Goals (recurring)'!$K$3=2,IF('Detailed Cash Flow Chart'!AN88="",0,'Detailed Cash Flow Chart'!AN88),0)</f>
        <v>#N/A</v>
      </c>
      <c r="AB88" s="139"/>
      <c r="AC88" s="140" t="e">
        <f ca="1">AA88
-IF('Financial Goals (non-recurring)'!$B$4=3,IF('Detailed Cash Flow Chart'!S88="",0,'Detailed Cash Flow Chart'!S88),0)
-IF('Financial Goals (non-recurring)'!$D$4=3,IF('Detailed Cash Flow Chart'!U88="",0,'Detailed Cash Flow Chart'!U88),0)
-IF('Financial Goals (non-recurring)'!$F$4=3,IF('Detailed Cash Flow Chart'!W88="",0,'Detailed Cash Flow Chart'!W88),0)
-IF('Financial Goals (non-recurring)'!$H$4=3,IF('Detailed Cash Flow Chart'!Y88="",0,'Detailed Cash Flow Chart'!Y88),0)
-IF('Financial Goals (non-recurring)'!$J$4=3,IF('Detailed Cash Flow Chart'!AA88="",0,'Detailed Cash Flow Chart'!AA88),0)
-IF('Financial Goals (recurring)'!$B$3=3,IF('Detailed Cash Flow Chart'!AG88="",0,'Detailed Cash Flow Chart'!AG88),0)
-IF('Financial Goals (recurring)'!$K$3=3,IF('Detailed Cash Flow Chart'!AN88="",0,'Detailed Cash Flow Chart'!AN88),0)</f>
        <v>#N/A</v>
      </c>
      <c r="AD88" s="83"/>
      <c r="AE88" s="146" t="e">
        <f ca="1">AC88
-IF('Financial Goals (non-recurring)'!$B$4=4,IF('Detailed Cash Flow Chart'!S88="",0,'Detailed Cash Flow Chart'!S88),0)
-IF('Financial Goals (non-recurring)'!$D$4=4,IF('Detailed Cash Flow Chart'!U88="",0,'Detailed Cash Flow Chart'!U88),0)
-IF('Financial Goals (non-recurring)'!$F$4=4,IF('Detailed Cash Flow Chart'!W88="",0,'Detailed Cash Flow Chart'!W88),0)
-IF('Financial Goals (non-recurring)'!$H$4=4,IF('Detailed Cash Flow Chart'!Y88="",0,'Detailed Cash Flow Chart'!Y88),0)
-IF('Financial Goals (non-recurring)'!$J$4=4,IF('Detailed Cash Flow Chart'!AA88="",0,'Detailed Cash Flow Chart'!AA88),0)
-IF('Financial Goals (recurring)'!$B$3=4,IF('Detailed Cash Flow Chart'!AG88="",0,'Detailed Cash Flow Chart'!AG88),0)
-IF('Financial Goals (recurring)'!$K$3=4,IF('Detailed Cash Flow Chart'!AN88="",0,'Detailed Cash Flow Chart'!AN88),0)</f>
        <v>#N/A</v>
      </c>
      <c r="AF88" s="139"/>
      <c r="AG88" s="145" t="e">
        <f ca="1">AE88
-IF('Financial Goals (non-recurring)'!$B$4=5,IF('Detailed Cash Flow Chart'!S88="",0,'Detailed Cash Flow Chart'!S88),0)
-IF('Financial Goals (non-recurring)'!$D$4=5,IF('Detailed Cash Flow Chart'!U88="",0,'Detailed Cash Flow Chart'!U88),0)
-IF('Financial Goals (non-recurring)'!$F$4=5,IF('Detailed Cash Flow Chart'!W88="",0,'Detailed Cash Flow Chart'!W88),0)
-IF('Financial Goals (non-recurring)'!$H$4=5,IF('Detailed Cash Flow Chart'!Y88="",0,'Detailed Cash Flow Chart'!Y88),0)
-IF('Financial Goals (non-recurring)'!$J$4=5,IF('Detailed Cash Flow Chart'!AA88="",0,'Detailed Cash Flow Chart'!AA88),0)
-IF('Financial Goals (recurring)'!$B$3=5,IF('Detailed Cash Flow Chart'!AG88="",0,'Detailed Cash Flow Chart'!AG88),0)
-IF('Financial Goals (recurring)'!$K$3=5,IF('Detailed Cash Flow Chart'!AN88="",0,'Detailed Cash Flow Chart'!AN88),0)</f>
        <v>#N/A</v>
      </c>
      <c r="AI88" s="145" t="e">
        <f ca="1">AG88
-IF('Financial Goals (non-recurring)'!$B$4=6,IF('Detailed Cash Flow Chart'!S88="",0,'Detailed Cash Flow Chart'!S88),0)
-IF('Financial Goals (non-recurring)'!$D$4=6,IF('Detailed Cash Flow Chart'!U88="",0,'Detailed Cash Flow Chart'!U88),0)
-IF('Financial Goals (non-recurring)'!$F$4=6,IF('Detailed Cash Flow Chart'!W88="",0,'Detailed Cash Flow Chart'!W88),0)
-IF('Financial Goals (non-recurring)'!$H$4=6,IF('Detailed Cash Flow Chart'!Y88="",0,'Detailed Cash Flow Chart'!Y88),0)
-IF('Financial Goals (non-recurring)'!$J$4=6,IF('Detailed Cash Flow Chart'!AA88="",0,'Detailed Cash Flow Chart'!AA88),0)
-IF('Financial Goals (recurring)'!$B$3=6,IF('Detailed Cash Flow Chart'!AG88="",0,'Detailed Cash Flow Chart'!AG88),0)
-IF('Financial Goals (recurring)'!$K$3=6,IF('Detailed Cash Flow Chart'!AN88="",0,'Detailed Cash Flow Chart'!AN88),0)</f>
        <v>#N/A</v>
      </c>
      <c r="AK88" s="145" t="e">
        <f ca="1">AI88
-IF('Financial Goals (non-recurring)'!$B$4=7,IF('Detailed Cash Flow Chart'!S88="",0,'Detailed Cash Flow Chart'!S88),0)
-IF('Financial Goals (non-recurring)'!$D$4=7,IF('Detailed Cash Flow Chart'!U88="",0,'Detailed Cash Flow Chart'!U88),0)
-IF('Financial Goals (non-recurring)'!$F$4=7,IF('Detailed Cash Flow Chart'!W88="",0,'Detailed Cash Flow Chart'!W88),0)
-IF('Financial Goals (non-recurring)'!$H$4=7,IF('Detailed Cash Flow Chart'!Y88="",0,'Detailed Cash Flow Chart'!Y88),0)
-IF('Financial Goals (non-recurring)'!$J$4=7,IF('Detailed Cash Flow Chart'!AA88="",0,'Detailed Cash Flow Chart'!AA88),0)
-IF('Financial Goals (recurring)'!$B$3=7,IF('Detailed Cash Flow Chart'!AG88="",0,'Detailed Cash Flow Chart'!AG88),0)
-IF('Financial Goals (recurring)'!$K$3=7,IF('Detailed Cash Flow Chart'!AN88="",0,'Detailed Cash Flow Chart'!AN88),0)</f>
        <v>#N/A</v>
      </c>
    </row>
    <row r="89" spans="1:37" ht="15.6">
      <c r="A89" s="45" t="e">
        <f ca="1">IF(ISERROR(C89),NA(),'Detailed Cash Flow Chart'!AJ89)</f>
        <v>#N/A</v>
      </c>
      <c r="B89" s="40" t="str">
        <f ca="1">'Detailed Cash Flow Chart'!B89</f>
        <v/>
      </c>
      <c r="C89" s="87" t="e">
        <f t="shared" ca="1" si="17"/>
        <v>#N/A</v>
      </c>
      <c r="D89" s="87" t="e">
        <f t="shared" ca="1" si="12"/>
        <v>#N/A</v>
      </c>
      <c r="E89" s="87" t="e">
        <f t="shared" ca="1" si="13"/>
        <v>#N/A</v>
      </c>
      <c r="F89" s="87" t="e">
        <f t="shared" ca="1" si="14"/>
        <v>#N/A</v>
      </c>
      <c r="G89" s="87" t="e">
        <f t="shared" ca="1" si="15"/>
        <v>#N/A</v>
      </c>
      <c r="H89" s="87" t="e">
        <f t="shared" ca="1" si="18"/>
        <v>#N/A</v>
      </c>
      <c r="I89" s="87">
        <f ca="1">'Detailed Cash Flow Chart'!D89</f>
        <v>0</v>
      </c>
      <c r="J89" s="32" t="e">
        <f ca="1">IF(ISERROR(C89),NA(),'Detailed Cash Flow Chart'!C89)</f>
        <v>#N/A</v>
      </c>
      <c r="K89" s="32" t="e">
        <f t="shared" ca="1" si="16"/>
        <v>#N/A</v>
      </c>
      <c r="L89" s="46" t="e">
        <f ca="1">IF(ISERROR(C89),NA(),'Detailed Cash Flow Chart'!AQ89)</f>
        <v>#N/A</v>
      </c>
      <c r="M89" s="32" t="e">
        <f t="shared" ca="1" si="19"/>
        <v>#N/A</v>
      </c>
      <c r="N89" s="28"/>
      <c r="O89" s="67"/>
      <c r="P89" s="67"/>
      <c r="Q89" s="67"/>
      <c r="R89" s="67"/>
      <c r="S89" s="67"/>
      <c r="T89" s="67"/>
      <c r="U89" s="67"/>
      <c r="W89" s="67"/>
      <c r="X89" s="67"/>
      <c r="Y89" s="140" t="e">
        <f ca="1">IF('Detailed Cash Flow Chart'!E89=0,NA(),M89-'Detailed Cash Flow Chart'!E89)</f>
        <v>#N/A</v>
      </c>
      <c r="Z89" s="83"/>
      <c r="AA89" s="141" t="e">
        <f ca="1">Y89
-IF('Financial Goals (non-recurring)'!$B$4=2,IF('Detailed Cash Flow Chart'!S89="",0,'Detailed Cash Flow Chart'!S89),0)
-IF('Financial Goals (non-recurring)'!$D$4=2,IF('Detailed Cash Flow Chart'!U89="",0,'Detailed Cash Flow Chart'!U89),0)
-IF('Financial Goals (non-recurring)'!$F$4=2,IF('Detailed Cash Flow Chart'!W89="",0,'Detailed Cash Flow Chart'!W89),0)
-IF('Financial Goals (non-recurring)'!$H$4=2,IF('Detailed Cash Flow Chart'!Y89="",0,'Detailed Cash Flow Chart'!Y89),0)
-IF('Financial Goals (non-recurring)'!$J$4=2,IF('Detailed Cash Flow Chart'!AA89="",0,'Detailed Cash Flow Chart'!AA89),0)
-IF('Financial Goals (recurring)'!$B$3=2,IF('Detailed Cash Flow Chart'!AG89="",0,'Detailed Cash Flow Chart'!AG89),0)
-IF('Financial Goals (recurring)'!$K$3=2,IF('Detailed Cash Flow Chart'!AN89="",0,'Detailed Cash Flow Chart'!AN89),0)</f>
        <v>#N/A</v>
      </c>
      <c r="AB89" s="139"/>
      <c r="AC89" s="140" t="e">
        <f ca="1">AA89
-IF('Financial Goals (non-recurring)'!$B$4=3,IF('Detailed Cash Flow Chart'!S89="",0,'Detailed Cash Flow Chart'!S89),0)
-IF('Financial Goals (non-recurring)'!$D$4=3,IF('Detailed Cash Flow Chart'!U89="",0,'Detailed Cash Flow Chart'!U89),0)
-IF('Financial Goals (non-recurring)'!$F$4=3,IF('Detailed Cash Flow Chart'!W89="",0,'Detailed Cash Flow Chart'!W89),0)
-IF('Financial Goals (non-recurring)'!$H$4=3,IF('Detailed Cash Flow Chart'!Y89="",0,'Detailed Cash Flow Chart'!Y89),0)
-IF('Financial Goals (non-recurring)'!$J$4=3,IF('Detailed Cash Flow Chart'!AA89="",0,'Detailed Cash Flow Chart'!AA89),0)
-IF('Financial Goals (recurring)'!$B$3=3,IF('Detailed Cash Flow Chart'!AG89="",0,'Detailed Cash Flow Chart'!AG89),0)
-IF('Financial Goals (recurring)'!$K$3=3,IF('Detailed Cash Flow Chart'!AN89="",0,'Detailed Cash Flow Chart'!AN89),0)</f>
        <v>#N/A</v>
      </c>
      <c r="AD89" s="83"/>
      <c r="AE89" s="146" t="e">
        <f ca="1">AC89
-IF('Financial Goals (non-recurring)'!$B$4=4,IF('Detailed Cash Flow Chart'!S89="",0,'Detailed Cash Flow Chart'!S89),0)
-IF('Financial Goals (non-recurring)'!$D$4=4,IF('Detailed Cash Flow Chart'!U89="",0,'Detailed Cash Flow Chart'!U89),0)
-IF('Financial Goals (non-recurring)'!$F$4=4,IF('Detailed Cash Flow Chart'!W89="",0,'Detailed Cash Flow Chart'!W89),0)
-IF('Financial Goals (non-recurring)'!$H$4=4,IF('Detailed Cash Flow Chart'!Y89="",0,'Detailed Cash Flow Chart'!Y89),0)
-IF('Financial Goals (non-recurring)'!$J$4=4,IF('Detailed Cash Flow Chart'!AA89="",0,'Detailed Cash Flow Chart'!AA89),0)
-IF('Financial Goals (recurring)'!$B$3=4,IF('Detailed Cash Flow Chart'!AG89="",0,'Detailed Cash Flow Chart'!AG89),0)
-IF('Financial Goals (recurring)'!$K$3=4,IF('Detailed Cash Flow Chart'!AN89="",0,'Detailed Cash Flow Chart'!AN89),0)</f>
        <v>#N/A</v>
      </c>
      <c r="AF89" s="139"/>
      <c r="AG89" s="145" t="e">
        <f ca="1">AE89
-IF('Financial Goals (non-recurring)'!$B$4=5,IF('Detailed Cash Flow Chart'!S89="",0,'Detailed Cash Flow Chart'!S89),0)
-IF('Financial Goals (non-recurring)'!$D$4=5,IF('Detailed Cash Flow Chart'!U89="",0,'Detailed Cash Flow Chart'!U89),0)
-IF('Financial Goals (non-recurring)'!$F$4=5,IF('Detailed Cash Flow Chart'!W89="",0,'Detailed Cash Flow Chart'!W89),0)
-IF('Financial Goals (non-recurring)'!$H$4=5,IF('Detailed Cash Flow Chart'!Y89="",0,'Detailed Cash Flow Chart'!Y89),0)
-IF('Financial Goals (non-recurring)'!$J$4=5,IF('Detailed Cash Flow Chart'!AA89="",0,'Detailed Cash Flow Chart'!AA89),0)
-IF('Financial Goals (recurring)'!$B$3=5,IF('Detailed Cash Flow Chart'!AG89="",0,'Detailed Cash Flow Chart'!AG89),0)
-IF('Financial Goals (recurring)'!$K$3=5,IF('Detailed Cash Flow Chart'!AN89="",0,'Detailed Cash Flow Chart'!AN89),0)</f>
        <v>#N/A</v>
      </c>
      <c r="AI89" s="145" t="e">
        <f ca="1">AG89
-IF('Financial Goals (non-recurring)'!$B$4=6,IF('Detailed Cash Flow Chart'!S89="",0,'Detailed Cash Flow Chart'!S89),0)
-IF('Financial Goals (non-recurring)'!$D$4=6,IF('Detailed Cash Flow Chart'!U89="",0,'Detailed Cash Flow Chart'!U89),0)
-IF('Financial Goals (non-recurring)'!$F$4=6,IF('Detailed Cash Flow Chart'!W89="",0,'Detailed Cash Flow Chart'!W89),0)
-IF('Financial Goals (non-recurring)'!$H$4=6,IF('Detailed Cash Flow Chart'!Y89="",0,'Detailed Cash Flow Chart'!Y89),0)
-IF('Financial Goals (non-recurring)'!$J$4=6,IF('Detailed Cash Flow Chart'!AA89="",0,'Detailed Cash Flow Chart'!AA89),0)
-IF('Financial Goals (recurring)'!$B$3=6,IF('Detailed Cash Flow Chart'!AG89="",0,'Detailed Cash Flow Chart'!AG89),0)
-IF('Financial Goals (recurring)'!$K$3=6,IF('Detailed Cash Flow Chart'!AN89="",0,'Detailed Cash Flow Chart'!AN89),0)</f>
        <v>#N/A</v>
      </c>
      <c r="AK89" s="145" t="e">
        <f ca="1">AI89
-IF('Financial Goals (non-recurring)'!$B$4=7,IF('Detailed Cash Flow Chart'!S89="",0,'Detailed Cash Flow Chart'!S89),0)
-IF('Financial Goals (non-recurring)'!$D$4=7,IF('Detailed Cash Flow Chart'!U89="",0,'Detailed Cash Flow Chart'!U89),0)
-IF('Financial Goals (non-recurring)'!$F$4=7,IF('Detailed Cash Flow Chart'!W89="",0,'Detailed Cash Flow Chart'!W89),0)
-IF('Financial Goals (non-recurring)'!$H$4=7,IF('Detailed Cash Flow Chart'!Y89="",0,'Detailed Cash Flow Chart'!Y89),0)
-IF('Financial Goals (non-recurring)'!$J$4=7,IF('Detailed Cash Flow Chart'!AA89="",0,'Detailed Cash Flow Chart'!AA89),0)
-IF('Financial Goals (recurring)'!$B$3=7,IF('Detailed Cash Flow Chart'!AG89="",0,'Detailed Cash Flow Chart'!AG89),0)
-IF('Financial Goals (recurring)'!$K$3=7,IF('Detailed Cash Flow Chart'!AN89="",0,'Detailed Cash Flow Chart'!AN89),0)</f>
        <v>#N/A</v>
      </c>
    </row>
    <row r="90" spans="1:37" ht="15.6">
      <c r="A90" s="45" t="e">
        <f ca="1">IF(ISERROR(C90),NA(),'Detailed Cash Flow Chart'!AJ90)</f>
        <v>#N/A</v>
      </c>
      <c r="B90" s="40" t="str">
        <f ca="1">'Detailed Cash Flow Chart'!B90</f>
        <v/>
      </c>
      <c r="C90" s="87" t="e">
        <f t="shared" ca="1" si="17"/>
        <v>#N/A</v>
      </c>
      <c r="D90" s="87" t="e">
        <f t="shared" ca="1" si="12"/>
        <v>#N/A</v>
      </c>
      <c r="E90" s="87" t="e">
        <f t="shared" ca="1" si="13"/>
        <v>#N/A</v>
      </c>
      <c r="F90" s="87" t="e">
        <f t="shared" ca="1" si="14"/>
        <v>#N/A</v>
      </c>
      <c r="G90" s="87" t="e">
        <f t="shared" ca="1" si="15"/>
        <v>#N/A</v>
      </c>
      <c r="H90" s="87" t="e">
        <f t="shared" ca="1" si="18"/>
        <v>#N/A</v>
      </c>
      <c r="I90" s="87">
        <f ca="1">'Detailed Cash Flow Chart'!D90</f>
        <v>0</v>
      </c>
      <c r="J90" s="32" t="e">
        <f ca="1">IF(ISERROR(C90),NA(),'Detailed Cash Flow Chart'!C90)</f>
        <v>#N/A</v>
      </c>
      <c r="K90" s="32" t="e">
        <f t="shared" ca="1" si="16"/>
        <v>#N/A</v>
      </c>
      <c r="L90" s="46" t="e">
        <f ca="1">IF(ISERROR(C90),NA(),'Detailed Cash Flow Chart'!AQ90)</f>
        <v>#N/A</v>
      </c>
      <c r="M90" s="32" t="e">
        <f t="shared" ca="1" si="19"/>
        <v>#N/A</v>
      </c>
      <c r="N90" s="28"/>
      <c r="O90" s="67"/>
      <c r="P90" s="67"/>
      <c r="Q90" s="67"/>
      <c r="R90" s="67"/>
      <c r="S90" s="67"/>
      <c r="T90" s="67"/>
      <c r="U90" s="67"/>
      <c r="W90" s="67"/>
      <c r="X90" s="67"/>
      <c r="Y90" s="140" t="e">
        <f ca="1">IF('Detailed Cash Flow Chart'!E90=0,NA(),M90-'Detailed Cash Flow Chart'!E90)</f>
        <v>#N/A</v>
      </c>
      <c r="Z90" s="83"/>
      <c r="AA90" s="141" t="e">
        <f ca="1">Y90
-IF('Financial Goals (non-recurring)'!$B$4=2,IF('Detailed Cash Flow Chart'!S90="",0,'Detailed Cash Flow Chart'!S90),0)
-IF('Financial Goals (non-recurring)'!$D$4=2,IF('Detailed Cash Flow Chart'!U90="",0,'Detailed Cash Flow Chart'!U90),0)
-IF('Financial Goals (non-recurring)'!$F$4=2,IF('Detailed Cash Flow Chart'!W90="",0,'Detailed Cash Flow Chart'!W90),0)
-IF('Financial Goals (non-recurring)'!$H$4=2,IF('Detailed Cash Flow Chart'!Y90="",0,'Detailed Cash Flow Chart'!Y90),0)
-IF('Financial Goals (non-recurring)'!$J$4=2,IF('Detailed Cash Flow Chart'!AA90="",0,'Detailed Cash Flow Chart'!AA90),0)
-IF('Financial Goals (recurring)'!$B$3=2,IF('Detailed Cash Flow Chart'!AG90="",0,'Detailed Cash Flow Chart'!AG90),0)
-IF('Financial Goals (recurring)'!$K$3=2,IF('Detailed Cash Flow Chart'!AN90="",0,'Detailed Cash Flow Chart'!AN90),0)</f>
        <v>#N/A</v>
      </c>
      <c r="AB90" s="139"/>
      <c r="AC90" s="140" t="e">
        <f ca="1">AA90
-IF('Financial Goals (non-recurring)'!$B$4=3,IF('Detailed Cash Flow Chart'!S90="",0,'Detailed Cash Flow Chart'!S90),0)
-IF('Financial Goals (non-recurring)'!$D$4=3,IF('Detailed Cash Flow Chart'!U90="",0,'Detailed Cash Flow Chart'!U90),0)
-IF('Financial Goals (non-recurring)'!$F$4=3,IF('Detailed Cash Flow Chart'!W90="",0,'Detailed Cash Flow Chart'!W90),0)
-IF('Financial Goals (non-recurring)'!$H$4=3,IF('Detailed Cash Flow Chart'!Y90="",0,'Detailed Cash Flow Chart'!Y90),0)
-IF('Financial Goals (non-recurring)'!$J$4=3,IF('Detailed Cash Flow Chart'!AA90="",0,'Detailed Cash Flow Chart'!AA90),0)
-IF('Financial Goals (recurring)'!$B$3=3,IF('Detailed Cash Flow Chart'!AG90="",0,'Detailed Cash Flow Chart'!AG90),0)
-IF('Financial Goals (recurring)'!$K$3=3,IF('Detailed Cash Flow Chart'!AN90="",0,'Detailed Cash Flow Chart'!AN90),0)</f>
        <v>#N/A</v>
      </c>
      <c r="AD90" s="83"/>
      <c r="AE90" s="146" t="e">
        <f ca="1">AC90
-IF('Financial Goals (non-recurring)'!$B$4=4,IF('Detailed Cash Flow Chart'!S90="",0,'Detailed Cash Flow Chart'!S90),0)
-IF('Financial Goals (non-recurring)'!$D$4=4,IF('Detailed Cash Flow Chart'!U90="",0,'Detailed Cash Flow Chart'!U90),0)
-IF('Financial Goals (non-recurring)'!$F$4=4,IF('Detailed Cash Flow Chart'!W90="",0,'Detailed Cash Flow Chart'!W90),0)
-IF('Financial Goals (non-recurring)'!$H$4=4,IF('Detailed Cash Flow Chart'!Y90="",0,'Detailed Cash Flow Chart'!Y90),0)
-IF('Financial Goals (non-recurring)'!$J$4=4,IF('Detailed Cash Flow Chart'!AA90="",0,'Detailed Cash Flow Chart'!AA90),0)
-IF('Financial Goals (recurring)'!$B$3=4,IF('Detailed Cash Flow Chart'!AG90="",0,'Detailed Cash Flow Chart'!AG90),0)
-IF('Financial Goals (recurring)'!$K$3=4,IF('Detailed Cash Flow Chart'!AN90="",0,'Detailed Cash Flow Chart'!AN90),0)</f>
        <v>#N/A</v>
      </c>
      <c r="AF90" s="139"/>
      <c r="AG90" s="145" t="e">
        <f ca="1">AE90
-IF('Financial Goals (non-recurring)'!$B$4=5,IF('Detailed Cash Flow Chart'!S90="",0,'Detailed Cash Flow Chart'!S90),0)
-IF('Financial Goals (non-recurring)'!$D$4=5,IF('Detailed Cash Flow Chart'!U90="",0,'Detailed Cash Flow Chart'!U90),0)
-IF('Financial Goals (non-recurring)'!$F$4=5,IF('Detailed Cash Flow Chart'!W90="",0,'Detailed Cash Flow Chart'!W90),0)
-IF('Financial Goals (non-recurring)'!$H$4=5,IF('Detailed Cash Flow Chart'!Y90="",0,'Detailed Cash Flow Chart'!Y90),0)
-IF('Financial Goals (non-recurring)'!$J$4=5,IF('Detailed Cash Flow Chart'!AA90="",0,'Detailed Cash Flow Chart'!AA90),0)
-IF('Financial Goals (recurring)'!$B$3=5,IF('Detailed Cash Flow Chart'!AG90="",0,'Detailed Cash Flow Chart'!AG90),0)
-IF('Financial Goals (recurring)'!$K$3=5,IF('Detailed Cash Flow Chart'!AN90="",0,'Detailed Cash Flow Chart'!AN90),0)</f>
        <v>#N/A</v>
      </c>
      <c r="AI90" s="145" t="e">
        <f ca="1">AG90
-IF('Financial Goals (non-recurring)'!$B$4=6,IF('Detailed Cash Flow Chart'!S90="",0,'Detailed Cash Flow Chart'!S90),0)
-IF('Financial Goals (non-recurring)'!$D$4=6,IF('Detailed Cash Flow Chart'!U90="",0,'Detailed Cash Flow Chart'!U90),0)
-IF('Financial Goals (non-recurring)'!$F$4=6,IF('Detailed Cash Flow Chart'!W90="",0,'Detailed Cash Flow Chart'!W90),0)
-IF('Financial Goals (non-recurring)'!$H$4=6,IF('Detailed Cash Flow Chart'!Y90="",0,'Detailed Cash Flow Chart'!Y90),0)
-IF('Financial Goals (non-recurring)'!$J$4=6,IF('Detailed Cash Flow Chart'!AA90="",0,'Detailed Cash Flow Chart'!AA90),0)
-IF('Financial Goals (recurring)'!$B$3=6,IF('Detailed Cash Flow Chart'!AG90="",0,'Detailed Cash Flow Chart'!AG90),0)
-IF('Financial Goals (recurring)'!$K$3=6,IF('Detailed Cash Flow Chart'!AN90="",0,'Detailed Cash Flow Chart'!AN90),0)</f>
        <v>#N/A</v>
      </c>
      <c r="AK90" s="145" t="e">
        <f ca="1">AI90
-IF('Financial Goals (non-recurring)'!$B$4=7,IF('Detailed Cash Flow Chart'!S90="",0,'Detailed Cash Flow Chart'!S90),0)
-IF('Financial Goals (non-recurring)'!$D$4=7,IF('Detailed Cash Flow Chart'!U90="",0,'Detailed Cash Flow Chart'!U90),0)
-IF('Financial Goals (non-recurring)'!$F$4=7,IF('Detailed Cash Flow Chart'!W90="",0,'Detailed Cash Flow Chart'!W90),0)
-IF('Financial Goals (non-recurring)'!$H$4=7,IF('Detailed Cash Flow Chart'!Y90="",0,'Detailed Cash Flow Chart'!Y90),0)
-IF('Financial Goals (non-recurring)'!$J$4=7,IF('Detailed Cash Flow Chart'!AA90="",0,'Detailed Cash Flow Chart'!AA90),0)
-IF('Financial Goals (recurring)'!$B$3=7,IF('Detailed Cash Flow Chart'!AG90="",0,'Detailed Cash Flow Chart'!AG90),0)
-IF('Financial Goals (recurring)'!$K$3=7,IF('Detailed Cash Flow Chart'!AN90="",0,'Detailed Cash Flow Chart'!AN90),0)</f>
        <v>#N/A</v>
      </c>
    </row>
    <row r="91" spans="1:37" ht="15.6">
      <c r="A91" s="45" t="e">
        <f ca="1">IF(ISERROR(C91),NA(),'Detailed Cash Flow Chart'!AJ91)</f>
        <v>#N/A</v>
      </c>
      <c r="B91" s="40" t="str">
        <f ca="1">'Detailed Cash Flow Chart'!B91</f>
        <v/>
      </c>
      <c r="C91" s="87" t="e">
        <f t="shared" ca="1" si="17"/>
        <v>#N/A</v>
      </c>
      <c r="D91" s="87" t="e">
        <f t="shared" ca="1" si="12"/>
        <v>#N/A</v>
      </c>
      <c r="E91" s="87" t="e">
        <f t="shared" ca="1" si="13"/>
        <v>#N/A</v>
      </c>
      <c r="F91" s="87" t="e">
        <f t="shared" ca="1" si="14"/>
        <v>#N/A</v>
      </c>
      <c r="G91" s="87" t="e">
        <f t="shared" ca="1" si="15"/>
        <v>#N/A</v>
      </c>
      <c r="H91" s="87" t="e">
        <f t="shared" ca="1" si="18"/>
        <v>#N/A</v>
      </c>
      <c r="I91" s="87">
        <f ca="1">'Detailed Cash Flow Chart'!D91</f>
        <v>0</v>
      </c>
      <c r="J91" s="32" t="e">
        <f ca="1">IF(ISERROR(C91),NA(),'Detailed Cash Flow Chart'!C91)</f>
        <v>#N/A</v>
      </c>
      <c r="K91" s="32" t="e">
        <f t="shared" ca="1" si="16"/>
        <v>#N/A</v>
      </c>
      <c r="L91" s="46" t="e">
        <f ca="1">IF(ISERROR(C91),NA(),'Detailed Cash Flow Chart'!AQ91)</f>
        <v>#N/A</v>
      </c>
      <c r="M91" s="32" t="e">
        <f t="shared" ca="1" si="19"/>
        <v>#N/A</v>
      </c>
      <c r="N91" s="28"/>
      <c r="O91" s="67"/>
      <c r="P91" s="67"/>
      <c r="Q91" s="67"/>
      <c r="R91" s="67"/>
      <c r="S91" s="67"/>
      <c r="T91" s="67"/>
      <c r="U91" s="67"/>
      <c r="W91" s="67"/>
      <c r="X91" s="67"/>
      <c r="Y91" s="140" t="e">
        <f ca="1">IF('Detailed Cash Flow Chart'!E91=0,NA(),M91-'Detailed Cash Flow Chart'!E91)</f>
        <v>#N/A</v>
      </c>
      <c r="Z91" s="83"/>
      <c r="AA91" s="141" t="e">
        <f ca="1">Y91
-IF('Financial Goals (non-recurring)'!$B$4=2,IF('Detailed Cash Flow Chart'!S91="",0,'Detailed Cash Flow Chart'!S91),0)
-IF('Financial Goals (non-recurring)'!$D$4=2,IF('Detailed Cash Flow Chart'!U91="",0,'Detailed Cash Flow Chart'!U91),0)
-IF('Financial Goals (non-recurring)'!$F$4=2,IF('Detailed Cash Flow Chart'!W91="",0,'Detailed Cash Flow Chart'!W91),0)
-IF('Financial Goals (non-recurring)'!$H$4=2,IF('Detailed Cash Flow Chart'!Y91="",0,'Detailed Cash Flow Chart'!Y91),0)
-IF('Financial Goals (non-recurring)'!$J$4=2,IF('Detailed Cash Flow Chart'!AA91="",0,'Detailed Cash Flow Chart'!AA91),0)
-IF('Financial Goals (recurring)'!$B$3=2,IF('Detailed Cash Flow Chart'!AG91="",0,'Detailed Cash Flow Chart'!AG91),0)
-IF('Financial Goals (recurring)'!$K$3=2,IF('Detailed Cash Flow Chart'!AN91="",0,'Detailed Cash Flow Chart'!AN91),0)</f>
        <v>#N/A</v>
      </c>
      <c r="AB91" s="139"/>
      <c r="AC91" s="140" t="e">
        <f ca="1">AA91
-IF('Financial Goals (non-recurring)'!$B$4=3,IF('Detailed Cash Flow Chart'!S91="",0,'Detailed Cash Flow Chart'!S91),0)
-IF('Financial Goals (non-recurring)'!$D$4=3,IF('Detailed Cash Flow Chart'!U91="",0,'Detailed Cash Flow Chart'!U91),0)
-IF('Financial Goals (non-recurring)'!$F$4=3,IF('Detailed Cash Flow Chart'!W91="",0,'Detailed Cash Flow Chart'!W91),0)
-IF('Financial Goals (non-recurring)'!$H$4=3,IF('Detailed Cash Flow Chart'!Y91="",0,'Detailed Cash Flow Chart'!Y91),0)
-IF('Financial Goals (non-recurring)'!$J$4=3,IF('Detailed Cash Flow Chart'!AA91="",0,'Detailed Cash Flow Chart'!AA91),0)
-IF('Financial Goals (recurring)'!$B$3=3,IF('Detailed Cash Flow Chart'!AG91="",0,'Detailed Cash Flow Chart'!AG91),0)
-IF('Financial Goals (recurring)'!$K$3=3,IF('Detailed Cash Flow Chart'!AN91="",0,'Detailed Cash Flow Chart'!AN91),0)</f>
        <v>#N/A</v>
      </c>
      <c r="AD91" s="83"/>
      <c r="AE91" s="146" t="e">
        <f ca="1">AC91
-IF('Financial Goals (non-recurring)'!$B$4=4,IF('Detailed Cash Flow Chart'!S91="",0,'Detailed Cash Flow Chart'!S91),0)
-IF('Financial Goals (non-recurring)'!$D$4=4,IF('Detailed Cash Flow Chart'!U91="",0,'Detailed Cash Flow Chart'!U91),0)
-IF('Financial Goals (non-recurring)'!$F$4=4,IF('Detailed Cash Flow Chart'!W91="",0,'Detailed Cash Flow Chart'!W91),0)
-IF('Financial Goals (non-recurring)'!$H$4=4,IF('Detailed Cash Flow Chart'!Y91="",0,'Detailed Cash Flow Chart'!Y91),0)
-IF('Financial Goals (non-recurring)'!$J$4=4,IF('Detailed Cash Flow Chart'!AA91="",0,'Detailed Cash Flow Chart'!AA91),0)
-IF('Financial Goals (recurring)'!$B$3=4,IF('Detailed Cash Flow Chart'!AG91="",0,'Detailed Cash Flow Chart'!AG91),0)
-IF('Financial Goals (recurring)'!$K$3=4,IF('Detailed Cash Flow Chart'!AN91="",0,'Detailed Cash Flow Chart'!AN91),0)</f>
        <v>#N/A</v>
      </c>
      <c r="AF91" s="139"/>
      <c r="AG91" s="145" t="e">
        <f ca="1">AE91
-IF('Financial Goals (non-recurring)'!$B$4=5,IF('Detailed Cash Flow Chart'!S91="",0,'Detailed Cash Flow Chart'!S91),0)
-IF('Financial Goals (non-recurring)'!$D$4=5,IF('Detailed Cash Flow Chart'!U91="",0,'Detailed Cash Flow Chart'!U91),0)
-IF('Financial Goals (non-recurring)'!$F$4=5,IF('Detailed Cash Flow Chart'!W91="",0,'Detailed Cash Flow Chart'!W91),0)
-IF('Financial Goals (non-recurring)'!$H$4=5,IF('Detailed Cash Flow Chart'!Y91="",0,'Detailed Cash Flow Chart'!Y91),0)
-IF('Financial Goals (non-recurring)'!$J$4=5,IF('Detailed Cash Flow Chart'!AA91="",0,'Detailed Cash Flow Chart'!AA91),0)
-IF('Financial Goals (recurring)'!$B$3=5,IF('Detailed Cash Flow Chart'!AG91="",0,'Detailed Cash Flow Chart'!AG91),0)
-IF('Financial Goals (recurring)'!$K$3=5,IF('Detailed Cash Flow Chart'!AN91="",0,'Detailed Cash Flow Chart'!AN91),0)</f>
        <v>#N/A</v>
      </c>
      <c r="AI91" s="145" t="e">
        <f ca="1">AG91
-IF('Financial Goals (non-recurring)'!$B$4=6,IF('Detailed Cash Flow Chart'!S91="",0,'Detailed Cash Flow Chart'!S91),0)
-IF('Financial Goals (non-recurring)'!$D$4=6,IF('Detailed Cash Flow Chart'!U91="",0,'Detailed Cash Flow Chart'!U91),0)
-IF('Financial Goals (non-recurring)'!$F$4=6,IF('Detailed Cash Flow Chart'!W91="",0,'Detailed Cash Flow Chart'!W91),0)
-IF('Financial Goals (non-recurring)'!$H$4=6,IF('Detailed Cash Flow Chart'!Y91="",0,'Detailed Cash Flow Chart'!Y91),0)
-IF('Financial Goals (non-recurring)'!$J$4=6,IF('Detailed Cash Flow Chart'!AA91="",0,'Detailed Cash Flow Chart'!AA91),0)
-IF('Financial Goals (recurring)'!$B$3=6,IF('Detailed Cash Flow Chart'!AG91="",0,'Detailed Cash Flow Chart'!AG91),0)
-IF('Financial Goals (recurring)'!$K$3=6,IF('Detailed Cash Flow Chart'!AN91="",0,'Detailed Cash Flow Chart'!AN91),0)</f>
        <v>#N/A</v>
      </c>
      <c r="AK91" s="145" t="e">
        <f ca="1">AI91
-IF('Financial Goals (non-recurring)'!$B$4=7,IF('Detailed Cash Flow Chart'!S91="",0,'Detailed Cash Flow Chart'!S91),0)
-IF('Financial Goals (non-recurring)'!$D$4=7,IF('Detailed Cash Flow Chart'!U91="",0,'Detailed Cash Flow Chart'!U91),0)
-IF('Financial Goals (non-recurring)'!$F$4=7,IF('Detailed Cash Flow Chart'!W91="",0,'Detailed Cash Flow Chart'!W91),0)
-IF('Financial Goals (non-recurring)'!$H$4=7,IF('Detailed Cash Flow Chart'!Y91="",0,'Detailed Cash Flow Chart'!Y91),0)
-IF('Financial Goals (non-recurring)'!$J$4=7,IF('Detailed Cash Flow Chart'!AA91="",0,'Detailed Cash Flow Chart'!AA91),0)
-IF('Financial Goals (recurring)'!$B$3=7,IF('Detailed Cash Flow Chart'!AG91="",0,'Detailed Cash Flow Chart'!AG91),0)
-IF('Financial Goals (recurring)'!$K$3=7,IF('Detailed Cash Flow Chart'!AN91="",0,'Detailed Cash Flow Chart'!AN91),0)</f>
        <v>#N/A</v>
      </c>
    </row>
    <row r="92" spans="1:37" ht="15.6">
      <c r="A92" s="45" t="e">
        <f ca="1">IF(ISERROR(C92),NA(),'Detailed Cash Flow Chart'!AJ92)</f>
        <v>#N/A</v>
      </c>
      <c r="B92" s="40" t="str">
        <f ca="1">'Detailed Cash Flow Chart'!B92</f>
        <v/>
      </c>
      <c r="C92" s="87" t="e">
        <f t="shared" ca="1" si="17"/>
        <v>#N/A</v>
      </c>
      <c r="D92" s="87" t="e">
        <f t="shared" ca="1" si="12"/>
        <v>#N/A</v>
      </c>
      <c r="E92" s="87" t="e">
        <f t="shared" ca="1" si="13"/>
        <v>#N/A</v>
      </c>
      <c r="F92" s="87" t="e">
        <f t="shared" ca="1" si="14"/>
        <v>#N/A</v>
      </c>
      <c r="G92" s="87" t="e">
        <f t="shared" ca="1" si="15"/>
        <v>#N/A</v>
      </c>
      <c r="H92" s="87" t="e">
        <f t="shared" ca="1" si="18"/>
        <v>#N/A</v>
      </c>
      <c r="I92" s="87">
        <f ca="1">'Detailed Cash Flow Chart'!D92</f>
        <v>0</v>
      </c>
      <c r="J92" s="32" t="e">
        <f ca="1">IF(ISERROR(C92),NA(),'Detailed Cash Flow Chart'!C92)</f>
        <v>#N/A</v>
      </c>
      <c r="K92" s="32" t="e">
        <f t="shared" ca="1" si="16"/>
        <v>#N/A</v>
      </c>
      <c r="L92" s="46" t="e">
        <f ca="1">IF(ISERROR(C92),NA(),'Detailed Cash Flow Chart'!AQ92)</f>
        <v>#N/A</v>
      </c>
      <c r="M92" s="32" t="e">
        <f t="shared" ca="1" si="19"/>
        <v>#N/A</v>
      </c>
      <c r="N92" s="28"/>
      <c r="O92" s="67"/>
      <c r="P92" s="67"/>
      <c r="Q92" s="67"/>
      <c r="R92" s="67"/>
      <c r="S92" s="67"/>
      <c r="T92" s="67"/>
      <c r="U92" s="67"/>
      <c r="W92" s="67"/>
      <c r="X92" s="67"/>
      <c r="Y92" s="140" t="e">
        <f ca="1">IF('Detailed Cash Flow Chart'!E92=0,NA(),M92-'Detailed Cash Flow Chart'!E92)</f>
        <v>#N/A</v>
      </c>
      <c r="Z92" s="83"/>
      <c r="AA92" s="141" t="e">
        <f ca="1">Y92
-IF('Financial Goals (non-recurring)'!$B$4=2,IF('Detailed Cash Flow Chart'!S92="",0,'Detailed Cash Flow Chart'!S92),0)
-IF('Financial Goals (non-recurring)'!$D$4=2,IF('Detailed Cash Flow Chart'!U92="",0,'Detailed Cash Flow Chart'!U92),0)
-IF('Financial Goals (non-recurring)'!$F$4=2,IF('Detailed Cash Flow Chart'!W92="",0,'Detailed Cash Flow Chart'!W92),0)
-IF('Financial Goals (non-recurring)'!$H$4=2,IF('Detailed Cash Flow Chart'!Y92="",0,'Detailed Cash Flow Chart'!Y92),0)
-IF('Financial Goals (non-recurring)'!$J$4=2,IF('Detailed Cash Flow Chart'!AA92="",0,'Detailed Cash Flow Chart'!AA92),0)
-IF('Financial Goals (recurring)'!$B$3=2,IF('Detailed Cash Flow Chart'!AG92="",0,'Detailed Cash Flow Chart'!AG92),0)
-IF('Financial Goals (recurring)'!$K$3=2,IF('Detailed Cash Flow Chart'!AN92="",0,'Detailed Cash Flow Chart'!AN92),0)</f>
        <v>#N/A</v>
      </c>
      <c r="AB92" s="139"/>
      <c r="AC92" s="140" t="e">
        <f ca="1">AA92
-IF('Financial Goals (non-recurring)'!$B$4=3,IF('Detailed Cash Flow Chart'!S92="",0,'Detailed Cash Flow Chart'!S92),0)
-IF('Financial Goals (non-recurring)'!$D$4=3,IF('Detailed Cash Flow Chart'!U92="",0,'Detailed Cash Flow Chart'!U92),0)
-IF('Financial Goals (non-recurring)'!$F$4=3,IF('Detailed Cash Flow Chart'!W92="",0,'Detailed Cash Flow Chart'!W92),0)
-IF('Financial Goals (non-recurring)'!$H$4=3,IF('Detailed Cash Flow Chart'!Y92="",0,'Detailed Cash Flow Chart'!Y92),0)
-IF('Financial Goals (non-recurring)'!$J$4=3,IF('Detailed Cash Flow Chart'!AA92="",0,'Detailed Cash Flow Chart'!AA92),0)
-IF('Financial Goals (recurring)'!$B$3=3,IF('Detailed Cash Flow Chart'!AG92="",0,'Detailed Cash Flow Chart'!AG92),0)
-IF('Financial Goals (recurring)'!$K$3=3,IF('Detailed Cash Flow Chart'!AN92="",0,'Detailed Cash Flow Chart'!AN92),0)</f>
        <v>#N/A</v>
      </c>
      <c r="AD92" s="83"/>
      <c r="AE92" s="146" t="e">
        <f ca="1">AC92
-IF('Financial Goals (non-recurring)'!$B$4=4,IF('Detailed Cash Flow Chart'!S92="",0,'Detailed Cash Flow Chart'!S92),0)
-IF('Financial Goals (non-recurring)'!$D$4=4,IF('Detailed Cash Flow Chart'!U92="",0,'Detailed Cash Flow Chart'!U92),0)
-IF('Financial Goals (non-recurring)'!$F$4=4,IF('Detailed Cash Flow Chart'!W92="",0,'Detailed Cash Flow Chart'!W92),0)
-IF('Financial Goals (non-recurring)'!$H$4=4,IF('Detailed Cash Flow Chart'!Y92="",0,'Detailed Cash Flow Chart'!Y92),0)
-IF('Financial Goals (non-recurring)'!$J$4=4,IF('Detailed Cash Flow Chart'!AA92="",0,'Detailed Cash Flow Chart'!AA92),0)
-IF('Financial Goals (recurring)'!$B$3=4,IF('Detailed Cash Flow Chart'!AG92="",0,'Detailed Cash Flow Chart'!AG92),0)
-IF('Financial Goals (recurring)'!$K$3=4,IF('Detailed Cash Flow Chart'!AN92="",0,'Detailed Cash Flow Chart'!AN92),0)</f>
        <v>#N/A</v>
      </c>
      <c r="AF92" s="139"/>
      <c r="AG92" s="145" t="e">
        <f ca="1">AE92
-IF('Financial Goals (non-recurring)'!$B$4=5,IF('Detailed Cash Flow Chart'!S92="",0,'Detailed Cash Flow Chart'!S92),0)
-IF('Financial Goals (non-recurring)'!$D$4=5,IF('Detailed Cash Flow Chart'!U92="",0,'Detailed Cash Flow Chart'!U92),0)
-IF('Financial Goals (non-recurring)'!$F$4=5,IF('Detailed Cash Flow Chart'!W92="",0,'Detailed Cash Flow Chart'!W92),0)
-IF('Financial Goals (non-recurring)'!$H$4=5,IF('Detailed Cash Flow Chart'!Y92="",0,'Detailed Cash Flow Chart'!Y92),0)
-IF('Financial Goals (non-recurring)'!$J$4=5,IF('Detailed Cash Flow Chart'!AA92="",0,'Detailed Cash Flow Chart'!AA92),0)
-IF('Financial Goals (recurring)'!$B$3=5,IF('Detailed Cash Flow Chart'!AG92="",0,'Detailed Cash Flow Chart'!AG92),0)
-IF('Financial Goals (recurring)'!$K$3=5,IF('Detailed Cash Flow Chart'!AN92="",0,'Detailed Cash Flow Chart'!AN92),0)</f>
        <v>#N/A</v>
      </c>
      <c r="AI92" s="145" t="e">
        <f ca="1">AG92
-IF('Financial Goals (non-recurring)'!$B$4=6,IF('Detailed Cash Flow Chart'!S92="",0,'Detailed Cash Flow Chart'!S92),0)
-IF('Financial Goals (non-recurring)'!$D$4=6,IF('Detailed Cash Flow Chart'!U92="",0,'Detailed Cash Flow Chart'!U92),0)
-IF('Financial Goals (non-recurring)'!$F$4=6,IF('Detailed Cash Flow Chart'!W92="",0,'Detailed Cash Flow Chart'!W92),0)
-IF('Financial Goals (non-recurring)'!$H$4=6,IF('Detailed Cash Flow Chart'!Y92="",0,'Detailed Cash Flow Chart'!Y92),0)
-IF('Financial Goals (non-recurring)'!$J$4=6,IF('Detailed Cash Flow Chart'!AA92="",0,'Detailed Cash Flow Chart'!AA92),0)
-IF('Financial Goals (recurring)'!$B$3=6,IF('Detailed Cash Flow Chart'!AG92="",0,'Detailed Cash Flow Chart'!AG92),0)
-IF('Financial Goals (recurring)'!$K$3=6,IF('Detailed Cash Flow Chart'!AN92="",0,'Detailed Cash Flow Chart'!AN92),0)</f>
        <v>#N/A</v>
      </c>
      <c r="AK92" s="145" t="e">
        <f ca="1">AI92
-IF('Financial Goals (non-recurring)'!$B$4=7,IF('Detailed Cash Flow Chart'!S92="",0,'Detailed Cash Flow Chart'!S92),0)
-IF('Financial Goals (non-recurring)'!$D$4=7,IF('Detailed Cash Flow Chart'!U92="",0,'Detailed Cash Flow Chart'!U92),0)
-IF('Financial Goals (non-recurring)'!$F$4=7,IF('Detailed Cash Flow Chart'!W92="",0,'Detailed Cash Flow Chart'!W92),0)
-IF('Financial Goals (non-recurring)'!$H$4=7,IF('Detailed Cash Flow Chart'!Y92="",0,'Detailed Cash Flow Chart'!Y92),0)
-IF('Financial Goals (non-recurring)'!$J$4=7,IF('Detailed Cash Flow Chart'!AA92="",0,'Detailed Cash Flow Chart'!AA92),0)
-IF('Financial Goals (recurring)'!$B$3=7,IF('Detailed Cash Flow Chart'!AG92="",0,'Detailed Cash Flow Chart'!AG92),0)
-IF('Financial Goals (recurring)'!$K$3=7,IF('Detailed Cash Flow Chart'!AN92="",0,'Detailed Cash Flow Chart'!AN92),0)</f>
        <v>#N/A</v>
      </c>
    </row>
    <row r="93" spans="1:37" ht="15.6">
      <c r="A93" s="45" t="e">
        <f ca="1">IF(ISERROR(C93),NA(),'Detailed Cash Flow Chart'!AJ93)</f>
        <v>#N/A</v>
      </c>
      <c r="B93" s="40" t="str">
        <f ca="1">'Detailed Cash Flow Chart'!B93</f>
        <v/>
      </c>
      <c r="C93" s="87" t="e">
        <f t="shared" ca="1" si="17"/>
        <v>#N/A</v>
      </c>
      <c r="D93" s="87" t="e">
        <f t="shared" ca="1" si="12"/>
        <v>#N/A</v>
      </c>
      <c r="E93" s="87" t="e">
        <f t="shared" ca="1" si="13"/>
        <v>#N/A</v>
      </c>
      <c r="F93" s="87" t="e">
        <f t="shared" ca="1" si="14"/>
        <v>#N/A</v>
      </c>
      <c r="G93" s="87" t="e">
        <f t="shared" ca="1" si="15"/>
        <v>#N/A</v>
      </c>
      <c r="H93" s="87" t="e">
        <f t="shared" ca="1" si="18"/>
        <v>#N/A</v>
      </c>
      <c r="I93" s="87">
        <f ca="1">'Detailed Cash Flow Chart'!D93</f>
        <v>0</v>
      </c>
      <c r="J93" s="32" t="e">
        <f ca="1">IF(ISERROR(C93),NA(),'Detailed Cash Flow Chart'!C93)</f>
        <v>#N/A</v>
      </c>
      <c r="K93" s="32" t="e">
        <f t="shared" ca="1" si="16"/>
        <v>#N/A</v>
      </c>
      <c r="L93" s="46" t="e">
        <f ca="1">IF(ISERROR(C93),NA(),'Detailed Cash Flow Chart'!AQ93)</f>
        <v>#N/A</v>
      </c>
      <c r="M93" s="32" t="e">
        <f t="shared" ca="1" si="19"/>
        <v>#N/A</v>
      </c>
      <c r="N93" s="28"/>
      <c r="O93" s="67"/>
      <c r="P93" s="67"/>
      <c r="Q93" s="67"/>
      <c r="R93" s="67"/>
      <c r="S93" s="67"/>
      <c r="T93" s="67"/>
      <c r="U93" s="67"/>
      <c r="W93" s="67"/>
      <c r="X93" s="67"/>
      <c r="Y93" s="140" t="e">
        <f ca="1">IF('Detailed Cash Flow Chart'!E93=0,NA(),M93-'Detailed Cash Flow Chart'!E93)</f>
        <v>#N/A</v>
      </c>
      <c r="Z93" s="83"/>
      <c r="AA93" s="141" t="e">
        <f ca="1">Y93
-IF('Financial Goals (non-recurring)'!$B$4=2,IF('Detailed Cash Flow Chart'!S93="",0,'Detailed Cash Flow Chart'!S93),0)
-IF('Financial Goals (non-recurring)'!$D$4=2,IF('Detailed Cash Flow Chart'!U93="",0,'Detailed Cash Flow Chart'!U93),0)
-IF('Financial Goals (non-recurring)'!$F$4=2,IF('Detailed Cash Flow Chart'!W93="",0,'Detailed Cash Flow Chart'!W93),0)
-IF('Financial Goals (non-recurring)'!$H$4=2,IF('Detailed Cash Flow Chart'!Y93="",0,'Detailed Cash Flow Chart'!Y93),0)
-IF('Financial Goals (non-recurring)'!$J$4=2,IF('Detailed Cash Flow Chart'!AA93="",0,'Detailed Cash Flow Chart'!AA93),0)
-IF('Financial Goals (recurring)'!$B$3=2,IF('Detailed Cash Flow Chart'!AG93="",0,'Detailed Cash Flow Chart'!AG93),0)
-IF('Financial Goals (recurring)'!$K$3=2,IF('Detailed Cash Flow Chart'!AN93="",0,'Detailed Cash Flow Chart'!AN93),0)</f>
        <v>#N/A</v>
      </c>
      <c r="AB93" s="139"/>
      <c r="AC93" s="140" t="e">
        <f ca="1">AA93
-IF('Financial Goals (non-recurring)'!$B$4=3,IF('Detailed Cash Flow Chart'!S93="",0,'Detailed Cash Flow Chart'!S93),0)
-IF('Financial Goals (non-recurring)'!$D$4=3,IF('Detailed Cash Flow Chart'!U93="",0,'Detailed Cash Flow Chart'!U93),0)
-IF('Financial Goals (non-recurring)'!$F$4=3,IF('Detailed Cash Flow Chart'!W93="",0,'Detailed Cash Flow Chart'!W93),0)
-IF('Financial Goals (non-recurring)'!$H$4=3,IF('Detailed Cash Flow Chart'!Y93="",0,'Detailed Cash Flow Chart'!Y93),0)
-IF('Financial Goals (non-recurring)'!$J$4=3,IF('Detailed Cash Flow Chart'!AA93="",0,'Detailed Cash Flow Chart'!AA93),0)
-IF('Financial Goals (recurring)'!$B$3=3,IF('Detailed Cash Flow Chart'!AG93="",0,'Detailed Cash Flow Chart'!AG93),0)
-IF('Financial Goals (recurring)'!$K$3=3,IF('Detailed Cash Flow Chart'!AN93="",0,'Detailed Cash Flow Chart'!AN93),0)</f>
        <v>#N/A</v>
      </c>
      <c r="AD93" s="83"/>
      <c r="AE93" s="146" t="e">
        <f ca="1">AC93
-IF('Financial Goals (non-recurring)'!$B$4=4,IF('Detailed Cash Flow Chart'!S93="",0,'Detailed Cash Flow Chart'!S93),0)
-IF('Financial Goals (non-recurring)'!$D$4=4,IF('Detailed Cash Flow Chart'!U93="",0,'Detailed Cash Flow Chart'!U93),0)
-IF('Financial Goals (non-recurring)'!$F$4=4,IF('Detailed Cash Flow Chart'!W93="",0,'Detailed Cash Flow Chart'!W93),0)
-IF('Financial Goals (non-recurring)'!$H$4=4,IF('Detailed Cash Flow Chart'!Y93="",0,'Detailed Cash Flow Chart'!Y93),0)
-IF('Financial Goals (non-recurring)'!$J$4=4,IF('Detailed Cash Flow Chart'!AA93="",0,'Detailed Cash Flow Chart'!AA93),0)
-IF('Financial Goals (recurring)'!$B$3=4,IF('Detailed Cash Flow Chart'!AG93="",0,'Detailed Cash Flow Chart'!AG93),0)
-IF('Financial Goals (recurring)'!$K$3=4,IF('Detailed Cash Flow Chart'!AN93="",0,'Detailed Cash Flow Chart'!AN93),0)</f>
        <v>#N/A</v>
      </c>
      <c r="AF93" s="139"/>
      <c r="AG93" s="145" t="e">
        <f ca="1">AE93
-IF('Financial Goals (non-recurring)'!$B$4=5,IF('Detailed Cash Flow Chart'!S93="",0,'Detailed Cash Flow Chart'!S93),0)
-IF('Financial Goals (non-recurring)'!$D$4=5,IF('Detailed Cash Flow Chart'!U93="",0,'Detailed Cash Flow Chart'!U93),0)
-IF('Financial Goals (non-recurring)'!$F$4=5,IF('Detailed Cash Flow Chart'!W93="",0,'Detailed Cash Flow Chart'!W93),0)
-IF('Financial Goals (non-recurring)'!$H$4=5,IF('Detailed Cash Flow Chart'!Y93="",0,'Detailed Cash Flow Chart'!Y93),0)
-IF('Financial Goals (non-recurring)'!$J$4=5,IF('Detailed Cash Flow Chart'!AA93="",0,'Detailed Cash Flow Chart'!AA93),0)
-IF('Financial Goals (recurring)'!$B$3=5,IF('Detailed Cash Flow Chart'!AG93="",0,'Detailed Cash Flow Chart'!AG93),0)
-IF('Financial Goals (recurring)'!$K$3=5,IF('Detailed Cash Flow Chart'!AN93="",0,'Detailed Cash Flow Chart'!AN93),0)</f>
        <v>#N/A</v>
      </c>
      <c r="AI93" s="145" t="e">
        <f ca="1">AG93
-IF('Financial Goals (non-recurring)'!$B$4=6,IF('Detailed Cash Flow Chart'!S93="",0,'Detailed Cash Flow Chart'!S93),0)
-IF('Financial Goals (non-recurring)'!$D$4=6,IF('Detailed Cash Flow Chart'!U93="",0,'Detailed Cash Flow Chart'!U93),0)
-IF('Financial Goals (non-recurring)'!$F$4=6,IF('Detailed Cash Flow Chart'!W93="",0,'Detailed Cash Flow Chart'!W93),0)
-IF('Financial Goals (non-recurring)'!$H$4=6,IF('Detailed Cash Flow Chart'!Y93="",0,'Detailed Cash Flow Chart'!Y93),0)
-IF('Financial Goals (non-recurring)'!$J$4=6,IF('Detailed Cash Flow Chart'!AA93="",0,'Detailed Cash Flow Chart'!AA93),0)
-IF('Financial Goals (recurring)'!$B$3=6,IF('Detailed Cash Flow Chart'!AG93="",0,'Detailed Cash Flow Chart'!AG93),0)
-IF('Financial Goals (recurring)'!$K$3=6,IF('Detailed Cash Flow Chart'!AN93="",0,'Detailed Cash Flow Chart'!AN93),0)</f>
        <v>#N/A</v>
      </c>
      <c r="AK93" s="145" t="e">
        <f ca="1">AI93
-IF('Financial Goals (non-recurring)'!$B$4=7,IF('Detailed Cash Flow Chart'!S93="",0,'Detailed Cash Flow Chart'!S93),0)
-IF('Financial Goals (non-recurring)'!$D$4=7,IF('Detailed Cash Flow Chart'!U93="",0,'Detailed Cash Flow Chart'!U93),0)
-IF('Financial Goals (non-recurring)'!$F$4=7,IF('Detailed Cash Flow Chart'!W93="",0,'Detailed Cash Flow Chart'!W93),0)
-IF('Financial Goals (non-recurring)'!$H$4=7,IF('Detailed Cash Flow Chart'!Y93="",0,'Detailed Cash Flow Chart'!Y93),0)
-IF('Financial Goals (non-recurring)'!$J$4=7,IF('Detailed Cash Flow Chart'!AA93="",0,'Detailed Cash Flow Chart'!AA93),0)
-IF('Financial Goals (recurring)'!$B$3=7,IF('Detailed Cash Flow Chart'!AG93="",0,'Detailed Cash Flow Chart'!AG93),0)
-IF('Financial Goals (recurring)'!$K$3=7,IF('Detailed Cash Flow Chart'!AN93="",0,'Detailed Cash Flow Chart'!AN93),0)</f>
        <v>#N/A</v>
      </c>
    </row>
    <row r="94" spans="1:37" ht="15.6">
      <c r="A94" s="45" t="e">
        <f ca="1">IF(ISERROR(C94),NA(),'Detailed Cash Flow Chart'!AJ94)</f>
        <v>#N/A</v>
      </c>
      <c r="B94" s="40" t="str">
        <f ca="1">'Detailed Cash Flow Chart'!B94</f>
        <v/>
      </c>
      <c r="C94" s="87" t="e">
        <f t="shared" ca="1" si="17"/>
        <v>#N/A</v>
      </c>
      <c r="D94" s="87" t="e">
        <f t="shared" ca="1" si="12"/>
        <v>#N/A</v>
      </c>
      <c r="E94" s="87" t="e">
        <f t="shared" ca="1" si="13"/>
        <v>#N/A</v>
      </c>
      <c r="F94" s="87" t="e">
        <f t="shared" ca="1" si="14"/>
        <v>#N/A</v>
      </c>
      <c r="G94" s="87" t="e">
        <f t="shared" ca="1" si="15"/>
        <v>#N/A</v>
      </c>
      <c r="H94" s="87" t="e">
        <f t="shared" ca="1" si="18"/>
        <v>#N/A</v>
      </c>
      <c r="I94" s="87">
        <f ca="1">'Detailed Cash Flow Chart'!D94</f>
        <v>0</v>
      </c>
      <c r="J94" s="32" t="e">
        <f ca="1">IF(ISERROR(C94),NA(),'Detailed Cash Flow Chart'!C94)</f>
        <v>#N/A</v>
      </c>
      <c r="K94" s="32" t="e">
        <f t="shared" ca="1" si="16"/>
        <v>#N/A</v>
      </c>
      <c r="L94" s="46" t="e">
        <f ca="1">IF(ISERROR(C94),NA(),'Detailed Cash Flow Chart'!AQ94)</f>
        <v>#N/A</v>
      </c>
      <c r="M94" s="32" t="e">
        <f t="shared" ca="1" si="19"/>
        <v>#N/A</v>
      </c>
      <c r="N94" s="28"/>
      <c r="O94" s="67"/>
      <c r="P94" s="67"/>
      <c r="Q94" s="67"/>
      <c r="R94" s="67"/>
      <c r="S94" s="67"/>
      <c r="T94" s="67"/>
      <c r="U94" s="67"/>
      <c r="W94" s="67"/>
      <c r="X94" s="67"/>
      <c r="Y94" s="140" t="e">
        <f ca="1">IF('Detailed Cash Flow Chart'!E94=0,NA(),M94-'Detailed Cash Flow Chart'!E94)</f>
        <v>#N/A</v>
      </c>
      <c r="Z94" s="83"/>
      <c r="AA94" s="141" t="e">
        <f ca="1">Y94
-IF('Financial Goals (non-recurring)'!$B$4=2,IF('Detailed Cash Flow Chart'!S94="",0,'Detailed Cash Flow Chart'!S94),0)
-IF('Financial Goals (non-recurring)'!$D$4=2,IF('Detailed Cash Flow Chart'!U94="",0,'Detailed Cash Flow Chart'!U94),0)
-IF('Financial Goals (non-recurring)'!$F$4=2,IF('Detailed Cash Flow Chart'!W94="",0,'Detailed Cash Flow Chart'!W94),0)
-IF('Financial Goals (non-recurring)'!$H$4=2,IF('Detailed Cash Flow Chart'!Y94="",0,'Detailed Cash Flow Chart'!Y94),0)
-IF('Financial Goals (non-recurring)'!$J$4=2,IF('Detailed Cash Flow Chart'!AA94="",0,'Detailed Cash Flow Chart'!AA94),0)
-IF('Financial Goals (recurring)'!$B$3=2,IF('Detailed Cash Flow Chart'!AG94="",0,'Detailed Cash Flow Chart'!AG94),0)
-IF('Financial Goals (recurring)'!$K$3=2,IF('Detailed Cash Flow Chart'!AN94="",0,'Detailed Cash Flow Chart'!AN94),0)</f>
        <v>#N/A</v>
      </c>
      <c r="AB94" s="139"/>
      <c r="AC94" s="140" t="e">
        <f ca="1">AA94
-IF('Financial Goals (non-recurring)'!$B$4=3,IF('Detailed Cash Flow Chart'!S94="",0,'Detailed Cash Flow Chart'!S94),0)
-IF('Financial Goals (non-recurring)'!$D$4=3,IF('Detailed Cash Flow Chart'!U94="",0,'Detailed Cash Flow Chart'!U94),0)
-IF('Financial Goals (non-recurring)'!$F$4=3,IF('Detailed Cash Flow Chart'!W94="",0,'Detailed Cash Flow Chart'!W94),0)
-IF('Financial Goals (non-recurring)'!$H$4=3,IF('Detailed Cash Flow Chart'!Y94="",0,'Detailed Cash Flow Chart'!Y94),0)
-IF('Financial Goals (non-recurring)'!$J$4=3,IF('Detailed Cash Flow Chart'!AA94="",0,'Detailed Cash Flow Chart'!AA94),0)
-IF('Financial Goals (recurring)'!$B$3=3,IF('Detailed Cash Flow Chart'!AG94="",0,'Detailed Cash Flow Chart'!AG94),0)
-IF('Financial Goals (recurring)'!$K$3=3,IF('Detailed Cash Flow Chart'!AN94="",0,'Detailed Cash Flow Chart'!AN94),0)</f>
        <v>#N/A</v>
      </c>
      <c r="AD94" s="83"/>
      <c r="AE94" s="146" t="e">
        <f ca="1">AC94
-IF('Financial Goals (non-recurring)'!$B$4=4,IF('Detailed Cash Flow Chart'!S94="",0,'Detailed Cash Flow Chart'!S94),0)
-IF('Financial Goals (non-recurring)'!$D$4=4,IF('Detailed Cash Flow Chart'!U94="",0,'Detailed Cash Flow Chart'!U94),0)
-IF('Financial Goals (non-recurring)'!$F$4=4,IF('Detailed Cash Flow Chart'!W94="",0,'Detailed Cash Flow Chart'!W94),0)
-IF('Financial Goals (non-recurring)'!$H$4=4,IF('Detailed Cash Flow Chart'!Y94="",0,'Detailed Cash Flow Chart'!Y94),0)
-IF('Financial Goals (non-recurring)'!$J$4=4,IF('Detailed Cash Flow Chart'!AA94="",0,'Detailed Cash Flow Chart'!AA94),0)
-IF('Financial Goals (recurring)'!$B$3=4,IF('Detailed Cash Flow Chart'!AG94="",0,'Detailed Cash Flow Chart'!AG94),0)
-IF('Financial Goals (recurring)'!$K$3=4,IF('Detailed Cash Flow Chart'!AN94="",0,'Detailed Cash Flow Chart'!AN94),0)</f>
        <v>#N/A</v>
      </c>
      <c r="AF94" s="139"/>
      <c r="AG94" s="145" t="e">
        <f ca="1">AE94
-IF('Financial Goals (non-recurring)'!$B$4=5,IF('Detailed Cash Flow Chart'!S94="",0,'Detailed Cash Flow Chart'!S94),0)
-IF('Financial Goals (non-recurring)'!$D$4=5,IF('Detailed Cash Flow Chart'!U94="",0,'Detailed Cash Flow Chart'!U94),0)
-IF('Financial Goals (non-recurring)'!$F$4=5,IF('Detailed Cash Flow Chart'!W94="",0,'Detailed Cash Flow Chart'!W94),0)
-IF('Financial Goals (non-recurring)'!$H$4=5,IF('Detailed Cash Flow Chart'!Y94="",0,'Detailed Cash Flow Chart'!Y94),0)
-IF('Financial Goals (non-recurring)'!$J$4=5,IF('Detailed Cash Flow Chart'!AA94="",0,'Detailed Cash Flow Chart'!AA94),0)
-IF('Financial Goals (recurring)'!$B$3=5,IF('Detailed Cash Flow Chart'!AG94="",0,'Detailed Cash Flow Chart'!AG94),0)
-IF('Financial Goals (recurring)'!$K$3=5,IF('Detailed Cash Flow Chart'!AN94="",0,'Detailed Cash Flow Chart'!AN94),0)</f>
        <v>#N/A</v>
      </c>
      <c r="AI94" s="145" t="e">
        <f ca="1">AG94
-IF('Financial Goals (non-recurring)'!$B$4=6,IF('Detailed Cash Flow Chart'!S94="",0,'Detailed Cash Flow Chart'!S94),0)
-IF('Financial Goals (non-recurring)'!$D$4=6,IF('Detailed Cash Flow Chart'!U94="",0,'Detailed Cash Flow Chart'!U94),0)
-IF('Financial Goals (non-recurring)'!$F$4=6,IF('Detailed Cash Flow Chart'!W94="",0,'Detailed Cash Flow Chart'!W94),0)
-IF('Financial Goals (non-recurring)'!$H$4=6,IF('Detailed Cash Flow Chart'!Y94="",0,'Detailed Cash Flow Chart'!Y94),0)
-IF('Financial Goals (non-recurring)'!$J$4=6,IF('Detailed Cash Flow Chart'!AA94="",0,'Detailed Cash Flow Chart'!AA94),0)
-IF('Financial Goals (recurring)'!$B$3=6,IF('Detailed Cash Flow Chart'!AG94="",0,'Detailed Cash Flow Chart'!AG94),0)
-IF('Financial Goals (recurring)'!$K$3=6,IF('Detailed Cash Flow Chart'!AN94="",0,'Detailed Cash Flow Chart'!AN94),0)</f>
        <v>#N/A</v>
      </c>
      <c r="AK94" s="145" t="e">
        <f ca="1">AI94
-IF('Financial Goals (non-recurring)'!$B$4=7,IF('Detailed Cash Flow Chart'!S94="",0,'Detailed Cash Flow Chart'!S94),0)
-IF('Financial Goals (non-recurring)'!$D$4=7,IF('Detailed Cash Flow Chart'!U94="",0,'Detailed Cash Flow Chart'!U94),0)
-IF('Financial Goals (non-recurring)'!$F$4=7,IF('Detailed Cash Flow Chart'!W94="",0,'Detailed Cash Flow Chart'!W94),0)
-IF('Financial Goals (non-recurring)'!$H$4=7,IF('Detailed Cash Flow Chart'!Y94="",0,'Detailed Cash Flow Chart'!Y94),0)
-IF('Financial Goals (non-recurring)'!$J$4=7,IF('Detailed Cash Flow Chart'!AA94="",0,'Detailed Cash Flow Chart'!AA94),0)
-IF('Financial Goals (recurring)'!$B$3=7,IF('Detailed Cash Flow Chart'!AG94="",0,'Detailed Cash Flow Chart'!AG94),0)
-IF('Financial Goals (recurring)'!$K$3=7,IF('Detailed Cash Flow Chart'!AN94="",0,'Detailed Cash Flow Chart'!AN94),0)</f>
        <v>#N/A</v>
      </c>
    </row>
    <row r="95" spans="1:37" ht="15.6">
      <c r="A95" s="45" t="e">
        <f ca="1">IF(ISERROR(C95),NA(),'Detailed Cash Flow Chart'!AJ95)</f>
        <v>#N/A</v>
      </c>
      <c r="B95" s="40" t="str">
        <f ca="1">'Detailed Cash Flow Chart'!B95</f>
        <v/>
      </c>
      <c r="C95" s="87" t="e">
        <f t="shared" ca="1" si="17"/>
        <v>#N/A</v>
      </c>
      <c r="D95" s="87" t="e">
        <f t="shared" ca="1" si="12"/>
        <v>#N/A</v>
      </c>
      <c r="E95" s="87" t="e">
        <f t="shared" ca="1" si="13"/>
        <v>#N/A</v>
      </c>
      <c r="F95" s="87" t="e">
        <f t="shared" ca="1" si="14"/>
        <v>#N/A</v>
      </c>
      <c r="G95" s="87" t="e">
        <f t="shared" ca="1" si="15"/>
        <v>#N/A</v>
      </c>
      <c r="H95" s="87" t="e">
        <f t="shared" ca="1" si="18"/>
        <v>#N/A</v>
      </c>
      <c r="I95" s="87">
        <f ca="1">'Detailed Cash Flow Chart'!D95</f>
        <v>0</v>
      </c>
      <c r="J95" s="32" t="e">
        <f ca="1">IF(ISERROR(C95),NA(),'Detailed Cash Flow Chart'!C95)</f>
        <v>#N/A</v>
      </c>
      <c r="K95" s="32" t="e">
        <f t="shared" ca="1" si="16"/>
        <v>#N/A</v>
      </c>
      <c r="L95" s="46" t="e">
        <f ca="1">IF(ISERROR(C95),NA(),'Detailed Cash Flow Chart'!AQ95)</f>
        <v>#N/A</v>
      </c>
      <c r="M95" s="32" t="e">
        <f t="shared" ca="1" si="19"/>
        <v>#N/A</v>
      </c>
      <c r="N95" s="28"/>
      <c r="O95" s="67"/>
      <c r="P95" s="67"/>
      <c r="Q95" s="67"/>
      <c r="R95" s="67"/>
      <c r="S95" s="67"/>
      <c r="T95" s="67"/>
      <c r="U95" s="67"/>
      <c r="W95" s="67"/>
      <c r="X95" s="67"/>
      <c r="Y95" s="140" t="e">
        <f ca="1">IF('Detailed Cash Flow Chart'!E95=0,NA(),M95-'Detailed Cash Flow Chart'!E95)</f>
        <v>#N/A</v>
      </c>
      <c r="Z95" s="83"/>
      <c r="AA95" s="141" t="e">
        <f ca="1">Y95
-IF('Financial Goals (non-recurring)'!$B$4=2,IF('Detailed Cash Flow Chart'!S95="",0,'Detailed Cash Flow Chart'!S95),0)
-IF('Financial Goals (non-recurring)'!$D$4=2,IF('Detailed Cash Flow Chart'!U95="",0,'Detailed Cash Flow Chart'!U95),0)
-IF('Financial Goals (non-recurring)'!$F$4=2,IF('Detailed Cash Flow Chart'!W95="",0,'Detailed Cash Flow Chart'!W95),0)
-IF('Financial Goals (non-recurring)'!$H$4=2,IF('Detailed Cash Flow Chart'!Y95="",0,'Detailed Cash Flow Chart'!Y95),0)
-IF('Financial Goals (non-recurring)'!$J$4=2,IF('Detailed Cash Flow Chart'!AA95="",0,'Detailed Cash Flow Chart'!AA95),0)
-IF('Financial Goals (recurring)'!$B$3=2,IF('Detailed Cash Flow Chart'!AG95="",0,'Detailed Cash Flow Chart'!AG95),0)
-IF('Financial Goals (recurring)'!$K$3=2,IF('Detailed Cash Flow Chart'!AN95="",0,'Detailed Cash Flow Chart'!AN95),0)</f>
        <v>#N/A</v>
      </c>
      <c r="AB95" s="139"/>
      <c r="AC95" s="140" t="e">
        <f ca="1">AA95
-IF('Financial Goals (non-recurring)'!$B$4=3,IF('Detailed Cash Flow Chart'!S95="",0,'Detailed Cash Flow Chart'!S95),0)
-IF('Financial Goals (non-recurring)'!$D$4=3,IF('Detailed Cash Flow Chart'!U95="",0,'Detailed Cash Flow Chart'!U95),0)
-IF('Financial Goals (non-recurring)'!$F$4=3,IF('Detailed Cash Flow Chart'!W95="",0,'Detailed Cash Flow Chart'!W95),0)
-IF('Financial Goals (non-recurring)'!$H$4=3,IF('Detailed Cash Flow Chart'!Y95="",0,'Detailed Cash Flow Chart'!Y95),0)
-IF('Financial Goals (non-recurring)'!$J$4=3,IF('Detailed Cash Flow Chart'!AA95="",0,'Detailed Cash Flow Chart'!AA95),0)
-IF('Financial Goals (recurring)'!$B$3=3,IF('Detailed Cash Flow Chart'!AG95="",0,'Detailed Cash Flow Chart'!AG95),0)
-IF('Financial Goals (recurring)'!$K$3=3,IF('Detailed Cash Flow Chart'!AN95="",0,'Detailed Cash Flow Chart'!AN95),0)</f>
        <v>#N/A</v>
      </c>
      <c r="AD95" s="83"/>
      <c r="AE95" s="146" t="e">
        <f ca="1">AC95
-IF('Financial Goals (non-recurring)'!$B$4=4,IF('Detailed Cash Flow Chart'!S95="",0,'Detailed Cash Flow Chart'!S95),0)
-IF('Financial Goals (non-recurring)'!$D$4=4,IF('Detailed Cash Flow Chart'!U95="",0,'Detailed Cash Flow Chart'!U95),0)
-IF('Financial Goals (non-recurring)'!$F$4=4,IF('Detailed Cash Flow Chart'!W95="",0,'Detailed Cash Flow Chart'!W95),0)
-IF('Financial Goals (non-recurring)'!$H$4=4,IF('Detailed Cash Flow Chart'!Y95="",0,'Detailed Cash Flow Chart'!Y95),0)
-IF('Financial Goals (non-recurring)'!$J$4=4,IF('Detailed Cash Flow Chart'!AA95="",0,'Detailed Cash Flow Chart'!AA95),0)
-IF('Financial Goals (recurring)'!$B$3=4,IF('Detailed Cash Flow Chart'!AG95="",0,'Detailed Cash Flow Chart'!AG95),0)
-IF('Financial Goals (recurring)'!$K$3=4,IF('Detailed Cash Flow Chart'!AN95="",0,'Detailed Cash Flow Chart'!AN95),0)</f>
        <v>#N/A</v>
      </c>
      <c r="AF95" s="139"/>
      <c r="AG95" s="145" t="e">
        <f ca="1">AE95
-IF('Financial Goals (non-recurring)'!$B$4=5,IF('Detailed Cash Flow Chart'!S95="",0,'Detailed Cash Flow Chart'!S95),0)
-IF('Financial Goals (non-recurring)'!$D$4=5,IF('Detailed Cash Flow Chart'!U95="",0,'Detailed Cash Flow Chart'!U95),0)
-IF('Financial Goals (non-recurring)'!$F$4=5,IF('Detailed Cash Flow Chart'!W95="",0,'Detailed Cash Flow Chart'!W95),0)
-IF('Financial Goals (non-recurring)'!$H$4=5,IF('Detailed Cash Flow Chart'!Y95="",0,'Detailed Cash Flow Chart'!Y95),0)
-IF('Financial Goals (non-recurring)'!$J$4=5,IF('Detailed Cash Flow Chart'!AA95="",0,'Detailed Cash Flow Chart'!AA95),0)
-IF('Financial Goals (recurring)'!$B$3=5,IF('Detailed Cash Flow Chart'!AG95="",0,'Detailed Cash Flow Chart'!AG95),0)
-IF('Financial Goals (recurring)'!$K$3=5,IF('Detailed Cash Flow Chart'!AN95="",0,'Detailed Cash Flow Chart'!AN95),0)</f>
        <v>#N/A</v>
      </c>
      <c r="AI95" s="145" t="e">
        <f ca="1">AG95
-IF('Financial Goals (non-recurring)'!$B$4=6,IF('Detailed Cash Flow Chart'!S95="",0,'Detailed Cash Flow Chart'!S95),0)
-IF('Financial Goals (non-recurring)'!$D$4=6,IF('Detailed Cash Flow Chart'!U95="",0,'Detailed Cash Flow Chart'!U95),0)
-IF('Financial Goals (non-recurring)'!$F$4=6,IF('Detailed Cash Flow Chart'!W95="",0,'Detailed Cash Flow Chart'!W95),0)
-IF('Financial Goals (non-recurring)'!$H$4=6,IF('Detailed Cash Flow Chart'!Y95="",0,'Detailed Cash Flow Chart'!Y95),0)
-IF('Financial Goals (non-recurring)'!$J$4=6,IF('Detailed Cash Flow Chart'!AA95="",0,'Detailed Cash Flow Chart'!AA95),0)
-IF('Financial Goals (recurring)'!$B$3=6,IF('Detailed Cash Flow Chart'!AG95="",0,'Detailed Cash Flow Chart'!AG95),0)
-IF('Financial Goals (recurring)'!$K$3=6,IF('Detailed Cash Flow Chart'!AN95="",0,'Detailed Cash Flow Chart'!AN95),0)</f>
        <v>#N/A</v>
      </c>
      <c r="AK95" s="145" t="e">
        <f ca="1">AI95
-IF('Financial Goals (non-recurring)'!$B$4=7,IF('Detailed Cash Flow Chart'!S95="",0,'Detailed Cash Flow Chart'!S95),0)
-IF('Financial Goals (non-recurring)'!$D$4=7,IF('Detailed Cash Flow Chart'!U95="",0,'Detailed Cash Flow Chart'!U95),0)
-IF('Financial Goals (non-recurring)'!$F$4=7,IF('Detailed Cash Flow Chart'!W95="",0,'Detailed Cash Flow Chart'!W95),0)
-IF('Financial Goals (non-recurring)'!$H$4=7,IF('Detailed Cash Flow Chart'!Y95="",0,'Detailed Cash Flow Chart'!Y95),0)
-IF('Financial Goals (non-recurring)'!$J$4=7,IF('Detailed Cash Flow Chart'!AA95="",0,'Detailed Cash Flow Chart'!AA95),0)
-IF('Financial Goals (recurring)'!$B$3=7,IF('Detailed Cash Flow Chart'!AG95="",0,'Detailed Cash Flow Chart'!AG95),0)
-IF('Financial Goals (recurring)'!$K$3=7,IF('Detailed Cash Flow Chart'!AN95="",0,'Detailed Cash Flow Chart'!AN95),0)</f>
        <v>#N/A</v>
      </c>
    </row>
    <row r="96" spans="1:37" ht="15.6">
      <c r="A96" s="45" t="e">
        <f ca="1">IF(ISERROR(C96),NA(),'Detailed Cash Flow Chart'!AJ96)</f>
        <v>#N/A</v>
      </c>
      <c r="B96" s="40" t="str">
        <f ca="1">'Detailed Cash Flow Chart'!B96</f>
        <v/>
      </c>
      <c r="C96" s="87" t="e">
        <f t="shared" ca="1" si="17"/>
        <v>#N/A</v>
      </c>
      <c r="D96" s="87" t="e">
        <f t="shared" ca="1" si="12"/>
        <v>#N/A</v>
      </c>
      <c r="E96" s="87" t="e">
        <f t="shared" ca="1" si="13"/>
        <v>#N/A</v>
      </c>
      <c r="F96" s="87" t="e">
        <f t="shared" ca="1" si="14"/>
        <v>#N/A</v>
      </c>
      <c r="G96" s="87" t="e">
        <f t="shared" ca="1" si="15"/>
        <v>#N/A</v>
      </c>
      <c r="H96" s="87" t="e">
        <f t="shared" ca="1" si="18"/>
        <v>#N/A</v>
      </c>
      <c r="I96" s="87">
        <f ca="1">'Detailed Cash Flow Chart'!D96</f>
        <v>0</v>
      </c>
      <c r="J96" s="32" t="e">
        <f ca="1">IF(ISERROR(C96),NA(),'Detailed Cash Flow Chart'!C96)</f>
        <v>#N/A</v>
      </c>
      <c r="K96" s="32" t="e">
        <f t="shared" ca="1" si="16"/>
        <v>#N/A</v>
      </c>
      <c r="L96" s="46" t="e">
        <f ca="1">IF(ISERROR(C96),NA(),'Detailed Cash Flow Chart'!AQ96)</f>
        <v>#N/A</v>
      </c>
      <c r="M96" s="32" t="e">
        <f t="shared" ca="1" si="19"/>
        <v>#N/A</v>
      </c>
      <c r="N96" s="28"/>
      <c r="O96" s="67"/>
      <c r="P96" s="67"/>
      <c r="Q96" s="67"/>
      <c r="R96" s="67"/>
      <c r="S96" s="67"/>
      <c r="T96" s="67"/>
      <c r="U96" s="67"/>
      <c r="W96" s="67"/>
      <c r="X96" s="67"/>
      <c r="Y96" s="140" t="e">
        <f ca="1">IF('Detailed Cash Flow Chart'!E96=0,NA(),M96-'Detailed Cash Flow Chart'!E96)</f>
        <v>#N/A</v>
      </c>
      <c r="Z96" s="83"/>
      <c r="AA96" s="141" t="e">
        <f ca="1">Y96
-IF('Financial Goals (non-recurring)'!$B$4=2,IF('Detailed Cash Flow Chart'!S96="",0,'Detailed Cash Flow Chart'!S96),0)
-IF('Financial Goals (non-recurring)'!$D$4=2,IF('Detailed Cash Flow Chart'!U96="",0,'Detailed Cash Flow Chart'!U96),0)
-IF('Financial Goals (non-recurring)'!$F$4=2,IF('Detailed Cash Flow Chart'!W96="",0,'Detailed Cash Flow Chart'!W96),0)
-IF('Financial Goals (non-recurring)'!$H$4=2,IF('Detailed Cash Flow Chart'!Y96="",0,'Detailed Cash Flow Chart'!Y96),0)
-IF('Financial Goals (non-recurring)'!$J$4=2,IF('Detailed Cash Flow Chart'!AA96="",0,'Detailed Cash Flow Chart'!AA96),0)
-IF('Financial Goals (recurring)'!$B$3=2,IF('Detailed Cash Flow Chart'!AG96="",0,'Detailed Cash Flow Chart'!AG96),0)
-IF('Financial Goals (recurring)'!$K$3=2,IF('Detailed Cash Flow Chart'!AN96="",0,'Detailed Cash Flow Chart'!AN96),0)</f>
        <v>#N/A</v>
      </c>
      <c r="AB96" s="139"/>
      <c r="AC96" s="140" t="e">
        <f ca="1">AA96
-IF('Financial Goals (non-recurring)'!$B$4=3,IF('Detailed Cash Flow Chart'!S96="",0,'Detailed Cash Flow Chart'!S96),0)
-IF('Financial Goals (non-recurring)'!$D$4=3,IF('Detailed Cash Flow Chart'!U96="",0,'Detailed Cash Flow Chart'!U96),0)
-IF('Financial Goals (non-recurring)'!$F$4=3,IF('Detailed Cash Flow Chart'!W96="",0,'Detailed Cash Flow Chart'!W96),0)
-IF('Financial Goals (non-recurring)'!$H$4=3,IF('Detailed Cash Flow Chart'!Y96="",0,'Detailed Cash Flow Chart'!Y96),0)
-IF('Financial Goals (non-recurring)'!$J$4=3,IF('Detailed Cash Flow Chart'!AA96="",0,'Detailed Cash Flow Chart'!AA96),0)
-IF('Financial Goals (recurring)'!$B$3=3,IF('Detailed Cash Flow Chart'!AG96="",0,'Detailed Cash Flow Chart'!AG96),0)
-IF('Financial Goals (recurring)'!$K$3=3,IF('Detailed Cash Flow Chart'!AN96="",0,'Detailed Cash Flow Chart'!AN96),0)</f>
        <v>#N/A</v>
      </c>
      <c r="AD96" s="83"/>
      <c r="AE96" s="146" t="e">
        <f ca="1">AC96
-IF('Financial Goals (non-recurring)'!$B$4=4,IF('Detailed Cash Flow Chart'!S96="",0,'Detailed Cash Flow Chart'!S96),0)
-IF('Financial Goals (non-recurring)'!$D$4=4,IF('Detailed Cash Flow Chart'!U96="",0,'Detailed Cash Flow Chart'!U96),0)
-IF('Financial Goals (non-recurring)'!$F$4=4,IF('Detailed Cash Flow Chart'!W96="",0,'Detailed Cash Flow Chart'!W96),0)
-IF('Financial Goals (non-recurring)'!$H$4=4,IF('Detailed Cash Flow Chart'!Y96="",0,'Detailed Cash Flow Chart'!Y96),0)
-IF('Financial Goals (non-recurring)'!$J$4=4,IF('Detailed Cash Flow Chart'!AA96="",0,'Detailed Cash Flow Chart'!AA96),0)
-IF('Financial Goals (recurring)'!$B$3=4,IF('Detailed Cash Flow Chart'!AG96="",0,'Detailed Cash Flow Chart'!AG96),0)
-IF('Financial Goals (recurring)'!$K$3=4,IF('Detailed Cash Flow Chart'!AN96="",0,'Detailed Cash Flow Chart'!AN96),0)</f>
        <v>#N/A</v>
      </c>
      <c r="AF96" s="139"/>
      <c r="AG96" s="145" t="e">
        <f ca="1">AE96
-IF('Financial Goals (non-recurring)'!$B$4=5,IF('Detailed Cash Flow Chart'!S96="",0,'Detailed Cash Flow Chart'!S96),0)
-IF('Financial Goals (non-recurring)'!$D$4=5,IF('Detailed Cash Flow Chart'!U96="",0,'Detailed Cash Flow Chart'!U96),0)
-IF('Financial Goals (non-recurring)'!$F$4=5,IF('Detailed Cash Flow Chart'!W96="",0,'Detailed Cash Flow Chart'!W96),0)
-IF('Financial Goals (non-recurring)'!$H$4=5,IF('Detailed Cash Flow Chart'!Y96="",0,'Detailed Cash Flow Chart'!Y96),0)
-IF('Financial Goals (non-recurring)'!$J$4=5,IF('Detailed Cash Flow Chart'!AA96="",0,'Detailed Cash Flow Chart'!AA96),0)
-IF('Financial Goals (recurring)'!$B$3=5,IF('Detailed Cash Flow Chart'!AG96="",0,'Detailed Cash Flow Chart'!AG96),0)
-IF('Financial Goals (recurring)'!$K$3=5,IF('Detailed Cash Flow Chart'!AN96="",0,'Detailed Cash Flow Chart'!AN96),0)</f>
        <v>#N/A</v>
      </c>
      <c r="AI96" s="145" t="e">
        <f ca="1">AG96
-IF('Financial Goals (non-recurring)'!$B$4=6,IF('Detailed Cash Flow Chart'!S96="",0,'Detailed Cash Flow Chart'!S96),0)
-IF('Financial Goals (non-recurring)'!$D$4=6,IF('Detailed Cash Flow Chart'!U96="",0,'Detailed Cash Flow Chart'!U96),0)
-IF('Financial Goals (non-recurring)'!$F$4=6,IF('Detailed Cash Flow Chart'!W96="",0,'Detailed Cash Flow Chart'!W96),0)
-IF('Financial Goals (non-recurring)'!$H$4=6,IF('Detailed Cash Flow Chart'!Y96="",0,'Detailed Cash Flow Chart'!Y96),0)
-IF('Financial Goals (non-recurring)'!$J$4=6,IF('Detailed Cash Flow Chart'!AA96="",0,'Detailed Cash Flow Chart'!AA96),0)
-IF('Financial Goals (recurring)'!$B$3=6,IF('Detailed Cash Flow Chart'!AG96="",0,'Detailed Cash Flow Chart'!AG96),0)
-IF('Financial Goals (recurring)'!$K$3=6,IF('Detailed Cash Flow Chart'!AN96="",0,'Detailed Cash Flow Chart'!AN96),0)</f>
        <v>#N/A</v>
      </c>
      <c r="AK96" s="145" t="e">
        <f ca="1">AI96
-IF('Financial Goals (non-recurring)'!$B$4=7,IF('Detailed Cash Flow Chart'!S96="",0,'Detailed Cash Flow Chart'!S96),0)
-IF('Financial Goals (non-recurring)'!$D$4=7,IF('Detailed Cash Flow Chart'!U96="",0,'Detailed Cash Flow Chart'!U96),0)
-IF('Financial Goals (non-recurring)'!$F$4=7,IF('Detailed Cash Flow Chart'!W96="",0,'Detailed Cash Flow Chart'!W96),0)
-IF('Financial Goals (non-recurring)'!$H$4=7,IF('Detailed Cash Flow Chart'!Y96="",0,'Detailed Cash Flow Chart'!Y96),0)
-IF('Financial Goals (non-recurring)'!$J$4=7,IF('Detailed Cash Flow Chart'!AA96="",0,'Detailed Cash Flow Chart'!AA96),0)
-IF('Financial Goals (recurring)'!$B$3=7,IF('Detailed Cash Flow Chart'!AG96="",0,'Detailed Cash Flow Chart'!AG96),0)
-IF('Financial Goals (recurring)'!$K$3=7,IF('Detailed Cash Flow Chart'!AN96="",0,'Detailed Cash Flow Chart'!AN96),0)</f>
        <v>#N/A</v>
      </c>
    </row>
    <row r="97" spans="1:37" ht="15.6">
      <c r="A97" s="45" t="e">
        <f ca="1">IF(ISERROR(C97),NA(),'Detailed Cash Flow Chart'!AJ97)</f>
        <v>#N/A</v>
      </c>
      <c r="B97" s="40" t="str">
        <f ca="1">'Detailed Cash Flow Chart'!B97</f>
        <v/>
      </c>
      <c r="C97" s="87" t="e">
        <f t="shared" ca="1" si="17"/>
        <v>#N/A</v>
      </c>
      <c r="D97" s="87" t="e">
        <f t="shared" ca="1" si="12"/>
        <v>#N/A</v>
      </c>
      <c r="E97" s="87" t="e">
        <f t="shared" ca="1" si="13"/>
        <v>#N/A</v>
      </c>
      <c r="F97" s="87" t="e">
        <f t="shared" ca="1" si="14"/>
        <v>#N/A</v>
      </c>
      <c r="G97" s="87" t="e">
        <f t="shared" ca="1" si="15"/>
        <v>#N/A</v>
      </c>
      <c r="H97" s="87" t="e">
        <f t="shared" ca="1" si="18"/>
        <v>#N/A</v>
      </c>
      <c r="I97" s="87">
        <f ca="1">'Detailed Cash Flow Chart'!D97</f>
        <v>0</v>
      </c>
      <c r="J97" s="32" t="e">
        <f ca="1">IF(ISERROR(C97),NA(),'Detailed Cash Flow Chart'!C97)</f>
        <v>#N/A</v>
      </c>
      <c r="K97" s="32" t="e">
        <f t="shared" ca="1" si="16"/>
        <v>#N/A</v>
      </c>
      <c r="L97" s="46" t="e">
        <f ca="1">IF(ISERROR(C97),NA(),'Detailed Cash Flow Chart'!AQ97)</f>
        <v>#N/A</v>
      </c>
      <c r="M97" s="32" t="e">
        <f t="shared" ca="1" si="19"/>
        <v>#N/A</v>
      </c>
      <c r="N97" s="28"/>
      <c r="O97" s="67"/>
      <c r="P97" s="67"/>
      <c r="Q97" s="67"/>
      <c r="R97" s="67"/>
      <c r="S97" s="67"/>
      <c r="T97" s="67"/>
      <c r="U97" s="67"/>
      <c r="W97" s="67"/>
      <c r="X97" s="67"/>
      <c r="Y97" s="140" t="e">
        <f ca="1">IF('Detailed Cash Flow Chart'!E97=0,NA(),M97-'Detailed Cash Flow Chart'!E97)</f>
        <v>#N/A</v>
      </c>
      <c r="Z97" s="83"/>
      <c r="AA97" s="141" t="e">
        <f ca="1">Y97
-IF('Financial Goals (non-recurring)'!$B$4=2,IF('Detailed Cash Flow Chart'!S97="",0,'Detailed Cash Flow Chart'!S97),0)
-IF('Financial Goals (non-recurring)'!$D$4=2,IF('Detailed Cash Flow Chart'!U97="",0,'Detailed Cash Flow Chart'!U97),0)
-IF('Financial Goals (non-recurring)'!$F$4=2,IF('Detailed Cash Flow Chart'!W97="",0,'Detailed Cash Flow Chart'!W97),0)
-IF('Financial Goals (non-recurring)'!$H$4=2,IF('Detailed Cash Flow Chart'!Y97="",0,'Detailed Cash Flow Chart'!Y97),0)
-IF('Financial Goals (non-recurring)'!$J$4=2,IF('Detailed Cash Flow Chart'!AA97="",0,'Detailed Cash Flow Chart'!AA97),0)
-IF('Financial Goals (recurring)'!$B$3=2,IF('Detailed Cash Flow Chart'!AG97="",0,'Detailed Cash Flow Chart'!AG97),0)
-IF('Financial Goals (recurring)'!$K$3=2,IF('Detailed Cash Flow Chart'!AN97="",0,'Detailed Cash Flow Chart'!AN97),0)</f>
        <v>#N/A</v>
      </c>
      <c r="AB97" s="139"/>
      <c r="AC97" s="140" t="e">
        <f ca="1">AA97
-IF('Financial Goals (non-recurring)'!$B$4=3,IF('Detailed Cash Flow Chart'!S97="",0,'Detailed Cash Flow Chart'!S97),0)
-IF('Financial Goals (non-recurring)'!$D$4=3,IF('Detailed Cash Flow Chart'!U97="",0,'Detailed Cash Flow Chart'!U97),0)
-IF('Financial Goals (non-recurring)'!$F$4=3,IF('Detailed Cash Flow Chart'!W97="",0,'Detailed Cash Flow Chart'!W97),0)
-IF('Financial Goals (non-recurring)'!$H$4=3,IF('Detailed Cash Flow Chart'!Y97="",0,'Detailed Cash Flow Chart'!Y97),0)
-IF('Financial Goals (non-recurring)'!$J$4=3,IF('Detailed Cash Flow Chart'!AA97="",0,'Detailed Cash Flow Chart'!AA97),0)
-IF('Financial Goals (recurring)'!$B$3=3,IF('Detailed Cash Flow Chart'!AG97="",0,'Detailed Cash Flow Chart'!AG97),0)
-IF('Financial Goals (recurring)'!$K$3=3,IF('Detailed Cash Flow Chart'!AN97="",0,'Detailed Cash Flow Chart'!AN97),0)</f>
        <v>#N/A</v>
      </c>
      <c r="AD97" s="83"/>
      <c r="AE97" s="146" t="e">
        <f ca="1">AC97
-IF('Financial Goals (non-recurring)'!$B$4=4,IF('Detailed Cash Flow Chart'!S97="",0,'Detailed Cash Flow Chart'!S97),0)
-IF('Financial Goals (non-recurring)'!$D$4=4,IF('Detailed Cash Flow Chart'!U97="",0,'Detailed Cash Flow Chart'!U97),0)
-IF('Financial Goals (non-recurring)'!$F$4=4,IF('Detailed Cash Flow Chart'!W97="",0,'Detailed Cash Flow Chart'!W97),0)
-IF('Financial Goals (non-recurring)'!$H$4=4,IF('Detailed Cash Flow Chart'!Y97="",0,'Detailed Cash Flow Chart'!Y97),0)
-IF('Financial Goals (non-recurring)'!$J$4=4,IF('Detailed Cash Flow Chart'!AA97="",0,'Detailed Cash Flow Chart'!AA97),0)
-IF('Financial Goals (recurring)'!$B$3=4,IF('Detailed Cash Flow Chart'!AG97="",0,'Detailed Cash Flow Chart'!AG97),0)
-IF('Financial Goals (recurring)'!$K$3=4,IF('Detailed Cash Flow Chart'!AN97="",0,'Detailed Cash Flow Chart'!AN97),0)</f>
        <v>#N/A</v>
      </c>
      <c r="AF97" s="139"/>
      <c r="AG97" s="145" t="e">
        <f ca="1">AE97
-IF('Financial Goals (non-recurring)'!$B$4=5,IF('Detailed Cash Flow Chart'!S97="",0,'Detailed Cash Flow Chart'!S97),0)
-IF('Financial Goals (non-recurring)'!$D$4=5,IF('Detailed Cash Flow Chart'!U97="",0,'Detailed Cash Flow Chart'!U97),0)
-IF('Financial Goals (non-recurring)'!$F$4=5,IF('Detailed Cash Flow Chart'!W97="",0,'Detailed Cash Flow Chart'!W97),0)
-IF('Financial Goals (non-recurring)'!$H$4=5,IF('Detailed Cash Flow Chart'!Y97="",0,'Detailed Cash Flow Chart'!Y97),0)
-IF('Financial Goals (non-recurring)'!$J$4=5,IF('Detailed Cash Flow Chart'!AA97="",0,'Detailed Cash Flow Chart'!AA97),0)
-IF('Financial Goals (recurring)'!$B$3=5,IF('Detailed Cash Flow Chart'!AG97="",0,'Detailed Cash Flow Chart'!AG97),0)
-IF('Financial Goals (recurring)'!$K$3=5,IF('Detailed Cash Flow Chart'!AN97="",0,'Detailed Cash Flow Chart'!AN97),0)</f>
        <v>#N/A</v>
      </c>
      <c r="AI97" s="145" t="e">
        <f ca="1">AG97
-IF('Financial Goals (non-recurring)'!$B$4=6,IF('Detailed Cash Flow Chart'!S97="",0,'Detailed Cash Flow Chart'!S97),0)
-IF('Financial Goals (non-recurring)'!$D$4=6,IF('Detailed Cash Flow Chart'!U97="",0,'Detailed Cash Flow Chart'!U97),0)
-IF('Financial Goals (non-recurring)'!$F$4=6,IF('Detailed Cash Flow Chart'!W97="",0,'Detailed Cash Flow Chart'!W97),0)
-IF('Financial Goals (non-recurring)'!$H$4=6,IF('Detailed Cash Flow Chart'!Y97="",0,'Detailed Cash Flow Chart'!Y97),0)
-IF('Financial Goals (non-recurring)'!$J$4=6,IF('Detailed Cash Flow Chart'!AA97="",0,'Detailed Cash Flow Chart'!AA97),0)
-IF('Financial Goals (recurring)'!$B$3=6,IF('Detailed Cash Flow Chart'!AG97="",0,'Detailed Cash Flow Chart'!AG97),0)
-IF('Financial Goals (recurring)'!$K$3=6,IF('Detailed Cash Flow Chart'!AN97="",0,'Detailed Cash Flow Chart'!AN97),0)</f>
        <v>#N/A</v>
      </c>
      <c r="AK97" s="145" t="e">
        <f ca="1">AI97
-IF('Financial Goals (non-recurring)'!$B$4=7,IF('Detailed Cash Flow Chart'!S97="",0,'Detailed Cash Flow Chart'!S97),0)
-IF('Financial Goals (non-recurring)'!$D$4=7,IF('Detailed Cash Flow Chart'!U97="",0,'Detailed Cash Flow Chart'!U97),0)
-IF('Financial Goals (non-recurring)'!$F$4=7,IF('Detailed Cash Flow Chart'!W97="",0,'Detailed Cash Flow Chart'!W97),0)
-IF('Financial Goals (non-recurring)'!$H$4=7,IF('Detailed Cash Flow Chart'!Y97="",0,'Detailed Cash Flow Chart'!Y97),0)
-IF('Financial Goals (non-recurring)'!$J$4=7,IF('Detailed Cash Flow Chart'!AA97="",0,'Detailed Cash Flow Chart'!AA97),0)
-IF('Financial Goals (recurring)'!$B$3=7,IF('Detailed Cash Flow Chart'!AG97="",0,'Detailed Cash Flow Chart'!AG97),0)
-IF('Financial Goals (recurring)'!$K$3=7,IF('Detailed Cash Flow Chart'!AN97="",0,'Detailed Cash Flow Chart'!AN97),0)</f>
        <v>#N/A</v>
      </c>
    </row>
    <row r="98" spans="1:37" ht="15.6">
      <c r="A98" s="45" t="e">
        <f ca="1">IF(ISERROR(C98),NA(),'Detailed Cash Flow Chart'!AJ98)</f>
        <v>#N/A</v>
      </c>
      <c r="B98" s="40" t="str">
        <f ca="1">'Detailed Cash Flow Chart'!B98</f>
        <v/>
      </c>
      <c r="C98" s="87" t="e">
        <f t="shared" ca="1" si="17"/>
        <v>#N/A</v>
      </c>
      <c r="D98" s="87" t="e">
        <f t="shared" ca="1" si="12"/>
        <v>#N/A</v>
      </c>
      <c r="E98" s="87" t="e">
        <f t="shared" ca="1" si="13"/>
        <v>#N/A</v>
      </c>
      <c r="F98" s="87" t="e">
        <f t="shared" ca="1" si="14"/>
        <v>#N/A</v>
      </c>
      <c r="G98" s="87" t="e">
        <f t="shared" ca="1" si="15"/>
        <v>#N/A</v>
      </c>
      <c r="H98" s="87" t="e">
        <f t="shared" ca="1" si="18"/>
        <v>#N/A</v>
      </c>
      <c r="I98" s="87">
        <f ca="1">'Detailed Cash Flow Chart'!D98</f>
        <v>0</v>
      </c>
      <c r="J98" s="32" t="e">
        <f ca="1">IF(ISERROR(C98),NA(),'Detailed Cash Flow Chart'!C98)</f>
        <v>#N/A</v>
      </c>
      <c r="K98" s="32" t="e">
        <f t="shared" ca="1" si="16"/>
        <v>#N/A</v>
      </c>
      <c r="L98" s="46" t="e">
        <f ca="1">IF(ISERROR(C98),NA(),'Detailed Cash Flow Chart'!AQ98)</f>
        <v>#N/A</v>
      </c>
      <c r="M98" s="32" t="e">
        <f t="shared" ca="1" si="19"/>
        <v>#N/A</v>
      </c>
      <c r="N98" s="28"/>
      <c r="O98" s="67"/>
      <c r="P98" s="67"/>
      <c r="Q98" s="67"/>
      <c r="R98" s="67"/>
      <c r="S98" s="67"/>
      <c r="T98" s="67"/>
      <c r="U98" s="67"/>
      <c r="W98" s="67"/>
      <c r="X98" s="67"/>
      <c r="Y98" s="140" t="e">
        <f ca="1">IF('Detailed Cash Flow Chart'!E98=0,NA(),M98-'Detailed Cash Flow Chart'!E98)</f>
        <v>#N/A</v>
      </c>
      <c r="Z98" s="83"/>
      <c r="AA98" s="141" t="e">
        <f ca="1">Y98
-IF('Financial Goals (non-recurring)'!$B$4=2,IF('Detailed Cash Flow Chart'!S98="",0,'Detailed Cash Flow Chart'!S98),0)
-IF('Financial Goals (non-recurring)'!$D$4=2,IF('Detailed Cash Flow Chart'!U98="",0,'Detailed Cash Flow Chart'!U98),0)
-IF('Financial Goals (non-recurring)'!$F$4=2,IF('Detailed Cash Flow Chart'!W98="",0,'Detailed Cash Flow Chart'!W98),0)
-IF('Financial Goals (non-recurring)'!$H$4=2,IF('Detailed Cash Flow Chart'!Y98="",0,'Detailed Cash Flow Chart'!Y98),0)
-IF('Financial Goals (non-recurring)'!$J$4=2,IF('Detailed Cash Flow Chart'!AA98="",0,'Detailed Cash Flow Chart'!AA98),0)
-IF('Financial Goals (recurring)'!$B$3=2,IF('Detailed Cash Flow Chart'!AG98="",0,'Detailed Cash Flow Chart'!AG98),0)
-IF('Financial Goals (recurring)'!$K$3=2,IF('Detailed Cash Flow Chart'!AN98="",0,'Detailed Cash Flow Chart'!AN98),0)</f>
        <v>#N/A</v>
      </c>
      <c r="AB98" s="139"/>
      <c r="AC98" s="140" t="e">
        <f ca="1">AA98
-IF('Financial Goals (non-recurring)'!$B$4=3,IF('Detailed Cash Flow Chart'!S98="",0,'Detailed Cash Flow Chart'!S98),0)
-IF('Financial Goals (non-recurring)'!$D$4=3,IF('Detailed Cash Flow Chart'!U98="",0,'Detailed Cash Flow Chart'!U98),0)
-IF('Financial Goals (non-recurring)'!$F$4=3,IF('Detailed Cash Flow Chart'!W98="",0,'Detailed Cash Flow Chart'!W98),0)
-IF('Financial Goals (non-recurring)'!$H$4=3,IF('Detailed Cash Flow Chart'!Y98="",0,'Detailed Cash Flow Chart'!Y98),0)
-IF('Financial Goals (non-recurring)'!$J$4=3,IF('Detailed Cash Flow Chart'!AA98="",0,'Detailed Cash Flow Chart'!AA98),0)
-IF('Financial Goals (recurring)'!$B$3=3,IF('Detailed Cash Flow Chart'!AG98="",0,'Detailed Cash Flow Chart'!AG98),0)
-IF('Financial Goals (recurring)'!$K$3=3,IF('Detailed Cash Flow Chart'!AN98="",0,'Detailed Cash Flow Chart'!AN98),0)</f>
        <v>#N/A</v>
      </c>
      <c r="AD98" s="83"/>
      <c r="AE98" s="146" t="e">
        <f ca="1">AC98
-IF('Financial Goals (non-recurring)'!$B$4=4,IF('Detailed Cash Flow Chart'!S98="",0,'Detailed Cash Flow Chart'!S98),0)
-IF('Financial Goals (non-recurring)'!$D$4=4,IF('Detailed Cash Flow Chart'!U98="",0,'Detailed Cash Flow Chart'!U98),0)
-IF('Financial Goals (non-recurring)'!$F$4=4,IF('Detailed Cash Flow Chart'!W98="",0,'Detailed Cash Flow Chart'!W98),0)
-IF('Financial Goals (non-recurring)'!$H$4=4,IF('Detailed Cash Flow Chart'!Y98="",0,'Detailed Cash Flow Chart'!Y98),0)
-IF('Financial Goals (non-recurring)'!$J$4=4,IF('Detailed Cash Flow Chart'!AA98="",0,'Detailed Cash Flow Chart'!AA98),0)
-IF('Financial Goals (recurring)'!$B$3=4,IF('Detailed Cash Flow Chart'!AG98="",0,'Detailed Cash Flow Chart'!AG98),0)
-IF('Financial Goals (recurring)'!$K$3=4,IF('Detailed Cash Flow Chart'!AN98="",0,'Detailed Cash Flow Chart'!AN98),0)</f>
        <v>#N/A</v>
      </c>
      <c r="AF98" s="139"/>
      <c r="AG98" s="145" t="e">
        <f ca="1">AE98
-IF('Financial Goals (non-recurring)'!$B$4=5,IF('Detailed Cash Flow Chart'!S98="",0,'Detailed Cash Flow Chart'!S98),0)
-IF('Financial Goals (non-recurring)'!$D$4=5,IF('Detailed Cash Flow Chart'!U98="",0,'Detailed Cash Flow Chart'!U98),0)
-IF('Financial Goals (non-recurring)'!$F$4=5,IF('Detailed Cash Flow Chart'!W98="",0,'Detailed Cash Flow Chart'!W98),0)
-IF('Financial Goals (non-recurring)'!$H$4=5,IF('Detailed Cash Flow Chart'!Y98="",0,'Detailed Cash Flow Chart'!Y98),0)
-IF('Financial Goals (non-recurring)'!$J$4=5,IF('Detailed Cash Flow Chart'!AA98="",0,'Detailed Cash Flow Chart'!AA98),0)
-IF('Financial Goals (recurring)'!$B$3=5,IF('Detailed Cash Flow Chart'!AG98="",0,'Detailed Cash Flow Chart'!AG98),0)
-IF('Financial Goals (recurring)'!$K$3=5,IF('Detailed Cash Flow Chart'!AN98="",0,'Detailed Cash Flow Chart'!AN98),0)</f>
        <v>#N/A</v>
      </c>
      <c r="AI98" s="145" t="e">
        <f ca="1">AG98
-IF('Financial Goals (non-recurring)'!$B$4=6,IF('Detailed Cash Flow Chart'!S98="",0,'Detailed Cash Flow Chart'!S98),0)
-IF('Financial Goals (non-recurring)'!$D$4=6,IF('Detailed Cash Flow Chart'!U98="",0,'Detailed Cash Flow Chart'!U98),0)
-IF('Financial Goals (non-recurring)'!$F$4=6,IF('Detailed Cash Flow Chart'!W98="",0,'Detailed Cash Flow Chart'!W98),0)
-IF('Financial Goals (non-recurring)'!$H$4=6,IF('Detailed Cash Flow Chart'!Y98="",0,'Detailed Cash Flow Chart'!Y98),0)
-IF('Financial Goals (non-recurring)'!$J$4=6,IF('Detailed Cash Flow Chart'!AA98="",0,'Detailed Cash Flow Chart'!AA98),0)
-IF('Financial Goals (recurring)'!$B$3=6,IF('Detailed Cash Flow Chart'!AG98="",0,'Detailed Cash Flow Chart'!AG98),0)
-IF('Financial Goals (recurring)'!$K$3=6,IF('Detailed Cash Flow Chart'!AN98="",0,'Detailed Cash Flow Chart'!AN98),0)</f>
        <v>#N/A</v>
      </c>
      <c r="AK98" s="145" t="e">
        <f ca="1">AI98
-IF('Financial Goals (non-recurring)'!$B$4=7,IF('Detailed Cash Flow Chart'!S98="",0,'Detailed Cash Flow Chart'!S98),0)
-IF('Financial Goals (non-recurring)'!$D$4=7,IF('Detailed Cash Flow Chart'!U98="",0,'Detailed Cash Flow Chart'!U98),0)
-IF('Financial Goals (non-recurring)'!$F$4=7,IF('Detailed Cash Flow Chart'!W98="",0,'Detailed Cash Flow Chart'!W98),0)
-IF('Financial Goals (non-recurring)'!$H$4=7,IF('Detailed Cash Flow Chart'!Y98="",0,'Detailed Cash Flow Chart'!Y98),0)
-IF('Financial Goals (non-recurring)'!$J$4=7,IF('Detailed Cash Flow Chart'!AA98="",0,'Detailed Cash Flow Chart'!AA98),0)
-IF('Financial Goals (recurring)'!$B$3=7,IF('Detailed Cash Flow Chart'!AG98="",0,'Detailed Cash Flow Chart'!AG98),0)
-IF('Financial Goals (recurring)'!$K$3=7,IF('Detailed Cash Flow Chart'!AN98="",0,'Detailed Cash Flow Chart'!AN98),0)</f>
        <v>#N/A</v>
      </c>
    </row>
    <row r="99" spans="1:37" ht="15.6">
      <c r="A99" s="45" t="e">
        <f ca="1">IF(ISERROR(C99),NA(),'Detailed Cash Flow Chart'!AJ99)</f>
        <v>#N/A</v>
      </c>
      <c r="B99" s="40" t="str">
        <f ca="1">'Detailed Cash Flow Chart'!B99</f>
        <v/>
      </c>
      <c r="C99" s="87" t="e">
        <f t="shared" ca="1" si="17"/>
        <v>#N/A</v>
      </c>
      <c r="D99" s="87" t="e">
        <f t="shared" ca="1" si="12"/>
        <v>#N/A</v>
      </c>
      <c r="E99" s="87" t="e">
        <f t="shared" ca="1" si="13"/>
        <v>#N/A</v>
      </c>
      <c r="F99" s="87" t="e">
        <f t="shared" ca="1" si="14"/>
        <v>#N/A</v>
      </c>
      <c r="G99" s="87" t="e">
        <f t="shared" ca="1" si="15"/>
        <v>#N/A</v>
      </c>
      <c r="H99" s="87" t="e">
        <f t="shared" ca="1" si="18"/>
        <v>#N/A</v>
      </c>
      <c r="I99" s="87">
        <f ca="1">'Detailed Cash Flow Chart'!D99</f>
        <v>0</v>
      </c>
      <c r="J99" s="32" t="e">
        <f ca="1">IF(ISERROR(C99),NA(),'Detailed Cash Flow Chart'!C99)</f>
        <v>#N/A</v>
      </c>
      <c r="K99" s="32" t="e">
        <f t="shared" ca="1" si="16"/>
        <v>#N/A</v>
      </c>
      <c r="L99" s="46" t="e">
        <f ca="1">IF(ISERROR(C99),NA(),'Detailed Cash Flow Chart'!AQ99)</f>
        <v>#N/A</v>
      </c>
      <c r="M99" s="32" t="e">
        <f t="shared" ca="1" si="19"/>
        <v>#N/A</v>
      </c>
      <c r="N99" s="28"/>
      <c r="O99" s="67"/>
      <c r="P99" s="67"/>
      <c r="Q99" s="67"/>
      <c r="R99" s="67"/>
      <c r="S99" s="67"/>
      <c r="T99" s="67"/>
      <c r="U99" s="67"/>
      <c r="W99" s="67"/>
      <c r="X99" s="67"/>
      <c r="Y99" s="140" t="e">
        <f ca="1">IF('Detailed Cash Flow Chart'!E99=0,NA(),M99-'Detailed Cash Flow Chart'!E99)</f>
        <v>#N/A</v>
      </c>
      <c r="Z99" s="83"/>
      <c r="AA99" s="141" t="e">
        <f ca="1">Y99
-IF('Financial Goals (non-recurring)'!$B$4=2,IF('Detailed Cash Flow Chart'!S99="",0,'Detailed Cash Flow Chart'!S99),0)
-IF('Financial Goals (non-recurring)'!$D$4=2,IF('Detailed Cash Flow Chart'!U99="",0,'Detailed Cash Flow Chart'!U99),0)
-IF('Financial Goals (non-recurring)'!$F$4=2,IF('Detailed Cash Flow Chart'!W99="",0,'Detailed Cash Flow Chart'!W99),0)
-IF('Financial Goals (non-recurring)'!$H$4=2,IF('Detailed Cash Flow Chart'!Y99="",0,'Detailed Cash Flow Chart'!Y99),0)
-IF('Financial Goals (non-recurring)'!$J$4=2,IF('Detailed Cash Flow Chart'!AA99="",0,'Detailed Cash Flow Chart'!AA99),0)
-IF('Financial Goals (recurring)'!$B$3=2,IF('Detailed Cash Flow Chart'!AG99="",0,'Detailed Cash Flow Chart'!AG99),0)
-IF('Financial Goals (recurring)'!$K$3=2,IF('Detailed Cash Flow Chart'!AN99="",0,'Detailed Cash Flow Chart'!AN99),0)</f>
        <v>#N/A</v>
      </c>
      <c r="AB99" s="139"/>
      <c r="AC99" s="140" t="e">
        <f ca="1">AA99
-IF('Financial Goals (non-recurring)'!$B$4=3,IF('Detailed Cash Flow Chart'!S99="",0,'Detailed Cash Flow Chart'!S99),0)
-IF('Financial Goals (non-recurring)'!$D$4=3,IF('Detailed Cash Flow Chart'!U99="",0,'Detailed Cash Flow Chart'!U99),0)
-IF('Financial Goals (non-recurring)'!$F$4=3,IF('Detailed Cash Flow Chart'!W99="",0,'Detailed Cash Flow Chart'!W99),0)
-IF('Financial Goals (non-recurring)'!$H$4=3,IF('Detailed Cash Flow Chart'!Y99="",0,'Detailed Cash Flow Chart'!Y99),0)
-IF('Financial Goals (non-recurring)'!$J$4=3,IF('Detailed Cash Flow Chart'!AA99="",0,'Detailed Cash Flow Chart'!AA99),0)
-IF('Financial Goals (recurring)'!$B$3=3,IF('Detailed Cash Flow Chart'!AG99="",0,'Detailed Cash Flow Chart'!AG99),0)
-IF('Financial Goals (recurring)'!$K$3=3,IF('Detailed Cash Flow Chart'!AN99="",0,'Detailed Cash Flow Chart'!AN99),0)</f>
        <v>#N/A</v>
      </c>
      <c r="AD99" s="83"/>
      <c r="AE99" s="146" t="e">
        <f ca="1">AC99
-IF('Financial Goals (non-recurring)'!$B$4=4,IF('Detailed Cash Flow Chart'!S99="",0,'Detailed Cash Flow Chart'!S99),0)
-IF('Financial Goals (non-recurring)'!$D$4=4,IF('Detailed Cash Flow Chart'!U99="",0,'Detailed Cash Flow Chart'!U99),0)
-IF('Financial Goals (non-recurring)'!$F$4=4,IF('Detailed Cash Flow Chart'!W99="",0,'Detailed Cash Flow Chart'!W99),0)
-IF('Financial Goals (non-recurring)'!$H$4=4,IF('Detailed Cash Flow Chart'!Y99="",0,'Detailed Cash Flow Chart'!Y99),0)
-IF('Financial Goals (non-recurring)'!$J$4=4,IF('Detailed Cash Flow Chart'!AA99="",0,'Detailed Cash Flow Chart'!AA99),0)
-IF('Financial Goals (recurring)'!$B$3=4,IF('Detailed Cash Flow Chart'!AG99="",0,'Detailed Cash Flow Chart'!AG99),0)
-IF('Financial Goals (recurring)'!$K$3=4,IF('Detailed Cash Flow Chart'!AN99="",0,'Detailed Cash Flow Chart'!AN99),0)</f>
        <v>#N/A</v>
      </c>
      <c r="AF99" s="139"/>
      <c r="AG99" s="145" t="e">
        <f ca="1">AE99
-IF('Financial Goals (non-recurring)'!$B$4=5,IF('Detailed Cash Flow Chart'!S99="",0,'Detailed Cash Flow Chart'!S99),0)
-IF('Financial Goals (non-recurring)'!$D$4=5,IF('Detailed Cash Flow Chart'!U99="",0,'Detailed Cash Flow Chart'!U99),0)
-IF('Financial Goals (non-recurring)'!$F$4=5,IF('Detailed Cash Flow Chart'!W99="",0,'Detailed Cash Flow Chart'!W99),0)
-IF('Financial Goals (non-recurring)'!$H$4=5,IF('Detailed Cash Flow Chart'!Y99="",0,'Detailed Cash Flow Chart'!Y99),0)
-IF('Financial Goals (non-recurring)'!$J$4=5,IF('Detailed Cash Flow Chart'!AA99="",0,'Detailed Cash Flow Chart'!AA99),0)
-IF('Financial Goals (recurring)'!$B$3=5,IF('Detailed Cash Flow Chart'!AG99="",0,'Detailed Cash Flow Chart'!AG99),0)
-IF('Financial Goals (recurring)'!$K$3=5,IF('Detailed Cash Flow Chart'!AN99="",0,'Detailed Cash Flow Chart'!AN99),0)</f>
        <v>#N/A</v>
      </c>
      <c r="AI99" s="145" t="e">
        <f ca="1">AG99
-IF('Financial Goals (non-recurring)'!$B$4=6,IF('Detailed Cash Flow Chart'!S99="",0,'Detailed Cash Flow Chart'!S99),0)
-IF('Financial Goals (non-recurring)'!$D$4=6,IF('Detailed Cash Flow Chart'!U99="",0,'Detailed Cash Flow Chart'!U99),0)
-IF('Financial Goals (non-recurring)'!$F$4=6,IF('Detailed Cash Flow Chart'!W99="",0,'Detailed Cash Flow Chart'!W99),0)
-IF('Financial Goals (non-recurring)'!$H$4=6,IF('Detailed Cash Flow Chart'!Y99="",0,'Detailed Cash Flow Chart'!Y99),0)
-IF('Financial Goals (non-recurring)'!$J$4=6,IF('Detailed Cash Flow Chart'!AA99="",0,'Detailed Cash Flow Chart'!AA99),0)
-IF('Financial Goals (recurring)'!$B$3=6,IF('Detailed Cash Flow Chart'!AG99="",0,'Detailed Cash Flow Chart'!AG99),0)
-IF('Financial Goals (recurring)'!$K$3=6,IF('Detailed Cash Flow Chart'!AN99="",0,'Detailed Cash Flow Chart'!AN99),0)</f>
        <v>#N/A</v>
      </c>
      <c r="AK99" s="145" t="e">
        <f ca="1">AI99
-IF('Financial Goals (non-recurring)'!$B$4=7,IF('Detailed Cash Flow Chart'!S99="",0,'Detailed Cash Flow Chart'!S99),0)
-IF('Financial Goals (non-recurring)'!$D$4=7,IF('Detailed Cash Flow Chart'!U99="",0,'Detailed Cash Flow Chart'!U99),0)
-IF('Financial Goals (non-recurring)'!$F$4=7,IF('Detailed Cash Flow Chart'!W99="",0,'Detailed Cash Flow Chart'!W99),0)
-IF('Financial Goals (non-recurring)'!$H$4=7,IF('Detailed Cash Flow Chart'!Y99="",0,'Detailed Cash Flow Chart'!Y99),0)
-IF('Financial Goals (non-recurring)'!$J$4=7,IF('Detailed Cash Flow Chart'!AA99="",0,'Detailed Cash Flow Chart'!AA99),0)
-IF('Financial Goals (recurring)'!$B$3=7,IF('Detailed Cash Flow Chart'!AG99="",0,'Detailed Cash Flow Chart'!AG99),0)
-IF('Financial Goals (recurring)'!$K$3=7,IF('Detailed Cash Flow Chart'!AN99="",0,'Detailed Cash Flow Chart'!AN99),0)</f>
        <v>#N/A</v>
      </c>
    </row>
    <row r="100" spans="1:37" ht="15.6">
      <c r="A100" s="45" t="e">
        <f ca="1">IF(ISERROR(C100),NA(),'Detailed Cash Flow Chart'!AJ100)</f>
        <v>#N/A</v>
      </c>
      <c r="B100" s="40" t="str">
        <f ca="1">'Detailed Cash Flow Chart'!B100</f>
        <v/>
      </c>
      <c r="C100" s="87" t="e">
        <f t="shared" ca="1" si="17"/>
        <v>#N/A</v>
      </c>
      <c r="D100" s="87" t="e">
        <f t="shared" ca="1" si="12"/>
        <v>#N/A</v>
      </c>
      <c r="E100" s="87" t="e">
        <f t="shared" ca="1" si="13"/>
        <v>#N/A</v>
      </c>
      <c r="F100" s="87" t="e">
        <f t="shared" ca="1" si="14"/>
        <v>#N/A</v>
      </c>
      <c r="G100" s="87" t="e">
        <f t="shared" ca="1" si="15"/>
        <v>#N/A</v>
      </c>
      <c r="H100" s="87" t="e">
        <f t="shared" ca="1" si="18"/>
        <v>#N/A</v>
      </c>
      <c r="I100" s="87">
        <f ca="1">'Detailed Cash Flow Chart'!D100</f>
        <v>0</v>
      </c>
      <c r="J100" s="32" t="e">
        <f ca="1">IF(ISERROR(C100),NA(),'Detailed Cash Flow Chart'!C100)</f>
        <v>#N/A</v>
      </c>
      <c r="K100" s="32" t="e">
        <f t="shared" ref="K100:K131" ca="1" si="20">IF(A100&gt;=emistart,IF(A100&lt;=emiend,emi,NA()),NA())</f>
        <v>#N/A</v>
      </c>
      <c r="L100" s="46" t="e">
        <f ca="1">IF(ISERROR(C100),NA(),'Detailed Cash Flow Chart'!AQ100)</f>
        <v>#N/A</v>
      </c>
      <c r="M100" s="32" t="e">
        <f t="shared" ca="1" si="19"/>
        <v>#N/A</v>
      </c>
      <c r="N100" s="28"/>
      <c r="O100" s="67"/>
      <c r="P100" s="67"/>
      <c r="Q100" s="67"/>
      <c r="R100" s="67"/>
      <c r="S100" s="67"/>
      <c r="T100" s="67"/>
      <c r="U100" s="67"/>
      <c r="W100" s="67"/>
      <c r="X100" s="67"/>
      <c r="Y100" s="140" t="e">
        <f ca="1">IF('Detailed Cash Flow Chart'!E100=0,NA(),M100-'Detailed Cash Flow Chart'!E100)</f>
        <v>#N/A</v>
      </c>
      <c r="Z100" s="83"/>
      <c r="AA100" s="141" t="e">
        <f ca="1">Y100
-IF('Financial Goals (non-recurring)'!$B$4=2,IF('Detailed Cash Flow Chart'!S100="",0,'Detailed Cash Flow Chart'!S100),0)
-IF('Financial Goals (non-recurring)'!$D$4=2,IF('Detailed Cash Flow Chart'!U100="",0,'Detailed Cash Flow Chart'!U100),0)
-IF('Financial Goals (non-recurring)'!$F$4=2,IF('Detailed Cash Flow Chart'!W100="",0,'Detailed Cash Flow Chart'!W100),0)
-IF('Financial Goals (non-recurring)'!$H$4=2,IF('Detailed Cash Flow Chart'!Y100="",0,'Detailed Cash Flow Chart'!Y100),0)
-IF('Financial Goals (non-recurring)'!$J$4=2,IF('Detailed Cash Flow Chart'!AA100="",0,'Detailed Cash Flow Chart'!AA100),0)
-IF('Financial Goals (recurring)'!$B$3=2,IF('Detailed Cash Flow Chart'!AG100="",0,'Detailed Cash Flow Chart'!AG100),0)
-IF('Financial Goals (recurring)'!$K$3=2,IF('Detailed Cash Flow Chart'!AN100="",0,'Detailed Cash Flow Chart'!AN100),0)</f>
        <v>#N/A</v>
      </c>
      <c r="AB100" s="139"/>
      <c r="AC100" s="140" t="e">
        <f ca="1">AA100
-IF('Financial Goals (non-recurring)'!$B$4=3,IF('Detailed Cash Flow Chart'!S100="",0,'Detailed Cash Flow Chart'!S100),0)
-IF('Financial Goals (non-recurring)'!$D$4=3,IF('Detailed Cash Flow Chart'!U100="",0,'Detailed Cash Flow Chart'!U100),0)
-IF('Financial Goals (non-recurring)'!$F$4=3,IF('Detailed Cash Flow Chart'!W100="",0,'Detailed Cash Flow Chart'!W100),0)
-IF('Financial Goals (non-recurring)'!$H$4=3,IF('Detailed Cash Flow Chart'!Y100="",0,'Detailed Cash Flow Chart'!Y100),0)
-IF('Financial Goals (non-recurring)'!$J$4=3,IF('Detailed Cash Flow Chart'!AA100="",0,'Detailed Cash Flow Chart'!AA100),0)
-IF('Financial Goals (recurring)'!$B$3=3,IF('Detailed Cash Flow Chart'!AG100="",0,'Detailed Cash Flow Chart'!AG100),0)
-IF('Financial Goals (recurring)'!$K$3=3,IF('Detailed Cash Flow Chart'!AN100="",0,'Detailed Cash Flow Chart'!AN100),0)</f>
        <v>#N/A</v>
      </c>
      <c r="AD100" s="83"/>
      <c r="AE100" s="146" t="e">
        <f ca="1">AC100
-IF('Financial Goals (non-recurring)'!$B$4=4,IF('Detailed Cash Flow Chart'!S100="",0,'Detailed Cash Flow Chart'!S100),0)
-IF('Financial Goals (non-recurring)'!$D$4=4,IF('Detailed Cash Flow Chart'!U100="",0,'Detailed Cash Flow Chart'!U100),0)
-IF('Financial Goals (non-recurring)'!$F$4=4,IF('Detailed Cash Flow Chart'!W100="",0,'Detailed Cash Flow Chart'!W100),0)
-IF('Financial Goals (non-recurring)'!$H$4=4,IF('Detailed Cash Flow Chart'!Y100="",0,'Detailed Cash Flow Chart'!Y100),0)
-IF('Financial Goals (non-recurring)'!$J$4=4,IF('Detailed Cash Flow Chart'!AA100="",0,'Detailed Cash Flow Chart'!AA100),0)
-IF('Financial Goals (recurring)'!$B$3=4,IF('Detailed Cash Flow Chart'!AG100="",0,'Detailed Cash Flow Chart'!AG100),0)
-IF('Financial Goals (recurring)'!$K$3=4,IF('Detailed Cash Flow Chart'!AN100="",0,'Detailed Cash Flow Chart'!AN100),0)</f>
        <v>#N/A</v>
      </c>
      <c r="AF100" s="139"/>
      <c r="AG100" s="145" t="e">
        <f ca="1">AE100
-IF('Financial Goals (non-recurring)'!$B$4=5,IF('Detailed Cash Flow Chart'!S100="",0,'Detailed Cash Flow Chart'!S100),0)
-IF('Financial Goals (non-recurring)'!$D$4=5,IF('Detailed Cash Flow Chart'!U100="",0,'Detailed Cash Flow Chart'!U100),0)
-IF('Financial Goals (non-recurring)'!$F$4=5,IF('Detailed Cash Flow Chart'!W100="",0,'Detailed Cash Flow Chart'!W100),0)
-IF('Financial Goals (non-recurring)'!$H$4=5,IF('Detailed Cash Flow Chart'!Y100="",0,'Detailed Cash Flow Chart'!Y100),0)
-IF('Financial Goals (non-recurring)'!$J$4=5,IF('Detailed Cash Flow Chart'!AA100="",0,'Detailed Cash Flow Chart'!AA100),0)
-IF('Financial Goals (recurring)'!$B$3=5,IF('Detailed Cash Flow Chart'!AG100="",0,'Detailed Cash Flow Chart'!AG100),0)
-IF('Financial Goals (recurring)'!$K$3=5,IF('Detailed Cash Flow Chart'!AN100="",0,'Detailed Cash Flow Chart'!AN100),0)</f>
        <v>#N/A</v>
      </c>
      <c r="AI100" s="145" t="e">
        <f ca="1">AG100
-IF('Financial Goals (non-recurring)'!$B$4=6,IF('Detailed Cash Flow Chart'!S100="",0,'Detailed Cash Flow Chart'!S100),0)
-IF('Financial Goals (non-recurring)'!$D$4=6,IF('Detailed Cash Flow Chart'!U100="",0,'Detailed Cash Flow Chart'!U100),0)
-IF('Financial Goals (non-recurring)'!$F$4=6,IF('Detailed Cash Flow Chart'!W100="",0,'Detailed Cash Flow Chart'!W100),0)
-IF('Financial Goals (non-recurring)'!$H$4=6,IF('Detailed Cash Flow Chart'!Y100="",0,'Detailed Cash Flow Chart'!Y100),0)
-IF('Financial Goals (non-recurring)'!$J$4=6,IF('Detailed Cash Flow Chart'!AA100="",0,'Detailed Cash Flow Chart'!AA100),0)
-IF('Financial Goals (recurring)'!$B$3=6,IF('Detailed Cash Flow Chart'!AG100="",0,'Detailed Cash Flow Chart'!AG100),0)
-IF('Financial Goals (recurring)'!$K$3=6,IF('Detailed Cash Flow Chart'!AN100="",0,'Detailed Cash Flow Chart'!AN100),0)</f>
        <v>#N/A</v>
      </c>
      <c r="AK100" s="145" t="e">
        <f ca="1">AI100
-IF('Financial Goals (non-recurring)'!$B$4=7,IF('Detailed Cash Flow Chart'!S100="",0,'Detailed Cash Flow Chart'!S100),0)
-IF('Financial Goals (non-recurring)'!$D$4=7,IF('Detailed Cash Flow Chart'!U100="",0,'Detailed Cash Flow Chart'!U100),0)
-IF('Financial Goals (non-recurring)'!$F$4=7,IF('Detailed Cash Flow Chart'!W100="",0,'Detailed Cash Flow Chart'!W100),0)
-IF('Financial Goals (non-recurring)'!$H$4=7,IF('Detailed Cash Flow Chart'!Y100="",0,'Detailed Cash Flow Chart'!Y100),0)
-IF('Financial Goals (non-recurring)'!$J$4=7,IF('Detailed Cash Flow Chart'!AA100="",0,'Detailed Cash Flow Chart'!AA100),0)
-IF('Financial Goals (recurring)'!$B$3=7,IF('Detailed Cash Flow Chart'!AG100="",0,'Detailed Cash Flow Chart'!AG100),0)
-IF('Financial Goals (recurring)'!$K$3=7,IF('Detailed Cash Flow Chart'!AN100="",0,'Detailed Cash Flow Chart'!AN100),0)</f>
        <v>#N/A</v>
      </c>
    </row>
    <row r="101" spans="1:37" ht="15.6">
      <c r="A101" s="45" t="e">
        <f ca="1">IF(ISERROR(C101),NA(),'Detailed Cash Flow Chart'!AJ101)</f>
        <v>#N/A</v>
      </c>
      <c r="B101" s="40" t="str">
        <f ca="1">'Detailed Cash Flow Chart'!B101</f>
        <v/>
      </c>
      <c r="C101" s="87" t="e">
        <f t="shared" ref="C101:C132" ca="1" si="21">IF(A100&lt;(y+wy+1),C100+C100*inc,NA())</f>
        <v>#N/A</v>
      </c>
      <c r="D101" s="87" t="e">
        <f t="shared" ca="1" si="12"/>
        <v>#N/A</v>
      </c>
      <c r="E101" s="87" t="e">
        <f t="shared" ca="1" si="13"/>
        <v>#N/A</v>
      </c>
      <c r="F101" s="87" t="e">
        <f t="shared" ca="1" si="14"/>
        <v>#N/A</v>
      </c>
      <c r="G101" s="87" t="e">
        <f t="shared" ca="1" si="15"/>
        <v>#N/A</v>
      </c>
      <c r="H101" s="87" t="e">
        <f t="shared" ca="1" si="18"/>
        <v>#N/A</v>
      </c>
      <c r="I101" s="87">
        <f ca="1">'Detailed Cash Flow Chart'!D101</f>
        <v>0</v>
      </c>
      <c r="J101" s="32" t="e">
        <f ca="1">IF(ISERROR(C101),NA(),'Detailed Cash Flow Chart'!C101)</f>
        <v>#N/A</v>
      </c>
      <c r="K101" s="32" t="e">
        <f t="shared" ca="1" si="20"/>
        <v>#N/A</v>
      </c>
      <c r="L101" s="46" t="e">
        <f ca="1">IF(ISERROR(C101),NA(),'Detailed Cash Flow Chart'!AQ101)</f>
        <v>#N/A</v>
      </c>
      <c r="M101" s="32" t="e">
        <f t="shared" ca="1" si="19"/>
        <v>#N/A</v>
      </c>
      <c r="N101" s="28"/>
      <c r="O101" s="67"/>
      <c r="P101" s="67"/>
      <c r="Q101" s="67"/>
      <c r="R101" s="67"/>
      <c r="S101" s="67"/>
      <c r="T101" s="67"/>
      <c r="U101" s="67"/>
      <c r="W101" s="67"/>
      <c r="X101" s="67"/>
      <c r="Y101" s="140" t="e">
        <f ca="1">IF('Detailed Cash Flow Chart'!E101=0,NA(),M101-'Detailed Cash Flow Chart'!E101)</f>
        <v>#N/A</v>
      </c>
      <c r="Z101" s="83"/>
      <c r="AA101" s="141" t="e">
        <f ca="1">Y101
-IF('Financial Goals (non-recurring)'!$B$4=2,IF('Detailed Cash Flow Chart'!S101="",0,'Detailed Cash Flow Chart'!S101),0)
-IF('Financial Goals (non-recurring)'!$D$4=2,IF('Detailed Cash Flow Chart'!U101="",0,'Detailed Cash Flow Chart'!U101),0)
-IF('Financial Goals (non-recurring)'!$F$4=2,IF('Detailed Cash Flow Chart'!W101="",0,'Detailed Cash Flow Chart'!W101),0)
-IF('Financial Goals (non-recurring)'!$H$4=2,IF('Detailed Cash Flow Chart'!Y101="",0,'Detailed Cash Flow Chart'!Y101),0)
-IF('Financial Goals (non-recurring)'!$J$4=2,IF('Detailed Cash Flow Chart'!AA101="",0,'Detailed Cash Flow Chart'!AA101),0)
-IF('Financial Goals (recurring)'!$B$3=2,IF('Detailed Cash Flow Chart'!AG101="",0,'Detailed Cash Flow Chart'!AG101),0)
-IF('Financial Goals (recurring)'!$K$3=2,IF('Detailed Cash Flow Chart'!AN101="",0,'Detailed Cash Flow Chart'!AN101),0)</f>
        <v>#N/A</v>
      </c>
      <c r="AB101" s="139"/>
      <c r="AC101" s="140" t="e">
        <f ca="1">AA101
-IF('Financial Goals (non-recurring)'!$B$4=3,IF('Detailed Cash Flow Chart'!S101="",0,'Detailed Cash Flow Chart'!S101),0)
-IF('Financial Goals (non-recurring)'!$D$4=3,IF('Detailed Cash Flow Chart'!U101="",0,'Detailed Cash Flow Chart'!U101),0)
-IF('Financial Goals (non-recurring)'!$F$4=3,IF('Detailed Cash Flow Chart'!W101="",0,'Detailed Cash Flow Chart'!W101),0)
-IF('Financial Goals (non-recurring)'!$H$4=3,IF('Detailed Cash Flow Chart'!Y101="",0,'Detailed Cash Flow Chart'!Y101),0)
-IF('Financial Goals (non-recurring)'!$J$4=3,IF('Detailed Cash Flow Chart'!AA101="",0,'Detailed Cash Flow Chart'!AA101),0)
-IF('Financial Goals (recurring)'!$B$3=3,IF('Detailed Cash Flow Chart'!AG101="",0,'Detailed Cash Flow Chart'!AG101),0)
-IF('Financial Goals (recurring)'!$K$3=3,IF('Detailed Cash Flow Chart'!AN101="",0,'Detailed Cash Flow Chart'!AN101),0)</f>
        <v>#N/A</v>
      </c>
      <c r="AD101" s="83"/>
      <c r="AE101" s="146" t="e">
        <f ca="1">AC101
-IF('Financial Goals (non-recurring)'!$B$4=4,IF('Detailed Cash Flow Chart'!S101="",0,'Detailed Cash Flow Chart'!S101),0)
-IF('Financial Goals (non-recurring)'!$D$4=4,IF('Detailed Cash Flow Chart'!U101="",0,'Detailed Cash Flow Chart'!U101),0)
-IF('Financial Goals (non-recurring)'!$F$4=4,IF('Detailed Cash Flow Chart'!W101="",0,'Detailed Cash Flow Chart'!W101),0)
-IF('Financial Goals (non-recurring)'!$H$4=4,IF('Detailed Cash Flow Chart'!Y101="",0,'Detailed Cash Flow Chart'!Y101),0)
-IF('Financial Goals (non-recurring)'!$J$4=4,IF('Detailed Cash Flow Chart'!AA101="",0,'Detailed Cash Flow Chart'!AA101),0)
-IF('Financial Goals (recurring)'!$B$3=4,IF('Detailed Cash Flow Chart'!AG101="",0,'Detailed Cash Flow Chart'!AG101),0)
-IF('Financial Goals (recurring)'!$K$3=4,IF('Detailed Cash Flow Chart'!AN101="",0,'Detailed Cash Flow Chart'!AN101),0)</f>
        <v>#N/A</v>
      </c>
      <c r="AF101" s="139"/>
      <c r="AG101" s="145" t="e">
        <f ca="1">AE101
-IF('Financial Goals (non-recurring)'!$B$4=5,IF('Detailed Cash Flow Chart'!S101="",0,'Detailed Cash Flow Chart'!S101),0)
-IF('Financial Goals (non-recurring)'!$D$4=5,IF('Detailed Cash Flow Chart'!U101="",0,'Detailed Cash Flow Chart'!U101),0)
-IF('Financial Goals (non-recurring)'!$F$4=5,IF('Detailed Cash Flow Chart'!W101="",0,'Detailed Cash Flow Chart'!W101),0)
-IF('Financial Goals (non-recurring)'!$H$4=5,IF('Detailed Cash Flow Chart'!Y101="",0,'Detailed Cash Flow Chart'!Y101),0)
-IF('Financial Goals (non-recurring)'!$J$4=5,IF('Detailed Cash Flow Chart'!AA101="",0,'Detailed Cash Flow Chart'!AA101),0)
-IF('Financial Goals (recurring)'!$B$3=5,IF('Detailed Cash Flow Chart'!AG101="",0,'Detailed Cash Flow Chart'!AG101),0)
-IF('Financial Goals (recurring)'!$K$3=5,IF('Detailed Cash Flow Chart'!AN101="",0,'Detailed Cash Flow Chart'!AN101),0)</f>
        <v>#N/A</v>
      </c>
      <c r="AI101" s="145" t="e">
        <f ca="1">AG101
-IF('Financial Goals (non-recurring)'!$B$4=6,IF('Detailed Cash Flow Chart'!S101="",0,'Detailed Cash Flow Chart'!S101),0)
-IF('Financial Goals (non-recurring)'!$D$4=6,IF('Detailed Cash Flow Chart'!U101="",0,'Detailed Cash Flow Chart'!U101),0)
-IF('Financial Goals (non-recurring)'!$F$4=6,IF('Detailed Cash Flow Chart'!W101="",0,'Detailed Cash Flow Chart'!W101),0)
-IF('Financial Goals (non-recurring)'!$H$4=6,IF('Detailed Cash Flow Chart'!Y101="",0,'Detailed Cash Flow Chart'!Y101),0)
-IF('Financial Goals (non-recurring)'!$J$4=6,IF('Detailed Cash Flow Chart'!AA101="",0,'Detailed Cash Flow Chart'!AA101),0)
-IF('Financial Goals (recurring)'!$B$3=6,IF('Detailed Cash Flow Chart'!AG101="",0,'Detailed Cash Flow Chart'!AG101),0)
-IF('Financial Goals (recurring)'!$K$3=6,IF('Detailed Cash Flow Chart'!AN101="",0,'Detailed Cash Flow Chart'!AN101),0)</f>
        <v>#N/A</v>
      </c>
      <c r="AK101" s="145" t="e">
        <f ca="1">AI101
-IF('Financial Goals (non-recurring)'!$B$4=7,IF('Detailed Cash Flow Chart'!S101="",0,'Detailed Cash Flow Chart'!S101),0)
-IF('Financial Goals (non-recurring)'!$D$4=7,IF('Detailed Cash Flow Chart'!U101="",0,'Detailed Cash Flow Chart'!U101),0)
-IF('Financial Goals (non-recurring)'!$F$4=7,IF('Detailed Cash Flow Chart'!W101="",0,'Detailed Cash Flow Chart'!W101),0)
-IF('Financial Goals (non-recurring)'!$H$4=7,IF('Detailed Cash Flow Chart'!Y101="",0,'Detailed Cash Flow Chart'!Y101),0)
-IF('Financial Goals (non-recurring)'!$J$4=7,IF('Detailed Cash Flow Chart'!AA101="",0,'Detailed Cash Flow Chart'!AA101),0)
-IF('Financial Goals (recurring)'!$B$3=7,IF('Detailed Cash Flow Chart'!AG101="",0,'Detailed Cash Flow Chart'!AG101),0)
-IF('Financial Goals (recurring)'!$K$3=7,IF('Detailed Cash Flow Chart'!AN101="",0,'Detailed Cash Flow Chart'!AN101),0)</f>
        <v>#N/A</v>
      </c>
    </row>
    <row r="102" spans="1:37" ht="15.6">
      <c r="A102" s="45" t="e">
        <f ca="1">IF(ISERROR(C102),NA(),'Detailed Cash Flow Chart'!AJ102)</f>
        <v>#N/A</v>
      </c>
      <c r="B102" s="40" t="str">
        <f ca="1">'Detailed Cash Flow Chart'!B102</f>
        <v/>
      </c>
      <c r="C102" s="87" t="e">
        <f t="shared" ca="1" si="21"/>
        <v>#N/A</v>
      </c>
      <c r="D102" s="87" t="e">
        <f t="shared" ca="1" si="12"/>
        <v>#N/A</v>
      </c>
      <c r="E102" s="87" t="e">
        <f t="shared" ca="1" si="13"/>
        <v>#N/A</v>
      </c>
      <c r="F102" s="87" t="e">
        <f t="shared" ca="1" si="14"/>
        <v>#N/A</v>
      </c>
      <c r="G102" s="87" t="e">
        <f t="shared" ca="1" si="15"/>
        <v>#N/A</v>
      </c>
      <c r="H102" s="87" t="e">
        <f t="shared" ca="1" si="18"/>
        <v>#N/A</v>
      </c>
      <c r="I102" s="87">
        <f ca="1">'Detailed Cash Flow Chart'!D102</f>
        <v>0</v>
      </c>
      <c r="J102" s="32" t="e">
        <f ca="1">IF(ISERROR(C102),NA(),'Detailed Cash Flow Chart'!C102)</f>
        <v>#N/A</v>
      </c>
      <c r="K102" s="32" t="e">
        <f t="shared" ca="1" si="20"/>
        <v>#N/A</v>
      </c>
      <c r="L102" s="46" t="e">
        <f ca="1">IF(ISERROR(C102),NA(),'Detailed Cash Flow Chart'!AQ102)</f>
        <v>#N/A</v>
      </c>
      <c r="M102" s="32" t="e">
        <f t="shared" ca="1" si="19"/>
        <v>#N/A</v>
      </c>
      <c r="N102" s="28"/>
      <c r="O102" s="67"/>
      <c r="P102" s="67"/>
      <c r="Q102" s="67"/>
      <c r="R102" s="67"/>
      <c r="S102" s="67"/>
      <c r="T102" s="67"/>
      <c r="U102" s="67"/>
      <c r="W102" s="67"/>
      <c r="X102" s="67"/>
      <c r="Y102" s="140" t="e">
        <f ca="1">IF('Detailed Cash Flow Chart'!E102=0,NA(),M102-'Detailed Cash Flow Chart'!E102)</f>
        <v>#N/A</v>
      </c>
      <c r="Z102" s="83"/>
      <c r="AA102" s="141" t="e">
        <f ca="1">Y102
-IF('Financial Goals (non-recurring)'!$B$4=2,IF('Detailed Cash Flow Chart'!S102="",0,'Detailed Cash Flow Chart'!S102),0)
-IF('Financial Goals (non-recurring)'!$D$4=2,IF('Detailed Cash Flow Chart'!U102="",0,'Detailed Cash Flow Chart'!U102),0)
-IF('Financial Goals (non-recurring)'!$F$4=2,IF('Detailed Cash Flow Chart'!W102="",0,'Detailed Cash Flow Chart'!W102),0)
-IF('Financial Goals (non-recurring)'!$H$4=2,IF('Detailed Cash Flow Chart'!Y102="",0,'Detailed Cash Flow Chart'!Y102),0)
-IF('Financial Goals (non-recurring)'!$J$4=2,IF('Detailed Cash Flow Chart'!AA102="",0,'Detailed Cash Flow Chart'!AA102),0)
-IF('Financial Goals (recurring)'!$B$3=2,IF('Detailed Cash Flow Chart'!AG102="",0,'Detailed Cash Flow Chart'!AG102),0)
-IF('Financial Goals (recurring)'!$K$3=2,IF('Detailed Cash Flow Chart'!AN102="",0,'Detailed Cash Flow Chart'!AN102),0)</f>
        <v>#N/A</v>
      </c>
      <c r="AB102" s="139"/>
      <c r="AC102" s="140" t="e">
        <f ca="1">AA102
-IF('Financial Goals (non-recurring)'!$B$4=3,IF('Detailed Cash Flow Chart'!S102="",0,'Detailed Cash Flow Chart'!S102),0)
-IF('Financial Goals (non-recurring)'!$D$4=3,IF('Detailed Cash Flow Chart'!U102="",0,'Detailed Cash Flow Chart'!U102),0)
-IF('Financial Goals (non-recurring)'!$F$4=3,IF('Detailed Cash Flow Chart'!W102="",0,'Detailed Cash Flow Chart'!W102),0)
-IF('Financial Goals (non-recurring)'!$H$4=3,IF('Detailed Cash Flow Chart'!Y102="",0,'Detailed Cash Flow Chart'!Y102),0)
-IF('Financial Goals (non-recurring)'!$J$4=3,IF('Detailed Cash Flow Chart'!AA102="",0,'Detailed Cash Flow Chart'!AA102),0)
-IF('Financial Goals (recurring)'!$B$3=3,IF('Detailed Cash Flow Chart'!AG102="",0,'Detailed Cash Flow Chart'!AG102),0)
-IF('Financial Goals (recurring)'!$K$3=3,IF('Detailed Cash Flow Chart'!AN102="",0,'Detailed Cash Flow Chart'!AN102),0)</f>
        <v>#N/A</v>
      </c>
      <c r="AD102" s="83"/>
      <c r="AE102" s="146" t="e">
        <f ca="1">AC102
-IF('Financial Goals (non-recurring)'!$B$4=4,IF('Detailed Cash Flow Chart'!S102="",0,'Detailed Cash Flow Chart'!S102),0)
-IF('Financial Goals (non-recurring)'!$D$4=4,IF('Detailed Cash Flow Chart'!U102="",0,'Detailed Cash Flow Chart'!U102),0)
-IF('Financial Goals (non-recurring)'!$F$4=4,IF('Detailed Cash Flow Chart'!W102="",0,'Detailed Cash Flow Chart'!W102),0)
-IF('Financial Goals (non-recurring)'!$H$4=4,IF('Detailed Cash Flow Chart'!Y102="",0,'Detailed Cash Flow Chart'!Y102),0)
-IF('Financial Goals (non-recurring)'!$J$4=4,IF('Detailed Cash Flow Chart'!AA102="",0,'Detailed Cash Flow Chart'!AA102),0)
-IF('Financial Goals (recurring)'!$B$3=4,IF('Detailed Cash Flow Chart'!AG102="",0,'Detailed Cash Flow Chart'!AG102),0)
-IF('Financial Goals (recurring)'!$K$3=4,IF('Detailed Cash Flow Chart'!AN102="",0,'Detailed Cash Flow Chart'!AN102),0)</f>
        <v>#N/A</v>
      </c>
      <c r="AF102" s="139"/>
      <c r="AG102" s="145" t="e">
        <f ca="1">AE102
-IF('Financial Goals (non-recurring)'!$B$4=5,IF('Detailed Cash Flow Chart'!S102="",0,'Detailed Cash Flow Chart'!S102),0)
-IF('Financial Goals (non-recurring)'!$D$4=5,IF('Detailed Cash Flow Chart'!U102="",0,'Detailed Cash Flow Chart'!U102),0)
-IF('Financial Goals (non-recurring)'!$F$4=5,IF('Detailed Cash Flow Chart'!W102="",0,'Detailed Cash Flow Chart'!W102),0)
-IF('Financial Goals (non-recurring)'!$H$4=5,IF('Detailed Cash Flow Chart'!Y102="",0,'Detailed Cash Flow Chart'!Y102),0)
-IF('Financial Goals (non-recurring)'!$J$4=5,IF('Detailed Cash Flow Chart'!AA102="",0,'Detailed Cash Flow Chart'!AA102),0)
-IF('Financial Goals (recurring)'!$B$3=5,IF('Detailed Cash Flow Chart'!AG102="",0,'Detailed Cash Flow Chart'!AG102),0)
-IF('Financial Goals (recurring)'!$K$3=5,IF('Detailed Cash Flow Chart'!AN102="",0,'Detailed Cash Flow Chart'!AN102),0)</f>
        <v>#N/A</v>
      </c>
      <c r="AI102" s="145" t="e">
        <f ca="1">AG102
-IF('Financial Goals (non-recurring)'!$B$4=6,IF('Detailed Cash Flow Chart'!S102="",0,'Detailed Cash Flow Chart'!S102),0)
-IF('Financial Goals (non-recurring)'!$D$4=6,IF('Detailed Cash Flow Chart'!U102="",0,'Detailed Cash Flow Chart'!U102),0)
-IF('Financial Goals (non-recurring)'!$F$4=6,IF('Detailed Cash Flow Chart'!W102="",0,'Detailed Cash Flow Chart'!W102),0)
-IF('Financial Goals (non-recurring)'!$H$4=6,IF('Detailed Cash Flow Chart'!Y102="",0,'Detailed Cash Flow Chart'!Y102),0)
-IF('Financial Goals (non-recurring)'!$J$4=6,IF('Detailed Cash Flow Chart'!AA102="",0,'Detailed Cash Flow Chart'!AA102),0)
-IF('Financial Goals (recurring)'!$B$3=6,IF('Detailed Cash Flow Chart'!AG102="",0,'Detailed Cash Flow Chart'!AG102),0)
-IF('Financial Goals (recurring)'!$K$3=6,IF('Detailed Cash Flow Chart'!AN102="",0,'Detailed Cash Flow Chart'!AN102),0)</f>
        <v>#N/A</v>
      </c>
      <c r="AK102" s="145" t="e">
        <f ca="1">AI102
-IF('Financial Goals (non-recurring)'!$B$4=7,IF('Detailed Cash Flow Chart'!S102="",0,'Detailed Cash Flow Chart'!S102),0)
-IF('Financial Goals (non-recurring)'!$D$4=7,IF('Detailed Cash Flow Chart'!U102="",0,'Detailed Cash Flow Chart'!U102),0)
-IF('Financial Goals (non-recurring)'!$F$4=7,IF('Detailed Cash Flow Chart'!W102="",0,'Detailed Cash Flow Chart'!W102),0)
-IF('Financial Goals (non-recurring)'!$H$4=7,IF('Detailed Cash Flow Chart'!Y102="",0,'Detailed Cash Flow Chart'!Y102),0)
-IF('Financial Goals (non-recurring)'!$J$4=7,IF('Detailed Cash Flow Chart'!AA102="",0,'Detailed Cash Flow Chart'!AA102),0)
-IF('Financial Goals (recurring)'!$B$3=7,IF('Detailed Cash Flow Chart'!AG102="",0,'Detailed Cash Flow Chart'!AG102),0)
-IF('Financial Goals (recurring)'!$K$3=7,IF('Detailed Cash Flow Chart'!AN102="",0,'Detailed Cash Flow Chart'!AN102),0)</f>
        <v>#N/A</v>
      </c>
    </row>
    <row r="103" spans="1:37" ht="15.6">
      <c r="A103" s="45" t="e">
        <f ca="1">IF(ISERROR(C103),NA(),'Detailed Cash Flow Chart'!AJ103)</f>
        <v>#N/A</v>
      </c>
      <c r="B103" s="40" t="str">
        <f ca="1">'Detailed Cash Flow Chart'!B103</f>
        <v/>
      </c>
      <c r="C103" s="87" t="e">
        <f t="shared" ca="1" si="21"/>
        <v>#N/A</v>
      </c>
      <c r="D103" s="87" t="e">
        <f t="shared" ca="1" si="12"/>
        <v>#N/A</v>
      </c>
      <c r="E103" s="87" t="e">
        <f t="shared" ca="1" si="13"/>
        <v>#N/A</v>
      </c>
      <c r="F103" s="87" t="e">
        <f t="shared" ca="1" si="14"/>
        <v>#N/A</v>
      </c>
      <c r="G103" s="87" t="e">
        <f t="shared" ca="1" si="15"/>
        <v>#N/A</v>
      </c>
      <c r="H103" s="87" t="e">
        <f t="shared" ca="1" si="18"/>
        <v>#N/A</v>
      </c>
      <c r="I103" s="87">
        <f ca="1">'Detailed Cash Flow Chart'!D103</f>
        <v>0</v>
      </c>
      <c r="J103" s="32" t="e">
        <f ca="1">IF(ISERROR(C103),NA(),'Detailed Cash Flow Chart'!C103)</f>
        <v>#N/A</v>
      </c>
      <c r="K103" s="32" t="e">
        <f t="shared" ca="1" si="20"/>
        <v>#N/A</v>
      </c>
      <c r="L103" s="46" t="e">
        <f ca="1">IF(ISERROR(C103),NA(),'Detailed Cash Flow Chart'!AQ103)</f>
        <v>#N/A</v>
      </c>
      <c r="M103" s="32" t="e">
        <f t="shared" ca="1" si="19"/>
        <v>#N/A</v>
      </c>
      <c r="N103" s="28"/>
      <c r="O103" s="67"/>
      <c r="P103" s="67"/>
      <c r="Q103" s="67"/>
      <c r="R103" s="67"/>
      <c r="S103" s="67"/>
      <c r="T103" s="67"/>
      <c r="U103" s="67"/>
      <c r="W103" s="67"/>
      <c r="X103" s="67"/>
      <c r="Y103" s="140" t="e">
        <f ca="1">IF('Detailed Cash Flow Chart'!E103=0,NA(),M103-'Detailed Cash Flow Chart'!E103)</f>
        <v>#N/A</v>
      </c>
      <c r="Z103" s="83"/>
      <c r="AA103" s="141" t="e">
        <f ca="1">Y103
-IF('Financial Goals (non-recurring)'!$B$4=2,IF('Detailed Cash Flow Chart'!S103="",0,'Detailed Cash Flow Chart'!S103),0)
-IF('Financial Goals (non-recurring)'!$D$4=2,IF('Detailed Cash Flow Chart'!U103="",0,'Detailed Cash Flow Chart'!U103),0)
-IF('Financial Goals (non-recurring)'!$F$4=2,IF('Detailed Cash Flow Chart'!W103="",0,'Detailed Cash Flow Chart'!W103),0)
-IF('Financial Goals (non-recurring)'!$H$4=2,IF('Detailed Cash Flow Chart'!Y103="",0,'Detailed Cash Flow Chart'!Y103),0)
-IF('Financial Goals (non-recurring)'!$J$4=2,IF('Detailed Cash Flow Chart'!AA103="",0,'Detailed Cash Flow Chart'!AA103),0)
-IF('Financial Goals (recurring)'!$B$3=2,IF('Detailed Cash Flow Chart'!AG103="",0,'Detailed Cash Flow Chart'!AG103),0)
-IF('Financial Goals (recurring)'!$K$3=2,IF('Detailed Cash Flow Chart'!AN103="",0,'Detailed Cash Flow Chart'!AN103),0)</f>
        <v>#N/A</v>
      </c>
      <c r="AB103" s="139"/>
      <c r="AC103" s="140" t="e">
        <f ca="1">AA103
-IF('Financial Goals (non-recurring)'!$B$4=3,IF('Detailed Cash Flow Chart'!S103="",0,'Detailed Cash Flow Chart'!S103),0)
-IF('Financial Goals (non-recurring)'!$D$4=3,IF('Detailed Cash Flow Chart'!U103="",0,'Detailed Cash Flow Chart'!U103),0)
-IF('Financial Goals (non-recurring)'!$F$4=3,IF('Detailed Cash Flow Chart'!W103="",0,'Detailed Cash Flow Chart'!W103),0)
-IF('Financial Goals (non-recurring)'!$H$4=3,IF('Detailed Cash Flow Chart'!Y103="",0,'Detailed Cash Flow Chart'!Y103),0)
-IF('Financial Goals (non-recurring)'!$J$4=3,IF('Detailed Cash Flow Chart'!AA103="",0,'Detailed Cash Flow Chart'!AA103),0)
-IF('Financial Goals (recurring)'!$B$3=3,IF('Detailed Cash Flow Chart'!AG103="",0,'Detailed Cash Flow Chart'!AG103),0)
-IF('Financial Goals (recurring)'!$K$3=3,IF('Detailed Cash Flow Chart'!AN103="",0,'Detailed Cash Flow Chart'!AN103),0)</f>
        <v>#N/A</v>
      </c>
      <c r="AD103" s="83"/>
      <c r="AE103" s="146" t="e">
        <f ca="1">AC103
-IF('Financial Goals (non-recurring)'!$B$4=4,IF('Detailed Cash Flow Chart'!S103="",0,'Detailed Cash Flow Chart'!S103),0)
-IF('Financial Goals (non-recurring)'!$D$4=4,IF('Detailed Cash Flow Chart'!U103="",0,'Detailed Cash Flow Chart'!U103),0)
-IF('Financial Goals (non-recurring)'!$F$4=4,IF('Detailed Cash Flow Chart'!W103="",0,'Detailed Cash Flow Chart'!W103),0)
-IF('Financial Goals (non-recurring)'!$H$4=4,IF('Detailed Cash Flow Chart'!Y103="",0,'Detailed Cash Flow Chart'!Y103),0)
-IF('Financial Goals (non-recurring)'!$J$4=4,IF('Detailed Cash Flow Chart'!AA103="",0,'Detailed Cash Flow Chart'!AA103),0)
-IF('Financial Goals (recurring)'!$B$3=4,IF('Detailed Cash Flow Chart'!AG103="",0,'Detailed Cash Flow Chart'!AG103),0)
-IF('Financial Goals (recurring)'!$K$3=4,IF('Detailed Cash Flow Chart'!AN103="",0,'Detailed Cash Flow Chart'!AN103),0)</f>
        <v>#N/A</v>
      </c>
      <c r="AF103" s="139"/>
      <c r="AG103" s="145" t="e">
        <f ca="1">AE103
-IF('Financial Goals (non-recurring)'!$B$4=5,IF('Detailed Cash Flow Chart'!S103="",0,'Detailed Cash Flow Chart'!S103),0)
-IF('Financial Goals (non-recurring)'!$D$4=5,IF('Detailed Cash Flow Chart'!U103="",0,'Detailed Cash Flow Chart'!U103),0)
-IF('Financial Goals (non-recurring)'!$F$4=5,IF('Detailed Cash Flow Chart'!W103="",0,'Detailed Cash Flow Chart'!W103),0)
-IF('Financial Goals (non-recurring)'!$H$4=5,IF('Detailed Cash Flow Chart'!Y103="",0,'Detailed Cash Flow Chart'!Y103),0)
-IF('Financial Goals (non-recurring)'!$J$4=5,IF('Detailed Cash Flow Chart'!AA103="",0,'Detailed Cash Flow Chart'!AA103),0)
-IF('Financial Goals (recurring)'!$B$3=5,IF('Detailed Cash Flow Chart'!AG103="",0,'Detailed Cash Flow Chart'!AG103),0)
-IF('Financial Goals (recurring)'!$K$3=5,IF('Detailed Cash Flow Chart'!AN103="",0,'Detailed Cash Flow Chart'!AN103),0)</f>
        <v>#N/A</v>
      </c>
      <c r="AI103" s="145" t="e">
        <f ca="1">AG103
-IF('Financial Goals (non-recurring)'!$B$4=6,IF('Detailed Cash Flow Chart'!S103="",0,'Detailed Cash Flow Chart'!S103),0)
-IF('Financial Goals (non-recurring)'!$D$4=6,IF('Detailed Cash Flow Chart'!U103="",0,'Detailed Cash Flow Chart'!U103),0)
-IF('Financial Goals (non-recurring)'!$F$4=6,IF('Detailed Cash Flow Chart'!W103="",0,'Detailed Cash Flow Chart'!W103),0)
-IF('Financial Goals (non-recurring)'!$H$4=6,IF('Detailed Cash Flow Chart'!Y103="",0,'Detailed Cash Flow Chart'!Y103),0)
-IF('Financial Goals (non-recurring)'!$J$4=6,IF('Detailed Cash Flow Chart'!AA103="",0,'Detailed Cash Flow Chart'!AA103),0)
-IF('Financial Goals (recurring)'!$B$3=6,IF('Detailed Cash Flow Chart'!AG103="",0,'Detailed Cash Flow Chart'!AG103),0)
-IF('Financial Goals (recurring)'!$K$3=6,IF('Detailed Cash Flow Chart'!AN103="",0,'Detailed Cash Flow Chart'!AN103),0)</f>
        <v>#N/A</v>
      </c>
      <c r="AK103" s="145" t="e">
        <f ca="1">AI103
-IF('Financial Goals (non-recurring)'!$B$4=7,IF('Detailed Cash Flow Chart'!S103="",0,'Detailed Cash Flow Chart'!S103),0)
-IF('Financial Goals (non-recurring)'!$D$4=7,IF('Detailed Cash Flow Chart'!U103="",0,'Detailed Cash Flow Chart'!U103),0)
-IF('Financial Goals (non-recurring)'!$F$4=7,IF('Detailed Cash Flow Chart'!W103="",0,'Detailed Cash Flow Chart'!W103),0)
-IF('Financial Goals (non-recurring)'!$H$4=7,IF('Detailed Cash Flow Chart'!Y103="",0,'Detailed Cash Flow Chart'!Y103),0)
-IF('Financial Goals (non-recurring)'!$J$4=7,IF('Detailed Cash Flow Chart'!AA103="",0,'Detailed Cash Flow Chart'!AA103),0)
-IF('Financial Goals (recurring)'!$B$3=7,IF('Detailed Cash Flow Chart'!AG103="",0,'Detailed Cash Flow Chart'!AG103),0)
-IF('Financial Goals (recurring)'!$K$3=7,IF('Detailed Cash Flow Chart'!AN103="",0,'Detailed Cash Flow Chart'!AN103),0)</f>
        <v>#N/A</v>
      </c>
    </row>
    <row r="104" spans="1:37" ht="15.6">
      <c r="A104" s="45" t="e">
        <f ca="1">IF(ISERROR(C104),NA(),'Detailed Cash Flow Chart'!AJ104)</f>
        <v>#N/A</v>
      </c>
      <c r="B104" s="40" t="str">
        <f ca="1">'Detailed Cash Flow Chart'!B104</f>
        <v/>
      </c>
      <c r="C104" s="87" t="e">
        <f t="shared" ca="1" si="21"/>
        <v>#N/A</v>
      </c>
      <c r="D104" s="87" t="e">
        <f t="shared" ca="1" si="12"/>
        <v>#N/A</v>
      </c>
      <c r="E104" s="87" t="e">
        <f t="shared" ca="1" si="13"/>
        <v>#N/A</v>
      </c>
      <c r="F104" s="87" t="e">
        <f t="shared" ca="1" si="14"/>
        <v>#N/A</v>
      </c>
      <c r="G104" s="87" t="e">
        <f t="shared" ca="1" si="15"/>
        <v>#N/A</v>
      </c>
      <c r="H104" s="87" t="e">
        <f t="shared" ca="1" si="18"/>
        <v>#N/A</v>
      </c>
      <c r="I104" s="87">
        <f ca="1">'Detailed Cash Flow Chart'!D104</f>
        <v>0</v>
      </c>
      <c r="J104" s="32" t="e">
        <f ca="1">IF(ISERROR(C104),NA(),'Detailed Cash Flow Chart'!C104)</f>
        <v>#N/A</v>
      </c>
      <c r="K104" s="32" t="e">
        <f t="shared" ca="1" si="20"/>
        <v>#N/A</v>
      </c>
      <c r="L104" s="46" t="e">
        <f ca="1">IF(ISERROR(C104),NA(),'Detailed Cash Flow Chart'!AQ104)</f>
        <v>#N/A</v>
      </c>
      <c r="M104" s="32" t="e">
        <f t="shared" ca="1" si="19"/>
        <v>#N/A</v>
      </c>
      <c r="N104" s="28"/>
      <c r="O104" s="67"/>
      <c r="P104" s="67"/>
      <c r="Q104" s="67"/>
      <c r="R104" s="67"/>
      <c r="S104" s="67"/>
      <c r="T104" s="67"/>
      <c r="U104" s="67"/>
      <c r="W104" s="67"/>
      <c r="X104" s="67"/>
      <c r="Y104" s="140" t="e">
        <f ca="1">IF('Detailed Cash Flow Chart'!E104=0,NA(),M104-'Detailed Cash Flow Chart'!E104)</f>
        <v>#N/A</v>
      </c>
      <c r="Z104" s="83"/>
      <c r="AA104" s="141" t="e">
        <f ca="1">Y104
-IF('Financial Goals (non-recurring)'!$B$4=2,IF('Detailed Cash Flow Chart'!S104="",0,'Detailed Cash Flow Chart'!S104),0)
-IF('Financial Goals (non-recurring)'!$D$4=2,IF('Detailed Cash Flow Chart'!U104="",0,'Detailed Cash Flow Chart'!U104),0)
-IF('Financial Goals (non-recurring)'!$F$4=2,IF('Detailed Cash Flow Chart'!W104="",0,'Detailed Cash Flow Chart'!W104),0)
-IF('Financial Goals (non-recurring)'!$H$4=2,IF('Detailed Cash Flow Chart'!Y104="",0,'Detailed Cash Flow Chart'!Y104),0)
-IF('Financial Goals (non-recurring)'!$J$4=2,IF('Detailed Cash Flow Chart'!AA104="",0,'Detailed Cash Flow Chart'!AA104),0)
-IF('Financial Goals (recurring)'!$B$3=2,IF('Detailed Cash Flow Chart'!AG104="",0,'Detailed Cash Flow Chart'!AG104),0)
-IF('Financial Goals (recurring)'!$K$3=2,IF('Detailed Cash Flow Chart'!AN104="",0,'Detailed Cash Flow Chart'!AN104),0)</f>
        <v>#N/A</v>
      </c>
      <c r="AB104" s="139"/>
      <c r="AC104" s="140" t="e">
        <f ca="1">AA104
-IF('Financial Goals (non-recurring)'!$B$4=3,IF('Detailed Cash Flow Chart'!S104="",0,'Detailed Cash Flow Chart'!S104),0)
-IF('Financial Goals (non-recurring)'!$D$4=3,IF('Detailed Cash Flow Chart'!U104="",0,'Detailed Cash Flow Chart'!U104),0)
-IF('Financial Goals (non-recurring)'!$F$4=3,IF('Detailed Cash Flow Chart'!W104="",0,'Detailed Cash Flow Chart'!W104),0)
-IF('Financial Goals (non-recurring)'!$H$4=3,IF('Detailed Cash Flow Chart'!Y104="",0,'Detailed Cash Flow Chart'!Y104),0)
-IF('Financial Goals (non-recurring)'!$J$4=3,IF('Detailed Cash Flow Chart'!AA104="",0,'Detailed Cash Flow Chart'!AA104),0)
-IF('Financial Goals (recurring)'!$B$3=3,IF('Detailed Cash Flow Chart'!AG104="",0,'Detailed Cash Flow Chart'!AG104),0)
-IF('Financial Goals (recurring)'!$K$3=3,IF('Detailed Cash Flow Chart'!AN104="",0,'Detailed Cash Flow Chart'!AN104),0)</f>
        <v>#N/A</v>
      </c>
      <c r="AD104" s="83"/>
      <c r="AE104" s="146" t="e">
        <f ca="1">AC104
-IF('Financial Goals (non-recurring)'!$B$4=4,IF('Detailed Cash Flow Chart'!S104="",0,'Detailed Cash Flow Chart'!S104),0)
-IF('Financial Goals (non-recurring)'!$D$4=4,IF('Detailed Cash Flow Chart'!U104="",0,'Detailed Cash Flow Chart'!U104),0)
-IF('Financial Goals (non-recurring)'!$F$4=4,IF('Detailed Cash Flow Chart'!W104="",0,'Detailed Cash Flow Chart'!W104),0)
-IF('Financial Goals (non-recurring)'!$H$4=4,IF('Detailed Cash Flow Chart'!Y104="",0,'Detailed Cash Flow Chart'!Y104),0)
-IF('Financial Goals (non-recurring)'!$J$4=4,IF('Detailed Cash Flow Chart'!AA104="",0,'Detailed Cash Flow Chart'!AA104),0)
-IF('Financial Goals (recurring)'!$B$3=4,IF('Detailed Cash Flow Chart'!AG104="",0,'Detailed Cash Flow Chart'!AG104),0)
-IF('Financial Goals (recurring)'!$K$3=4,IF('Detailed Cash Flow Chart'!AN104="",0,'Detailed Cash Flow Chart'!AN104),0)</f>
        <v>#N/A</v>
      </c>
      <c r="AF104" s="139"/>
      <c r="AG104" s="145" t="e">
        <f ca="1">AE104
-IF('Financial Goals (non-recurring)'!$B$4=5,IF('Detailed Cash Flow Chart'!S104="",0,'Detailed Cash Flow Chart'!S104),0)
-IF('Financial Goals (non-recurring)'!$D$4=5,IF('Detailed Cash Flow Chart'!U104="",0,'Detailed Cash Flow Chart'!U104),0)
-IF('Financial Goals (non-recurring)'!$F$4=5,IF('Detailed Cash Flow Chart'!W104="",0,'Detailed Cash Flow Chart'!W104),0)
-IF('Financial Goals (non-recurring)'!$H$4=5,IF('Detailed Cash Flow Chart'!Y104="",0,'Detailed Cash Flow Chart'!Y104),0)
-IF('Financial Goals (non-recurring)'!$J$4=5,IF('Detailed Cash Flow Chart'!AA104="",0,'Detailed Cash Flow Chart'!AA104),0)
-IF('Financial Goals (recurring)'!$B$3=5,IF('Detailed Cash Flow Chart'!AG104="",0,'Detailed Cash Flow Chart'!AG104),0)
-IF('Financial Goals (recurring)'!$K$3=5,IF('Detailed Cash Flow Chart'!AN104="",0,'Detailed Cash Flow Chart'!AN104),0)</f>
        <v>#N/A</v>
      </c>
      <c r="AI104" s="145" t="e">
        <f ca="1">AG104
-IF('Financial Goals (non-recurring)'!$B$4=6,IF('Detailed Cash Flow Chart'!S104="",0,'Detailed Cash Flow Chart'!S104),0)
-IF('Financial Goals (non-recurring)'!$D$4=6,IF('Detailed Cash Flow Chart'!U104="",0,'Detailed Cash Flow Chart'!U104),0)
-IF('Financial Goals (non-recurring)'!$F$4=6,IF('Detailed Cash Flow Chart'!W104="",0,'Detailed Cash Flow Chart'!W104),0)
-IF('Financial Goals (non-recurring)'!$H$4=6,IF('Detailed Cash Flow Chart'!Y104="",0,'Detailed Cash Flow Chart'!Y104),0)
-IF('Financial Goals (non-recurring)'!$J$4=6,IF('Detailed Cash Flow Chart'!AA104="",0,'Detailed Cash Flow Chart'!AA104),0)
-IF('Financial Goals (recurring)'!$B$3=6,IF('Detailed Cash Flow Chart'!AG104="",0,'Detailed Cash Flow Chart'!AG104),0)
-IF('Financial Goals (recurring)'!$K$3=6,IF('Detailed Cash Flow Chart'!AN104="",0,'Detailed Cash Flow Chart'!AN104),0)</f>
        <v>#N/A</v>
      </c>
      <c r="AK104" s="145" t="e">
        <f ca="1">AI104
-IF('Financial Goals (non-recurring)'!$B$4=7,IF('Detailed Cash Flow Chart'!S104="",0,'Detailed Cash Flow Chart'!S104),0)
-IF('Financial Goals (non-recurring)'!$D$4=7,IF('Detailed Cash Flow Chart'!U104="",0,'Detailed Cash Flow Chart'!U104),0)
-IF('Financial Goals (non-recurring)'!$F$4=7,IF('Detailed Cash Flow Chart'!W104="",0,'Detailed Cash Flow Chart'!W104),0)
-IF('Financial Goals (non-recurring)'!$H$4=7,IF('Detailed Cash Flow Chart'!Y104="",0,'Detailed Cash Flow Chart'!Y104),0)
-IF('Financial Goals (non-recurring)'!$J$4=7,IF('Detailed Cash Flow Chart'!AA104="",0,'Detailed Cash Flow Chart'!AA104),0)
-IF('Financial Goals (recurring)'!$B$3=7,IF('Detailed Cash Flow Chart'!AG104="",0,'Detailed Cash Flow Chart'!AG104),0)
-IF('Financial Goals (recurring)'!$K$3=7,IF('Detailed Cash Flow Chart'!AN104="",0,'Detailed Cash Flow Chart'!AN104),0)</f>
        <v>#N/A</v>
      </c>
    </row>
    <row r="105" spans="1:37" ht="15.6">
      <c r="A105" s="45" t="e">
        <f ca="1">IF(ISERROR(C105),NA(),'Detailed Cash Flow Chart'!AJ105)</f>
        <v>#N/A</v>
      </c>
      <c r="B105" s="40" t="str">
        <f ca="1">'Detailed Cash Flow Chart'!B105</f>
        <v/>
      </c>
      <c r="C105" s="87" t="e">
        <f t="shared" ca="1" si="21"/>
        <v>#N/A</v>
      </c>
      <c r="D105" s="87" t="e">
        <f t="shared" ca="1" si="12"/>
        <v>#N/A</v>
      </c>
      <c r="E105" s="87" t="e">
        <f t="shared" ca="1" si="13"/>
        <v>#N/A</v>
      </c>
      <c r="F105" s="87" t="e">
        <f t="shared" ca="1" si="14"/>
        <v>#N/A</v>
      </c>
      <c r="G105" s="87" t="e">
        <f t="shared" ca="1" si="15"/>
        <v>#N/A</v>
      </c>
      <c r="H105" s="87" t="e">
        <f t="shared" ca="1" si="18"/>
        <v>#N/A</v>
      </c>
      <c r="I105" s="87">
        <f ca="1">'Detailed Cash Flow Chart'!D105</f>
        <v>0</v>
      </c>
      <c r="J105" s="32" t="e">
        <f ca="1">IF(ISERROR(C105),NA(),'Detailed Cash Flow Chart'!C105)</f>
        <v>#N/A</v>
      </c>
      <c r="K105" s="32" t="e">
        <f t="shared" ca="1" si="20"/>
        <v>#N/A</v>
      </c>
      <c r="L105" s="46" t="e">
        <f ca="1">IF(ISERROR(C105),NA(),'Detailed Cash Flow Chart'!AQ105)</f>
        <v>#N/A</v>
      </c>
      <c r="M105" s="32" t="e">
        <f t="shared" ca="1" si="19"/>
        <v>#N/A</v>
      </c>
      <c r="N105" s="28"/>
      <c r="O105" s="67"/>
      <c r="P105" s="67"/>
      <c r="Q105" s="67"/>
      <c r="R105" s="67"/>
      <c r="S105" s="67"/>
      <c r="T105" s="67"/>
      <c r="U105" s="67"/>
      <c r="W105" s="67"/>
      <c r="X105" s="67"/>
      <c r="Y105" s="140" t="e">
        <f ca="1">IF('Detailed Cash Flow Chart'!E105=0,NA(),M105-'Detailed Cash Flow Chart'!E105)</f>
        <v>#N/A</v>
      </c>
      <c r="Z105" s="83"/>
      <c r="AA105" s="141" t="e">
        <f ca="1">Y105
-IF('Financial Goals (non-recurring)'!$B$4=2,IF('Detailed Cash Flow Chart'!S105="",0,'Detailed Cash Flow Chart'!S105),0)
-IF('Financial Goals (non-recurring)'!$D$4=2,IF('Detailed Cash Flow Chart'!U105="",0,'Detailed Cash Flow Chart'!U105),0)
-IF('Financial Goals (non-recurring)'!$F$4=2,IF('Detailed Cash Flow Chart'!W105="",0,'Detailed Cash Flow Chart'!W105),0)
-IF('Financial Goals (non-recurring)'!$H$4=2,IF('Detailed Cash Flow Chart'!Y105="",0,'Detailed Cash Flow Chart'!Y105),0)
-IF('Financial Goals (non-recurring)'!$J$4=2,IF('Detailed Cash Flow Chart'!AA105="",0,'Detailed Cash Flow Chart'!AA105),0)
-IF('Financial Goals (recurring)'!$B$3=2,IF('Detailed Cash Flow Chart'!AG105="",0,'Detailed Cash Flow Chart'!AG105),0)
-IF('Financial Goals (recurring)'!$K$3=2,IF('Detailed Cash Flow Chart'!AN105="",0,'Detailed Cash Flow Chart'!AN105),0)</f>
        <v>#N/A</v>
      </c>
      <c r="AB105" s="139"/>
      <c r="AC105" s="140" t="e">
        <f ca="1">AA105
-IF('Financial Goals (non-recurring)'!$B$4=3,IF('Detailed Cash Flow Chart'!S105="",0,'Detailed Cash Flow Chart'!S105),0)
-IF('Financial Goals (non-recurring)'!$D$4=3,IF('Detailed Cash Flow Chart'!U105="",0,'Detailed Cash Flow Chart'!U105),0)
-IF('Financial Goals (non-recurring)'!$F$4=3,IF('Detailed Cash Flow Chart'!W105="",0,'Detailed Cash Flow Chart'!W105),0)
-IF('Financial Goals (non-recurring)'!$H$4=3,IF('Detailed Cash Flow Chart'!Y105="",0,'Detailed Cash Flow Chart'!Y105),0)
-IF('Financial Goals (non-recurring)'!$J$4=3,IF('Detailed Cash Flow Chart'!AA105="",0,'Detailed Cash Flow Chart'!AA105),0)
-IF('Financial Goals (recurring)'!$B$3=3,IF('Detailed Cash Flow Chart'!AG105="",0,'Detailed Cash Flow Chart'!AG105),0)
-IF('Financial Goals (recurring)'!$K$3=3,IF('Detailed Cash Flow Chart'!AN105="",0,'Detailed Cash Flow Chart'!AN105),0)</f>
        <v>#N/A</v>
      </c>
      <c r="AD105" s="83"/>
      <c r="AE105" s="146" t="e">
        <f ca="1">AC105
-IF('Financial Goals (non-recurring)'!$B$4=4,IF('Detailed Cash Flow Chart'!S105="",0,'Detailed Cash Flow Chart'!S105),0)
-IF('Financial Goals (non-recurring)'!$D$4=4,IF('Detailed Cash Flow Chart'!U105="",0,'Detailed Cash Flow Chart'!U105),0)
-IF('Financial Goals (non-recurring)'!$F$4=4,IF('Detailed Cash Flow Chart'!W105="",0,'Detailed Cash Flow Chart'!W105),0)
-IF('Financial Goals (non-recurring)'!$H$4=4,IF('Detailed Cash Flow Chart'!Y105="",0,'Detailed Cash Flow Chart'!Y105),0)
-IF('Financial Goals (non-recurring)'!$J$4=4,IF('Detailed Cash Flow Chart'!AA105="",0,'Detailed Cash Flow Chart'!AA105),0)
-IF('Financial Goals (recurring)'!$B$3=4,IF('Detailed Cash Flow Chart'!AG105="",0,'Detailed Cash Flow Chart'!AG105),0)
-IF('Financial Goals (recurring)'!$K$3=4,IF('Detailed Cash Flow Chart'!AN105="",0,'Detailed Cash Flow Chart'!AN105),0)</f>
        <v>#N/A</v>
      </c>
      <c r="AF105" s="139"/>
      <c r="AG105" s="145" t="e">
        <f ca="1">AE105
-IF('Financial Goals (non-recurring)'!$B$4=5,IF('Detailed Cash Flow Chart'!S105="",0,'Detailed Cash Flow Chart'!S105),0)
-IF('Financial Goals (non-recurring)'!$D$4=5,IF('Detailed Cash Flow Chart'!U105="",0,'Detailed Cash Flow Chart'!U105),0)
-IF('Financial Goals (non-recurring)'!$F$4=5,IF('Detailed Cash Flow Chart'!W105="",0,'Detailed Cash Flow Chart'!W105),0)
-IF('Financial Goals (non-recurring)'!$H$4=5,IF('Detailed Cash Flow Chart'!Y105="",0,'Detailed Cash Flow Chart'!Y105),0)
-IF('Financial Goals (non-recurring)'!$J$4=5,IF('Detailed Cash Flow Chart'!AA105="",0,'Detailed Cash Flow Chart'!AA105),0)
-IF('Financial Goals (recurring)'!$B$3=5,IF('Detailed Cash Flow Chart'!AG105="",0,'Detailed Cash Flow Chart'!AG105),0)
-IF('Financial Goals (recurring)'!$K$3=5,IF('Detailed Cash Flow Chart'!AN105="",0,'Detailed Cash Flow Chart'!AN105),0)</f>
        <v>#N/A</v>
      </c>
      <c r="AI105" s="145" t="e">
        <f ca="1">AG105
-IF('Financial Goals (non-recurring)'!$B$4=6,IF('Detailed Cash Flow Chart'!S105="",0,'Detailed Cash Flow Chart'!S105),0)
-IF('Financial Goals (non-recurring)'!$D$4=6,IF('Detailed Cash Flow Chart'!U105="",0,'Detailed Cash Flow Chart'!U105),0)
-IF('Financial Goals (non-recurring)'!$F$4=6,IF('Detailed Cash Flow Chart'!W105="",0,'Detailed Cash Flow Chart'!W105),0)
-IF('Financial Goals (non-recurring)'!$H$4=6,IF('Detailed Cash Flow Chart'!Y105="",0,'Detailed Cash Flow Chart'!Y105),0)
-IF('Financial Goals (non-recurring)'!$J$4=6,IF('Detailed Cash Flow Chart'!AA105="",0,'Detailed Cash Flow Chart'!AA105),0)
-IF('Financial Goals (recurring)'!$B$3=6,IF('Detailed Cash Flow Chart'!AG105="",0,'Detailed Cash Flow Chart'!AG105),0)
-IF('Financial Goals (recurring)'!$K$3=6,IF('Detailed Cash Flow Chart'!AN105="",0,'Detailed Cash Flow Chart'!AN105),0)</f>
        <v>#N/A</v>
      </c>
      <c r="AK105" s="145" t="e">
        <f ca="1">AI105
-IF('Financial Goals (non-recurring)'!$B$4=7,IF('Detailed Cash Flow Chart'!S105="",0,'Detailed Cash Flow Chart'!S105),0)
-IF('Financial Goals (non-recurring)'!$D$4=7,IF('Detailed Cash Flow Chart'!U105="",0,'Detailed Cash Flow Chart'!U105),0)
-IF('Financial Goals (non-recurring)'!$F$4=7,IF('Detailed Cash Flow Chart'!W105="",0,'Detailed Cash Flow Chart'!W105),0)
-IF('Financial Goals (non-recurring)'!$H$4=7,IF('Detailed Cash Flow Chart'!Y105="",0,'Detailed Cash Flow Chart'!Y105),0)
-IF('Financial Goals (non-recurring)'!$J$4=7,IF('Detailed Cash Flow Chart'!AA105="",0,'Detailed Cash Flow Chart'!AA105),0)
-IF('Financial Goals (recurring)'!$B$3=7,IF('Detailed Cash Flow Chart'!AG105="",0,'Detailed Cash Flow Chart'!AG105),0)
-IF('Financial Goals (recurring)'!$K$3=7,IF('Detailed Cash Flow Chart'!AN105="",0,'Detailed Cash Flow Chart'!AN105),0)</f>
        <v>#N/A</v>
      </c>
    </row>
    <row r="106" spans="1:37" ht="15.6">
      <c r="A106" s="45" t="e">
        <f ca="1">IF(ISERROR(C106),NA(),'Detailed Cash Flow Chart'!AJ106)</f>
        <v>#N/A</v>
      </c>
      <c r="B106" s="40" t="str">
        <f ca="1">'Detailed Cash Flow Chart'!B106</f>
        <v/>
      </c>
      <c r="C106" s="87" t="e">
        <f t="shared" ca="1" si="21"/>
        <v>#N/A</v>
      </c>
      <c r="D106" s="87" t="e">
        <f t="shared" ca="1" si="12"/>
        <v>#N/A</v>
      </c>
      <c r="E106" s="87" t="e">
        <f t="shared" ca="1" si="13"/>
        <v>#N/A</v>
      </c>
      <c r="F106" s="87" t="e">
        <f t="shared" ca="1" si="14"/>
        <v>#N/A</v>
      </c>
      <c r="G106" s="87" t="e">
        <f t="shared" ca="1" si="15"/>
        <v>#N/A</v>
      </c>
      <c r="H106" s="87" t="e">
        <f t="shared" ca="1" si="18"/>
        <v>#N/A</v>
      </c>
      <c r="I106" s="87">
        <f ca="1">'Detailed Cash Flow Chart'!D106</f>
        <v>0</v>
      </c>
      <c r="J106" s="32" t="e">
        <f ca="1">IF(ISERROR(C106),NA(),'Detailed Cash Flow Chart'!C106)</f>
        <v>#N/A</v>
      </c>
      <c r="K106" s="32" t="e">
        <f t="shared" ca="1" si="20"/>
        <v>#N/A</v>
      </c>
      <c r="L106" s="46" t="e">
        <f ca="1">IF(ISERROR(C106),NA(),'Detailed Cash Flow Chart'!AQ106)</f>
        <v>#N/A</v>
      </c>
      <c r="M106" s="32" t="e">
        <f t="shared" ca="1" si="19"/>
        <v>#N/A</v>
      </c>
      <c r="N106" s="28"/>
      <c r="O106" s="67"/>
      <c r="P106" s="67"/>
      <c r="Q106" s="67"/>
      <c r="R106" s="67"/>
      <c r="S106" s="67"/>
      <c r="T106" s="67"/>
      <c r="U106" s="67"/>
      <c r="W106" s="67"/>
      <c r="X106" s="67"/>
      <c r="Y106" s="140" t="e">
        <f ca="1">IF('Detailed Cash Flow Chart'!E106=0,NA(),M106-'Detailed Cash Flow Chart'!E106)</f>
        <v>#N/A</v>
      </c>
      <c r="Z106" s="83"/>
      <c r="AA106" s="141" t="e">
        <f ca="1">Y106
-IF('Financial Goals (non-recurring)'!$B$4=2,IF('Detailed Cash Flow Chart'!S106="",0,'Detailed Cash Flow Chart'!S106),0)
-IF('Financial Goals (non-recurring)'!$D$4=2,IF('Detailed Cash Flow Chart'!U106="",0,'Detailed Cash Flow Chart'!U106),0)
-IF('Financial Goals (non-recurring)'!$F$4=2,IF('Detailed Cash Flow Chart'!W106="",0,'Detailed Cash Flow Chart'!W106),0)
-IF('Financial Goals (non-recurring)'!$H$4=2,IF('Detailed Cash Flow Chart'!Y106="",0,'Detailed Cash Flow Chart'!Y106),0)
-IF('Financial Goals (non-recurring)'!$J$4=2,IF('Detailed Cash Flow Chart'!AA106="",0,'Detailed Cash Flow Chart'!AA106),0)
-IF('Financial Goals (recurring)'!$B$3=2,IF('Detailed Cash Flow Chart'!AG106="",0,'Detailed Cash Flow Chart'!AG106),0)
-IF('Financial Goals (recurring)'!$K$3=2,IF('Detailed Cash Flow Chart'!AN106="",0,'Detailed Cash Flow Chart'!AN106),0)</f>
        <v>#N/A</v>
      </c>
      <c r="AB106" s="139"/>
      <c r="AC106" s="140" t="e">
        <f ca="1">AA106
-IF('Financial Goals (non-recurring)'!$B$4=3,IF('Detailed Cash Flow Chart'!S106="",0,'Detailed Cash Flow Chart'!S106),0)
-IF('Financial Goals (non-recurring)'!$D$4=3,IF('Detailed Cash Flow Chart'!U106="",0,'Detailed Cash Flow Chart'!U106),0)
-IF('Financial Goals (non-recurring)'!$F$4=3,IF('Detailed Cash Flow Chart'!W106="",0,'Detailed Cash Flow Chart'!W106),0)
-IF('Financial Goals (non-recurring)'!$H$4=3,IF('Detailed Cash Flow Chart'!Y106="",0,'Detailed Cash Flow Chart'!Y106),0)
-IF('Financial Goals (non-recurring)'!$J$4=3,IF('Detailed Cash Flow Chart'!AA106="",0,'Detailed Cash Flow Chart'!AA106),0)
-IF('Financial Goals (recurring)'!$B$3=3,IF('Detailed Cash Flow Chart'!AG106="",0,'Detailed Cash Flow Chart'!AG106),0)
-IF('Financial Goals (recurring)'!$K$3=3,IF('Detailed Cash Flow Chart'!AN106="",0,'Detailed Cash Flow Chart'!AN106),0)</f>
        <v>#N/A</v>
      </c>
      <c r="AD106" s="83"/>
      <c r="AE106" s="146" t="e">
        <f ca="1">AC106
-IF('Financial Goals (non-recurring)'!$B$4=4,IF('Detailed Cash Flow Chart'!S106="",0,'Detailed Cash Flow Chart'!S106),0)
-IF('Financial Goals (non-recurring)'!$D$4=4,IF('Detailed Cash Flow Chart'!U106="",0,'Detailed Cash Flow Chart'!U106),0)
-IF('Financial Goals (non-recurring)'!$F$4=4,IF('Detailed Cash Flow Chart'!W106="",0,'Detailed Cash Flow Chart'!W106),0)
-IF('Financial Goals (non-recurring)'!$H$4=4,IF('Detailed Cash Flow Chart'!Y106="",0,'Detailed Cash Flow Chart'!Y106),0)
-IF('Financial Goals (non-recurring)'!$J$4=4,IF('Detailed Cash Flow Chart'!AA106="",0,'Detailed Cash Flow Chart'!AA106),0)
-IF('Financial Goals (recurring)'!$B$3=4,IF('Detailed Cash Flow Chart'!AG106="",0,'Detailed Cash Flow Chart'!AG106),0)
-IF('Financial Goals (recurring)'!$K$3=4,IF('Detailed Cash Flow Chart'!AN106="",0,'Detailed Cash Flow Chart'!AN106),0)</f>
        <v>#N/A</v>
      </c>
      <c r="AF106" s="139"/>
      <c r="AG106" s="145" t="e">
        <f ca="1">AE106
-IF('Financial Goals (non-recurring)'!$B$4=5,IF('Detailed Cash Flow Chart'!S106="",0,'Detailed Cash Flow Chart'!S106),0)
-IF('Financial Goals (non-recurring)'!$D$4=5,IF('Detailed Cash Flow Chart'!U106="",0,'Detailed Cash Flow Chart'!U106),0)
-IF('Financial Goals (non-recurring)'!$F$4=5,IF('Detailed Cash Flow Chart'!W106="",0,'Detailed Cash Flow Chart'!W106),0)
-IF('Financial Goals (non-recurring)'!$H$4=5,IF('Detailed Cash Flow Chart'!Y106="",0,'Detailed Cash Flow Chart'!Y106),0)
-IF('Financial Goals (non-recurring)'!$J$4=5,IF('Detailed Cash Flow Chart'!AA106="",0,'Detailed Cash Flow Chart'!AA106),0)
-IF('Financial Goals (recurring)'!$B$3=5,IF('Detailed Cash Flow Chart'!AG106="",0,'Detailed Cash Flow Chart'!AG106),0)
-IF('Financial Goals (recurring)'!$K$3=5,IF('Detailed Cash Flow Chart'!AN106="",0,'Detailed Cash Flow Chart'!AN106),0)</f>
        <v>#N/A</v>
      </c>
      <c r="AI106" s="145" t="e">
        <f ca="1">AG106
-IF('Financial Goals (non-recurring)'!$B$4=6,IF('Detailed Cash Flow Chart'!S106="",0,'Detailed Cash Flow Chart'!S106),0)
-IF('Financial Goals (non-recurring)'!$D$4=6,IF('Detailed Cash Flow Chart'!U106="",0,'Detailed Cash Flow Chart'!U106),0)
-IF('Financial Goals (non-recurring)'!$F$4=6,IF('Detailed Cash Flow Chart'!W106="",0,'Detailed Cash Flow Chart'!W106),0)
-IF('Financial Goals (non-recurring)'!$H$4=6,IF('Detailed Cash Flow Chart'!Y106="",0,'Detailed Cash Flow Chart'!Y106),0)
-IF('Financial Goals (non-recurring)'!$J$4=6,IF('Detailed Cash Flow Chart'!AA106="",0,'Detailed Cash Flow Chart'!AA106),0)
-IF('Financial Goals (recurring)'!$B$3=6,IF('Detailed Cash Flow Chart'!AG106="",0,'Detailed Cash Flow Chart'!AG106),0)
-IF('Financial Goals (recurring)'!$K$3=6,IF('Detailed Cash Flow Chart'!AN106="",0,'Detailed Cash Flow Chart'!AN106),0)</f>
        <v>#N/A</v>
      </c>
      <c r="AK106" s="145" t="e">
        <f ca="1">AI106
-IF('Financial Goals (non-recurring)'!$B$4=7,IF('Detailed Cash Flow Chart'!S106="",0,'Detailed Cash Flow Chart'!S106),0)
-IF('Financial Goals (non-recurring)'!$D$4=7,IF('Detailed Cash Flow Chart'!U106="",0,'Detailed Cash Flow Chart'!U106),0)
-IF('Financial Goals (non-recurring)'!$F$4=7,IF('Detailed Cash Flow Chart'!W106="",0,'Detailed Cash Flow Chart'!W106),0)
-IF('Financial Goals (non-recurring)'!$H$4=7,IF('Detailed Cash Flow Chart'!Y106="",0,'Detailed Cash Flow Chart'!Y106),0)
-IF('Financial Goals (non-recurring)'!$J$4=7,IF('Detailed Cash Flow Chart'!AA106="",0,'Detailed Cash Flow Chart'!AA106),0)
-IF('Financial Goals (recurring)'!$B$3=7,IF('Detailed Cash Flow Chart'!AG106="",0,'Detailed Cash Flow Chart'!AG106),0)
-IF('Financial Goals (recurring)'!$K$3=7,IF('Detailed Cash Flow Chart'!AN106="",0,'Detailed Cash Flow Chart'!AN106),0)</f>
        <v>#N/A</v>
      </c>
    </row>
    <row r="107" spans="1:37" ht="15.6">
      <c r="A107" s="45" t="e">
        <f ca="1">IF(ISERROR(C107),NA(),'Detailed Cash Flow Chart'!AJ107)</f>
        <v>#N/A</v>
      </c>
      <c r="B107" s="40" t="str">
        <f ca="1">'Detailed Cash Flow Chart'!B107</f>
        <v/>
      </c>
      <c r="C107" s="87" t="e">
        <f t="shared" ca="1" si="21"/>
        <v>#N/A</v>
      </c>
      <c r="D107" s="87" t="e">
        <f t="shared" ca="1" si="12"/>
        <v>#N/A</v>
      </c>
      <c r="E107" s="87" t="e">
        <f t="shared" ca="1" si="13"/>
        <v>#N/A</v>
      </c>
      <c r="F107" s="87" t="e">
        <f t="shared" ca="1" si="14"/>
        <v>#N/A</v>
      </c>
      <c r="G107" s="87" t="e">
        <f t="shared" ca="1" si="15"/>
        <v>#N/A</v>
      </c>
      <c r="H107" s="87" t="e">
        <f t="shared" ca="1" si="18"/>
        <v>#N/A</v>
      </c>
      <c r="I107" s="87">
        <f ca="1">'Detailed Cash Flow Chart'!D107</f>
        <v>0</v>
      </c>
      <c r="J107" s="32" t="e">
        <f ca="1">IF(ISERROR(C107),NA(),'Detailed Cash Flow Chart'!C107)</f>
        <v>#N/A</v>
      </c>
      <c r="K107" s="32" t="e">
        <f t="shared" ca="1" si="20"/>
        <v>#N/A</v>
      </c>
      <c r="L107" s="46" t="e">
        <f ca="1">IF(ISERROR(C107),NA(),'Detailed Cash Flow Chart'!AQ107)</f>
        <v>#N/A</v>
      </c>
      <c r="M107" s="32" t="e">
        <f t="shared" ca="1" si="19"/>
        <v>#N/A</v>
      </c>
      <c r="N107" s="28"/>
      <c r="O107" s="67"/>
      <c r="P107" s="67"/>
      <c r="Q107" s="67"/>
      <c r="R107" s="67"/>
      <c r="S107" s="67"/>
      <c r="T107" s="67"/>
      <c r="U107" s="67"/>
      <c r="W107" s="67"/>
      <c r="X107" s="67"/>
      <c r="Y107" s="140" t="e">
        <f ca="1">IF('Detailed Cash Flow Chart'!E107=0,NA(),M107-'Detailed Cash Flow Chart'!E107)</f>
        <v>#N/A</v>
      </c>
      <c r="Z107" s="83"/>
      <c r="AA107" s="141" t="e">
        <f ca="1">Y107
-IF('Financial Goals (non-recurring)'!$B$4=2,IF('Detailed Cash Flow Chart'!S107="",0,'Detailed Cash Flow Chart'!S107),0)
-IF('Financial Goals (non-recurring)'!$D$4=2,IF('Detailed Cash Flow Chart'!U107="",0,'Detailed Cash Flow Chart'!U107),0)
-IF('Financial Goals (non-recurring)'!$F$4=2,IF('Detailed Cash Flow Chart'!W107="",0,'Detailed Cash Flow Chart'!W107),0)
-IF('Financial Goals (non-recurring)'!$H$4=2,IF('Detailed Cash Flow Chart'!Y107="",0,'Detailed Cash Flow Chart'!Y107),0)
-IF('Financial Goals (non-recurring)'!$J$4=2,IF('Detailed Cash Flow Chart'!AA107="",0,'Detailed Cash Flow Chart'!AA107),0)
-IF('Financial Goals (recurring)'!$B$3=2,IF('Detailed Cash Flow Chart'!AG107="",0,'Detailed Cash Flow Chart'!AG107),0)
-IF('Financial Goals (recurring)'!$K$3=2,IF('Detailed Cash Flow Chart'!AN107="",0,'Detailed Cash Flow Chart'!AN107),0)</f>
        <v>#N/A</v>
      </c>
      <c r="AB107" s="139"/>
      <c r="AC107" s="140" t="e">
        <f ca="1">AA107
-IF('Financial Goals (non-recurring)'!$B$4=3,IF('Detailed Cash Flow Chart'!S107="",0,'Detailed Cash Flow Chart'!S107),0)
-IF('Financial Goals (non-recurring)'!$D$4=3,IF('Detailed Cash Flow Chart'!U107="",0,'Detailed Cash Flow Chart'!U107),0)
-IF('Financial Goals (non-recurring)'!$F$4=3,IF('Detailed Cash Flow Chart'!W107="",0,'Detailed Cash Flow Chart'!W107),0)
-IF('Financial Goals (non-recurring)'!$H$4=3,IF('Detailed Cash Flow Chart'!Y107="",0,'Detailed Cash Flow Chart'!Y107),0)
-IF('Financial Goals (non-recurring)'!$J$4=3,IF('Detailed Cash Flow Chart'!AA107="",0,'Detailed Cash Flow Chart'!AA107),0)
-IF('Financial Goals (recurring)'!$B$3=3,IF('Detailed Cash Flow Chart'!AG107="",0,'Detailed Cash Flow Chart'!AG107),0)
-IF('Financial Goals (recurring)'!$K$3=3,IF('Detailed Cash Flow Chart'!AN107="",0,'Detailed Cash Flow Chart'!AN107),0)</f>
        <v>#N/A</v>
      </c>
      <c r="AD107" s="83"/>
      <c r="AE107" s="146" t="e">
        <f ca="1">AC107
-IF('Financial Goals (non-recurring)'!$B$4=4,IF('Detailed Cash Flow Chart'!S107="",0,'Detailed Cash Flow Chart'!S107),0)
-IF('Financial Goals (non-recurring)'!$D$4=4,IF('Detailed Cash Flow Chart'!U107="",0,'Detailed Cash Flow Chart'!U107),0)
-IF('Financial Goals (non-recurring)'!$F$4=4,IF('Detailed Cash Flow Chart'!W107="",0,'Detailed Cash Flow Chart'!W107),0)
-IF('Financial Goals (non-recurring)'!$H$4=4,IF('Detailed Cash Flow Chart'!Y107="",0,'Detailed Cash Flow Chart'!Y107),0)
-IF('Financial Goals (non-recurring)'!$J$4=4,IF('Detailed Cash Flow Chart'!AA107="",0,'Detailed Cash Flow Chart'!AA107),0)
-IF('Financial Goals (recurring)'!$B$3=4,IF('Detailed Cash Flow Chart'!AG107="",0,'Detailed Cash Flow Chart'!AG107),0)
-IF('Financial Goals (recurring)'!$K$3=4,IF('Detailed Cash Flow Chart'!AN107="",0,'Detailed Cash Flow Chart'!AN107),0)</f>
        <v>#N/A</v>
      </c>
      <c r="AF107" s="139"/>
      <c r="AG107" s="145" t="e">
        <f ca="1">AE107
-IF('Financial Goals (non-recurring)'!$B$4=5,IF('Detailed Cash Flow Chart'!S107="",0,'Detailed Cash Flow Chart'!S107),0)
-IF('Financial Goals (non-recurring)'!$D$4=5,IF('Detailed Cash Flow Chart'!U107="",0,'Detailed Cash Flow Chart'!U107),0)
-IF('Financial Goals (non-recurring)'!$F$4=5,IF('Detailed Cash Flow Chart'!W107="",0,'Detailed Cash Flow Chart'!W107),0)
-IF('Financial Goals (non-recurring)'!$H$4=5,IF('Detailed Cash Flow Chart'!Y107="",0,'Detailed Cash Flow Chart'!Y107),0)
-IF('Financial Goals (non-recurring)'!$J$4=5,IF('Detailed Cash Flow Chart'!AA107="",0,'Detailed Cash Flow Chart'!AA107),0)
-IF('Financial Goals (recurring)'!$B$3=5,IF('Detailed Cash Flow Chart'!AG107="",0,'Detailed Cash Flow Chart'!AG107),0)
-IF('Financial Goals (recurring)'!$K$3=5,IF('Detailed Cash Flow Chart'!AN107="",0,'Detailed Cash Flow Chart'!AN107),0)</f>
        <v>#N/A</v>
      </c>
      <c r="AI107" s="145" t="e">
        <f ca="1">AG107
-IF('Financial Goals (non-recurring)'!$B$4=6,IF('Detailed Cash Flow Chart'!S107="",0,'Detailed Cash Flow Chart'!S107),0)
-IF('Financial Goals (non-recurring)'!$D$4=6,IF('Detailed Cash Flow Chart'!U107="",0,'Detailed Cash Flow Chart'!U107),0)
-IF('Financial Goals (non-recurring)'!$F$4=6,IF('Detailed Cash Flow Chart'!W107="",0,'Detailed Cash Flow Chart'!W107),0)
-IF('Financial Goals (non-recurring)'!$H$4=6,IF('Detailed Cash Flow Chart'!Y107="",0,'Detailed Cash Flow Chart'!Y107),0)
-IF('Financial Goals (non-recurring)'!$J$4=6,IF('Detailed Cash Flow Chart'!AA107="",0,'Detailed Cash Flow Chart'!AA107),0)
-IF('Financial Goals (recurring)'!$B$3=6,IF('Detailed Cash Flow Chart'!AG107="",0,'Detailed Cash Flow Chart'!AG107),0)
-IF('Financial Goals (recurring)'!$K$3=6,IF('Detailed Cash Flow Chart'!AN107="",0,'Detailed Cash Flow Chart'!AN107),0)</f>
        <v>#N/A</v>
      </c>
      <c r="AK107" s="145" t="e">
        <f ca="1">AI107
-IF('Financial Goals (non-recurring)'!$B$4=7,IF('Detailed Cash Flow Chart'!S107="",0,'Detailed Cash Flow Chart'!S107),0)
-IF('Financial Goals (non-recurring)'!$D$4=7,IF('Detailed Cash Flow Chart'!U107="",0,'Detailed Cash Flow Chart'!U107),0)
-IF('Financial Goals (non-recurring)'!$F$4=7,IF('Detailed Cash Flow Chart'!W107="",0,'Detailed Cash Flow Chart'!W107),0)
-IF('Financial Goals (non-recurring)'!$H$4=7,IF('Detailed Cash Flow Chart'!Y107="",0,'Detailed Cash Flow Chart'!Y107),0)
-IF('Financial Goals (non-recurring)'!$J$4=7,IF('Detailed Cash Flow Chart'!AA107="",0,'Detailed Cash Flow Chart'!AA107),0)
-IF('Financial Goals (recurring)'!$B$3=7,IF('Detailed Cash Flow Chart'!AG107="",0,'Detailed Cash Flow Chart'!AG107),0)
-IF('Financial Goals (recurring)'!$K$3=7,IF('Detailed Cash Flow Chart'!AN107="",0,'Detailed Cash Flow Chart'!AN107),0)</f>
        <v>#N/A</v>
      </c>
    </row>
    <row r="108" spans="1:37" ht="15.6">
      <c r="A108" s="45" t="e">
        <f ca="1">IF(ISERROR(C108),NA(),'Detailed Cash Flow Chart'!AJ108)</f>
        <v>#N/A</v>
      </c>
      <c r="B108" s="40" t="str">
        <f ca="1">'Detailed Cash Flow Chart'!B108</f>
        <v/>
      </c>
      <c r="C108" s="87" t="e">
        <f t="shared" ca="1" si="21"/>
        <v>#N/A</v>
      </c>
      <c r="D108" s="87" t="e">
        <f t="shared" ca="1" si="12"/>
        <v>#N/A</v>
      </c>
      <c r="E108" s="87" t="e">
        <f t="shared" ca="1" si="13"/>
        <v>#N/A</v>
      </c>
      <c r="F108" s="87" t="e">
        <f t="shared" ca="1" si="14"/>
        <v>#N/A</v>
      </c>
      <c r="G108" s="87" t="e">
        <f t="shared" ca="1" si="15"/>
        <v>#N/A</v>
      </c>
      <c r="H108" s="87" t="e">
        <f t="shared" ca="1" si="18"/>
        <v>#N/A</v>
      </c>
      <c r="I108" s="87">
        <f ca="1">'Detailed Cash Flow Chart'!D108</f>
        <v>0</v>
      </c>
      <c r="J108" s="32" t="e">
        <f ca="1">IF(ISERROR(C108),NA(),'Detailed Cash Flow Chart'!C108)</f>
        <v>#N/A</v>
      </c>
      <c r="K108" s="32" t="e">
        <f t="shared" ca="1" si="20"/>
        <v>#N/A</v>
      </c>
      <c r="L108" s="46" t="e">
        <f ca="1">IF(ISERROR(C108),NA(),'Detailed Cash Flow Chart'!AQ108)</f>
        <v>#N/A</v>
      </c>
      <c r="M108" s="32" t="e">
        <f t="shared" ca="1" si="19"/>
        <v>#N/A</v>
      </c>
      <c r="N108" s="28"/>
      <c r="O108" s="67"/>
      <c r="P108" s="67"/>
      <c r="Q108" s="67"/>
      <c r="R108" s="67"/>
      <c r="S108" s="67"/>
      <c r="T108" s="67"/>
      <c r="U108" s="67"/>
      <c r="W108" s="67"/>
      <c r="X108" s="67"/>
      <c r="Y108" s="140" t="e">
        <f ca="1">IF('Detailed Cash Flow Chart'!E108=0,NA(),M108-'Detailed Cash Flow Chart'!E108)</f>
        <v>#N/A</v>
      </c>
      <c r="Z108" s="83"/>
      <c r="AA108" s="141" t="e">
        <f ca="1">Y108
-IF('Financial Goals (non-recurring)'!$B$4=2,IF('Detailed Cash Flow Chart'!S108="",0,'Detailed Cash Flow Chart'!S108),0)
-IF('Financial Goals (non-recurring)'!$D$4=2,IF('Detailed Cash Flow Chart'!U108="",0,'Detailed Cash Flow Chart'!U108),0)
-IF('Financial Goals (non-recurring)'!$F$4=2,IF('Detailed Cash Flow Chart'!W108="",0,'Detailed Cash Flow Chart'!W108),0)
-IF('Financial Goals (non-recurring)'!$H$4=2,IF('Detailed Cash Flow Chart'!Y108="",0,'Detailed Cash Flow Chart'!Y108),0)
-IF('Financial Goals (non-recurring)'!$J$4=2,IF('Detailed Cash Flow Chart'!AA108="",0,'Detailed Cash Flow Chart'!AA108),0)
-IF('Financial Goals (recurring)'!$B$3=2,IF('Detailed Cash Flow Chart'!AG108="",0,'Detailed Cash Flow Chart'!AG108),0)
-IF('Financial Goals (recurring)'!$K$3=2,IF('Detailed Cash Flow Chart'!AN108="",0,'Detailed Cash Flow Chart'!AN108),0)</f>
        <v>#N/A</v>
      </c>
      <c r="AB108" s="139"/>
      <c r="AC108" s="140" t="e">
        <f ca="1">AA108
-IF('Financial Goals (non-recurring)'!$B$4=3,IF('Detailed Cash Flow Chart'!S108="",0,'Detailed Cash Flow Chart'!S108),0)
-IF('Financial Goals (non-recurring)'!$D$4=3,IF('Detailed Cash Flow Chart'!U108="",0,'Detailed Cash Flow Chart'!U108),0)
-IF('Financial Goals (non-recurring)'!$F$4=3,IF('Detailed Cash Flow Chart'!W108="",0,'Detailed Cash Flow Chart'!W108),0)
-IF('Financial Goals (non-recurring)'!$H$4=3,IF('Detailed Cash Flow Chart'!Y108="",0,'Detailed Cash Flow Chart'!Y108),0)
-IF('Financial Goals (non-recurring)'!$J$4=3,IF('Detailed Cash Flow Chart'!AA108="",0,'Detailed Cash Flow Chart'!AA108),0)
-IF('Financial Goals (recurring)'!$B$3=3,IF('Detailed Cash Flow Chart'!AG108="",0,'Detailed Cash Flow Chart'!AG108),0)
-IF('Financial Goals (recurring)'!$K$3=3,IF('Detailed Cash Flow Chart'!AN108="",0,'Detailed Cash Flow Chart'!AN108),0)</f>
        <v>#N/A</v>
      </c>
      <c r="AD108" s="83"/>
      <c r="AE108" s="146" t="e">
        <f ca="1">AC108
-IF('Financial Goals (non-recurring)'!$B$4=4,IF('Detailed Cash Flow Chart'!S108="",0,'Detailed Cash Flow Chart'!S108),0)
-IF('Financial Goals (non-recurring)'!$D$4=4,IF('Detailed Cash Flow Chart'!U108="",0,'Detailed Cash Flow Chart'!U108),0)
-IF('Financial Goals (non-recurring)'!$F$4=4,IF('Detailed Cash Flow Chart'!W108="",0,'Detailed Cash Flow Chart'!W108),0)
-IF('Financial Goals (non-recurring)'!$H$4=4,IF('Detailed Cash Flow Chart'!Y108="",0,'Detailed Cash Flow Chart'!Y108),0)
-IF('Financial Goals (non-recurring)'!$J$4=4,IF('Detailed Cash Flow Chart'!AA108="",0,'Detailed Cash Flow Chart'!AA108),0)
-IF('Financial Goals (recurring)'!$B$3=4,IF('Detailed Cash Flow Chart'!AG108="",0,'Detailed Cash Flow Chart'!AG108),0)
-IF('Financial Goals (recurring)'!$K$3=4,IF('Detailed Cash Flow Chart'!AN108="",0,'Detailed Cash Flow Chart'!AN108),0)</f>
        <v>#N/A</v>
      </c>
      <c r="AF108" s="139"/>
      <c r="AG108" s="145" t="e">
        <f ca="1">AE108
-IF('Financial Goals (non-recurring)'!$B$4=5,IF('Detailed Cash Flow Chart'!S108="",0,'Detailed Cash Flow Chart'!S108),0)
-IF('Financial Goals (non-recurring)'!$D$4=5,IF('Detailed Cash Flow Chart'!U108="",0,'Detailed Cash Flow Chart'!U108),0)
-IF('Financial Goals (non-recurring)'!$F$4=5,IF('Detailed Cash Flow Chart'!W108="",0,'Detailed Cash Flow Chart'!W108),0)
-IF('Financial Goals (non-recurring)'!$H$4=5,IF('Detailed Cash Flow Chart'!Y108="",0,'Detailed Cash Flow Chart'!Y108),0)
-IF('Financial Goals (non-recurring)'!$J$4=5,IF('Detailed Cash Flow Chart'!AA108="",0,'Detailed Cash Flow Chart'!AA108),0)
-IF('Financial Goals (recurring)'!$B$3=5,IF('Detailed Cash Flow Chart'!AG108="",0,'Detailed Cash Flow Chart'!AG108),0)
-IF('Financial Goals (recurring)'!$K$3=5,IF('Detailed Cash Flow Chart'!AN108="",0,'Detailed Cash Flow Chart'!AN108),0)</f>
        <v>#N/A</v>
      </c>
      <c r="AI108" s="145" t="e">
        <f ca="1">AG108
-IF('Financial Goals (non-recurring)'!$B$4=6,IF('Detailed Cash Flow Chart'!S108="",0,'Detailed Cash Flow Chart'!S108),0)
-IF('Financial Goals (non-recurring)'!$D$4=6,IF('Detailed Cash Flow Chart'!U108="",0,'Detailed Cash Flow Chart'!U108),0)
-IF('Financial Goals (non-recurring)'!$F$4=6,IF('Detailed Cash Flow Chart'!W108="",0,'Detailed Cash Flow Chart'!W108),0)
-IF('Financial Goals (non-recurring)'!$H$4=6,IF('Detailed Cash Flow Chart'!Y108="",0,'Detailed Cash Flow Chart'!Y108),0)
-IF('Financial Goals (non-recurring)'!$J$4=6,IF('Detailed Cash Flow Chart'!AA108="",0,'Detailed Cash Flow Chart'!AA108),0)
-IF('Financial Goals (recurring)'!$B$3=6,IF('Detailed Cash Flow Chart'!AG108="",0,'Detailed Cash Flow Chart'!AG108),0)
-IF('Financial Goals (recurring)'!$K$3=6,IF('Detailed Cash Flow Chart'!AN108="",0,'Detailed Cash Flow Chart'!AN108),0)</f>
        <v>#N/A</v>
      </c>
      <c r="AK108" s="145" t="e">
        <f ca="1">AI108
-IF('Financial Goals (non-recurring)'!$B$4=7,IF('Detailed Cash Flow Chart'!S108="",0,'Detailed Cash Flow Chart'!S108),0)
-IF('Financial Goals (non-recurring)'!$D$4=7,IF('Detailed Cash Flow Chart'!U108="",0,'Detailed Cash Flow Chart'!U108),0)
-IF('Financial Goals (non-recurring)'!$F$4=7,IF('Detailed Cash Flow Chart'!W108="",0,'Detailed Cash Flow Chart'!W108),0)
-IF('Financial Goals (non-recurring)'!$H$4=7,IF('Detailed Cash Flow Chart'!Y108="",0,'Detailed Cash Flow Chart'!Y108),0)
-IF('Financial Goals (non-recurring)'!$J$4=7,IF('Detailed Cash Flow Chart'!AA108="",0,'Detailed Cash Flow Chart'!AA108),0)
-IF('Financial Goals (recurring)'!$B$3=7,IF('Detailed Cash Flow Chart'!AG108="",0,'Detailed Cash Flow Chart'!AG108),0)
-IF('Financial Goals (recurring)'!$K$3=7,IF('Detailed Cash Flow Chart'!AN108="",0,'Detailed Cash Flow Chart'!AN108),0)</f>
        <v>#N/A</v>
      </c>
    </row>
    <row r="109" spans="1:37" ht="15.6">
      <c r="A109" s="45" t="e">
        <f ca="1">IF(ISERROR(C109),NA(),'Detailed Cash Flow Chart'!AJ109)</f>
        <v>#N/A</v>
      </c>
      <c r="B109" s="40" t="str">
        <f ca="1">'Detailed Cash Flow Chart'!B109</f>
        <v/>
      </c>
      <c r="C109" s="87" t="e">
        <f t="shared" ca="1" si="21"/>
        <v>#N/A</v>
      </c>
      <c r="D109" s="87" t="e">
        <f t="shared" ca="1" si="12"/>
        <v>#N/A</v>
      </c>
      <c r="E109" s="87" t="e">
        <f t="shared" ca="1" si="13"/>
        <v>#N/A</v>
      </c>
      <c r="F109" s="87" t="e">
        <f t="shared" ca="1" si="14"/>
        <v>#N/A</v>
      </c>
      <c r="G109" s="87" t="e">
        <f t="shared" ca="1" si="15"/>
        <v>#N/A</v>
      </c>
      <c r="H109" s="87" t="e">
        <f t="shared" ca="1" si="18"/>
        <v>#N/A</v>
      </c>
      <c r="I109" s="87">
        <f ca="1">'Detailed Cash Flow Chart'!D109</f>
        <v>0</v>
      </c>
      <c r="J109" s="32" t="e">
        <f ca="1">IF(ISERROR(C109),NA(),'Detailed Cash Flow Chart'!C109)</f>
        <v>#N/A</v>
      </c>
      <c r="K109" s="32" t="e">
        <f t="shared" ca="1" si="20"/>
        <v>#N/A</v>
      </c>
      <c r="L109" s="46" t="e">
        <f ca="1">IF(ISERROR(C109),NA(),'Detailed Cash Flow Chart'!AQ109)</f>
        <v>#N/A</v>
      </c>
      <c r="M109" s="32" t="e">
        <f t="shared" ca="1" si="19"/>
        <v>#N/A</v>
      </c>
      <c r="N109" s="28"/>
      <c r="O109" s="67"/>
      <c r="P109" s="67"/>
      <c r="Q109" s="67"/>
      <c r="R109" s="67"/>
      <c r="S109" s="67"/>
      <c r="T109" s="67"/>
      <c r="U109" s="67"/>
      <c r="W109" s="67"/>
      <c r="X109" s="67"/>
      <c r="Y109" s="140" t="e">
        <f ca="1">IF('Detailed Cash Flow Chart'!E109=0,NA(),M109-'Detailed Cash Flow Chart'!E109)</f>
        <v>#N/A</v>
      </c>
      <c r="Z109" s="83"/>
      <c r="AA109" s="141" t="e">
        <f ca="1">Y109
-IF('Financial Goals (non-recurring)'!$B$4=2,IF('Detailed Cash Flow Chart'!S109="",0,'Detailed Cash Flow Chart'!S109),0)
-IF('Financial Goals (non-recurring)'!$D$4=2,IF('Detailed Cash Flow Chart'!U109="",0,'Detailed Cash Flow Chart'!U109),0)
-IF('Financial Goals (non-recurring)'!$F$4=2,IF('Detailed Cash Flow Chart'!W109="",0,'Detailed Cash Flow Chart'!W109),0)
-IF('Financial Goals (non-recurring)'!$H$4=2,IF('Detailed Cash Flow Chart'!Y109="",0,'Detailed Cash Flow Chart'!Y109),0)
-IF('Financial Goals (non-recurring)'!$J$4=2,IF('Detailed Cash Flow Chart'!AA109="",0,'Detailed Cash Flow Chart'!AA109),0)
-IF('Financial Goals (recurring)'!$B$3=2,IF('Detailed Cash Flow Chart'!AG109="",0,'Detailed Cash Flow Chart'!AG109),0)
-IF('Financial Goals (recurring)'!$K$3=2,IF('Detailed Cash Flow Chart'!AN109="",0,'Detailed Cash Flow Chart'!AN109),0)</f>
        <v>#N/A</v>
      </c>
      <c r="AB109" s="139"/>
      <c r="AC109" s="140" t="e">
        <f ca="1">AA109
-IF('Financial Goals (non-recurring)'!$B$4=3,IF('Detailed Cash Flow Chart'!S109="",0,'Detailed Cash Flow Chart'!S109),0)
-IF('Financial Goals (non-recurring)'!$D$4=3,IF('Detailed Cash Flow Chart'!U109="",0,'Detailed Cash Flow Chart'!U109),0)
-IF('Financial Goals (non-recurring)'!$F$4=3,IF('Detailed Cash Flow Chart'!W109="",0,'Detailed Cash Flow Chart'!W109),0)
-IF('Financial Goals (non-recurring)'!$H$4=3,IF('Detailed Cash Flow Chart'!Y109="",0,'Detailed Cash Flow Chart'!Y109),0)
-IF('Financial Goals (non-recurring)'!$J$4=3,IF('Detailed Cash Flow Chart'!AA109="",0,'Detailed Cash Flow Chart'!AA109),0)
-IF('Financial Goals (recurring)'!$B$3=3,IF('Detailed Cash Flow Chart'!AG109="",0,'Detailed Cash Flow Chart'!AG109),0)
-IF('Financial Goals (recurring)'!$K$3=3,IF('Detailed Cash Flow Chart'!AN109="",0,'Detailed Cash Flow Chart'!AN109),0)</f>
        <v>#N/A</v>
      </c>
      <c r="AD109" s="83"/>
      <c r="AE109" s="146" t="e">
        <f ca="1">AC109
-IF('Financial Goals (non-recurring)'!$B$4=4,IF('Detailed Cash Flow Chart'!S109="",0,'Detailed Cash Flow Chart'!S109),0)
-IF('Financial Goals (non-recurring)'!$D$4=4,IF('Detailed Cash Flow Chart'!U109="",0,'Detailed Cash Flow Chart'!U109),0)
-IF('Financial Goals (non-recurring)'!$F$4=4,IF('Detailed Cash Flow Chart'!W109="",0,'Detailed Cash Flow Chart'!W109),0)
-IF('Financial Goals (non-recurring)'!$H$4=4,IF('Detailed Cash Flow Chart'!Y109="",0,'Detailed Cash Flow Chart'!Y109),0)
-IF('Financial Goals (non-recurring)'!$J$4=4,IF('Detailed Cash Flow Chart'!AA109="",0,'Detailed Cash Flow Chart'!AA109),0)
-IF('Financial Goals (recurring)'!$B$3=4,IF('Detailed Cash Flow Chart'!AG109="",0,'Detailed Cash Flow Chart'!AG109),0)
-IF('Financial Goals (recurring)'!$K$3=4,IF('Detailed Cash Flow Chart'!AN109="",0,'Detailed Cash Flow Chart'!AN109),0)</f>
        <v>#N/A</v>
      </c>
      <c r="AF109" s="139"/>
      <c r="AG109" s="145" t="e">
        <f ca="1">AE109
-IF('Financial Goals (non-recurring)'!$B$4=5,IF('Detailed Cash Flow Chart'!S109="",0,'Detailed Cash Flow Chart'!S109),0)
-IF('Financial Goals (non-recurring)'!$D$4=5,IF('Detailed Cash Flow Chart'!U109="",0,'Detailed Cash Flow Chart'!U109),0)
-IF('Financial Goals (non-recurring)'!$F$4=5,IF('Detailed Cash Flow Chart'!W109="",0,'Detailed Cash Flow Chart'!W109),0)
-IF('Financial Goals (non-recurring)'!$H$4=5,IF('Detailed Cash Flow Chart'!Y109="",0,'Detailed Cash Flow Chart'!Y109),0)
-IF('Financial Goals (non-recurring)'!$J$4=5,IF('Detailed Cash Flow Chart'!AA109="",0,'Detailed Cash Flow Chart'!AA109),0)
-IF('Financial Goals (recurring)'!$B$3=5,IF('Detailed Cash Flow Chart'!AG109="",0,'Detailed Cash Flow Chart'!AG109),0)
-IF('Financial Goals (recurring)'!$K$3=5,IF('Detailed Cash Flow Chart'!AN109="",0,'Detailed Cash Flow Chart'!AN109),0)</f>
        <v>#N/A</v>
      </c>
      <c r="AI109" s="145" t="e">
        <f ca="1">AG109
-IF('Financial Goals (non-recurring)'!$B$4=6,IF('Detailed Cash Flow Chart'!S109="",0,'Detailed Cash Flow Chart'!S109),0)
-IF('Financial Goals (non-recurring)'!$D$4=6,IF('Detailed Cash Flow Chart'!U109="",0,'Detailed Cash Flow Chart'!U109),0)
-IF('Financial Goals (non-recurring)'!$F$4=6,IF('Detailed Cash Flow Chart'!W109="",0,'Detailed Cash Flow Chart'!W109),0)
-IF('Financial Goals (non-recurring)'!$H$4=6,IF('Detailed Cash Flow Chart'!Y109="",0,'Detailed Cash Flow Chart'!Y109),0)
-IF('Financial Goals (non-recurring)'!$J$4=6,IF('Detailed Cash Flow Chart'!AA109="",0,'Detailed Cash Flow Chart'!AA109),0)
-IF('Financial Goals (recurring)'!$B$3=6,IF('Detailed Cash Flow Chart'!AG109="",0,'Detailed Cash Flow Chart'!AG109),0)
-IF('Financial Goals (recurring)'!$K$3=6,IF('Detailed Cash Flow Chart'!AN109="",0,'Detailed Cash Flow Chart'!AN109),0)</f>
        <v>#N/A</v>
      </c>
      <c r="AK109" s="145" t="e">
        <f ca="1">AI109
-IF('Financial Goals (non-recurring)'!$B$4=7,IF('Detailed Cash Flow Chart'!S109="",0,'Detailed Cash Flow Chart'!S109),0)
-IF('Financial Goals (non-recurring)'!$D$4=7,IF('Detailed Cash Flow Chart'!U109="",0,'Detailed Cash Flow Chart'!U109),0)
-IF('Financial Goals (non-recurring)'!$F$4=7,IF('Detailed Cash Flow Chart'!W109="",0,'Detailed Cash Flow Chart'!W109),0)
-IF('Financial Goals (non-recurring)'!$H$4=7,IF('Detailed Cash Flow Chart'!Y109="",0,'Detailed Cash Flow Chart'!Y109),0)
-IF('Financial Goals (non-recurring)'!$J$4=7,IF('Detailed Cash Flow Chart'!AA109="",0,'Detailed Cash Flow Chart'!AA109),0)
-IF('Financial Goals (recurring)'!$B$3=7,IF('Detailed Cash Flow Chart'!AG109="",0,'Detailed Cash Flow Chart'!AG109),0)
-IF('Financial Goals (recurring)'!$K$3=7,IF('Detailed Cash Flow Chart'!AN109="",0,'Detailed Cash Flow Chart'!AN109),0)</f>
        <v>#N/A</v>
      </c>
    </row>
    <row r="110" spans="1:37" ht="15.6">
      <c r="A110" s="45" t="e">
        <f ca="1">IF(ISERROR(C110),NA(),'Detailed Cash Flow Chart'!AJ110)</f>
        <v>#N/A</v>
      </c>
      <c r="B110" s="40" t="str">
        <f ca="1">'Detailed Cash Flow Chart'!B110</f>
        <v/>
      </c>
      <c r="C110" s="87" t="e">
        <f t="shared" ca="1" si="21"/>
        <v>#N/A</v>
      </c>
      <c r="D110" s="87" t="e">
        <f t="shared" ca="1" si="12"/>
        <v>#N/A</v>
      </c>
      <c r="E110" s="87" t="e">
        <f t="shared" ca="1" si="13"/>
        <v>#N/A</v>
      </c>
      <c r="F110" s="87" t="e">
        <f t="shared" ca="1" si="14"/>
        <v>#N/A</v>
      </c>
      <c r="G110" s="87" t="e">
        <f t="shared" ca="1" si="15"/>
        <v>#N/A</v>
      </c>
      <c r="H110" s="87" t="e">
        <f t="shared" ca="1" si="18"/>
        <v>#N/A</v>
      </c>
      <c r="I110" s="87">
        <f ca="1">'Detailed Cash Flow Chart'!D110</f>
        <v>0</v>
      </c>
      <c r="J110" s="32" t="e">
        <f ca="1">IF(ISERROR(C110),NA(),'Detailed Cash Flow Chart'!C110)</f>
        <v>#N/A</v>
      </c>
      <c r="K110" s="32" t="e">
        <f t="shared" ca="1" si="20"/>
        <v>#N/A</v>
      </c>
      <c r="L110" s="46" t="e">
        <f ca="1">IF(ISERROR(C110),NA(),'Detailed Cash Flow Chart'!AQ110)</f>
        <v>#N/A</v>
      </c>
      <c r="M110" s="32" t="e">
        <f t="shared" ca="1" si="19"/>
        <v>#N/A</v>
      </c>
      <c r="N110" s="28"/>
      <c r="O110" s="67"/>
      <c r="P110" s="67"/>
      <c r="Q110" s="67"/>
      <c r="R110" s="67"/>
      <c r="S110" s="67"/>
      <c r="T110" s="67"/>
      <c r="U110" s="67"/>
      <c r="W110" s="67"/>
      <c r="X110" s="67"/>
      <c r="Y110" s="140" t="e">
        <f ca="1">IF('Detailed Cash Flow Chart'!E110=0,NA(),M110-'Detailed Cash Flow Chart'!E110)</f>
        <v>#N/A</v>
      </c>
      <c r="Z110" s="83"/>
      <c r="AA110" s="141" t="e">
        <f ca="1">Y110
-IF('Financial Goals (non-recurring)'!$B$4=2,IF('Detailed Cash Flow Chart'!S110="",0,'Detailed Cash Flow Chart'!S110),0)
-IF('Financial Goals (non-recurring)'!$D$4=2,IF('Detailed Cash Flow Chart'!U110="",0,'Detailed Cash Flow Chart'!U110),0)
-IF('Financial Goals (non-recurring)'!$F$4=2,IF('Detailed Cash Flow Chart'!W110="",0,'Detailed Cash Flow Chart'!W110),0)
-IF('Financial Goals (non-recurring)'!$H$4=2,IF('Detailed Cash Flow Chart'!Y110="",0,'Detailed Cash Flow Chart'!Y110),0)
-IF('Financial Goals (non-recurring)'!$J$4=2,IF('Detailed Cash Flow Chart'!AA110="",0,'Detailed Cash Flow Chart'!AA110),0)
-IF('Financial Goals (recurring)'!$B$3=2,IF('Detailed Cash Flow Chart'!AG110="",0,'Detailed Cash Flow Chart'!AG110),0)
-IF('Financial Goals (recurring)'!$K$3=2,IF('Detailed Cash Flow Chart'!AN110="",0,'Detailed Cash Flow Chart'!AN110),0)</f>
        <v>#N/A</v>
      </c>
      <c r="AB110" s="139"/>
      <c r="AC110" s="140" t="e">
        <f ca="1">AA110
-IF('Financial Goals (non-recurring)'!$B$4=3,IF('Detailed Cash Flow Chart'!S110="",0,'Detailed Cash Flow Chart'!S110),0)
-IF('Financial Goals (non-recurring)'!$D$4=3,IF('Detailed Cash Flow Chart'!U110="",0,'Detailed Cash Flow Chart'!U110),0)
-IF('Financial Goals (non-recurring)'!$F$4=3,IF('Detailed Cash Flow Chart'!W110="",0,'Detailed Cash Flow Chart'!W110),0)
-IF('Financial Goals (non-recurring)'!$H$4=3,IF('Detailed Cash Flow Chart'!Y110="",0,'Detailed Cash Flow Chart'!Y110),0)
-IF('Financial Goals (non-recurring)'!$J$4=3,IF('Detailed Cash Flow Chart'!AA110="",0,'Detailed Cash Flow Chart'!AA110),0)
-IF('Financial Goals (recurring)'!$B$3=3,IF('Detailed Cash Flow Chart'!AG110="",0,'Detailed Cash Flow Chart'!AG110),0)
-IF('Financial Goals (recurring)'!$K$3=3,IF('Detailed Cash Flow Chart'!AN110="",0,'Detailed Cash Flow Chart'!AN110),0)</f>
        <v>#N/A</v>
      </c>
      <c r="AD110" s="83"/>
      <c r="AE110" s="146" t="e">
        <f ca="1">AC110
-IF('Financial Goals (non-recurring)'!$B$4=4,IF('Detailed Cash Flow Chart'!S110="",0,'Detailed Cash Flow Chart'!S110),0)
-IF('Financial Goals (non-recurring)'!$D$4=4,IF('Detailed Cash Flow Chart'!U110="",0,'Detailed Cash Flow Chart'!U110),0)
-IF('Financial Goals (non-recurring)'!$F$4=4,IF('Detailed Cash Flow Chart'!W110="",0,'Detailed Cash Flow Chart'!W110),0)
-IF('Financial Goals (non-recurring)'!$H$4=4,IF('Detailed Cash Flow Chart'!Y110="",0,'Detailed Cash Flow Chart'!Y110),0)
-IF('Financial Goals (non-recurring)'!$J$4=4,IF('Detailed Cash Flow Chart'!AA110="",0,'Detailed Cash Flow Chart'!AA110),0)
-IF('Financial Goals (recurring)'!$B$3=4,IF('Detailed Cash Flow Chart'!AG110="",0,'Detailed Cash Flow Chart'!AG110),0)
-IF('Financial Goals (recurring)'!$K$3=4,IF('Detailed Cash Flow Chart'!AN110="",0,'Detailed Cash Flow Chart'!AN110),0)</f>
        <v>#N/A</v>
      </c>
      <c r="AF110" s="139"/>
      <c r="AG110" s="145" t="e">
        <f ca="1">AE110
-IF('Financial Goals (non-recurring)'!$B$4=5,IF('Detailed Cash Flow Chart'!S110="",0,'Detailed Cash Flow Chart'!S110),0)
-IF('Financial Goals (non-recurring)'!$D$4=5,IF('Detailed Cash Flow Chart'!U110="",0,'Detailed Cash Flow Chart'!U110),0)
-IF('Financial Goals (non-recurring)'!$F$4=5,IF('Detailed Cash Flow Chart'!W110="",0,'Detailed Cash Flow Chart'!W110),0)
-IF('Financial Goals (non-recurring)'!$H$4=5,IF('Detailed Cash Flow Chart'!Y110="",0,'Detailed Cash Flow Chart'!Y110),0)
-IF('Financial Goals (non-recurring)'!$J$4=5,IF('Detailed Cash Flow Chart'!AA110="",0,'Detailed Cash Flow Chart'!AA110),0)
-IF('Financial Goals (recurring)'!$B$3=5,IF('Detailed Cash Flow Chart'!AG110="",0,'Detailed Cash Flow Chart'!AG110),0)
-IF('Financial Goals (recurring)'!$K$3=5,IF('Detailed Cash Flow Chart'!AN110="",0,'Detailed Cash Flow Chart'!AN110),0)</f>
        <v>#N/A</v>
      </c>
      <c r="AI110" s="145" t="e">
        <f ca="1">AG110
-IF('Financial Goals (non-recurring)'!$B$4=6,IF('Detailed Cash Flow Chart'!S110="",0,'Detailed Cash Flow Chart'!S110),0)
-IF('Financial Goals (non-recurring)'!$D$4=6,IF('Detailed Cash Flow Chart'!U110="",0,'Detailed Cash Flow Chart'!U110),0)
-IF('Financial Goals (non-recurring)'!$F$4=6,IF('Detailed Cash Flow Chart'!W110="",0,'Detailed Cash Flow Chart'!W110),0)
-IF('Financial Goals (non-recurring)'!$H$4=6,IF('Detailed Cash Flow Chart'!Y110="",0,'Detailed Cash Flow Chart'!Y110),0)
-IF('Financial Goals (non-recurring)'!$J$4=6,IF('Detailed Cash Flow Chart'!AA110="",0,'Detailed Cash Flow Chart'!AA110),0)
-IF('Financial Goals (recurring)'!$B$3=6,IF('Detailed Cash Flow Chart'!AG110="",0,'Detailed Cash Flow Chart'!AG110),0)
-IF('Financial Goals (recurring)'!$K$3=6,IF('Detailed Cash Flow Chart'!AN110="",0,'Detailed Cash Flow Chart'!AN110),0)</f>
        <v>#N/A</v>
      </c>
      <c r="AK110" s="145" t="e">
        <f ca="1">AI110
-IF('Financial Goals (non-recurring)'!$B$4=7,IF('Detailed Cash Flow Chart'!S110="",0,'Detailed Cash Flow Chart'!S110),0)
-IF('Financial Goals (non-recurring)'!$D$4=7,IF('Detailed Cash Flow Chart'!U110="",0,'Detailed Cash Flow Chart'!U110),0)
-IF('Financial Goals (non-recurring)'!$F$4=7,IF('Detailed Cash Flow Chart'!W110="",0,'Detailed Cash Flow Chart'!W110),0)
-IF('Financial Goals (non-recurring)'!$H$4=7,IF('Detailed Cash Flow Chart'!Y110="",0,'Detailed Cash Flow Chart'!Y110),0)
-IF('Financial Goals (non-recurring)'!$J$4=7,IF('Detailed Cash Flow Chart'!AA110="",0,'Detailed Cash Flow Chart'!AA110),0)
-IF('Financial Goals (recurring)'!$B$3=7,IF('Detailed Cash Flow Chart'!AG110="",0,'Detailed Cash Flow Chart'!AG110),0)
-IF('Financial Goals (recurring)'!$K$3=7,IF('Detailed Cash Flow Chart'!AN110="",0,'Detailed Cash Flow Chart'!AN110),0)</f>
        <v>#N/A</v>
      </c>
    </row>
    <row r="111" spans="1:37" ht="15.6">
      <c r="A111" s="45" t="e">
        <f ca="1">IF(ISERROR(C111),NA(),'Detailed Cash Flow Chart'!AJ111)</f>
        <v>#N/A</v>
      </c>
      <c r="B111" s="40" t="str">
        <f ca="1">'Detailed Cash Flow Chart'!B111</f>
        <v/>
      </c>
      <c r="C111" s="87" t="e">
        <f t="shared" ca="1" si="21"/>
        <v>#N/A</v>
      </c>
      <c r="D111" s="87" t="e">
        <f t="shared" ca="1" si="12"/>
        <v>#N/A</v>
      </c>
      <c r="E111" s="87" t="e">
        <f t="shared" ca="1" si="13"/>
        <v>#N/A</v>
      </c>
      <c r="F111" s="87" t="e">
        <f t="shared" ca="1" si="14"/>
        <v>#N/A</v>
      </c>
      <c r="G111" s="87" t="e">
        <f t="shared" ca="1" si="15"/>
        <v>#N/A</v>
      </c>
      <c r="H111" s="87" t="e">
        <f t="shared" ca="1" si="18"/>
        <v>#N/A</v>
      </c>
      <c r="I111" s="87">
        <f ca="1">'Detailed Cash Flow Chart'!D111</f>
        <v>0</v>
      </c>
      <c r="J111" s="32" t="e">
        <f ca="1">IF(ISERROR(C111),NA(),'Detailed Cash Flow Chart'!C111)</f>
        <v>#N/A</v>
      </c>
      <c r="K111" s="32" t="e">
        <f t="shared" ca="1" si="20"/>
        <v>#N/A</v>
      </c>
      <c r="L111" s="46" t="e">
        <f ca="1">IF(ISERROR(C111),NA(),'Detailed Cash Flow Chart'!AQ111)</f>
        <v>#N/A</v>
      </c>
      <c r="M111" s="32" t="e">
        <f t="shared" ca="1" si="19"/>
        <v>#N/A</v>
      </c>
      <c r="N111" s="28"/>
      <c r="O111" s="67"/>
      <c r="P111" s="67"/>
      <c r="Q111" s="67"/>
      <c r="R111" s="67"/>
      <c r="S111" s="67"/>
      <c r="T111" s="67"/>
      <c r="U111" s="67"/>
      <c r="W111" s="67"/>
      <c r="X111" s="67"/>
      <c r="Y111" s="140" t="e">
        <f ca="1">IF('Detailed Cash Flow Chart'!E111=0,NA(),M111-'Detailed Cash Flow Chart'!E111)</f>
        <v>#N/A</v>
      </c>
      <c r="Z111" s="83"/>
      <c r="AA111" s="141" t="e">
        <f ca="1">Y111
-IF('Financial Goals (non-recurring)'!$B$4=2,IF('Detailed Cash Flow Chart'!S111="",0,'Detailed Cash Flow Chart'!S111),0)
-IF('Financial Goals (non-recurring)'!$D$4=2,IF('Detailed Cash Flow Chart'!U111="",0,'Detailed Cash Flow Chart'!U111),0)
-IF('Financial Goals (non-recurring)'!$F$4=2,IF('Detailed Cash Flow Chart'!W111="",0,'Detailed Cash Flow Chart'!W111),0)
-IF('Financial Goals (non-recurring)'!$H$4=2,IF('Detailed Cash Flow Chart'!Y111="",0,'Detailed Cash Flow Chart'!Y111),0)
-IF('Financial Goals (non-recurring)'!$J$4=2,IF('Detailed Cash Flow Chart'!AA111="",0,'Detailed Cash Flow Chart'!AA111),0)
-IF('Financial Goals (recurring)'!$B$3=2,IF('Detailed Cash Flow Chart'!AG111="",0,'Detailed Cash Flow Chart'!AG111),0)
-IF('Financial Goals (recurring)'!$K$3=2,IF('Detailed Cash Flow Chart'!AN111="",0,'Detailed Cash Flow Chart'!AN111),0)</f>
        <v>#N/A</v>
      </c>
      <c r="AB111" s="139"/>
      <c r="AC111" s="140" t="e">
        <f ca="1">AA111
-IF('Financial Goals (non-recurring)'!$B$4=3,IF('Detailed Cash Flow Chart'!S111="",0,'Detailed Cash Flow Chart'!S111),0)
-IF('Financial Goals (non-recurring)'!$D$4=3,IF('Detailed Cash Flow Chart'!U111="",0,'Detailed Cash Flow Chart'!U111),0)
-IF('Financial Goals (non-recurring)'!$F$4=3,IF('Detailed Cash Flow Chart'!W111="",0,'Detailed Cash Flow Chart'!W111),0)
-IF('Financial Goals (non-recurring)'!$H$4=3,IF('Detailed Cash Flow Chart'!Y111="",0,'Detailed Cash Flow Chart'!Y111),0)
-IF('Financial Goals (non-recurring)'!$J$4=3,IF('Detailed Cash Flow Chart'!AA111="",0,'Detailed Cash Flow Chart'!AA111),0)
-IF('Financial Goals (recurring)'!$B$3=3,IF('Detailed Cash Flow Chart'!AG111="",0,'Detailed Cash Flow Chart'!AG111),0)
-IF('Financial Goals (recurring)'!$K$3=3,IF('Detailed Cash Flow Chart'!AN111="",0,'Detailed Cash Flow Chart'!AN111),0)</f>
        <v>#N/A</v>
      </c>
      <c r="AD111" s="83"/>
      <c r="AE111" s="146" t="e">
        <f ca="1">AC111
-IF('Financial Goals (non-recurring)'!$B$4=4,IF('Detailed Cash Flow Chart'!S111="",0,'Detailed Cash Flow Chart'!S111),0)
-IF('Financial Goals (non-recurring)'!$D$4=4,IF('Detailed Cash Flow Chart'!U111="",0,'Detailed Cash Flow Chart'!U111),0)
-IF('Financial Goals (non-recurring)'!$F$4=4,IF('Detailed Cash Flow Chart'!W111="",0,'Detailed Cash Flow Chart'!W111),0)
-IF('Financial Goals (non-recurring)'!$H$4=4,IF('Detailed Cash Flow Chart'!Y111="",0,'Detailed Cash Flow Chart'!Y111),0)
-IF('Financial Goals (non-recurring)'!$J$4=4,IF('Detailed Cash Flow Chart'!AA111="",0,'Detailed Cash Flow Chart'!AA111),0)
-IF('Financial Goals (recurring)'!$B$3=4,IF('Detailed Cash Flow Chart'!AG111="",0,'Detailed Cash Flow Chart'!AG111),0)
-IF('Financial Goals (recurring)'!$K$3=4,IF('Detailed Cash Flow Chart'!AN111="",0,'Detailed Cash Flow Chart'!AN111),0)</f>
        <v>#N/A</v>
      </c>
      <c r="AF111" s="139"/>
      <c r="AG111" s="145" t="e">
        <f ca="1">AE111
-IF('Financial Goals (non-recurring)'!$B$4=5,IF('Detailed Cash Flow Chart'!S111="",0,'Detailed Cash Flow Chart'!S111),0)
-IF('Financial Goals (non-recurring)'!$D$4=5,IF('Detailed Cash Flow Chart'!U111="",0,'Detailed Cash Flow Chart'!U111),0)
-IF('Financial Goals (non-recurring)'!$F$4=5,IF('Detailed Cash Flow Chart'!W111="",0,'Detailed Cash Flow Chart'!W111),0)
-IF('Financial Goals (non-recurring)'!$H$4=5,IF('Detailed Cash Flow Chart'!Y111="",0,'Detailed Cash Flow Chart'!Y111),0)
-IF('Financial Goals (non-recurring)'!$J$4=5,IF('Detailed Cash Flow Chart'!AA111="",0,'Detailed Cash Flow Chart'!AA111),0)
-IF('Financial Goals (recurring)'!$B$3=5,IF('Detailed Cash Flow Chart'!AG111="",0,'Detailed Cash Flow Chart'!AG111),0)
-IF('Financial Goals (recurring)'!$K$3=5,IF('Detailed Cash Flow Chart'!AN111="",0,'Detailed Cash Flow Chart'!AN111),0)</f>
        <v>#N/A</v>
      </c>
      <c r="AI111" s="145" t="e">
        <f ca="1">AG111
-IF('Financial Goals (non-recurring)'!$B$4=6,IF('Detailed Cash Flow Chart'!S111="",0,'Detailed Cash Flow Chart'!S111),0)
-IF('Financial Goals (non-recurring)'!$D$4=6,IF('Detailed Cash Flow Chart'!U111="",0,'Detailed Cash Flow Chart'!U111),0)
-IF('Financial Goals (non-recurring)'!$F$4=6,IF('Detailed Cash Flow Chart'!W111="",0,'Detailed Cash Flow Chart'!W111),0)
-IF('Financial Goals (non-recurring)'!$H$4=6,IF('Detailed Cash Flow Chart'!Y111="",0,'Detailed Cash Flow Chart'!Y111),0)
-IF('Financial Goals (non-recurring)'!$J$4=6,IF('Detailed Cash Flow Chart'!AA111="",0,'Detailed Cash Flow Chart'!AA111),0)
-IF('Financial Goals (recurring)'!$B$3=6,IF('Detailed Cash Flow Chart'!AG111="",0,'Detailed Cash Flow Chart'!AG111),0)
-IF('Financial Goals (recurring)'!$K$3=6,IF('Detailed Cash Flow Chart'!AN111="",0,'Detailed Cash Flow Chart'!AN111),0)</f>
        <v>#N/A</v>
      </c>
      <c r="AK111" s="145" t="e">
        <f ca="1">AI111
-IF('Financial Goals (non-recurring)'!$B$4=7,IF('Detailed Cash Flow Chart'!S111="",0,'Detailed Cash Flow Chart'!S111),0)
-IF('Financial Goals (non-recurring)'!$D$4=7,IF('Detailed Cash Flow Chart'!U111="",0,'Detailed Cash Flow Chart'!U111),0)
-IF('Financial Goals (non-recurring)'!$F$4=7,IF('Detailed Cash Flow Chart'!W111="",0,'Detailed Cash Flow Chart'!W111),0)
-IF('Financial Goals (non-recurring)'!$H$4=7,IF('Detailed Cash Flow Chart'!Y111="",0,'Detailed Cash Flow Chart'!Y111),0)
-IF('Financial Goals (non-recurring)'!$J$4=7,IF('Detailed Cash Flow Chart'!AA111="",0,'Detailed Cash Flow Chart'!AA111),0)
-IF('Financial Goals (recurring)'!$B$3=7,IF('Detailed Cash Flow Chart'!AG111="",0,'Detailed Cash Flow Chart'!AG111),0)
-IF('Financial Goals (recurring)'!$K$3=7,IF('Detailed Cash Flow Chart'!AN111="",0,'Detailed Cash Flow Chart'!AN111),0)</f>
        <v>#N/A</v>
      </c>
    </row>
    <row r="112" spans="1:37" ht="15.6">
      <c r="A112" s="45" t="e">
        <f ca="1">IF(ISERROR(C112),NA(),'Detailed Cash Flow Chart'!AJ112)</f>
        <v>#N/A</v>
      </c>
      <c r="B112" s="40" t="str">
        <f ca="1">'Detailed Cash Flow Chart'!B112</f>
        <v/>
      </c>
      <c r="C112" s="87" t="e">
        <f t="shared" ca="1" si="21"/>
        <v>#N/A</v>
      </c>
      <c r="D112" s="87" t="e">
        <f t="shared" ca="1" si="12"/>
        <v>#N/A</v>
      </c>
      <c r="E112" s="87" t="e">
        <f t="shared" ca="1" si="13"/>
        <v>#N/A</v>
      </c>
      <c r="F112" s="87" t="e">
        <f t="shared" ca="1" si="14"/>
        <v>#N/A</v>
      </c>
      <c r="G112" s="87" t="e">
        <f t="shared" ca="1" si="15"/>
        <v>#N/A</v>
      </c>
      <c r="H112" s="87" t="e">
        <f t="shared" ca="1" si="18"/>
        <v>#N/A</v>
      </c>
      <c r="I112" s="87">
        <f ca="1">'Detailed Cash Flow Chart'!D112</f>
        <v>0</v>
      </c>
      <c r="J112" s="32" t="e">
        <f ca="1">IF(ISERROR(C112),NA(),'Detailed Cash Flow Chart'!C112)</f>
        <v>#N/A</v>
      </c>
      <c r="K112" s="32" t="e">
        <f t="shared" ca="1" si="20"/>
        <v>#N/A</v>
      </c>
      <c r="L112" s="46" t="e">
        <f ca="1">IF(ISERROR(C112),NA(),'Detailed Cash Flow Chart'!AQ112)</f>
        <v>#N/A</v>
      </c>
      <c r="M112" s="32" t="e">
        <f t="shared" ca="1" si="19"/>
        <v>#N/A</v>
      </c>
      <c r="N112" s="28"/>
      <c r="O112" s="67"/>
      <c r="P112" s="67"/>
      <c r="Q112" s="67"/>
      <c r="R112" s="67"/>
      <c r="S112" s="67"/>
      <c r="T112" s="67"/>
      <c r="U112" s="67"/>
      <c r="W112" s="67"/>
      <c r="X112" s="67"/>
      <c r="Y112" s="140" t="e">
        <f ca="1">IF('Detailed Cash Flow Chart'!E112=0,NA(),M112-'Detailed Cash Flow Chart'!E112)</f>
        <v>#N/A</v>
      </c>
      <c r="Z112" s="83"/>
      <c r="AA112" s="141" t="e">
        <f ca="1">Y112
-IF('Financial Goals (non-recurring)'!$B$4=2,IF('Detailed Cash Flow Chart'!S112="",0,'Detailed Cash Flow Chart'!S112),0)
-IF('Financial Goals (non-recurring)'!$D$4=2,IF('Detailed Cash Flow Chart'!U112="",0,'Detailed Cash Flow Chart'!U112),0)
-IF('Financial Goals (non-recurring)'!$F$4=2,IF('Detailed Cash Flow Chart'!W112="",0,'Detailed Cash Flow Chart'!W112),0)
-IF('Financial Goals (non-recurring)'!$H$4=2,IF('Detailed Cash Flow Chart'!Y112="",0,'Detailed Cash Flow Chart'!Y112),0)
-IF('Financial Goals (non-recurring)'!$J$4=2,IF('Detailed Cash Flow Chart'!AA112="",0,'Detailed Cash Flow Chart'!AA112),0)
-IF('Financial Goals (recurring)'!$B$3=2,IF('Detailed Cash Flow Chart'!AG112="",0,'Detailed Cash Flow Chart'!AG112),0)
-IF('Financial Goals (recurring)'!$K$3=2,IF('Detailed Cash Flow Chart'!AN112="",0,'Detailed Cash Flow Chart'!AN112),0)</f>
        <v>#N/A</v>
      </c>
      <c r="AB112" s="139"/>
      <c r="AC112" s="140" t="e">
        <f ca="1">AA112
-IF('Financial Goals (non-recurring)'!$B$4=3,IF('Detailed Cash Flow Chart'!S112="",0,'Detailed Cash Flow Chart'!S112),0)
-IF('Financial Goals (non-recurring)'!$D$4=3,IF('Detailed Cash Flow Chart'!U112="",0,'Detailed Cash Flow Chart'!U112),0)
-IF('Financial Goals (non-recurring)'!$F$4=3,IF('Detailed Cash Flow Chart'!W112="",0,'Detailed Cash Flow Chart'!W112),0)
-IF('Financial Goals (non-recurring)'!$H$4=3,IF('Detailed Cash Flow Chart'!Y112="",0,'Detailed Cash Flow Chart'!Y112),0)
-IF('Financial Goals (non-recurring)'!$J$4=3,IF('Detailed Cash Flow Chart'!AA112="",0,'Detailed Cash Flow Chart'!AA112),0)
-IF('Financial Goals (recurring)'!$B$3=3,IF('Detailed Cash Flow Chart'!AG112="",0,'Detailed Cash Flow Chart'!AG112),0)
-IF('Financial Goals (recurring)'!$K$3=3,IF('Detailed Cash Flow Chart'!AN112="",0,'Detailed Cash Flow Chart'!AN112),0)</f>
        <v>#N/A</v>
      </c>
      <c r="AD112" s="83"/>
      <c r="AE112" s="146" t="e">
        <f ca="1">AC112
-IF('Financial Goals (non-recurring)'!$B$4=4,IF('Detailed Cash Flow Chart'!S112="",0,'Detailed Cash Flow Chart'!S112),0)
-IF('Financial Goals (non-recurring)'!$D$4=4,IF('Detailed Cash Flow Chart'!U112="",0,'Detailed Cash Flow Chart'!U112),0)
-IF('Financial Goals (non-recurring)'!$F$4=4,IF('Detailed Cash Flow Chart'!W112="",0,'Detailed Cash Flow Chart'!W112),0)
-IF('Financial Goals (non-recurring)'!$H$4=4,IF('Detailed Cash Flow Chart'!Y112="",0,'Detailed Cash Flow Chart'!Y112),0)
-IF('Financial Goals (non-recurring)'!$J$4=4,IF('Detailed Cash Flow Chart'!AA112="",0,'Detailed Cash Flow Chart'!AA112),0)
-IF('Financial Goals (recurring)'!$B$3=4,IF('Detailed Cash Flow Chart'!AG112="",0,'Detailed Cash Flow Chart'!AG112),0)
-IF('Financial Goals (recurring)'!$K$3=4,IF('Detailed Cash Flow Chart'!AN112="",0,'Detailed Cash Flow Chart'!AN112),0)</f>
        <v>#N/A</v>
      </c>
      <c r="AF112" s="139"/>
      <c r="AG112" s="145" t="e">
        <f ca="1">AE112
-IF('Financial Goals (non-recurring)'!$B$4=5,IF('Detailed Cash Flow Chart'!S112="",0,'Detailed Cash Flow Chart'!S112),0)
-IF('Financial Goals (non-recurring)'!$D$4=5,IF('Detailed Cash Flow Chart'!U112="",0,'Detailed Cash Flow Chart'!U112),0)
-IF('Financial Goals (non-recurring)'!$F$4=5,IF('Detailed Cash Flow Chart'!W112="",0,'Detailed Cash Flow Chart'!W112),0)
-IF('Financial Goals (non-recurring)'!$H$4=5,IF('Detailed Cash Flow Chart'!Y112="",0,'Detailed Cash Flow Chart'!Y112),0)
-IF('Financial Goals (non-recurring)'!$J$4=5,IF('Detailed Cash Flow Chart'!AA112="",0,'Detailed Cash Flow Chart'!AA112),0)
-IF('Financial Goals (recurring)'!$B$3=5,IF('Detailed Cash Flow Chart'!AG112="",0,'Detailed Cash Flow Chart'!AG112),0)
-IF('Financial Goals (recurring)'!$K$3=5,IF('Detailed Cash Flow Chart'!AN112="",0,'Detailed Cash Flow Chart'!AN112),0)</f>
        <v>#N/A</v>
      </c>
      <c r="AI112" s="145" t="e">
        <f ca="1">AG112
-IF('Financial Goals (non-recurring)'!$B$4=6,IF('Detailed Cash Flow Chart'!S112="",0,'Detailed Cash Flow Chart'!S112),0)
-IF('Financial Goals (non-recurring)'!$D$4=6,IF('Detailed Cash Flow Chart'!U112="",0,'Detailed Cash Flow Chart'!U112),0)
-IF('Financial Goals (non-recurring)'!$F$4=6,IF('Detailed Cash Flow Chart'!W112="",0,'Detailed Cash Flow Chart'!W112),0)
-IF('Financial Goals (non-recurring)'!$H$4=6,IF('Detailed Cash Flow Chart'!Y112="",0,'Detailed Cash Flow Chart'!Y112),0)
-IF('Financial Goals (non-recurring)'!$J$4=6,IF('Detailed Cash Flow Chart'!AA112="",0,'Detailed Cash Flow Chart'!AA112),0)
-IF('Financial Goals (recurring)'!$B$3=6,IF('Detailed Cash Flow Chart'!AG112="",0,'Detailed Cash Flow Chart'!AG112),0)
-IF('Financial Goals (recurring)'!$K$3=6,IF('Detailed Cash Flow Chart'!AN112="",0,'Detailed Cash Flow Chart'!AN112),0)</f>
        <v>#N/A</v>
      </c>
      <c r="AK112" s="145" t="e">
        <f ca="1">AI112
-IF('Financial Goals (non-recurring)'!$B$4=7,IF('Detailed Cash Flow Chart'!S112="",0,'Detailed Cash Flow Chart'!S112),0)
-IF('Financial Goals (non-recurring)'!$D$4=7,IF('Detailed Cash Flow Chart'!U112="",0,'Detailed Cash Flow Chart'!U112),0)
-IF('Financial Goals (non-recurring)'!$F$4=7,IF('Detailed Cash Flow Chart'!W112="",0,'Detailed Cash Flow Chart'!W112),0)
-IF('Financial Goals (non-recurring)'!$H$4=7,IF('Detailed Cash Flow Chart'!Y112="",0,'Detailed Cash Flow Chart'!Y112),0)
-IF('Financial Goals (non-recurring)'!$J$4=7,IF('Detailed Cash Flow Chart'!AA112="",0,'Detailed Cash Flow Chart'!AA112),0)
-IF('Financial Goals (recurring)'!$B$3=7,IF('Detailed Cash Flow Chart'!AG112="",0,'Detailed Cash Flow Chart'!AG112),0)
-IF('Financial Goals (recurring)'!$K$3=7,IF('Detailed Cash Flow Chart'!AN112="",0,'Detailed Cash Flow Chart'!AN112),0)</f>
        <v>#N/A</v>
      </c>
    </row>
    <row r="113" spans="1:37" ht="15.6">
      <c r="A113" s="45" t="e">
        <f ca="1">IF(ISERROR(C113),NA(),'Detailed Cash Flow Chart'!AJ113)</f>
        <v>#N/A</v>
      </c>
      <c r="B113" s="40" t="str">
        <f ca="1">'Detailed Cash Flow Chart'!B113</f>
        <v/>
      </c>
      <c r="C113" s="87" t="e">
        <f t="shared" ca="1" si="21"/>
        <v>#N/A</v>
      </c>
      <c r="D113" s="87" t="e">
        <f t="shared" ca="1" si="12"/>
        <v>#N/A</v>
      </c>
      <c r="E113" s="87" t="e">
        <f t="shared" ca="1" si="13"/>
        <v>#N/A</v>
      </c>
      <c r="F113" s="87" t="e">
        <f t="shared" ca="1" si="14"/>
        <v>#N/A</v>
      </c>
      <c r="G113" s="87" t="e">
        <f t="shared" ca="1" si="15"/>
        <v>#N/A</v>
      </c>
      <c r="H113" s="87" t="e">
        <f t="shared" ca="1" si="18"/>
        <v>#N/A</v>
      </c>
      <c r="I113" s="87">
        <f ca="1">'Detailed Cash Flow Chart'!D113</f>
        <v>0</v>
      </c>
      <c r="J113" s="32" t="e">
        <f ca="1">IF(ISERROR(C113),NA(),'Detailed Cash Flow Chart'!C113)</f>
        <v>#N/A</v>
      </c>
      <c r="K113" s="32" t="e">
        <f t="shared" ca="1" si="20"/>
        <v>#N/A</v>
      </c>
      <c r="L113" s="46" t="e">
        <f ca="1">IF(ISERROR(C113),NA(),'Detailed Cash Flow Chart'!AQ113)</f>
        <v>#N/A</v>
      </c>
      <c r="M113" s="32" t="e">
        <f t="shared" ca="1" si="19"/>
        <v>#N/A</v>
      </c>
      <c r="N113" s="28"/>
      <c r="O113" s="67"/>
      <c r="P113" s="67"/>
      <c r="Q113" s="67"/>
      <c r="R113" s="67"/>
      <c r="S113" s="67"/>
      <c r="T113" s="67"/>
      <c r="U113" s="67"/>
      <c r="W113" s="67"/>
      <c r="X113" s="67"/>
      <c r="Y113" s="140" t="e">
        <f ca="1">IF('Detailed Cash Flow Chart'!E113=0,NA(),M113-'Detailed Cash Flow Chart'!E113)</f>
        <v>#N/A</v>
      </c>
      <c r="Z113" s="83"/>
      <c r="AA113" s="141" t="e">
        <f ca="1">Y113
-IF('Financial Goals (non-recurring)'!$B$4=2,IF('Detailed Cash Flow Chart'!S113="",0,'Detailed Cash Flow Chart'!S113),0)
-IF('Financial Goals (non-recurring)'!$D$4=2,IF('Detailed Cash Flow Chart'!U113="",0,'Detailed Cash Flow Chart'!U113),0)
-IF('Financial Goals (non-recurring)'!$F$4=2,IF('Detailed Cash Flow Chart'!W113="",0,'Detailed Cash Flow Chart'!W113),0)
-IF('Financial Goals (non-recurring)'!$H$4=2,IF('Detailed Cash Flow Chart'!Y113="",0,'Detailed Cash Flow Chart'!Y113),0)
-IF('Financial Goals (non-recurring)'!$J$4=2,IF('Detailed Cash Flow Chart'!AA113="",0,'Detailed Cash Flow Chart'!AA113),0)
-IF('Financial Goals (recurring)'!$B$3=2,IF('Detailed Cash Flow Chart'!AG113="",0,'Detailed Cash Flow Chart'!AG113),0)
-IF('Financial Goals (recurring)'!$K$3=2,IF('Detailed Cash Flow Chart'!AN113="",0,'Detailed Cash Flow Chart'!AN113),0)</f>
        <v>#N/A</v>
      </c>
      <c r="AB113" s="139"/>
      <c r="AC113" s="140" t="e">
        <f ca="1">AA113
-IF('Financial Goals (non-recurring)'!$B$4=3,IF('Detailed Cash Flow Chart'!S113="",0,'Detailed Cash Flow Chart'!S113),0)
-IF('Financial Goals (non-recurring)'!$D$4=3,IF('Detailed Cash Flow Chart'!U113="",0,'Detailed Cash Flow Chart'!U113),0)
-IF('Financial Goals (non-recurring)'!$F$4=3,IF('Detailed Cash Flow Chart'!W113="",0,'Detailed Cash Flow Chart'!W113),0)
-IF('Financial Goals (non-recurring)'!$H$4=3,IF('Detailed Cash Flow Chart'!Y113="",0,'Detailed Cash Flow Chart'!Y113),0)
-IF('Financial Goals (non-recurring)'!$J$4=3,IF('Detailed Cash Flow Chart'!AA113="",0,'Detailed Cash Flow Chart'!AA113),0)
-IF('Financial Goals (recurring)'!$B$3=3,IF('Detailed Cash Flow Chart'!AG113="",0,'Detailed Cash Flow Chart'!AG113),0)
-IF('Financial Goals (recurring)'!$K$3=3,IF('Detailed Cash Flow Chart'!AN113="",0,'Detailed Cash Flow Chart'!AN113),0)</f>
        <v>#N/A</v>
      </c>
      <c r="AD113" s="83"/>
      <c r="AE113" s="146" t="e">
        <f ca="1">AC113
-IF('Financial Goals (non-recurring)'!$B$4=4,IF('Detailed Cash Flow Chart'!S113="",0,'Detailed Cash Flow Chart'!S113),0)
-IF('Financial Goals (non-recurring)'!$D$4=4,IF('Detailed Cash Flow Chart'!U113="",0,'Detailed Cash Flow Chart'!U113),0)
-IF('Financial Goals (non-recurring)'!$F$4=4,IF('Detailed Cash Flow Chart'!W113="",0,'Detailed Cash Flow Chart'!W113),0)
-IF('Financial Goals (non-recurring)'!$H$4=4,IF('Detailed Cash Flow Chart'!Y113="",0,'Detailed Cash Flow Chart'!Y113),0)
-IF('Financial Goals (non-recurring)'!$J$4=4,IF('Detailed Cash Flow Chart'!AA113="",0,'Detailed Cash Flow Chart'!AA113),0)
-IF('Financial Goals (recurring)'!$B$3=4,IF('Detailed Cash Flow Chart'!AG113="",0,'Detailed Cash Flow Chart'!AG113),0)
-IF('Financial Goals (recurring)'!$K$3=4,IF('Detailed Cash Flow Chart'!AN113="",0,'Detailed Cash Flow Chart'!AN113),0)</f>
        <v>#N/A</v>
      </c>
      <c r="AF113" s="139"/>
      <c r="AG113" s="145" t="e">
        <f ca="1">AE113
-IF('Financial Goals (non-recurring)'!$B$4=5,IF('Detailed Cash Flow Chart'!S113="",0,'Detailed Cash Flow Chart'!S113),0)
-IF('Financial Goals (non-recurring)'!$D$4=5,IF('Detailed Cash Flow Chart'!U113="",0,'Detailed Cash Flow Chart'!U113),0)
-IF('Financial Goals (non-recurring)'!$F$4=5,IF('Detailed Cash Flow Chart'!W113="",0,'Detailed Cash Flow Chart'!W113),0)
-IF('Financial Goals (non-recurring)'!$H$4=5,IF('Detailed Cash Flow Chart'!Y113="",0,'Detailed Cash Flow Chart'!Y113),0)
-IF('Financial Goals (non-recurring)'!$J$4=5,IF('Detailed Cash Flow Chart'!AA113="",0,'Detailed Cash Flow Chart'!AA113),0)
-IF('Financial Goals (recurring)'!$B$3=5,IF('Detailed Cash Flow Chart'!AG113="",0,'Detailed Cash Flow Chart'!AG113),0)
-IF('Financial Goals (recurring)'!$K$3=5,IF('Detailed Cash Flow Chart'!AN113="",0,'Detailed Cash Flow Chart'!AN113),0)</f>
        <v>#N/A</v>
      </c>
      <c r="AI113" s="145" t="e">
        <f ca="1">AG113
-IF('Financial Goals (non-recurring)'!$B$4=6,IF('Detailed Cash Flow Chart'!S113="",0,'Detailed Cash Flow Chart'!S113),0)
-IF('Financial Goals (non-recurring)'!$D$4=6,IF('Detailed Cash Flow Chart'!U113="",0,'Detailed Cash Flow Chart'!U113),0)
-IF('Financial Goals (non-recurring)'!$F$4=6,IF('Detailed Cash Flow Chart'!W113="",0,'Detailed Cash Flow Chart'!W113),0)
-IF('Financial Goals (non-recurring)'!$H$4=6,IF('Detailed Cash Flow Chart'!Y113="",0,'Detailed Cash Flow Chart'!Y113),0)
-IF('Financial Goals (non-recurring)'!$J$4=6,IF('Detailed Cash Flow Chart'!AA113="",0,'Detailed Cash Flow Chart'!AA113),0)
-IF('Financial Goals (recurring)'!$B$3=6,IF('Detailed Cash Flow Chart'!AG113="",0,'Detailed Cash Flow Chart'!AG113),0)
-IF('Financial Goals (recurring)'!$K$3=6,IF('Detailed Cash Flow Chart'!AN113="",0,'Detailed Cash Flow Chart'!AN113),0)</f>
        <v>#N/A</v>
      </c>
      <c r="AK113" s="145" t="e">
        <f ca="1">AI113
-IF('Financial Goals (non-recurring)'!$B$4=7,IF('Detailed Cash Flow Chart'!S113="",0,'Detailed Cash Flow Chart'!S113),0)
-IF('Financial Goals (non-recurring)'!$D$4=7,IF('Detailed Cash Flow Chart'!U113="",0,'Detailed Cash Flow Chart'!U113),0)
-IF('Financial Goals (non-recurring)'!$F$4=7,IF('Detailed Cash Flow Chart'!W113="",0,'Detailed Cash Flow Chart'!W113),0)
-IF('Financial Goals (non-recurring)'!$H$4=7,IF('Detailed Cash Flow Chart'!Y113="",0,'Detailed Cash Flow Chart'!Y113),0)
-IF('Financial Goals (non-recurring)'!$J$4=7,IF('Detailed Cash Flow Chart'!AA113="",0,'Detailed Cash Flow Chart'!AA113),0)
-IF('Financial Goals (recurring)'!$B$3=7,IF('Detailed Cash Flow Chart'!AG113="",0,'Detailed Cash Flow Chart'!AG113),0)
-IF('Financial Goals (recurring)'!$K$3=7,IF('Detailed Cash Flow Chart'!AN113="",0,'Detailed Cash Flow Chart'!AN113),0)</f>
        <v>#N/A</v>
      </c>
    </row>
    <row r="114" spans="1:37" ht="15.6">
      <c r="A114" s="45" t="e">
        <f ca="1">IF(ISERROR(C114),NA(),'Detailed Cash Flow Chart'!AJ114)</f>
        <v>#N/A</v>
      </c>
      <c r="B114" s="40" t="str">
        <f ca="1">'Detailed Cash Flow Chart'!B114</f>
        <v/>
      </c>
      <c r="C114" s="87" t="e">
        <f t="shared" ca="1" si="21"/>
        <v>#N/A</v>
      </c>
      <c r="D114" s="87" t="e">
        <f t="shared" ca="1" si="12"/>
        <v>#N/A</v>
      </c>
      <c r="E114" s="87" t="e">
        <f t="shared" ca="1" si="13"/>
        <v>#N/A</v>
      </c>
      <c r="F114" s="87" t="e">
        <f t="shared" ca="1" si="14"/>
        <v>#N/A</v>
      </c>
      <c r="G114" s="87" t="e">
        <f t="shared" ca="1" si="15"/>
        <v>#N/A</v>
      </c>
      <c r="H114" s="87" t="e">
        <f t="shared" ca="1" si="18"/>
        <v>#N/A</v>
      </c>
      <c r="I114" s="87">
        <f ca="1">'Detailed Cash Flow Chart'!D114</f>
        <v>0</v>
      </c>
      <c r="J114" s="32" t="e">
        <f ca="1">IF(ISERROR(C114),NA(),'Detailed Cash Flow Chart'!C114)</f>
        <v>#N/A</v>
      </c>
      <c r="K114" s="32" t="e">
        <f t="shared" ca="1" si="20"/>
        <v>#N/A</v>
      </c>
      <c r="L114" s="46" t="e">
        <f ca="1">IF(ISERROR(C114),NA(),'Detailed Cash Flow Chart'!AQ114)</f>
        <v>#N/A</v>
      </c>
      <c r="M114" s="32" t="e">
        <f t="shared" ca="1" si="19"/>
        <v>#N/A</v>
      </c>
      <c r="N114" s="28"/>
      <c r="O114" s="67"/>
      <c r="P114" s="67"/>
      <c r="Q114" s="67"/>
      <c r="R114" s="67"/>
      <c r="S114" s="67"/>
      <c r="T114" s="67"/>
      <c r="U114" s="67"/>
      <c r="W114" s="67"/>
      <c r="X114" s="67"/>
      <c r="Y114" s="140" t="e">
        <f ca="1">IF('Detailed Cash Flow Chart'!E114=0,NA(),M114-'Detailed Cash Flow Chart'!E114)</f>
        <v>#N/A</v>
      </c>
      <c r="Z114" s="83"/>
      <c r="AA114" s="141" t="e">
        <f ca="1">Y114
-IF('Financial Goals (non-recurring)'!$B$4=2,IF('Detailed Cash Flow Chart'!S114="",0,'Detailed Cash Flow Chart'!S114),0)
-IF('Financial Goals (non-recurring)'!$D$4=2,IF('Detailed Cash Flow Chart'!U114="",0,'Detailed Cash Flow Chart'!U114),0)
-IF('Financial Goals (non-recurring)'!$F$4=2,IF('Detailed Cash Flow Chart'!W114="",0,'Detailed Cash Flow Chart'!W114),0)
-IF('Financial Goals (non-recurring)'!$H$4=2,IF('Detailed Cash Flow Chart'!Y114="",0,'Detailed Cash Flow Chart'!Y114),0)
-IF('Financial Goals (non-recurring)'!$J$4=2,IF('Detailed Cash Flow Chart'!AA114="",0,'Detailed Cash Flow Chart'!AA114),0)
-IF('Financial Goals (recurring)'!$B$3=2,IF('Detailed Cash Flow Chart'!AG114="",0,'Detailed Cash Flow Chart'!AG114),0)
-IF('Financial Goals (recurring)'!$K$3=2,IF('Detailed Cash Flow Chart'!AN114="",0,'Detailed Cash Flow Chart'!AN114),0)</f>
        <v>#N/A</v>
      </c>
      <c r="AB114" s="139"/>
      <c r="AC114" s="140" t="e">
        <f ca="1">AA114
-IF('Financial Goals (non-recurring)'!$B$4=3,IF('Detailed Cash Flow Chart'!S114="",0,'Detailed Cash Flow Chart'!S114),0)
-IF('Financial Goals (non-recurring)'!$D$4=3,IF('Detailed Cash Flow Chart'!U114="",0,'Detailed Cash Flow Chart'!U114),0)
-IF('Financial Goals (non-recurring)'!$F$4=3,IF('Detailed Cash Flow Chart'!W114="",0,'Detailed Cash Flow Chart'!W114),0)
-IF('Financial Goals (non-recurring)'!$H$4=3,IF('Detailed Cash Flow Chart'!Y114="",0,'Detailed Cash Flow Chart'!Y114),0)
-IF('Financial Goals (non-recurring)'!$J$4=3,IF('Detailed Cash Flow Chart'!AA114="",0,'Detailed Cash Flow Chart'!AA114),0)
-IF('Financial Goals (recurring)'!$B$3=3,IF('Detailed Cash Flow Chart'!AG114="",0,'Detailed Cash Flow Chart'!AG114),0)
-IF('Financial Goals (recurring)'!$K$3=3,IF('Detailed Cash Flow Chart'!AN114="",0,'Detailed Cash Flow Chart'!AN114),0)</f>
        <v>#N/A</v>
      </c>
      <c r="AD114" s="83"/>
      <c r="AE114" s="146" t="e">
        <f ca="1">AC114
-IF('Financial Goals (non-recurring)'!$B$4=4,IF('Detailed Cash Flow Chart'!S114="",0,'Detailed Cash Flow Chart'!S114),0)
-IF('Financial Goals (non-recurring)'!$D$4=4,IF('Detailed Cash Flow Chart'!U114="",0,'Detailed Cash Flow Chart'!U114),0)
-IF('Financial Goals (non-recurring)'!$F$4=4,IF('Detailed Cash Flow Chart'!W114="",0,'Detailed Cash Flow Chart'!W114),0)
-IF('Financial Goals (non-recurring)'!$H$4=4,IF('Detailed Cash Flow Chart'!Y114="",0,'Detailed Cash Flow Chart'!Y114),0)
-IF('Financial Goals (non-recurring)'!$J$4=4,IF('Detailed Cash Flow Chart'!AA114="",0,'Detailed Cash Flow Chart'!AA114),0)
-IF('Financial Goals (recurring)'!$B$3=4,IF('Detailed Cash Flow Chart'!AG114="",0,'Detailed Cash Flow Chart'!AG114),0)
-IF('Financial Goals (recurring)'!$K$3=4,IF('Detailed Cash Flow Chart'!AN114="",0,'Detailed Cash Flow Chart'!AN114),0)</f>
        <v>#N/A</v>
      </c>
      <c r="AF114" s="139"/>
      <c r="AG114" s="145" t="e">
        <f ca="1">AE114
-IF('Financial Goals (non-recurring)'!$B$4=5,IF('Detailed Cash Flow Chart'!S114="",0,'Detailed Cash Flow Chart'!S114),0)
-IF('Financial Goals (non-recurring)'!$D$4=5,IF('Detailed Cash Flow Chart'!U114="",0,'Detailed Cash Flow Chart'!U114),0)
-IF('Financial Goals (non-recurring)'!$F$4=5,IF('Detailed Cash Flow Chart'!W114="",0,'Detailed Cash Flow Chart'!W114),0)
-IF('Financial Goals (non-recurring)'!$H$4=5,IF('Detailed Cash Flow Chart'!Y114="",0,'Detailed Cash Flow Chart'!Y114),0)
-IF('Financial Goals (non-recurring)'!$J$4=5,IF('Detailed Cash Flow Chart'!AA114="",0,'Detailed Cash Flow Chart'!AA114),0)
-IF('Financial Goals (recurring)'!$B$3=5,IF('Detailed Cash Flow Chart'!AG114="",0,'Detailed Cash Flow Chart'!AG114),0)
-IF('Financial Goals (recurring)'!$K$3=5,IF('Detailed Cash Flow Chart'!AN114="",0,'Detailed Cash Flow Chart'!AN114),0)</f>
        <v>#N/A</v>
      </c>
      <c r="AI114" s="145" t="e">
        <f ca="1">AG114
-IF('Financial Goals (non-recurring)'!$B$4=6,IF('Detailed Cash Flow Chart'!S114="",0,'Detailed Cash Flow Chart'!S114),0)
-IF('Financial Goals (non-recurring)'!$D$4=6,IF('Detailed Cash Flow Chart'!U114="",0,'Detailed Cash Flow Chart'!U114),0)
-IF('Financial Goals (non-recurring)'!$F$4=6,IF('Detailed Cash Flow Chart'!W114="",0,'Detailed Cash Flow Chart'!W114),0)
-IF('Financial Goals (non-recurring)'!$H$4=6,IF('Detailed Cash Flow Chart'!Y114="",0,'Detailed Cash Flow Chart'!Y114),0)
-IF('Financial Goals (non-recurring)'!$J$4=6,IF('Detailed Cash Flow Chart'!AA114="",0,'Detailed Cash Flow Chart'!AA114),0)
-IF('Financial Goals (recurring)'!$B$3=6,IF('Detailed Cash Flow Chart'!AG114="",0,'Detailed Cash Flow Chart'!AG114),0)
-IF('Financial Goals (recurring)'!$K$3=6,IF('Detailed Cash Flow Chart'!AN114="",0,'Detailed Cash Flow Chart'!AN114),0)</f>
        <v>#N/A</v>
      </c>
      <c r="AK114" s="145" t="e">
        <f ca="1">AI114
-IF('Financial Goals (non-recurring)'!$B$4=7,IF('Detailed Cash Flow Chart'!S114="",0,'Detailed Cash Flow Chart'!S114),0)
-IF('Financial Goals (non-recurring)'!$D$4=7,IF('Detailed Cash Flow Chart'!U114="",0,'Detailed Cash Flow Chart'!U114),0)
-IF('Financial Goals (non-recurring)'!$F$4=7,IF('Detailed Cash Flow Chart'!W114="",0,'Detailed Cash Flow Chart'!W114),0)
-IF('Financial Goals (non-recurring)'!$H$4=7,IF('Detailed Cash Flow Chart'!Y114="",0,'Detailed Cash Flow Chart'!Y114),0)
-IF('Financial Goals (non-recurring)'!$J$4=7,IF('Detailed Cash Flow Chart'!AA114="",0,'Detailed Cash Flow Chart'!AA114),0)
-IF('Financial Goals (recurring)'!$B$3=7,IF('Detailed Cash Flow Chart'!AG114="",0,'Detailed Cash Flow Chart'!AG114),0)
-IF('Financial Goals (recurring)'!$K$3=7,IF('Detailed Cash Flow Chart'!AN114="",0,'Detailed Cash Flow Chart'!AN114),0)</f>
        <v>#N/A</v>
      </c>
    </row>
    <row r="115" spans="1:37" ht="15.6">
      <c r="A115" s="45" t="e">
        <f ca="1">IF(ISERROR(C115),NA(),'Detailed Cash Flow Chart'!AJ115)</f>
        <v>#N/A</v>
      </c>
      <c r="B115" s="40" t="str">
        <f ca="1">'Detailed Cash Flow Chart'!B115</f>
        <v/>
      </c>
      <c r="C115" s="87" t="e">
        <f t="shared" ca="1" si="21"/>
        <v>#N/A</v>
      </c>
      <c r="D115" s="87" t="e">
        <f t="shared" ca="1" si="12"/>
        <v>#N/A</v>
      </c>
      <c r="E115" s="87" t="e">
        <f t="shared" ca="1" si="13"/>
        <v>#N/A</v>
      </c>
      <c r="F115" s="87" t="e">
        <f t="shared" ca="1" si="14"/>
        <v>#N/A</v>
      </c>
      <c r="G115" s="87" t="e">
        <f t="shared" ca="1" si="15"/>
        <v>#N/A</v>
      </c>
      <c r="H115" s="87" t="e">
        <f t="shared" ca="1" si="18"/>
        <v>#N/A</v>
      </c>
      <c r="I115" s="87">
        <f ca="1">'Detailed Cash Flow Chart'!D115</f>
        <v>0</v>
      </c>
      <c r="J115" s="32" t="e">
        <f ca="1">IF(ISERROR(C115),NA(),'Detailed Cash Flow Chart'!C115)</f>
        <v>#N/A</v>
      </c>
      <c r="K115" s="32" t="e">
        <f t="shared" ca="1" si="20"/>
        <v>#N/A</v>
      </c>
      <c r="L115" s="46" t="e">
        <f ca="1">IF(ISERROR(C115),NA(),'Detailed Cash Flow Chart'!AQ115)</f>
        <v>#N/A</v>
      </c>
      <c r="M115" s="32" t="e">
        <f t="shared" ca="1" si="19"/>
        <v>#N/A</v>
      </c>
      <c r="N115" s="28"/>
      <c r="O115" s="67"/>
      <c r="P115" s="67"/>
      <c r="Q115" s="67"/>
      <c r="R115" s="67"/>
      <c r="S115" s="67"/>
      <c r="T115" s="67"/>
      <c r="U115" s="67"/>
      <c r="W115" s="67"/>
      <c r="X115" s="67"/>
      <c r="Y115" s="140" t="e">
        <f ca="1">IF('Detailed Cash Flow Chart'!E115=0,NA(),M115-'Detailed Cash Flow Chart'!E115)</f>
        <v>#N/A</v>
      </c>
      <c r="Z115" s="83"/>
      <c r="AA115" s="141" t="e">
        <f ca="1">Y115
-IF('Financial Goals (non-recurring)'!$B$4=2,IF('Detailed Cash Flow Chart'!S115="",0,'Detailed Cash Flow Chart'!S115),0)
-IF('Financial Goals (non-recurring)'!$D$4=2,IF('Detailed Cash Flow Chart'!U115="",0,'Detailed Cash Flow Chart'!U115),0)
-IF('Financial Goals (non-recurring)'!$F$4=2,IF('Detailed Cash Flow Chart'!W115="",0,'Detailed Cash Flow Chart'!W115),0)
-IF('Financial Goals (non-recurring)'!$H$4=2,IF('Detailed Cash Flow Chart'!Y115="",0,'Detailed Cash Flow Chart'!Y115),0)
-IF('Financial Goals (non-recurring)'!$J$4=2,IF('Detailed Cash Flow Chart'!AA115="",0,'Detailed Cash Flow Chart'!AA115),0)
-IF('Financial Goals (recurring)'!$B$3=2,IF('Detailed Cash Flow Chart'!AG115="",0,'Detailed Cash Flow Chart'!AG115),0)
-IF('Financial Goals (recurring)'!$K$3=2,IF('Detailed Cash Flow Chart'!AN115="",0,'Detailed Cash Flow Chart'!AN115),0)</f>
        <v>#N/A</v>
      </c>
      <c r="AB115" s="139"/>
      <c r="AC115" s="140" t="e">
        <f ca="1">AA115
-IF('Financial Goals (non-recurring)'!$B$4=3,IF('Detailed Cash Flow Chart'!S115="",0,'Detailed Cash Flow Chart'!S115),0)
-IF('Financial Goals (non-recurring)'!$D$4=3,IF('Detailed Cash Flow Chart'!U115="",0,'Detailed Cash Flow Chart'!U115),0)
-IF('Financial Goals (non-recurring)'!$F$4=3,IF('Detailed Cash Flow Chart'!W115="",0,'Detailed Cash Flow Chart'!W115),0)
-IF('Financial Goals (non-recurring)'!$H$4=3,IF('Detailed Cash Flow Chart'!Y115="",0,'Detailed Cash Flow Chart'!Y115),0)
-IF('Financial Goals (non-recurring)'!$J$4=3,IF('Detailed Cash Flow Chart'!AA115="",0,'Detailed Cash Flow Chart'!AA115),0)
-IF('Financial Goals (recurring)'!$B$3=3,IF('Detailed Cash Flow Chart'!AG115="",0,'Detailed Cash Flow Chart'!AG115),0)
-IF('Financial Goals (recurring)'!$K$3=3,IF('Detailed Cash Flow Chart'!AN115="",0,'Detailed Cash Flow Chart'!AN115),0)</f>
        <v>#N/A</v>
      </c>
      <c r="AD115" s="83"/>
      <c r="AE115" s="146" t="e">
        <f ca="1">AC115
-IF('Financial Goals (non-recurring)'!$B$4=4,IF('Detailed Cash Flow Chart'!S115="",0,'Detailed Cash Flow Chart'!S115),0)
-IF('Financial Goals (non-recurring)'!$D$4=4,IF('Detailed Cash Flow Chart'!U115="",0,'Detailed Cash Flow Chart'!U115),0)
-IF('Financial Goals (non-recurring)'!$F$4=4,IF('Detailed Cash Flow Chart'!W115="",0,'Detailed Cash Flow Chart'!W115),0)
-IF('Financial Goals (non-recurring)'!$H$4=4,IF('Detailed Cash Flow Chart'!Y115="",0,'Detailed Cash Flow Chart'!Y115),0)
-IF('Financial Goals (non-recurring)'!$J$4=4,IF('Detailed Cash Flow Chart'!AA115="",0,'Detailed Cash Flow Chart'!AA115),0)
-IF('Financial Goals (recurring)'!$B$3=4,IF('Detailed Cash Flow Chart'!AG115="",0,'Detailed Cash Flow Chart'!AG115),0)
-IF('Financial Goals (recurring)'!$K$3=4,IF('Detailed Cash Flow Chart'!AN115="",0,'Detailed Cash Flow Chart'!AN115),0)</f>
        <v>#N/A</v>
      </c>
      <c r="AF115" s="139"/>
      <c r="AG115" s="145" t="e">
        <f ca="1">AE115
-IF('Financial Goals (non-recurring)'!$B$4=5,IF('Detailed Cash Flow Chart'!S115="",0,'Detailed Cash Flow Chart'!S115),0)
-IF('Financial Goals (non-recurring)'!$D$4=5,IF('Detailed Cash Flow Chart'!U115="",0,'Detailed Cash Flow Chart'!U115),0)
-IF('Financial Goals (non-recurring)'!$F$4=5,IF('Detailed Cash Flow Chart'!W115="",0,'Detailed Cash Flow Chart'!W115),0)
-IF('Financial Goals (non-recurring)'!$H$4=5,IF('Detailed Cash Flow Chart'!Y115="",0,'Detailed Cash Flow Chart'!Y115),0)
-IF('Financial Goals (non-recurring)'!$J$4=5,IF('Detailed Cash Flow Chart'!AA115="",0,'Detailed Cash Flow Chart'!AA115),0)
-IF('Financial Goals (recurring)'!$B$3=5,IF('Detailed Cash Flow Chart'!AG115="",0,'Detailed Cash Flow Chart'!AG115),0)
-IF('Financial Goals (recurring)'!$K$3=5,IF('Detailed Cash Flow Chart'!AN115="",0,'Detailed Cash Flow Chart'!AN115),0)</f>
        <v>#N/A</v>
      </c>
      <c r="AI115" s="145" t="e">
        <f ca="1">AG115
-IF('Financial Goals (non-recurring)'!$B$4=6,IF('Detailed Cash Flow Chart'!S115="",0,'Detailed Cash Flow Chart'!S115),0)
-IF('Financial Goals (non-recurring)'!$D$4=6,IF('Detailed Cash Flow Chart'!U115="",0,'Detailed Cash Flow Chart'!U115),0)
-IF('Financial Goals (non-recurring)'!$F$4=6,IF('Detailed Cash Flow Chart'!W115="",0,'Detailed Cash Flow Chart'!W115),0)
-IF('Financial Goals (non-recurring)'!$H$4=6,IF('Detailed Cash Flow Chart'!Y115="",0,'Detailed Cash Flow Chart'!Y115),0)
-IF('Financial Goals (non-recurring)'!$J$4=6,IF('Detailed Cash Flow Chart'!AA115="",0,'Detailed Cash Flow Chart'!AA115),0)
-IF('Financial Goals (recurring)'!$B$3=6,IF('Detailed Cash Flow Chart'!AG115="",0,'Detailed Cash Flow Chart'!AG115),0)
-IF('Financial Goals (recurring)'!$K$3=6,IF('Detailed Cash Flow Chart'!AN115="",0,'Detailed Cash Flow Chart'!AN115),0)</f>
        <v>#N/A</v>
      </c>
      <c r="AK115" s="145" t="e">
        <f ca="1">AI115
-IF('Financial Goals (non-recurring)'!$B$4=7,IF('Detailed Cash Flow Chart'!S115="",0,'Detailed Cash Flow Chart'!S115),0)
-IF('Financial Goals (non-recurring)'!$D$4=7,IF('Detailed Cash Flow Chart'!U115="",0,'Detailed Cash Flow Chart'!U115),0)
-IF('Financial Goals (non-recurring)'!$F$4=7,IF('Detailed Cash Flow Chart'!W115="",0,'Detailed Cash Flow Chart'!W115),0)
-IF('Financial Goals (non-recurring)'!$H$4=7,IF('Detailed Cash Flow Chart'!Y115="",0,'Detailed Cash Flow Chart'!Y115),0)
-IF('Financial Goals (non-recurring)'!$J$4=7,IF('Detailed Cash Flow Chart'!AA115="",0,'Detailed Cash Flow Chart'!AA115),0)
-IF('Financial Goals (recurring)'!$B$3=7,IF('Detailed Cash Flow Chart'!AG115="",0,'Detailed Cash Flow Chart'!AG115),0)
-IF('Financial Goals (recurring)'!$K$3=7,IF('Detailed Cash Flow Chart'!AN115="",0,'Detailed Cash Flow Chart'!AN115),0)</f>
        <v>#N/A</v>
      </c>
    </row>
    <row r="116" spans="1:37" ht="15.6">
      <c r="A116" s="45" t="e">
        <f ca="1">IF(ISERROR(C116),NA(),'Detailed Cash Flow Chart'!AJ116)</f>
        <v>#N/A</v>
      </c>
      <c r="B116" s="40" t="str">
        <f ca="1">'Detailed Cash Flow Chart'!B116</f>
        <v/>
      </c>
      <c r="C116" s="87" t="e">
        <f t="shared" ca="1" si="21"/>
        <v>#N/A</v>
      </c>
      <c r="D116" s="87" t="e">
        <f t="shared" ca="1" si="12"/>
        <v>#N/A</v>
      </c>
      <c r="E116" s="87" t="e">
        <f t="shared" ca="1" si="13"/>
        <v>#N/A</v>
      </c>
      <c r="F116" s="87" t="e">
        <f t="shared" ca="1" si="14"/>
        <v>#N/A</v>
      </c>
      <c r="G116" s="87" t="e">
        <f t="shared" ca="1" si="15"/>
        <v>#N/A</v>
      </c>
      <c r="H116" s="87" t="e">
        <f t="shared" ca="1" si="18"/>
        <v>#N/A</v>
      </c>
      <c r="I116" s="87">
        <f ca="1">'Detailed Cash Flow Chart'!D116</f>
        <v>0</v>
      </c>
      <c r="J116" s="32" t="e">
        <f ca="1">IF(ISERROR(C116),NA(),'Detailed Cash Flow Chart'!C116)</f>
        <v>#N/A</v>
      </c>
      <c r="K116" s="32" t="e">
        <f t="shared" ca="1" si="20"/>
        <v>#N/A</v>
      </c>
      <c r="L116" s="46" t="e">
        <f ca="1">IF(ISERROR(C116),NA(),'Detailed Cash Flow Chart'!AQ116)</f>
        <v>#N/A</v>
      </c>
      <c r="M116" s="32" t="e">
        <f t="shared" ca="1" si="19"/>
        <v>#N/A</v>
      </c>
      <c r="N116" s="28"/>
      <c r="O116" s="67"/>
      <c r="P116" s="67"/>
      <c r="Q116" s="67"/>
      <c r="R116" s="67"/>
      <c r="S116" s="67"/>
      <c r="T116" s="67"/>
      <c r="U116" s="67"/>
      <c r="W116" s="67"/>
      <c r="X116" s="67"/>
      <c r="Y116" s="140" t="e">
        <f ca="1">IF('Detailed Cash Flow Chart'!E116=0,NA(),M116-'Detailed Cash Flow Chart'!E116)</f>
        <v>#N/A</v>
      </c>
      <c r="Z116" s="83"/>
      <c r="AA116" s="141" t="e">
        <f ca="1">Y116
-IF('Financial Goals (non-recurring)'!$B$4=2,IF('Detailed Cash Flow Chart'!S116="",0,'Detailed Cash Flow Chart'!S116),0)
-IF('Financial Goals (non-recurring)'!$D$4=2,IF('Detailed Cash Flow Chart'!U116="",0,'Detailed Cash Flow Chart'!U116),0)
-IF('Financial Goals (non-recurring)'!$F$4=2,IF('Detailed Cash Flow Chart'!W116="",0,'Detailed Cash Flow Chart'!W116),0)
-IF('Financial Goals (non-recurring)'!$H$4=2,IF('Detailed Cash Flow Chart'!Y116="",0,'Detailed Cash Flow Chart'!Y116),0)
-IF('Financial Goals (non-recurring)'!$J$4=2,IF('Detailed Cash Flow Chart'!AA116="",0,'Detailed Cash Flow Chart'!AA116),0)
-IF('Financial Goals (recurring)'!$B$3=2,IF('Detailed Cash Flow Chart'!AG116="",0,'Detailed Cash Flow Chart'!AG116),0)
-IF('Financial Goals (recurring)'!$K$3=2,IF('Detailed Cash Flow Chart'!AN116="",0,'Detailed Cash Flow Chart'!AN116),0)</f>
        <v>#N/A</v>
      </c>
      <c r="AB116" s="139"/>
      <c r="AC116" s="140" t="e">
        <f ca="1">AA116
-IF('Financial Goals (non-recurring)'!$B$4=3,IF('Detailed Cash Flow Chart'!S116="",0,'Detailed Cash Flow Chart'!S116),0)
-IF('Financial Goals (non-recurring)'!$D$4=3,IF('Detailed Cash Flow Chart'!U116="",0,'Detailed Cash Flow Chart'!U116),0)
-IF('Financial Goals (non-recurring)'!$F$4=3,IF('Detailed Cash Flow Chart'!W116="",0,'Detailed Cash Flow Chart'!W116),0)
-IF('Financial Goals (non-recurring)'!$H$4=3,IF('Detailed Cash Flow Chart'!Y116="",0,'Detailed Cash Flow Chart'!Y116),0)
-IF('Financial Goals (non-recurring)'!$J$4=3,IF('Detailed Cash Flow Chart'!AA116="",0,'Detailed Cash Flow Chart'!AA116),0)
-IF('Financial Goals (recurring)'!$B$3=3,IF('Detailed Cash Flow Chart'!AG116="",0,'Detailed Cash Flow Chart'!AG116),0)
-IF('Financial Goals (recurring)'!$K$3=3,IF('Detailed Cash Flow Chart'!AN116="",0,'Detailed Cash Flow Chart'!AN116),0)</f>
        <v>#N/A</v>
      </c>
      <c r="AD116" s="83"/>
      <c r="AE116" s="146" t="e">
        <f ca="1">AC116
-IF('Financial Goals (non-recurring)'!$B$4=4,IF('Detailed Cash Flow Chart'!S116="",0,'Detailed Cash Flow Chart'!S116),0)
-IF('Financial Goals (non-recurring)'!$D$4=4,IF('Detailed Cash Flow Chart'!U116="",0,'Detailed Cash Flow Chart'!U116),0)
-IF('Financial Goals (non-recurring)'!$F$4=4,IF('Detailed Cash Flow Chart'!W116="",0,'Detailed Cash Flow Chart'!W116),0)
-IF('Financial Goals (non-recurring)'!$H$4=4,IF('Detailed Cash Flow Chart'!Y116="",0,'Detailed Cash Flow Chart'!Y116),0)
-IF('Financial Goals (non-recurring)'!$J$4=4,IF('Detailed Cash Flow Chart'!AA116="",0,'Detailed Cash Flow Chart'!AA116),0)
-IF('Financial Goals (recurring)'!$B$3=4,IF('Detailed Cash Flow Chart'!AG116="",0,'Detailed Cash Flow Chart'!AG116),0)
-IF('Financial Goals (recurring)'!$K$3=4,IF('Detailed Cash Flow Chart'!AN116="",0,'Detailed Cash Flow Chart'!AN116),0)</f>
        <v>#N/A</v>
      </c>
      <c r="AF116" s="139"/>
      <c r="AG116" s="145" t="e">
        <f ca="1">AE116
-IF('Financial Goals (non-recurring)'!$B$4=5,IF('Detailed Cash Flow Chart'!S116="",0,'Detailed Cash Flow Chart'!S116),0)
-IF('Financial Goals (non-recurring)'!$D$4=5,IF('Detailed Cash Flow Chart'!U116="",0,'Detailed Cash Flow Chart'!U116),0)
-IF('Financial Goals (non-recurring)'!$F$4=5,IF('Detailed Cash Flow Chart'!W116="",0,'Detailed Cash Flow Chart'!W116),0)
-IF('Financial Goals (non-recurring)'!$H$4=5,IF('Detailed Cash Flow Chart'!Y116="",0,'Detailed Cash Flow Chart'!Y116),0)
-IF('Financial Goals (non-recurring)'!$J$4=5,IF('Detailed Cash Flow Chart'!AA116="",0,'Detailed Cash Flow Chart'!AA116),0)
-IF('Financial Goals (recurring)'!$B$3=5,IF('Detailed Cash Flow Chart'!AG116="",0,'Detailed Cash Flow Chart'!AG116),0)
-IF('Financial Goals (recurring)'!$K$3=5,IF('Detailed Cash Flow Chart'!AN116="",0,'Detailed Cash Flow Chart'!AN116),0)</f>
        <v>#N/A</v>
      </c>
      <c r="AI116" s="145" t="e">
        <f ca="1">AG116
-IF('Financial Goals (non-recurring)'!$B$4=6,IF('Detailed Cash Flow Chart'!S116="",0,'Detailed Cash Flow Chart'!S116),0)
-IF('Financial Goals (non-recurring)'!$D$4=6,IF('Detailed Cash Flow Chart'!U116="",0,'Detailed Cash Flow Chart'!U116),0)
-IF('Financial Goals (non-recurring)'!$F$4=6,IF('Detailed Cash Flow Chart'!W116="",0,'Detailed Cash Flow Chart'!W116),0)
-IF('Financial Goals (non-recurring)'!$H$4=6,IF('Detailed Cash Flow Chart'!Y116="",0,'Detailed Cash Flow Chart'!Y116),0)
-IF('Financial Goals (non-recurring)'!$J$4=6,IF('Detailed Cash Flow Chart'!AA116="",0,'Detailed Cash Flow Chart'!AA116),0)
-IF('Financial Goals (recurring)'!$B$3=6,IF('Detailed Cash Flow Chart'!AG116="",0,'Detailed Cash Flow Chart'!AG116),0)
-IF('Financial Goals (recurring)'!$K$3=6,IF('Detailed Cash Flow Chart'!AN116="",0,'Detailed Cash Flow Chart'!AN116),0)</f>
        <v>#N/A</v>
      </c>
      <c r="AK116" s="145" t="e">
        <f ca="1">AI116
-IF('Financial Goals (non-recurring)'!$B$4=7,IF('Detailed Cash Flow Chart'!S116="",0,'Detailed Cash Flow Chart'!S116),0)
-IF('Financial Goals (non-recurring)'!$D$4=7,IF('Detailed Cash Flow Chart'!U116="",0,'Detailed Cash Flow Chart'!U116),0)
-IF('Financial Goals (non-recurring)'!$F$4=7,IF('Detailed Cash Flow Chart'!W116="",0,'Detailed Cash Flow Chart'!W116),0)
-IF('Financial Goals (non-recurring)'!$H$4=7,IF('Detailed Cash Flow Chart'!Y116="",0,'Detailed Cash Flow Chart'!Y116),0)
-IF('Financial Goals (non-recurring)'!$J$4=7,IF('Detailed Cash Flow Chart'!AA116="",0,'Detailed Cash Flow Chart'!AA116),0)
-IF('Financial Goals (recurring)'!$B$3=7,IF('Detailed Cash Flow Chart'!AG116="",0,'Detailed Cash Flow Chart'!AG116),0)
-IF('Financial Goals (recurring)'!$K$3=7,IF('Detailed Cash Flow Chart'!AN116="",0,'Detailed Cash Flow Chart'!AN116),0)</f>
        <v>#N/A</v>
      </c>
    </row>
    <row r="117" spans="1:37" ht="15.6">
      <c r="A117" s="45" t="e">
        <f ca="1">IF(ISERROR(C117),NA(),'Detailed Cash Flow Chart'!AJ117)</f>
        <v>#N/A</v>
      </c>
      <c r="B117" s="40" t="str">
        <f ca="1">'Detailed Cash Flow Chart'!B117</f>
        <v/>
      </c>
      <c r="C117" s="87" t="e">
        <f t="shared" ca="1" si="21"/>
        <v>#N/A</v>
      </c>
      <c r="D117" s="87" t="e">
        <f t="shared" ca="1" si="12"/>
        <v>#N/A</v>
      </c>
      <c r="E117" s="87" t="e">
        <f t="shared" ca="1" si="13"/>
        <v>#N/A</v>
      </c>
      <c r="F117" s="87" t="e">
        <f t="shared" ca="1" si="14"/>
        <v>#N/A</v>
      </c>
      <c r="G117" s="87" t="e">
        <f t="shared" ca="1" si="15"/>
        <v>#N/A</v>
      </c>
      <c r="H117" s="87" t="e">
        <f t="shared" ca="1" si="18"/>
        <v>#N/A</v>
      </c>
      <c r="I117" s="87">
        <f ca="1">'Detailed Cash Flow Chart'!D117</f>
        <v>0</v>
      </c>
      <c r="J117" s="32" t="e">
        <f ca="1">IF(ISERROR(C117),NA(),'Detailed Cash Flow Chart'!C117)</f>
        <v>#N/A</v>
      </c>
      <c r="K117" s="32" t="e">
        <f t="shared" ca="1" si="20"/>
        <v>#N/A</v>
      </c>
      <c r="L117" s="46" t="e">
        <f ca="1">IF(ISERROR(C117),NA(),'Detailed Cash Flow Chart'!AQ117)</f>
        <v>#N/A</v>
      </c>
      <c r="M117" s="32" t="e">
        <f t="shared" ca="1" si="19"/>
        <v>#N/A</v>
      </c>
      <c r="N117" s="28"/>
      <c r="O117" s="67"/>
      <c r="P117" s="67"/>
      <c r="Q117" s="67"/>
      <c r="R117" s="67"/>
      <c r="S117" s="67"/>
      <c r="T117" s="67"/>
      <c r="U117" s="67"/>
      <c r="W117" s="67"/>
      <c r="X117" s="67"/>
      <c r="Y117" s="140" t="e">
        <f ca="1">IF('Detailed Cash Flow Chart'!E117=0,NA(),M117-'Detailed Cash Flow Chart'!E117)</f>
        <v>#N/A</v>
      </c>
      <c r="Z117" s="83"/>
      <c r="AA117" s="141" t="e">
        <f ca="1">Y117
-IF('Financial Goals (non-recurring)'!$B$4=2,IF('Detailed Cash Flow Chart'!S117="",0,'Detailed Cash Flow Chart'!S117),0)
-IF('Financial Goals (non-recurring)'!$D$4=2,IF('Detailed Cash Flow Chart'!U117="",0,'Detailed Cash Flow Chart'!U117),0)
-IF('Financial Goals (non-recurring)'!$F$4=2,IF('Detailed Cash Flow Chart'!W117="",0,'Detailed Cash Flow Chart'!W117),0)
-IF('Financial Goals (non-recurring)'!$H$4=2,IF('Detailed Cash Flow Chart'!Y117="",0,'Detailed Cash Flow Chart'!Y117),0)
-IF('Financial Goals (non-recurring)'!$J$4=2,IF('Detailed Cash Flow Chart'!AA117="",0,'Detailed Cash Flow Chart'!AA117),0)
-IF('Financial Goals (recurring)'!$B$3=2,IF('Detailed Cash Flow Chart'!AG117="",0,'Detailed Cash Flow Chart'!AG117),0)
-IF('Financial Goals (recurring)'!$K$3=2,IF('Detailed Cash Flow Chart'!AN117="",0,'Detailed Cash Flow Chart'!AN117),0)</f>
        <v>#N/A</v>
      </c>
      <c r="AB117" s="139"/>
      <c r="AC117" s="140" t="e">
        <f ca="1">AA117
-IF('Financial Goals (non-recurring)'!$B$4=3,IF('Detailed Cash Flow Chart'!S117="",0,'Detailed Cash Flow Chart'!S117),0)
-IF('Financial Goals (non-recurring)'!$D$4=3,IF('Detailed Cash Flow Chart'!U117="",0,'Detailed Cash Flow Chart'!U117),0)
-IF('Financial Goals (non-recurring)'!$F$4=3,IF('Detailed Cash Flow Chart'!W117="",0,'Detailed Cash Flow Chart'!W117),0)
-IF('Financial Goals (non-recurring)'!$H$4=3,IF('Detailed Cash Flow Chart'!Y117="",0,'Detailed Cash Flow Chart'!Y117),0)
-IF('Financial Goals (non-recurring)'!$J$4=3,IF('Detailed Cash Flow Chart'!AA117="",0,'Detailed Cash Flow Chart'!AA117),0)
-IF('Financial Goals (recurring)'!$B$3=3,IF('Detailed Cash Flow Chart'!AG117="",0,'Detailed Cash Flow Chart'!AG117),0)
-IF('Financial Goals (recurring)'!$K$3=3,IF('Detailed Cash Flow Chart'!AN117="",0,'Detailed Cash Flow Chart'!AN117),0)</f>
        <v>#N/A</v>
      </c>
      <c r="AD117" s="83"/>
      <c r="AE117" s="146" t="e">
        <f ca="1">AC117
-IF('Financial Goals (non-recurring)'!$B$4=4,IF('Detailed Cash Flow Chart'!S117="",0,'Detailed Cash Flow Chart'!S117),0)
-IF('Financial Goals (non-recurring)'!$D$4=4,IF('Detailed Cash Flow Chart'!U117="",0,'Detailed Cash Flow Chart'!U117),0)
-IF('Financial Goals (non-recurring)'!$F$4=4,IF('Detailed Cash Flow Chart'!W117="",0,'Detailed Cash Flow Chart'!W117),0)
-IF('Financial Goals (non-recurring)'!$H$4=4,IF('Detailed Cash Flow Chart'!Y117="",0,'Detailed Cash Flow Chart'!Y117),0)
-IF('Financial Goals (non-recurring)'!$J$4=4,IF('Detailed Cash Flow Chart'!AA117="",0,'Detailed Cash Flow Chart'!AA117),0)
-IF('Financial Goals (recurring)'!$B$3=4,IF('Detailed Cash Flow Chart'!AG117="",0,'Detailed Cash Flow Chart'!AG117),0)
-IF('Financial Goals (recurring)'!$K$3=4,IF('Detailed Cash Flow Chart'!AN117="",0,'Detailed Cash Flow Chart'!AN117),0)</f>
        <v>#N/A</v>
      </c>
      <c r="AF117" s="139"/>
      <c r="AG117" s="145" t="e">
        <f ca="1">AE117
-IF('Financial Goals (non-recurring)'!$B$4=5,IF('Detailed Cash Flow Chart'!S117="",0,'Detailed Cash Flow Chart'!S117),0)
-IF('Financial Goals (non-recurring)'!$D$4=5,IF('Detailed Cash Flow Chart'!U117="",0,'Detailed Cash Flow Chart'!U117),0)
-IF('Financial Goals (non-recurring)'!$F$4=5,IF('Detailed Cash Flow Chart'!W117="",0,'Detailed Cash Flow Chart'!W117),0)
-IF('Financial Goals (non-recurring)'!$H$4=5,IF('Detailed Cash Flow Chart'!Y117="",0,'Detailed Cash Flow Chart'!Y117),0)
-IF('Financial Goals (non-recurring)'!$J$4=5,IF('Detailed Cash Flow Chart'!AA117="",0,'Detailed Cash Flow Chart'!AA117),0)
-IF('Financial Goals (recurring)'!$B$3=5,IF('Detailed Cash Flow Chart'!AG117="",0,'Detailed Cash Flow Chart'!AG117),0)
-IF('Financial Goals (recurring)'!$K$3=5,IF('Detailed Cash Flow Chart'!AN117="",0,'Detailed Cash Flow Chart'!AN117),0)</f>
        <v>#N/A</v>
      </c>
      <c r="AI117" s="145" t="e">
        <f ca="1">AG117
-IF('Financial Goals (non-recurring)'!$B$4=6,IF('Detailed Cash Flow Chart'!S117="",0,'Detailed Cash Flow Chart'!S117),0)
-IF('Financial Goals (non-recurring)'!$D$4=6,IF('Detailed Cash Flow Chart'!U117="",0,'Detailed Cash Flow Chart'!U117),0)
-IF('Financial Goals (non-recurring)'!$F$4=6,IF('Detailed Cash Flow Chart'!W117="",0,'Detailed Cash Flow Chart'!W117),0)
-IF('Financial Goals (non-recurring)'!$H$4=6,IF('Detailed Cash Flow Chart'!Y117="",0,'Detailed Cash Flow Chart'!Y117),0)
-IF('Financial Goals (non-recurring)'!$J$4=6,IF('Detailed Cash Flow Chart'!AA117="",0,'Detailed Cash Flow Chart'!AA117),0)
-IF('Financial Goals (recurring)'!$B$3=6,IF('Detailed Cash Flow Chart'!AG117="",0,'Detailed Cash Flow Chart'!AG117),0)
-IF('Financial Goals (recurring)'!$K$3=6,IF('Detailed Cash Flow Chart'!AN117="",0,'Detailed Cash Flow Chart'!AN117),0)</f>
        <v>#N/A</v>
      </c>
      <c r="AK117" s="145" t="e">
        <f ca="1">AI117
-IF('Financial Goals (non-recurring)'!$B$4=7,IF('Detailed Cash Flow Chart'!S117="",0,'Detailed Cash Flow Chart'!S117),0)
-IF('Financial Goals (non-recurring)'!$D$4=7,IF('Detailed Cash Flow Chart'!U117="",0,'Detailed Cash Flow Chart'!U117),0)
-IF('Financial Goals (non-recurring)'!$F$4=7,IF('Detailed Cash Flow Chart'!W117="",0,'Detailed Cash Flow Chart'!W117),0)
-IF('Financial Goals (non-recurring)'!$H$4=7,IF('Detailed Cash Flow Chart'!Y117="",0,'Detailed Cash Flow Chart'!Y117),0)
-IF('Financial Goals (non-recurring)'!$J$4=7,IF('Detailed Cash Flow Chart'!AA117="",0,'Detailed Cash Flow Chart'!AA117),0)
-IF('Financial Goals (recurring)'!$B$3=7,IF('Detailed Cash Flow Chart'!AG117="",0,'Detailed Cash Flow Chart'!AG117),0)
-IF('Financial Goals (recurring)'!$K$3=7,IF('Detailed Cash Flow Chart'!AN117="",0,'Detailed Cash Flow Chart'!AN117),0)</f>
        <v>#N/A</v>
      </c>
    </row>
    <row r="118" spans="1:37" ht="15.6">
      <c r="A118" s="45" t="e">
        <f ca="1">IF(ISERROR(C118),NA(),'Detailed Cash Flow Chart'!AJ118)</f>
        <v>#N/A</v>
      </c>
      <c r="B118" s="40" t="str">
        <f ca="1">'Detailed Cash Flow Chart'!B118</f>
        <v/>
      </c>
      <c r="C118" s="87" t="e">
        <f t="shared" ca="1" si="21"/>
        <v>#N/A</v>
      </c>
      <c r="D118" s="87" t="e">
        <f t="shared" ca="1" si="12"/>
        <v>#N/A</v>
      </c>
      <c r="E118" s="87" t="e">
        <f t="shared" ca="1" si="13"/>
        <v>#N/A</v>
      </c>
      <c r="F118" s="87" t="e">
        <f t="shared" ca="1" si="14"/>
        <v>#N/A</v>
      </c>
      <c r="G118" s="87" t="e">
        <f t="shared" ca="1" si="15"/>
        <v>#N/A</v>
      </c>
      <c r="H118" s="87" t="e">
        <f t="shared" ca="1" si="18"/>
        <v>#N/A</v>
      </c>
      <c r="I118" s="87">
        <f ca="1">'Detailed Cash Flow Chart'!D118</f>
        <v>0</v>
      </c>
      <c r="J118" s="32" t="e">
        <f ca="1">IF(ISERROR(C118),NA(),'Detailed Cash Flow Chart'!C118)</f>
        <v>#N/A</v>
      </c>
      <c r="K118" s="32" t="e">
        <f t="shared" ca="1" si="20"/>
        <v>#N/A</v>
      </c>
      <c r="L118" s="46" t="e">
        <f ca="1">IF(ISERROR(C118),NA(),'Detailed Cash Flow Chart'!AQ118)</f>
        <v>#N/A</v>
      </c>
      <c r="M118" s="32" t="e">
        <f t="shared" ca="1" si="19"/>
        <v>#N/A</v>
      </c>
      <c r="N118" s="28"/>
      <c r="O118" s="67"/>
      <c r="P118" s="67"/>
      <c r="Q118" s="67"/>
      <c r="R118" s="67"/>
      <c r="S118" s="67"/>
      <c r="T118" s="67"/>
      <c r="U118" s="67"/>
      <c r="W118" s="67"/>
      <c r="X118" s="67"/>
      <c r="Y118" s="140" t="e">
        <f ca="1">IF('Detailed Cash Flow Chart'!E118=0,NA(),M118-'Detailed Cash Flow Chart'!E118)</f>
        <v>#N/A</v>
      </c>
      <c r="Z118" s="83"/>
      <c r="AA118" s="141" t="e">
        <f ca="1">Y118
-IF('Financial Goals (non-recurring)'!$B$4=2,IF('Detailed Cash Flow Chart'!S118="",0,'Detailed Cash Flow Chart'!S118),0)
-IF('Financial Goals (non-recurring)'!$D$4=2,IF('Detailed Cash Flow Chart'!U118="",0,'Detailed Cash Flow Chart'!U118),0)
-IF('Financial Goals (non-recurring)'!$F$4=2,IF('Detailed Cash Flow Chart'!W118="",0,'Detailed Cash Flow Chart'!W118),0)
-IF('Financial Goals (non-recurring)'!$H$4=2,IF('Detailed Cash Flow Chart'!Y118="",0,'Detailed Cash Flow Chart'!Y118),0)
-IF('Financial Goals (non-recurring)'!$J$4=2,IF('Detailed Cash Flow Chart'!AA118="",0,'Detailed Cash Flow Chart'!AA118),0)
-IF('Financial Goals (recurring)'!$B$3=2,IF('Detailed Cash Flow Chart'!AG118="",0,'Detailed Cash Flow Chart'!AG118),0)
-IF('Financial Goals (recurring)'!$K$3=2,IF('Detailed Cash Flow Chart'!AN118="",0,'Detailed Cash Flow Chart'!AN118),0)</f>
        <v>#N/A</v>
      </c>
      <c r="AB118" s="139"/>
      <c r="AC118" s="140" t="e">
        <f ca="1">AA118
-IF('Financial Goals (non-recurring)'!$B$4=3,IF('Detailed Cash Flow Chart'!S118="",0,'Detailed Cash Flow Chart'!S118),0)
-IF('Financial Goals (non-recurring)'!$D$4=3,IF('Detailed Cash Flow Chart'!U118="",0,'Detailed Cash Flow Chart'!U118),0)
-IF('Financial Goals (non-recurring)'!$F$4=3,IF('Detailed Cash Flow Chart'!W118="",0,'Detailed Cash Flow Chart'!W118),0)
-IF('Financial Goals (non-recurring)'!$H$4=3,IF('Detailed Cash Flow Chart'!Y118="",0,'Detailed Cash Flow Chart'!Y118),0)
-IF('Financial Goals (non-recurring)'!$J$4=3,IF('Detailed Cash Flow Chart'!AA118="",0,'Detailed Cash Flow Chart'!AA118),0)
-IF('Financial Goals (recurring)'!$B$3=3,IF('Detailed Cash Flow Chart'!AG118="",0,'Detailed Cash Flow Chart'!AG118),0)
-IF('Financial Goals (recurring)'!$K$3=3,IF('Detailed Cash Flow Chart'!AN118="",0,'Detailed Cash Flow Chart'!AN118),0)</f>
        <v>#N/A</v>
      </c>
      <c r="AD118" s="83"/>
      <c r="AE118" s="146" t="e">
        <f ca="1">AC118
-IF('Financial Goals (non-recurring)'!$B$4=4,IF('Detailed Cash Flow Chart'!S118="",0,'Detailed Cash Flow Chart'!S118),0)
-IF('Financial Goals (non-recurring)'!$D$4=4,IF('Detailed Cash Flow Chart'!U118="",0,'Detailed Cash Flow Chart'!U118),0)
-IF('Financial Goals (non-recurring)'!$F$4=4,IF('Detailed Cash Flow Chart'!W118="",0,'Detailed Cash Flow Chart'!W118),0)
-IF('Financial Goals (non-recurring)'!$H$4=4,IF('Detailed Cash Flow Chart'!Y118="",0,'Detailed Cash Flow Chart'!Y118),0)
-IF('Financial Goals (non-recurring)'!$J$4=4,IF('Detailed Cash Flow Chart'!AA118="",0,'Detailed Cash Flow Chart'!AA118),0)
-IF('Financial Goals (recurring)'!$B$3=4,IF('Detailed Cash Flow Chart'!AG118="",0,'Detailed Cash Flow Chart'!AG118),0)
-IF('Financial Goals (recurring)'!$K$3=4,IF('Detailed Cash Flow Chart'!AN118="",0,'Detailed Cash Flow Chart'!AN118),0)</f>
        <v>#N/A</v>
      </c>
      <c r="AF118" s="139"/>
      <c r="AG118" s="145" t="e">
        <f ca="1">AE118
-IF('Financial Goals (non-recurring)'!$B$4=5,IF('Detailed Cash Flow Chart'!S118="",0,'Detailed Cash Flow Chart'!S118),0)
-IF('Financial Goals (non-recurring)'!$D$4=5,IF('Detailed Cash Flow Chart'!U118="",0,'Detailed Cash Flow Chart'!U118),0)
-IF('Financial Goals (non-recurring)'!$F$4=5,IF('Detailed Cash Flow Chart'!W118="",0,'Detailed Cash Flow Chart'!W118),0)
-IF('Financial Goals (non-recurring)'!$H$4=5,IF('Detailed Cash Flow Chart'!Y118="",0,'Detailed Cash Flow Chart'!Y118),0)
-IF('Financial Goals (non-recurring)'!$J$4=5,IF('Detailed Cash Flow Chart'!AA118="",0,'Detailed Cash Flow Chart'!AA118),0)
-IF('Financial Goals (recurring)'!$B$3=5,IF('Detailed Cash Flow Chart'!AG118="",0,'Detailed Cash Flow Chart'!AG118),0)
-IF('Financial Goals (recurring)'!$K$3=5,IF('Detailed Cash Flow Chart'!AN118="",0,'Detailed Cash Flow Chart'!AN118),0)</f>
        <v>#N/A</v>
      </c>
      <c r="AI118" s="145" t="e">
        <f ca="1">AG118
-IF('Financial Goals (non-recurring)'!$B$4=6,IF('Detailed Cash Flow Chart'!S118="",0,'Detailed Cash Flow Chart'!S118),0)
-IF('Financial Goals (non-recurring)'!$D$4=6,IF('Detailed Cash Flow Chart'!U118="",0,'Detailed Cash Flow Chart'!U118),0)
-IF('Financial Goals (non-recurring)'!$F$4=6,IF('Detailed Cash Flow Chart'!W118="",0,'Detailed Cash Flow Chart'!W118),0)
-IF('Financial Goals (non-recurring)'!$H$4=6,IF('Detailed Cash Flow Chart'!Y118="",0,'Detailed Cash Flow Chart'!Y118),0)
-IF('Financial Goals (non-recurring)'!$J$4=6,IF('Detailed Cash Flow Chart'!AA118="",0,'Detailed Cash Flow Chart'!AA118),0)
-IF('Financial Goals (recurring)'!$B$3=6,IF('Detailed Cash Flow Chart'!AG118="",0,'Detailed Cash Flow Chart'!AG118),0)
-IF('Financial Goals (recurring)'!$K$3=6,IF('Detailed Cash Flow Chart'!AN118="",0,'Detailed Cash Flow Chart'!AN118),0)</f>
        <v>#N/A</v>
      </c>
      <c r="AK118" s="145" t="e">
        <f ca="1">AI118
-IF('Financial Goals (non-recurring)'!$B$4=7,IF('Detailed Cash Flow Chart'!S118="",0,'Detailed Cash Flow Chart'!S118),0)
-IF('Financial Goals (non-recurring)'!$D$4=7,IF('Detailed Cash Flow Chart'!U118="",0,'Detailed Cash Flow Chart'!U118),0)
-IF('Financial Goals (non-recurring)'!$F$4=7,IF('Detailed Cash Flow Chart'!W118="",0,'Detailed Cash Flow Chart'!W118),0)
-IF('Financial Goals (non-recurring)'!$H$4=7,IF('Detailed Cash Flow Chart'!Y118="",0,'Detailed Cash Flow Chart'!Y118),0)
-IF('Financial Goals (non-recurring)'!$J$4=7,IF('Detailed Cash Flow Chart'!AA118="",0,'Detailed Cash Flow Chart'!AA118),0)
-IF('Financial Goals (recurring)'!$B$3=7,IF('Detailed Cash Flow Chart'!AG118="",0,'Detailed Cash Flow Chart'!AG118),0)
-IF('Financial Goals (recurring)'!$K$3=7,IF('Detailed Cash Flow Chart'!AN118="",0,'Detailed Cash Flow Chart'!AN118),0)</f>
        <v>#N/A</v>
      </c>
    </row>
    <row r="119" spans="1:37" ht="15.6">
      <c r="A119" s="45" t="e">
        <f ca="1">IF(ISERROR(C119),NA(),'Detailed Cash Flow Chart'!AJ119)</f>
        <v>#N/A</v>
      </c>
      <c r="B119" s="40" t="str">
        <f ca="1">'Detailed Cash Flow Chart'!B119</f>
        <v/>
      </c>
      <c r="C119" s="87" t="e">
        <f t="shared" ca="1" si="21"/>
        <v>#N/A</v>
      </c>
      <c r="D119" s="87" t="e">
        <f t="shared" ca="1" si="12"/>
        <v>#N/A</v>
      </c>
      <c r="E119" s="87" t="e">
        <f t="shared" ca="1" si="13"/>
        <v>#N/A</v>
      </c>
      <c r="F119" s="87" t="e">
        <f t="shared" ca="1" si="14"/>
        <v>#N/A</v>
      </c>
      <c r="G119" s="87" t="e">
        <f t="shared" ca="1" si="15"/>
        <v>#N/A</v>
      </c>
      <c r="H119" s="87" t="e">
        <f t="shared" ca="1" si="18"/>
        <v>#N/A</v>
      </c>
      <c r="I119" s="87">
        <f ca="1">'Detailed Cash Flow Chart'!D119</f>
        <v>0</v>
      </c>
      <c r="J119" s="32" t="e">
        <f ca="1">IF(ISERROR(C119),NA(),'Detailed Cash Flow Chart'!C119)</f>
        <v>#N/A</v>
      </c>
      <c r="K119" s="32" t="e">
        <f t="shared" ca="1" si="20"/>
        <v>#N/A</v>
      </c>
      <c r="L119" s="46" t="e">
        <f ca="1">IF(ISERROR(C119),NA(),'Detailed Cash Flow Chart'!AQ119)</f>
        <v>#N/A</v>
      </c>
      <c r="M119" s="32" t="e">
        <f t="shared" ca="1" si="19"/>
        <v>#N/A</v>
      </c>
      <c r="N119" s="28"/>
      <c r="O119" s="67"/>
      <c r="P119" s="67"/>
      <c r="Q119" s="67"/>
      <c r="R119" s="67"/>
      <c r="S119" s="67"/>
      <c r="T119" s="67"/>
      <c r="U119" s="67"/>
      <c r="W119" s="67"/>
      <c r="X119" s="67"/>
      <c r="Y119" s="140" t="e">
        <f ca="1">IF('Detailed Cash Flow Chart'!E119=0,NA(),M119-'Detailed Cash Flow Chart'!E119)</f>
        <v>#N/A</v>
      </c>
      <c r="Z119" s="83"/>
      <c r="AA119" s="141" t="e">
        <f ca="1">Y119
-IF('Financial Goals (non-recurring)'!$B$4=2,IF('Detailed Cash Flow Chart'!S119="",0,'Detailed Cash Flow Chart'!S119),0)
-IF('Financial Goals (non-recurring)'!$D$4=2,IF('Detailed Cash Flow Chart'!U119="",0,'Detailed Cash Flow Chart'!U119),0)
-IF('Financial Goals (non-recurring)'!$F$4=2,IF('Detailed Cash Flow Chart'!W119="",0,'Detailed Cash Flow Chart'!W119),0)
-IF('Financial Goals (non-recurring)'!$H$4=2,IF('Detailed Cash Flow Chart'!Y119="",0,'Detailed Cash Flow Chart'!Y119),0)
-IF('Financial Goals (non-recurring)'!$J$4=2,IF('Detailed Cash Flow Chart'!AA119="",0,'Detailed Cash Flow Chart'!AA119),0)
-IF('Financial Goals (recurring)'!$B$3=2,IF('Detailed Cash Flow Chart'!AG119="",0,'Detailed Cash Flow Chart'!AG119),0)
-IF('Financial Goals (recurring)'!$K$3=2,IF('Detailed Cash Flow Chart'!AN119="",0,'Detailed Cash Flow Chart'!AN119),0)</f>
        <v>#N/A</v>
      </c>
      <c r="AB119" s="139"/>
      <c r="AC119" s="140" t="e">
        <f ca="1">AA119
-IF('Financial Goals (non-recurring)'!$B$4=3,IF('Detailed Cash Flow Chart'!S119="",0,'Detailed Cash Flow Chart'!S119),0)
-IF('Financial Goals (non-recurring)'!$D$4=3,IF('Detailed Cash Flow Chart'!U119="",0,'Detailed Cash Flow Chart'!U119),0)
-IF('Financial Goals (non-recurring)'!$F$4=3,IF('Detailed Cash Flow Chart'!W119="",0,'Detailed Cash Flow Chart'!W119),0)
-IF('Financial Goals (non-recurring)'!$H$4=3,IF('Detailed Cash Flow Chart'!Y119="",0,'Detailed Cash Flow Chart'!Y119),0)
-IF('Financial Goals (non-recurring)'!$J$4=3,IF('Detailed Cash Flow Chart'!AA119="",0,'Detailed Cash Flow Chart'!AA119),0)
-IF('Financial Goals (recurring)'!$B$3=3,IF('Detailed Cash Flow Chart'!AG119="",0,'Detailed Cash Flow Chart'!AG119),0)
-IF('Financial Goals (recurring)'!$K$3=3,IF('Detailed Cash Flow Chart'!AN119="",0,'Detailed Cash Flow Chart'!AN119),0)</f>
        <v>#N/A</v>
      </c>
      <c r="AD119" s="83"/>
      <c r="AE119" s="146" t="e">
        <f ca="1">AC119
-IF('Financial Goals (non-recurring)'!$B$4=4,IF('Detailed Cash Flow Chart'!S119="",0,'Detailed Cash Flow Chart'!S119),0)
-IF('Financial Goals (non-recurring)'!$D$4=4,IF('Detailed Cash Flow Chart'!U119="",0,'Detailed Cash Flow Chart'!U119),0)
-IF('Financial Goals (non-recurring)'!$F$4=4,IF('Detailed Cash Flow Chart'!W119="",0,'Detailed Cash Flow Chart'!W119),0)
-IF('Financial Goals (non-recurring)'!$H$4=4,IF('Detailed Cash Flow Chart'!Y119="",0,'Detailed Cash Flow Chart'!Y119),0)
-IF('Financial Goals (non-recurring)'!$J$4=4,IF('Detailed Cash Flow Chart'!AA119="",0,'Detailed Cash Flow Chart'!AA119),0)
-IF('Financial Goals (recurring)'!$B$3=4,IF('Detailed Cash Flow Chart'!AG119="",0,'Detailed Cash Flow Chart'!AG119),0)
-IF('Financial Goals (recurring)'!$K$3=4,IF('Detailed Cash Flow Chart'!AN119="",0,'Detailed Cash Flow Chart'!AN119),0)</f>
        <v>#N/A</v>
      </c>
      <c r="AF119" s="139"/>
      <c r="AG119" s="145" t="e">
        <f ca="1">AE119
-IF('Financial Goals (non-recurring)'!$B$4=5,IF('Detailed Cash Flow Chart'!S119="",0,'Detailed Cash Flow Chart'!S119),0)
-IF('Financial Goals (non-recurring)'!$D$4=5,IF('Detailed Cash Flow Chart'!U119="",0,'Detailed Cash Flow Chart'!U119),0)
-IF('Financial Goals (non-recurring)'!$F$4=5,IF('Detailed Cash Flow Chart'!W119="",0,'Detailed Cash Flow Chart'!W119),0)
-IF('Financial Goals (non-recurring)'!$H$4=5,IF('Detailed Cash Flow Chart'!Y119="",0,'Detailed Cash Flow Chart'!Y119),0)
-IF('Financial Goals (non-recurring)'!$J$4=5,IF('Detailed Cash Flow Chart'!AA119="",0,'Detailed Cash Flow Chart'!AA119),0)
-IF('Financial Goals (recurring)'!$B$3=5,IF('Detailed Cash Flow Chart'!AG119="",0,'Detailed Cash Flow Chart'!AG119),0)
-IF('Financial Goals (recurring)'!$K$3=5,IF('Detailed Cash Flow Chart'!AN119="",0,'Detailed Cash Flow Chart'!AN119),0)</f>
        <v>#N/A</v>
      </c>
      <c r="AI119" s="145" t="e">
        <f ca="1">AG119
-IF('Financial Goals (non-recurring)'!$B$4=6,IF('Detailed Cash Flow Chart'!S119="",0,'Detailed Cash Flow Chart'!S119),0)
-IF('Financial Goals (non-recurring)'!$D$4=6,IF('Detailed Cash Flow Chart'!U119="",0,'Detailed Cash Flow Chart'!U119),0)
-IF('Financial Goals (non-recurring)'!$F$4=6,IF('Detailed Cash Flow Chart'!W119="",0,'Detailed Cash Flow Chart'!W119),0)
-IF('Financial Goals (non-recurring)'!$H$4=6,IF('Detailed Cash Flow Chart'!Y119="",0,'Detailed Cash Flow Chart'!Y119),0)
-IF('Financial Goals (non-recurring)'!$J$4=6,IF('Detailed Cash Flow Chart'!AA119="",0,'Detailed Cash Flow Chart'!AA119),0)
-IF('Financial Goals (recurring)'!$B$3=6,IF('Detailed Cash Flow Chart'!AG119="",0,'Detailed Cash Flow Chart'!AG119),0)
-IF('Financial Goals (recurring)'!$K$3=6,IF('Detailed Cash Flow Chart'!AN119="",0,'Detailed Cash Flow Chart'!AN119),0)</f>
        <v>#N/A</v>
      </c>
      <c r="AK119" s="145" t="e">
        <f ca="1">AI119
-IF('Financial Goals (non-recurring)'!$B$4=7,IF('Detailed Cash Flow Chart'!S119="",0,'Detailed Cash Flow Chart'!S119),0)
-IF('Financial Goals (non-recurring)'!$D$4=7,IF('Detailed Cash Flow Chart'!U119="",0,'Detailed Cash Flow Chart'!U119),0)
-IF('Financial Goals (non-recurring)'!$F$4=7,IF('Detailed Cash Flow Chart'!W119="",0,'Detailed Cash Flow Chart'!W119),0)
-IF('Financial Goals (non-recurring)'!$H$4=7,IF('Detailed Cash Flow Chart'!Y119="",0,'Detailed Cash Flow Chart'!Y119),0)
-IF('Financial Goals (non-recurring)'!$J$4=7,IF('Detailed Cash Flow Chart'!AA119="",0,'Detailed Cash Flow Chart'!AA119),0)
-IF('Financial Goals (recurring)'!$B$3=7,IF('Detailed Cash Flow Chart'!AG119="",0,'Detailed Cash Flow Chart'!AG119),0)
-IF('Financial Goals (recurring)'!$K$3=7,IF('Detailed Cash Flow Chart'!AN119="",0,'Detailed Cash Flow Chart'!AN119),0)</f>
        <v>#N/A</v>
      </c>
    </row>
    <row r="120" spans="1:37" ht="15.6">
      <c r="A120" s="45" t="e">
        <f ca="1">IF(ISERROR(C120),NA(),'Detailed Cash Flow Chart'!AJ120)</f>
        <v>#N/A</v>
      </c>
      <c r="B120" s="40" t="str">
        <f ca="1">'Detailed Cash Flow Chart'!B120</f>
        <v/>
      </c>
      <c r="C120" s="87" t="e">
        <f t="shared" ca="1" si="21"/>
        <v>#N/A</v>
      </c>
      <c r="D120" s="87" t="e">
        <f t="shared" ca="1" si="12"/>
        <v>#N/A</v>
      </c>
      <c r="E120" s="87" t="e">
        <f t="shared" ca="1" si="13"/>
        <v>#N/A</v>
      </c>
      <c r="F120" s="87" t="e">
        <f t="shared" ca="1" si="14"/>
        <v>#N/A</v>
      </c>
      <c r="G120" s="87" t="e">
        <f t="shared" ca="1" si="15"/>
        <v>#N/A</v>
      </c>
      <c r="H120" s="87" t="e">
        <f t="shared" ca="1" si="18"/>
        <v>#N/A</v>
      </c>
      <c r="I120" s="87">
        <f ca="1">'Detailed Cash Flow Chart'!D120</f>
        <v>0</v>
      </c>
      <c r="J120" s="32" t="e">
        <f ca="1">IF(ISERROR(C120),NA(),'Detailed Cash Flow Chart'!C120)</f>
        <v>#N/A</v>
      </c>
      <c r="K120" s="32" t="e">
        <f t="shared" ca="1" si="20"/>
        <v>#N/A</v>
      </c>
      <c r="L120" s="46" t="e">
        <f ca="1">IF(ISERROR(C120),NA(),'Detailed Cash Flow Chart'!AQ120)</f>
        <v>#N/A</v>
      </c>
      <c r="M120" s="32" t="e">
        <f t="shared" ca="1" si="19"/>
        <v>#N/A</v>
      </c>
      <c r="N120" s="28"/>
      <c r="O120" s="67"/>
      <c r="P120" s="67"/>
      <c r="Q120" s="67"/>
      <c r="R120" s="67"/>
      <c r="S120" s="67"/>
      <c r="T120" s="67"/>
      <c r="U120" s="67"/>
      <c r="W120" s="67"/>
      <c r="X120" s="67"/>
      <c r="Y120" s="140" t="e">
        <f ca="1">IF('Detailed Cash Flow Chart'!E120=0,NA(),M120-'Detailed Cash Flow Chart'!E120)</f>
        <v>#N/A</v>
      </c>
      <c r="Z120" s="83"/>
      <c r="AA120" s="141" t="e">
        <f ca="1">Y120
-IF('Financial Goals (non-recurring)'!$B$4=2,IF('Detailed Cash Flow Chart'!S120="",0,'Detailed Cash Flow Chart'!S120),0)
-IF('Financial Goals (non-recurring)'!$D$4=2,IF('Detailed Cash Flow Chart'!U120="",0,'Detailed Cash Flow Chart'!U120),0)
-IF('Financial Goals (non-recurring)'!$F$4=2,IF('Detailed Cash Flow Chart'!W120="",0,'Detailed Cash Flow Chart'!W120),0)
-IF('Financial Goals (non-recurring)'!$H$4=2,IF('Detailed Cash Flow Chart'!Y120="",0,'Detailed Cash Flow Chart'!Y120),0)
-IF('Financial Goals (non-recurring)'!$J$4=2,IF('Detailed Cash Flow Chart'!AA120="",0,'Detailed Cash Flow Chart'!AA120),0)
-IF('Financial Goals (recurring)'!$B$3=2,IF('Detailed Cash Flow Chart'!AG120="",0,'Detailed Cash Flow Chart'!AG120),0)
-IF('Financial Goals (recurring)'!$K$3=2,IF('Detailed Cash Flow Chart'!AN120="",0,'Detailed Cash Flow Chart'!AN120),0)</f>
        <v>#N/A</v>
      </c>
      <c r="AB120" s="139"/>
      <c r="AC120" s="140" t="e">
        <f ca="1">AA120
-IF('Financial Goals (non-recurring)'!$B$4=3,IF('Detailed Cash Flow Chart'!S120="",0,'Detailed Cash Flow Chart'!S120),0)
-IF('Financial Goals (non-recurring)'!$D$4=3,IF('Detailed Cash Flow Chart'!U120="",0,'Detailed Cash Flow Chart'!U120),0)
-IF('Financial Goals (non-recurring)'!$F$4=3,IF('Detailed Cash Flow Chart'!W120="",0,'Detailed Cash Flow Chart'!W120),0)
-IF('Financial Goals (non-recurring)'!$H$4=3,IF('Detailed Cash Flow Chart'!Y120="",0,'Detailed Cash Flow Chart'!Y120),0)
-IF('Financial Goals (non-recurring)'!$J$4=3,IF('Detailed Cash Flow Chart'!AA120="",0,'Detailed Cash Flow Chart'!AA120),0)
-IF('Financial Goals (recurring)'!$B$3=3,IF('Detailed Cash Flow Chart'!AG120="",0,'Detailed Cash Flow Chart'!AG120),0)
-IF('Financial Goals (recurring)'!$K$3=3,IF('Detailed Cash Flow Chart'!AN120="",0,'Detailed Cash Flow Chart'!AN120),0)</f>
        <v>#N/A</v>
      </c>
      <c r="AD120" s="83"/>
      <c r="AE120" s="146" t="e">
        <f ca="1">AC120
-IF('Financial Goals (non-recurring)'!$B$4=4,IF('Detailed Cash Flow Chart'!S120="",0,'Detailed Cash Flow Chart'!S120),0)
-IF('Financial Goals (non-recurring)'!$D$4=4,IF('Detailed Cash Flow Chart'!U120="",0,'Detailed Cash Flow Chart'!U120),0)
-IF('Financial Goals (non-recurring)'!$F$4=4,IF('Detailed Cash Flow Chart'!W120="",0,'Detailed Cash Flow Chart'!W120),0)
-IF('Financial Goals (non-recurring)'!$H$4=4,IF('Detailed Cash Flow Chart'!Y120="",0,'Detailed Cash Flow Chart'!Y120),0)
-IF('Financial Goals (non-recurring)'!$J$4=4,IF('Detailed Cash Flow Chart'!AA120="",0,'Detailed Cash Flow Chart'!AA120),0)
-IF('Financial Goals (recurring)'!$B$3=4,IF('Detailed Cash Flow Chart'!AG120="",0,'Detailed Cash Flow Chart'!AG120),0)
-IF('Financial Goals (recurring)'!$K$3=4,IF('Detailed Cash Flow Chart'!AN120="",0,'Detailed Cash Flow Chart'!AN120),0)</f>
        <v>#N/A</v>
      </c>
      <c r="AF120" s="139"/>
      <c r="AG120" s="145" t="e">
        <f ca="1">AE120
-IF('Financial Goals (non-recurring)'!$B$4=5,IF('Detailed Cash Flow Chart'!S120="",0,'Detailed Cash Flow Chart'!S120),0)
-IF('Financial Goals (non-recurring)'!$D$4=5,IF('Detailed Cash Flow Chart'!U120="",0,'Detailed Cash Flow Chart'!U120),0)
-IF('Financial Goals (non-recurring)'!$F$4=5,IF('Detailed Cash Flow Chart'!W120="",0,'Detailed Cash Flow Chart'!W120),0)
-IF('Financial Goals (non-recurring)'!$H$4=5,IF('Detailed Cash Flow Chart'!Y120="",0,'Detailed Cash Flow Chart'!Y120),0)
-IF('Financial Goals (non-recurring)'!$J$4=5,IF('Detailed Cash Flow Chart'!AA120="",0,'Detailed Cash Flow Chart'!AA120),0)
-IF('Financial Goals (recurring)'!$B$3=5,IF('Detailed Cash Flow Chart'!AG120="",0,'Detailed Cash Flow Chart'!AG120),0)
-IF('Financial Goals (recurring)'!$K$3=5,IF('Detailed Cash Flow Chart'!AN120="",0,'Detailed Cash Flow Chart'!AN120),0)</f>
        <v>#N/A</v>
      </c>
      <c r="AI120" s="145" t="e">
        <f ca="1">AG120
-IF('Financial Goals (non-recurring)'!$B$4=6,IF('Detailed Cash Flow Chart'!S120="",0,'Detailed Cash Flow Chart'!S120),0)
-IF('Financial Goals (non-recurring)'!$D$4=6,IF('Detailed Cash Flow Chart'!U120="",0,'Detailed Cash Flow Chart'!U120),0)
-IF('Financial Goals (non-recurring)'!$F$4=6,IF('Detailed Cash Flow Chart'!W120="",0,'Detailed Cash Flow Chart'!W120),0)
-IF('Financial Goals (non-recurring)'!$H$4=6,IF('Detailed Cash Flow Chart'!Y120="",0,'Detailed Cash Flow Chart'!Y120),0)
-IF('Financial Goals (non-recurring)'!$J$4=6,IF('Detailed Cash Flow Chart'!AA120="",0,'Detailed Cash Flow Chart'!AA120),0)
-IF('Financial Goals (recurring)'!$B$3=6,IF('Detailed Cash Flow Chart'!AG120="",0,'Detailed Cash Flow Chart'!AG120),0)
-IF('Financial Goals (recurring)'!$K$3=6,IF('Detailed Cash Flow Chart'!AN120="",0,'Detailed Cash Flow Chart'!AN120),0)</f>
        <v>#N/A</v>
      </c>
      <c r="AK120" s="145" t="e">
        <f ca="1">AI120
-IF('Financial Goals (non-recurring)'!$B$4=7,IF('Detailed Cash Flow Chart'!S120="",0,'Detailed Cash Flow Chart'!S120),0)
-IF('Financial Goals (non-recurring)'!$D$4=7,IF('Detailed Cash Flow Chart'!U120="",0,'Detailed Cash Flow Chart'!U120),0)
-IF('Financial Goals (non-recurring)'!$F$4=7,IF('Detailed Cash Flow Chart'!W120="",0,'Detailed Cash Flow Chart'!W120),0)
-IF('Financial Goals (non-recurring)'!$H$4=7,IF('Detailed Cash Flow Chart'!Y120="",0,'Detailed Cash Flow Chart'!Y120),0)
-IF('Financial Goals (non-recurring)'!$J$4=7,IF('Detailed Cash Flow Chart'!AA120="",0,'Detailed Cash Flow Chart'!AA120),0)
-IF('Financial Goals (recurring)'!$B$3=7,IF('Detailed Cash Flow Chart'!AG120="",0,'Detailed Cash Flow Chart'!AG120),0)
-IF('Financial Goals (recurring)'!$K$3=7,IF('Detailed Cash Flow Chart'!AN120="",0,'Detailed Cash Flow Chart'!AN120),0)</f>
        <v>#N/A</v>
      </c>
    </row>
    <row r="121" spans="1:37" ht="15.6">
      <c r="A121" s="45" t="e">
        <f ca="1">IF(ISERROR(C121),NA(),'Detailed Cash Flow Chart'!AJ121)</f>
        <v>#N/A</v>
      </c>
      <c r="B121" s="40" t="str">
        <f ca="1">'Detailed Cash Flow Chart'!B121</f>
        <v/>
      </c>
      <c r="C121" s="87" t="e">
        <f t="shared" ca="1" si="21"/>
        <v>#N/A</v>
      </c>
      <c r="D121" s="87" t="e">
        <f t="shared" ca="1" si="12"/>
        <v>#N/A</v>
      </c>
      <c r="E121" s="87" t="e">
        <f t="shared" ca="1" si="13"/>
        <v>#N/A</v>
      </c>
      <c r="F121" s="87" t="e">
        <f t="shared" ca="1" si="14"/>
        <v>#N/A</v>
      </c>
      <c r="G121" s="87" t="e">
        <f t="shared" ca="1" si="15"/>
        <v>#N/A</v>
      </c>
      <c r="H121" s="87" t="e">
        <f t="shared" ca="1" si="18"/>
        <v>#N/A</v>
      </c>
      <c r="I121" s="87">
        <f ca="1">'Detailed Cash Flow Chart'!D121</f>
        <v>0</v>
      </c>
      <c r="J121" s="32" t="e">
        <f ca="1">IF(ISERROR(C121),NA(),'Detailed Cash Flow Chart'!C121)</f>
        <v>#N/A</v>
      </c>
      <c r="K121" s="32" t="e">
        <f t="shared" ca="1" si="20"/>
        <v>#N/A</v>
      </c>
      <c r="L121" s="46" t="e">
        <f ca="1">IF(ISERROR(C121),NA(),'Detailed Cash Flow Chart'!AQ121)</f>
        <v>#N/A</v>
      </c>
      <c r="M121" s="32" t="e">
        <f t="shared" ca="1" si="19"/>
        <v>#N/A</v>
      </c>
      <c r="N121" s="28"/>
      <c r="O121" s="67"/>
      <c r="P121" s="67"/>
      <c r="Q121" s="67"/>
      <c r="R121" s="67"/>
      <c r="S121" s="67"/>
      <c r="T121" s="67"/>
      <c r="U121" s="67"/>
      <c r="W121" s="67"/>
      <c r="X121" s="67"/>
      <c r="Y121" s="140" t="e">
        <f ca="1">IF('Detailed Cash Flow Chart'!E121=0,NA(),M121-'Detailed Cash Flow Chart'!E121)</f>
        <v>#N/A</v>
      </c>
      <c r="Z121" s="83"/>
      <c r="AA121" s="141" t="e">
        <f ca="1">Y121
-IF('Financial Goals (non-recurring)'!$B$4=2,IF('Detailed Cash Flow Chart'!S121="",0,'Detailed Cash Flow Chart'!S121),0)
-IF('Financial Goals (non-recurring)'!$D$4=2,IF('Detailed Cash Flow Chart'!U121="",0,'Detailed Cash Flow Chart'!U121),0)
-IF('Financial Goals (non-recurring)'!$F$4=2,IF('Detailed Cash Flow Chart'!W121="",0,'Detailed Cash Flow Chart'!W121),0)
-IF('Financial Goals (non-recurring)'!$H$4=2,IF('Detailed Cash Flow Chart'!Y121="",0,'Detailed Cash Flow Chart'!Y121),0)
-IF('Financial Goals (non-recurring)'!$J$4=2,IF('Detailed Cash Flow Chart'!AA121="",0,'Detailed Cash Flow Chart'!AA121),0)
-IF('Financial Goals (recurring)'!$B$3=2,IF('Detailed Cash Flow Chart'!AG121="",0,'Detailed Cash Flow Chart'!AG121),0)
-IF('Financial Goals (recurring)'!$K$3=2,IF('Detailed Cash Flow Chart'!AN121="",0,'Detailed Cash Flow Chart'!AN121),0)</f>
        <v>#N/A</v>
      </c>
      <c r="AB121" s="139"/>
      <c r="AC121" s="140" t="e">
        <f ca="1">AA121
-IF('Financial Goals (non-recurring)'!$B$4=3,IF('Detailed Cash Flow Chart'!S121="",0,'Detailed Cash Flow Chart'!S121),0)
-IF('Financial Goals (non-recurring)'!$D$4=3,IF('Detailed Cash Flow Chart'!U121="",0,'Detailed Cash Flow Chart'!U121),0)
-IF('Financial Goals (non-recurring)'!$F$4=3,IF('Detailed Cash Flow Chart'!W121="",0,'Detailed Cash Flow Chart'!W121),0)
-IF('Financial Goals (non-recurring)'!$H$4=3,IF('Detailed Cash Flow Chart'!Y121="",0,'Detailed Cash Flow Chart'!Y121),0)
-IF('Financial Goals (non-recurring)'!$J$4=3,IF('Detailed Cash Flow Chart'!AA121="",0,'Detailed Cash Flow Chart'!AA121),0)
-IF('Financial Goals (recurring)'!$B$3=3,IF('Detailed Cash Flow Chart'!AG121="",0,'Detailed Cash Flow Chart'!AG121),0)
-IF('Financial Goals (recurring)'!$K$3=3,IF('Detailed Cash Flow Chart'!AN121="",0,'Detailed Cash Flow Chart'!AN121),0)</f>
        <v>#N/A</v>
      </c>
      <c r="AD121" s="83"/>
      <c r="AE121" s="146" t="e">
        <f ca="1">AC121
-IF('Financial Goals (non-recurring)'!$B$4=4,IF('Detailed Cash Flow Chart'!S121="",0,'Detailed Cash Flow Chart'!S121),0)
-IF('Financial Goals (non-recurring)'!$D$4=4,IF('Detailed Cash Flow Chart'!U121="",0,'Detailed Cash Flow Chart'!U121),0)
-IF('Financial Goals (non-recurring)'!$F$4=4,IF('Detailed Cash Flow Chart'!W121="",0,'Detailed Cash Flow Chart'!W121),0)
-IF('Financial Goals (non-recurring)'!$H$4=4,IF('Detailed Cash Flow Chart'!Y121="",0,'Detailed Cash Flow Chart'!Y121),0)
-IF('Financial Goals (non-recurring)'!$J$4=4,IF('Detailed Cash Flow Chart'!AA121="",0,'Detailed Cash Flow Chart'!AA121),0)
-IF('Financial Goals (recurring)'!$B$3=4,IF('Detailed Cash Flow Chart'!AG121="",0,'Detailed Cash Flow Chart'!AG121),0)
-IF('Financial Goals (recurring)'!$K$3=4,IF('Detailed Cash Flow Chart'!AN121="",0,'Detailed Cash Flow Chart'!AN121),0)</f>
        <v>#N/A</v>
      </c>
      <c r="AF121" s="139"/>
      <c r="AG121" s="145" t="e">
        <f ca="1">AE121
-IF('Financial Goals (non-recurring)'!$B$4=5,IF('Detailed Cash Flow Chart'!S121="",0,'Detailed Cash Flow Chart'!S121),0)
-IF('Financial Goals (non-recurring)'!$D$4=5,IF('Detailed Cash Flow Chart'!U121="",0,'Detailed Cash Flow Chart'!U121),0)
-IF('Financial Goals (non-recurring)'!$F$4=5,IF('Detailed Cash Flow Chart'!W121="",0,'Detailed Cash Flow Chart'!W121),0)
-IF('Financial Goals (non-recurring)'!$H$4=5,IF('Detailed Cash Flow Chart'!Y121="",0,'Detailed Cash Flow Chart'!Y121),0)
-IF('Financial Goals (non-recurring)'!$J$4=5,IF('Detailed Cash Flow Chart'!AA121="",0,'Detailed Cash Flow Chart'!AA121),0)
-IF('Financial Goals (recurring)'!$B$3=5,IF('Detailed Cash Flow Chart'!AG121="",0,'Detailed Cash Flow Chart'!AG121),0)
-IF('Financial Goals (recurring)'!$K$3=5,IF('Detailed Cash Flow Chart'!AN121="",0,'Detailed Cash Flow Chart'!AN121),0)</f>
        <v>#N/A</v>
      </c>
      <c r="AI121" s="145" t="e">
        <f ca="1">AG121
-IF('Financial Goals (non-recurring)'!$B$4=6,IF('Detailed Cash Flow Chart'!S121="",0,'Detailed Cash Flow Chart'!S121),0)
-IF('Financial Goals (non-recurring)'!$D$4=6,IF('Detailed Cash Flow Chart'!U121="",0,'Detailed Cash Flow Chart'!U121),0)
-IF('Financial Goals (non-recurring)'!$F$4=6,IF('Detailed Cash Flow Chart'!W121="",0,'Detailed Cash Flow Chart'!W121),0)
-IF('Financial Goals (non-recurring)'!$H$4=6,IF('Detailed Cash Flow Chart'!Y121="",0,'Detailed Cash Flow Chart'!Y121),0)
-IF('Financial Goals (non-recurring)'!$J$4=6,IF('Detailed Cash Flow Chart'!AA121="",0,'Detailed Cash Flow Chart'!AA121),0)
-IF('Financial Goals (recurring)'!$B$3=6,IF('Detailed Cash Flow Chart'!AG121="",0,'Detailed Cash Flow Chart'!AG121),0)
-IF('Financial Goals (recurring)'!$K$3=6,IF('Detailed Cash Flow Chart'!AN121="",0,'Detailed Cash Flow Chart'!AN121),0)</f>
        <v>#N/A</v>
      </c>
      <c r="AK121" s="145" t="e">
        <f ca="1">AI121
-IF('Financial Goals (non-recurring)'!$B$4=7,IF('Detailed Cash Flow Chart'!S121="",0,'Detailed Cash Flow Chart'!S121),0)
-IF('Financial Goals (non-recurring)'!$D$4=7,IF('Detailed Cash Flow Chart'!U121="",0,'Detailed Cash Flow Chart'!U121),0)
-IF('Financial Goals (non-recurring)'!$F$4=7,IF('Detailed Cash Flow Chart'!W121="",0,'Detailed Cash Flow Chart'!W121),0)
-IF('Financial Goals (non-recurring)'!$H$4=7,IF('Detailed Cash Flow Chart'!Y121="",0,'Detailed Cash Flow Chart'!Y121),0)
-IF('Financial Goals (non-recurring)'!$J$4=7,IF('Detailed Cash Flow Chart'!AA121="",0,'Detailed Cash Flow Chart'!AA121),0)
-IF('Financial Goals (recurring)'!$B$3=7,IF('Detailed Cash Flow Chart'!AG121="",0,'Detailed Cash Flow Chart'!AG121),0)
-IF('Financial Goals (recurring)'!$K$3=7,IF('Detailed Cash Flow Chart'!AN121="",0,'Detailed Cash Flow Chart'!AN121),0)</f>
        <v>#N/A</v>
      </c>
    </row>
    <row r="122" spans="1:37" ht="15.6">
      <c r="A122" s="45" t="e">
        <f ca="1">IF(ISERROR(C122),NA(),'Detailed Cash Flow Chart'!AJ122)</f>
        <v>#N/A</v>
      </c>
      <c r="B122" s="40" t="str">
        <f ca="1">'Detailed Cash Flow Chart'!B122</f>
        <v/>
      </c>
      <c r="C122" s="87" t="e">
        <f t="shared" ca="1" si="21"/>
        <v>#N/A</v>
      </c>
      <c r="D122" s="87" t="e">
        <f t="shared" ca="1" si="12"/>
        <v>#N/A</v>
      </c>
      <c r="E122" s="87" t="e">
        <f t="shared" ca="1" si="13"/>
        <v>#N/A</v>
      </c>
      <c r="F122" s="87" t="e">
        <f t="shared" ca="1" si="14"/>
        <v>#N/A</v>
      </c>
      <c r="G122" s="87" t="e">
        <f t="shared" ca="1" si="15"/>
        <v>#N/A</v>
      </c>
      <c r="H122" s="87" t="e">
        <f t="shared" ca="1" si="18"/>
        <v>#N/A</v>
      </c>
      <c r="I122" s="87">
        <f ca="1">'Detailed Cash Flow Chart'!D122</f>
        <v>0</v>
      </c>
      <c r="J122" s="32" t="e">
        <f ca="1">IF(ISERROR(C122),NA(),'Detailed Cash Flow Chart'!C122)</f>
        <v>#N/A</v>
      </c>
      <c r="K122" s="32" t="e">
        <f t="shared" ca="1" si="20"/>
        <v>#N/A</v>
      </c>
      <c r="L122" s="46" t="e">
        <f ca="1">IF(ISERROR(C122),NA(),'Detailed Cash Flow Chart'!AQ122)</f>
        <v>#N/A</v>
      </c>
      <c r="M122" s="32" t="e">
        <f t="shared" ca="1" si="19"/>
        <v>#N/A</v>
      </c>
      <c r="N122" s="28"/>
      <c r="O122" s="67"/>
      <c r="P122" s="67"/>
      <c r="Q122" s="67"/>
      <c r="R122" s="67"/>
      <c r="S122" s="67"/>
      <c r="T122" s="67"/>
      <c r="U122" s="67"/>
      <c r="W122" s="67"/>
      <c r="X122" s="67"/>
      <c r="Y122" s="140" t="e">
        <f ca="1">IF('Detailed Cash Flow Chart'!E122=0,NA(),M122-'Detailed Cash Flow Chart'!E122)</f>
        <v>#N/A</v>
      </c>
      <c r="Z122" s="83"/>
      <c r="AA122" s="141" t="e">
        <f ca="1">Y122
-IF('Financial Goals (non-recurring)'!$B$4=2,IF('Detailed Cash Flow Chart'!S122="",0,'Detailed Cash Flow Chart'!S122),0)
-IF('Financial Goals (non-recurring)'!$D$4=2,IF('Detailed Cash Flow Chart'!U122="",0,'Detailed Cash Flow Chart'!U122),0)
-IF('Financial Goals (non-recurring)'!$F$4=2,IF('Detailed Cash Flow Chart'!W122="",0,'Detailed Cash Flow Chart'!W122),0)
-IF('Financial Goals (non-recurring)'!$H$4=2,IF('Detailed Cash Flow Chart'!Y122="",0,'Detailed Cash Flow Chart'!Y122),0)
-IF('Financial Goals (non-recurring)'!$J$4=2,IF('Detailed Cash Flow Chart'!AA122="",0,'Detailed Cash Flow Chart'!AA122),0)
-IF('Financial Goals (recurring)'!$B$3=2,IF('Detailed Cash Flow Chart'!AG122="",0,'Detailed Cash Flow Chart'!AG122),0)
-IF('Financial Goals (recurring)'!$K$3=2,IF('Detailed Cash Flow Chart'!AN122="",0,'Detailed Cash Flow Chart'!AN122),0)</f>
        <v>#N/A</v>
      </c>
      <c r="AB122" s="139"/>
      <c r="AC122" s="140" t="e">
        <f ca="1">AA122
-IF('Financial Goals (non-recurring)'!$B$4=3,IF('Detailed Cash Flow Chart'!S122="",0,'Detailed Cash Flow Chart'!S122),0)
-IF('Financial Goals (non-recurring)'!$D$4=3,IF('Detailed Cash Flow Chart'!U122="",0,'Detailed Cash Flow Chart'!U122),0)
-IF('Financial Goals (non-recurring)'!$F$4=3,IF('Detailed Cash Flow Chart'!W122="",0,'Detailed Cash Flow Chart'!W122),0)
-IF('Financial Goals (non-recurring)'!$H$4=3,IF('Detailed Cash Flow Chart'!Y122="",0,'Detailed Cash Flow Chart'!Y122),0)
-IF('Financial Goals (non-recurring)'!$J$4=3,IF('Detailed Cash Flow Chart'!AA122="",0,'Detailed Cash Flow Chart'!AA122),0)
-IF('Financial Goals (recurring)'!$B$3=3,IF('Detailed Cash Flow Chart'!AG122="",0,'Detailed Cash Flow Chart'!AG122),0)
-IF('Financial Goals (recurring)'!$K$3=3,IF('Detailed Cash Flow Chart'!AN122="",0,'Detailed Cash Flow Chart'!AN122),0)</f>
        <v>#N/A</v>
      </c>
      <c r="AD122" s="83"/>
      <c r="AE122" s="146" t="e">
        <f ca="1">AC122
-IF('Financial Goals (non-recurring)'!$B$4=4,IF('Detailed Cash Flow Chart'!S122="",0,'Detailed Cash Flow Chart'!S122),0)
-IF('Financial Goals (non-recurring)'!$D$4=4,IF('Detailed Cash Flow Chart'!U122="",0,'Detailed Cash Flow Chart'!U122),0)
-IF('Financial Goals (non-recurring)'!$F$4=4,IF('Detailed Cash Flow Chart'!W122="",0,'Detailed Cash Flow Chart'!W122),0)
-IF('Financial Goals (non-recurring)'!$H$4=4,IF('Detailed Cash Flow Chart'!Y122="",0,'Detailed Cash Flow Chart'!Y122),0)
-IF('Financial Goals (non-recurring)'!$J$4=4,IF('Detailed Cash Flow Chart'!AA122="",0,'Detailed Cash Flow Chart'!AA122),0)
-IF('Financial Goals (recurring)'!$B$3=4,IF('Detailed Cash Flow Chart'!AG122="",0,'Detailed Cash Flow Chart'!AG122),0)
-IF('Financial Goals (recurring)'!$K$3=4,IF('Detailed Cash Flow Chart'!AN122="",0,'Detailed Cash Flow Chart'!AN122),0)</f>
        <v>#N/A</v>
      </c>
      <c r="AF122" s="139"/>
      <c r="AG122" s="145" t="e">
        <f ca="1">AE122
-IF('Financial Goals (non-recurring)'!$B$4=5,IF('Detailed Cash Flow Chart'!S122="",0,'Detailed Cash Flow Chart'!S122),0)
-IF('Financial Goals (non-recurring)'!$D$4=5,IF('Detailed Cash Flow Chart'!U122="",0,'Detailed Cash Flow Chart'!U122),0)
-IF('Financial Goals (non-recurring)'!$F$4=5,IF('Detailed Cash Flow Chart'!W122="",0,'Detailed Cash Flow Chart'!W122),0)
-IF('Financial Goals (non-recurring)'!$H$4=5,IF('Detailed Cash Flow Chart'!Y122="",0,'Detailed Cash Flow Chart'!Y122),0)
-IF('Financial Goals (non-recurring)'!$J$4=5,IF('Detailed Cash Flow Chart'!AA122="",0,'Detailed Cash Flow Chart'!AA122),0)
-IF('Financial Goals (recurring)'!$B$3=5,IF('Detailed Cash Flow Chart'!AG122="",0,'Detailed Cash Flow Chart'!AG122),0)
-IF('Financial Goals (recurring)'!$K$3=5,IF('Detailed Cash Flow Chart'!AN122="",0,'Detailed Cash Flow Chart'!AN122),0)</f>
        <v>#N/A</v>
      </c>
      <c r="AI122" s="145" t="e">
        <f ca="1">AG122
-IF('Financial Goals (non-recurring)'!$B$4=6,IF('Detailed Cash Flow Chart'!S122="",0,'Detailed Cash Flow Chart'!S122),0)
-IF('Financial Goals (non-recurring)'!$D$4=6,IF('Detailed Cash Flow Chart'!U122="",0,'Detailed Cash Flow Chart'!U122),0)
-IF('Financial Goals (non-recurring)'!$F$4=6,IF('Detailed Cash Flow Chart'!W122="",0,'Detailed Cash Flow Chart'!W122),0)
-IF('Financial Goals (non-recurring)'!$H$4=6,IF('Detailed Cash Flow Chart'!Y122="",0,'Detailed Cash Flow Chart'!Y122),0)
-IF('Financial Goals (non-recurring)'!$J$4=6,IF('Detailed Cash Flow Chart'!AA122="",0,'Detailed Cash Flow Chart'!AA122),0)
-IF('Financial Goals (recurring)'!$B$3=6,IF('Detailed Cash Flow Chart'!AG122="",0,'Detailed Cash Flow Chart'!AG122),0)
-IF('Financial Goals (recurring)'!$K$3=6,IF('Detailed Cash Flow Chart'!AN122="",0,'Detailed Cash Flow Chart'!AN122),0)</f>
        <v>#N/A</v>
      </c>
      <c r="AK122" s="145" t="e">
        <f ca="1">AI122
-IF('Financial Goals (non-recurring)'!$B$4=7,IF('Detailed Cash Flow Chart'!S122="",0,'Detailed Cash Flow Chart'!S122),0)
-IF('Financial Goals (non-recurring)'!$D$4=7,IF('Detailed Cash Flow Chart'!U122="",0,'Detailed Cash Flow Chart'!U122),0)
-IF('Financial Goals (non-recurring)'!$F$4=7,IF('Detailed Cash Flow Chart'!W122="",0,'Detailed Cash Flow Chart'!W122),0)
-IF('Financial Goals (non-recurring)'!$H$4=7,IF('Detailed Cash Flow Chart'!Y122="",0,'Detailed Cash Flow Chart'!Y122),0)
-IF('Financial Goals (non-recurring)'!$J$4=7,IF('Detailed Cash Flow Chart'!AA122="",0,'Detailed Cash Flow Chart'!AA122),0)
-IF('Financial Goals (recurring)'!$B$3=7,IF('Detailed Cash Flow Chart'!AG122="",0,'Detailed Cash Flow Chart'!AG122),0)
-IF('Financial Goals (recurring)'!$K$3=7,IF('Detailed Cash Flow Chart'!AN122="",0,'Detailed Cash Flow Chart'!AN122),0)</f>
        <v>#N/A</v>
      </c>
    </row>
    <row r="123" spans="1:37" ht="15.6">
      <c r="A123" s="45" t="e">
        <f ca="1">IF(ISERROR(C123),NA(),'Detailed Cash Flow Chart'!AJ123)</f>
        <v>#N/A</v>
      </c>
      <c r="B123" s="40" t="str">
        <f ca="1">'Detailed Cash Flow Chart'!B123</f>
        <v/>
      </c>
      <c r="C123" s="87" t="e">
        <f t="shared" ca="1" si="21"/>
        <v>#N/A</v>
      </c>
      <c r="D123" s="87" t="e">
        <f t="shared" ca="1" si="12"/>
        <v>#N/A</v>
      </c>
      <c r="E123" s="87" t="e">
        <f t="shared" ca="1" si="13"/>
        <v>#N/A</v>
      </c>
      <c r="F123" s="87" t="e">
        <f t="shared" ca="1" si="14"/>
        <v>#N/A</v>
      </c>
      <c r="G123" s="87" t="e">
        <f t="shared" ca="1" si="15"/>
        <v>#N/A</v>
      </c>
      <c r="H123" s="87" t="e">
        <f t="shared" ca="1" si="18"/>
        <v>#N/A</v>
      </c>
      <c r="I123" s="87">
        <f ca="1">'Detailed Cash Flow Chart'!D123</f>
        <v>0</v>
      </c>
      <c r="J123" s="32" t="e">
        <f ca="1">IF(ISERROR(C123),NA(),'Detailed Cash Flow Chart'!C123)</f>
        <v>#N/A</v>
      </c>
      <c r="K123" s="32" t="e">
        <f t="shared" ca="1" si="20"/>
        <v>#N/A</v>
      </c>
      <c r="L123" s="46" t="e">
        <f ca="1">IF(ISERROR(C123),NA(),'Detailed Cash Flow Chart'!AQ123)</f>
        <v>#N/A</v>
      </c>
      <c r="M123" s="32" t="e">
        <f t="shared" ca="1" si="19"/>
        <v>#N/A</v>
      </c>
      <c r="N123" s="28"/>
      <c r="O123" s="67"/>
      <c r="P123" s="67"/>
      <c r="Q123" s="67"/>
      <c r="R123" s="67"/>
      <c r="S123" s="67"/>
      <c r="T123" s="67"/>
      <c r="U123" s="67"/>
      <c r="W123" s="67"/>
      <c r="X123" s="67"/>
      <c r="Y123" s="140" t="e">
        <f ca="1">IF('Detailed Cash Flow Chart'!E123=0,NA(),M123-'Detailed Cash Flow Chart'!E123)</f>
        <v>#N/A</v>
      </c>
      <c r="Z123" s="83"/>
      <c r="AA123" s="141" t="e">
        <f ca="1">Y123
-IF('Financial Goals (non-recurring)'!$B$4=2,IF('Detailed Cash Flow Chart'!S123="",0,'Detailed Cash Flow Chart'!S123),0)
-IF('Financial Goals (non-recurring)'!$D$4=2,IF('Detailed Cash Flow Chart'!U123="",0,'Detailed Cash Flow Chart'!U123),0)
-IF('Financial Goals (non-recurring)'!$F$4=2,IF('Detailed Cash Flow Chart'!W123="",0,'Detailed Cash Flow Chart'!W123),0)
-IF('Financial Goals (non-recurring)'!$H$4=2,IF('Detailed Cash Flow Chart'!Y123="",0,'Detailed Cash Flow Chart'!Y123),0)
-IF('Financial Goals (non-recurring)'!$J$4=2,IF('Detailed Cash Flow Chart'!AA123="",0,'Detailed Cash Flow Chart'!AA123),0)
-IF('Financial Goals (recurring)'!$B$3=2,IF('Detailed Cash Flow Chart'!AG123="",0,'Detailed Cash Flow Chart'!AG123),0)
-IF('Financial Goals (recurring)'!$K$3=2,IF('Detailed Cash Flow Chart'!AN123="",0,'Detailed Cash Flow Chart'!AN123),0)</f>
        <v>#N/A</v>
      </c>
      <c r="AB123" s="139"/>
      <c r="AC123" s="140" t="e">
        <f ca="1">AA123
-IF('Financial Goals (non-recurring)'!$B$4=3,IF('Detailed Cash Flow Chart'!S123="",0,'Detailed Cash Flow Chart'!S123),0)
-IF('Financial Goals (non-recurring)'!$D$4=3,IF('Detailed Cash Flow Chart'!U123="",0,'Detailed Cash Flow Chart'!U123),0)
-IF('Financial Goals (non-recurring)'!$F$4=3,IF('Detailed Cash Flow Chart'!W123="",0,'Detailed Cash Flow Chart'!W123),0)
-IF('Financial Goals (non-recurring)'!$H$4=3,IF('Detailed Cash Flow Chart'!Y123="",0,'Detailed Cash Flow Chart'!Y123),0)
-IF('Financial Goals (non-recurring)'!$J$4=3,IF('Detailed Cash Flow Chart'!AA123="",0,'Detailed Cash Flow Chart'!AA123),0)
-IF('Financial Goals (recurring)'!$B$3=3,IF('Detailed Cash Flow Chart'!AG123="",0,'Detailed Cash Flow Chart'!AG123),0)
-IF('Financial Goals (recurring)'!$K$3=3,IF('Detailed Cash Flow Chart'!AN123="",0,'Detailed Cash Flow Chart'!AN123),0)</f>
        <v>#N/A</v>
      </c>
      <c r="AD123" s="83"/>
      <c r="AE123" s="146" t="e">
        <f ca="1">AC123
-IF('Financial Goals (non-recurring)'!$B$4=4,IF('Detailed Cash Flow Chart'!S123="",0,'Detailed Cash Flow Chart'!S123),0)
-IF('Financial Goals (non-recurring)'!$D$4=4,IF('Detailed Cash Flow Chart'!U123="",0,'Detailed Cash Flow Chart'!U123),0)
-IF('Financial Goals (non-recurring)'!$F$4=4,IF('Detailed Cash Flow Chart'!W123="",0,'Detailed Cash Flow Chart'!W123),0)
-IF('Financial Goals (non-recurring)'!$H$4=4,IF('Detailed Cash Flow Chart'!Y123="",0,'Detailed Cash Flow Chart'!Y123),0)
-IF('Financial Goals (non-recurring)'!$J$4=4,IF('Detailed Cash Flow Chart'!AA123="",0,'Detailed Cash Flow Chart'!AA123),0)
-IF('Financial Goals (recurring)'!$B$3=4,IF('Detailed Cash Flow Chart'!AG123="",0,'Detailed Cash Flow Chart'!AG123),0)
-IF('Financial Goals (recurring)'!$K$3=4,IF('Detailed Cash Flow Chart'!AN123="",0,'Detailed Cash Flow Chart'!AN123),0)</f>
        <v>#N/A</v>
      </c>
      <c r="AF123" s="139"/>
      <c r="AG123" s="145" t="e">
        <f ca="1">AE123
-IF('Financial Goals (non-recurring)'!$B$4=5,IF('Detailed Cash Flow Chart'!S123="",0,'Detailed Cash Flow Chart'!S123),0)
-IF('Financial Goals (non-recurring)'!$D$4=5,IF('Detailed Cash Flow Chart'!U123="",0,'Detailed Cash Flow Chart'!U123),0)
-IF('Financial Goals (non-recurring)'!$F$4=5,IF('Detailed Cash Flow Chart'!W123="",0,'Detailed Cash Flow Chart'!W123),0)
-IF('Financial Goals (non-recurring)'!$H$4=5,IF('Detailed Cash Flow Chart'!Y123="",0,'Detailed Cash Flow Chart'!Y123),0)
-IF('Financial Goals (non-recurring)'!$J$4=5,IF('Detailed Cash Flow Chart'!AA123="",0,'Detailed Cash Flow Chart'!AA123),0)
-IF('Financial Goals (recurring)'!$B$3=5,IF('Detailed Cash Flow Chart'!AG123="",0,'Detailed Cash Flow Chart'!AG123),0)
-IF('Financial Goals (recurring)'!$K$3=5,IF('Detailed Cash Flow Chart'!AN123="",0,'Detailed Cash Flow Chart'!AN123),0)</f>
        <v>#N/A</v>
      </c>
      <c r="AI123" s="145" t="e">
        <f ca="1">AG123
-IF('Financial Goals (non-recurring)'!$B$4=6,IF('Detailed Cash Flow Chart'!S123="",0,'Detailed Cash Flow Chart'!S123),0)
-IF('Financial Goals (non-recurring)'!$D$4=6,IF('Detailed Cash Flow Chart'!U123="",0,'Detailed Cash Flow Chart'!U123),0)
-IF('Financial Goals (non-recurring)'!$F$4=6,IF('Detailed Cash Flow Chart'!W123="",0,'Detailed Cash Flow Chart'!W123),0)
-IF('Financial Goals (non-recurring)'!$H$4=6,IF('Detailed Cash Flow Chart'!Y123="",0,'Detailed Cash Flow Chart'!Y123),0)
-IF('Financial Goals (non-recurring)'!$J$4=6,IF('Detailed Cash Flow Chart'!AA123="",0,'Detailed Cash Flow Chart'!AA123),0)
-IF('Financial Goals (recurring)'!$B$3=6,IF('Detailed Cash Flow Chart'!AG123="",0,'Detailed Cash Flow Chart'!AG123),0)
-IF('Financial Goals (recurring)'!$K$3=6,IF('Detailed Cash Flow Chart'!AN123="",0,'Detailed Cash Flow Chart'!AN123),0)</f>
        <v>#N/A</v>
      </c>
      <c r="AK123" s="145" t="e">
        <f ca="1">AI123
-IF('Financial Goals (non-recurring)'!$B$4=7,IF('Detailed Cash Flow Chart'!S123="",0,'Detailed Cash Flow Chart'!S123),0)
-IF('Financial Goals (non-recurring)'!$D$4=7,IF('Detailed Cash Flow Chart'!U123="",0,'Detailed Cash Flow Chart'!U123),0)
-IF('Financial Goals (non-recurring)'!$F$4=7,IF('Detailed Cash Flow Chart'!W123="",0,'Detailed Cash Flow Chart'!W123),0)
-IF('Financial Goals (non-recurring)'!$H$4=7,IF('Detailed Cash Flow Chart'!Y123="",0,'Detailed Cash Flow Chart'!Y123),0)
-IF('Financial Goals (non-recurring)'!$J$4=7,IF('Detailed Cash Flow Chart'!AA123="",0,'Detailed Cash Flow Chart'!AA123),0)
-IF('Financial Goals (recurring)'!$B$3=7,IF('Detailed Cash Flow Chart'!AG123="",0,'Detailed Cash Flow Chart'!AG123),0)
-IF('Financial Goals (recurring)'!$K$3=7,IF('Detailed Cash Flow Chart'!AN123="",0,'Detailed Cash Flow Chart'!AN123),0)</f>
        <v>#N/A</v>
      </c>
    </row>
    <row r="124" spans="1:37" ht="15.6">
      <c r="A124" s="45" t="e">
        <f ca="1">IF(ISERROR(C124),NA(),'Detailed Cash Flow Chart'!AJ124)</f>
        <v>#N/A</v>
      </c>
      <c r="B124" s="40" t="str">
        <f ca="1">'Detailed Cash Flow Chart'!B124</f>
        <v/>
      </c>
      <c r="C124" s="87" t="e">
        <f t="shared" ca="1" si="21"/>
        <v>#N/A</v>
      </c>
      <c r="D124" s="87" t="e">
        <f t="shared" ca="1" si="12"/>
        <v>#N/A</v>
      </c>
      <c r="E124" s="87" t="e">
        <f t="shared" ca="1" si="13"/>
        <v>#N/A</v>
      </c>
      <c r="F124" s="87" t="e">
        <f t="shared" ca="1" si="14"/>
        <v>#N/A</v>
      </c>
      <c r="G124" s="87" t="e">
        <f t="shared" ca="1" si="15"/>
        <v>#N/A</v>
      </c>
      <c r="H124" s="87" t="e">
        <f t="shared" ca="1" si="18"/>
        <v>#N/A</v>
      </c>
      <c r="I124" s="87">
        <f ca="1">'Detailed Cash Flow Chart'!D124</f>
        <v>0</v>
      </c>
      <c r="J124" s="32" t="e">
        <f ca="1">IF(ISERROR(C124),NA(),'Detailed Cash Flow Chart'!C124)</f>
        <v>#N/A</v>
      </c>
      <c r="K124" s="32" t="e">
        <f t="shared" ca="1" si="20"/>
        <v>#N/A</v>
      </c>
      <c r="L124" s="46" t="e">
        <f ca="1">IF(ISERROR(C124),NA(),'Detailed Cash Flow Chart'!AQ124)</f>
        <v>#N/A</v>
      </c>
      <c r="M124" s="32" t="e">
        <f t="shared" ca="1" si="19"/>
        <v>#N/A</v>
      </c>
      <c r="N124" s="28"/>
      <c r="O124" s="67"/>
      <c r="P124" s="67"/>
      <c r="Q124" s="67"/>
      <c r="R124" s="67"/>
      <c r="S124" s="67"/>
      <c r="T124" s="67"/>
      <c r="U124" s="67"/>
      <c r="W124" s="67"/>
      <c r="X124" s="67"/>
      <c r="Y124" s="140" t="e">
        <f ca="1">IF('Detailed Cash Flow Chart'!E124=0,NA(),M124-'Detailed Cash Flow Chart'!E124)</f>
        <v>#N/A</v>
      </c>
      <c r="Z124" s="83"/>
      <c r="AA124" s="141" t="e">
        <f ca="1">Y124
-IF('Financial Goals (non-recurring)'!$B$4=2,IF('Detailed Cash Flow Chart'!S124="",0,'Detailed Cash Flow Chart'!S124),0)
-IF('Financial Goals (non-recurring)'!$D$4=2,IF('Detailed Cash Flow Chart'!U124="",0,'Detailed Cash Flow Chart'!U124),0)
-IF('Financial Goals (non-recurring)'!$F$4=2,IF('Detailed Cash Flow Chart'!W124="",0,'Detailed Cash Flow Chart'!W124),0)
-IF('Financial Goals (non-recurring)'!$H$4=2,IF('Detailed Cash Flow Chart'!Y124="",0,'Detailed Cash Flow Chart'!Y124),0)
-IF('Financial Goals (non-recurring)'!$J$4=2,IF('Detailed Cash Flow Chart'!AA124="",0,'Detailed Cash Flow Chart'!AA124),0)
-IF('Financial Goals (recurring)'!$B$3=2,IF('Detailed Cash Flow Chart'!AG124="",0,'Detailed Cash Flow Chart'!AG124),0)
-IF('Financial Goals (recurring)'!$K$3=2,IF('Detailed Cash Flow Chart'!AN124="",0,'Detailed Cash Flow Chart'!AN124),0)</f>
        <v>#N/A</v>
      </c>
      <c r="AB124" s="139"/>
      <c r="AC124" s="140" t="e">
        <f ca="1">AA124
-IF('Financial Goals (non-recurring)'!$B$4=3,IF('Detailed Cash Flow Chart'!S124="",0,'Detailed Cash Flow Chart'!S124),0)
-IF('Financial Goals (non-recurring)'!$D$4=3,IF('Detailed Cash Flow Chart'!U124="",0,'Detailed Cash Flow Chart'!U124),0)
-IF('Financial Goals (non-recurring)'!$F$4=3,IF('Detailed Cash Flow Chart'!W124="",0,'Detailed Cash Flow Chart'!W124),0)
-IF('Financial Goals (non-recurring)'!$H$4=3,IF('Detailed Cash Flow Chart'!Y124="",0,'Detailed Cash Flow Chart'!Y124),0)
-IF('Financial Goals (non-recurring)'!$J$4=3,IF('Detailed Cash Flow Chart'!AA124="",0,'Detailed Cash Flow Chart'!AA124),0)
-IF('Financial Goals (recurring)'!$B$3=3,IF('Detailed Cash Flow Chart'!AG124="",0,'Detailed Cash Flow Chart'!AG124),0)
-IF('Financial Goals (recurring)'!$K$3=3,IF('Detailed Cash Flow Chart'!AN124="",0,'Detailed Cash Flow Chart'!AN124),0)</f>
        <v>#N/A</v>
      </c>
      <c r="AD124" s="83"/>
      <c r="AE124" s="146" t="e">
        <f ca="1">AC124
-IF('Financial Goals (non-recurring)'!$B$4=4,IF('Detailed Cash Flow Chart'!S124="",0,'Detailed Cash Flow Chart'!S124),0)
-IF('Financial Goals (non-recurring)'!$D$4=4,IF('Detailed Cash Flow Chart'!U124="",0,'Detailed Cash Flow Chart'!U124),0)
-IF('Financial Goals (non-recurring)'!$F$4=4,IF('Detailed Cash Flow Chart'!W124="",0,'Detailed Cash Flow Chart'!W124),0)
-IF('Financial Goals (non-recurring)'!$H$4=4,IF('Detailed Cash Flow Chart'!Y124="",0,'Detailed Cash Flow Chart'!Y124),0)
-IF('Financial Goals (non-recurring)'!$J$4=4,IF('Detailed Cash Flow Chart'!AA124="",0,'Detailed Cash Flow Chart'!AA124),0)
-IF('Financial Goals (recurring)'!$B$3=4,IF('Detailed Cash Flow Chart'!AG124="",0,'Detailed Cash Flow Chart'!AG124),0)
-IF('Financial Goals (recurring)'!$K$3=4,IF('Detailed Cash Flow Chart'!AN124="",0,'Detailed Cash Flow Chart'!AN124),0)</f>
        <v>#N/A</v>
      </c>
      <c r="AF124" s="139"/>
      <c r="AG124" s="145" t="e">
        <f ca="1">AE124
-IF('Financial Goals (non-recurring)'!$B$4=5,IF('Detailed Cash Flow Chart'!S124="",0,'Detailed Cash Flow Chart'!S124),0)
-IF('Financial Goals (non-recurring)'!$D$4=5,IF('Detailed Cash Flow Chart'!U124="",0,'Detailed Cash Flow Chart'!U124),0)
-IF('Financial Goals (non-recurring)'!$F$4=5,IF('Detailed Cash Flow Chart'!W124="",0,'Detailed Cash Flow Chart'!W124),0)
-IF('Financial Goals (non-recurring)'!$H$4=5,IF('Detailed Cash Flow Chart'!Y124="",0,'Detailed Cash Flow Chart'!Y124),0)
-IF('Financial Goals (non-recurring)'!$J$4=5,IF('Detailed Cash Flow Chart'!AA124="",0,'Detailed Cash Flow Chart'!AA124),0)
-IF('Financial Goals (recurring)'!$B$3=5,IF('Detailed Cash Flow Chart'!AG124="",0,'Detailed Cash Flow Chart'!AG124),0)
-IF('Financial Goals (recurring)'!$K$3=5,IF('Detailed Cash Flow Chart'!AN124="",0,'Detailed Cash Flow Chart'!AN124),0)</f>
        <v>#N/A</v>
      </c>
      <c r="AI124" s="145" t="e">
        <f ca="1">AG124
-IF('Financial Goals (non-recurring)'!$B$4=6,IF('Detailed Cash Flow Chart'!S124="",0,'Detailed Cash Flow Chart'!S124),0)
-IF('Financial Goals (non-recurring)'!$D$4=6,IF('Detailed Cash Flow Chart'!U124="",0,'Detailed Cash Flow Chart'!U124),0)
-IF('Financial Goals (non-recurring)'!$F$4=6,IF('Detailed Cash Flow Chart'!W124="",0,'Detailed Cash Flow Chart'!W124),0)
-IF('Financial Goals (non-recurring)'!$H$4=6,IF('Detailed Cash Flow Chart'!Y124="",0,'Detailed Cash Flow Chart'!Y124),0)
-IF('Financial Goals (non-recurring)'!$J$4=6,IF('Detailed Cash Flow Chart'!AA124="",0,'Detailed Cash Flow Chart'!AA124),0)
-IF('Financial Goals (recurring)'!$B$3=6,IF('Detailed Cash Flow Chart'!AG124="",0,'Detailed Cash Flow Chart'!AG124),0)
-IF('Financial Goals (recurring)'!$K$3=6,IF('Detailed Cash Flow Chart'!AN124="",0,'Detailed Cash Flow Chart'!AN124),0)</f>
        <v>#N/A</v>
      </c>
      <c r="AK124" s="145" t="e">
        <f ca="1">AI124
-IF('Financial Goals (non-recurring)'!$B$4=7,IF('Detailed Cash Flow Chart'!S124="",0,'Detailed Cash Flow Chart'!S124),0)
-IF('Financial Goals (non-recurring)'!$D$4=7,IF('Detailed Cash Flow Chart'!U124="",0,'Detailed Cash Flow Chart'!U124),0)
-IF('Financial Goals (non-recurring)'!$F$4=7,IF('Detailed Cash Flow Chart'!W124="",0,'Detailed Cash Flow Chart'!W124),0)
-IF('Financial Goals (non-recurring)'!$H$4=7,IF('Detailed Cash Flow Chart'!Y124="",0,'Detailed Cash Flow Chart'!Y124),0)
-IF('Financial Goals (non-recurring)'!$J$4=7,IF('Detailed Cash Flow Chart'!AA124="",0,'Detailed Cash Flow Chart'!AA124),0)
-IF('Financial Goals (recurring)'!$B$3=7,IF('Detailed Cash Flow Chart'!AG124="",0,'Detailed Cash Flow Chart'!AG124),0)
-IF('Financial Goals (recurring)'!$K$3=7,IF('Detailed Cash Flow Chart'!AN124="",0,'Detailed Cash Flow Chart'!AN124),0)</f>
        <v>#N/A</v>
      </c>
    </row>
    <row r="125" spans="1:37" ht="15.6">
      <c r="A125" s="45" t="e">
        <f ca="1">IF(ISERROR(C125),NA(),'Detailed Cash Flow Chart'!AJ125)</f>
        <v>#N/A</v>
      </c>
      <c r="B125" s="40" t="str">
        <f ca="1">'Detailed Cash Flow Chart'!B125</f>
        <v/>
      </c>
      <c r="C125" s="87" t="e">
        <f t="shared" ca="1" si="21"/>
        <v>#N/A</v>
      </c>
      <c r="D125" s="87" t="e">
        <f t="shared" ca="1" si="12"/>
        <v>#N/A</v>
      </c>
      <c r="E125" s="87" t="e">
        <f t="shared" ca="1" si="13"/>
        <v>#N/A</v>
      </c>
      <c r="F125" s="87" t="e">
        <f t="shared" ca="1" si="14"/>
        <v>#N/A</v>
      </c>
      <c r="G125" s="87" t="e">
        <f t="shared" ca="1" si="15"/>
        <v>#N/A</v>
      </c>
      <c r="H125" s="87" t="e">
        <f t="shared" ca="1" si="18"/>
        <v>#N/A</v>
      </c>
      <c r="I125" s="87">
        <f ca="1">'Detailed Cash Flow Chart'!D125</f>
        <v>0</v>
      </c>
      <c r="J125" s="32" t="e">
        <f ca="1">IF(ISERROR(C125),NA(),'Detailed Cash Flow Chart'!C125)</f>
        <v>#N/A</v>
      </c>
      <c r="K125" s="32" t="e">
        <f t="shared" ca="1" si="20"/>
        <v>#N/A</v>
      </c>
      <c r="L125" s="46" t="e">
        <f ca="1">IF(ISERROR(C125),NA(),'Detailed Cash Flow Chart'!AQ125)</f>
        <v>#N/A</v>
      </c>
      <c r="M125" s="32" t="e">
        <f t="shared" ca="1" si="19"/>
        <v>#N/A</v>
      </c>
      <c r="N125" s="28"/>
      <c r="O125" s="67"/>
      <c r="P125" s="67"/>
      <c r="Q125" s="67"/>
      <c r="R125" s="67"/>
      <c r="S125" s="67"/>
      <c r="T125" s="67"/>
      <c r="U125" s="67"/>
      <c r="W125" s="67"/>
      <c r="X125" s="67"/>
      <c r="Y125" s="140" t="e">
        <f ca="1">IF('Detailed Cash Flow Chart'!E125=0,NA(),M125-'Detailed Cash Flow Chart'!E125)</f>
        <v>#N/A</v>
      </c>
      <c r="Z125" s="83"/>
      <c r="AA125" s="141" t="e">
        <f ca="1">Y125
-IF('Financial Goals (non-recurring)'!$B$4=2,IF('Detailed Cash Flow Chart'!S125="",0,'Detailed Cash Flow Chart'!S125),0)
-IF('Financial Goals (non-recurring)'!$D$4=2,IF('Detailed Cash Flow Chart'!U125="",0,'Detailed Cash Flow Chart'!U125),0)
-IF('Financial Goals (non-recurring)'!$F$4=2,IF('Detailed Cash Flow Chart'!W125="",0,'Detailed Cash Flow Chart'!W125),0)
-IF('Financial Goals (non-recurring)'!$H$4=2,IF('Detailed Cash Flow Chart'!Y125="",0,'Detailed Cash Flow Chart'!Y125),0)
-IF('Financial Goals (non-recurring)'!$J$4=2,IF('Detailed Cash Flow Chart'!AA125="",0,'Detailed Cash Flow Chart'!AA125),0)
-IF('Financial Goals (recurring)'!$B$3=2,IF('Detailed Cash Flow Chart'!AG125="",0,'Detailed Cash Flow Chart'!AG125),0)
-IF('Financial Goals (recurring)'!$K$3=2,IF('Detailed Cash Flow Chart'!AN125="",0,'Detailed Cash Flow Chart'!AN125),0)</f>
        <v>#N/A</v>
      </c>
      <c r="AB125" s="139"/>
      <c r="AC125" s="140" t="e">
        <f ca="1">AA125
-IF('Financial Goals (non-recurring)'!$B$4=3,IF('Detailed Cash Flow Chart'!S125="",0,'Detailed Cash Flow Chart'!S125),0)
-IF('Financial Goals (non-recurring)'!$D$4=3,IF('Detailed Cash Flow Chart'!U125="",0,'Detailed Cash Flow Chart'!U125),0)
-IF('Financial Goals (non-recurring)'!$F$4=3,IF('Detailed Cash Flow Chart'!W125="",0,'Detailed Cash Flow Chart'!W125),0)
-IF('Financial Goals (non-recurring)'!$H$4=3,IF('Detailed Cash Flow Chart'!Y125="",0,'Detailed Cash Flow Chart'!Y125),0)
-IF('Financial Goals (non-recurring)'!$J$4=3,IF('Detailed Cash Flow Chart'!AA125="",0,'Detailed Cash Flow Chart'!AA125),0)
-IF('Financial Goals (recurring)'!$B$3=3,IF('Detailed Cash Flow Chart'!AG125="",0,'Detailed Cash Flow Chart'!AG125),0)
-IF('Financial Goals (recurring)'!$K$3=3,IF('Detailed Cash Flow Chart'!AN125="",0,'Detailed Cash Flow Chart'!AN125),0)</f>
        <v>#N/A</v>
      </c>
      <c r="AD125" s="83"/>
      <c r="AE125" s="146" t="e">
        <f ca="1">AC125
-IF('Financial Goals (non-recurring)'!$B$4=4,IF('Detailed Cash Flow Chart'!S125="",0,'Detailed Cash Flow Chart'!S125),0)
-IF('Financial Goals (non-recurring)'!$D$4=4,IF('Detailed Cash Flow Chart'!U125="",0,'Detailed Cash Flow Chart'!U125),0)
-IF('Financial Goals (non-recurring)'!$F$4=4,IF('Detailed Cash Flow Chart'!W125="",0,'Detailed Cash Flow Chart'!W125),0)
-IF('Financial Goals (non-recurring)'!$H$4=4,IF('Detailed Cash Flow Chart'!Y125="",0,'Detailed Cash Flow Chart'!Y125),0)
-IF('Financial Goals (non-recurring)'!$J$4=4,IF('Detailed Cash Flow Chart'!AA125="",0,'Detailed Cash Flow Chart'!AA125),0)
-IF('Financial Goals (recurring)'!$B$3=4,IF('Detailed Cash Flow Chart'!AG125="",0,'Detailed Cash Flow Chart'!AG125),0)
-IF('Financial Goals (recurring)'!$K$3=4,IF('Detailed Cash Flow Chart'!AN125="",0,'Detailed Cash Flow Chart'!AN125),0)</f>
        <v>#N/A</v>
      </c>
      <c r="AF125" s="139"/>
      <c r="AG125" s="145" t="e">
        <f ca="1">AE125
-IF('Financial Goals (non-recurring)'!$B$4=5,IF('Detailed Cash Flow Chart'!S125="",0,'Detailed Cash Flow Chart'!S125),0)
-IF('Financial Goals (non-recurring)'!$D$4=5,IF('Detailed Cash Flow Chart'!U125="",0,'Detailed Cash Flow Chart'!U125),0)
-IF('Financial Goals (non-recurring)'!$F$4=5,IF('Detailed Cash Flow Chart'!W125="",0,'Detailed Cash Flow Chart'!W125),0)
-IF('Financial Goals (non-recurring)'!$H$4=5,IF('Detailed Cash Flow Chart'!Y125="",0,'Detailed Cash Flow Chart'!Y125),0)
-IF('Financial Goals (non-recurring)'!$J$4=5,IF('Detailed Cash Flow Chart'!AA125="",0,'Detailed Cash Flow Chart'!AA125),0)
-IF('Financial Goals (recurring)'!$B$3=5,IF('Detailed Cash Flow Chart'!AG125="",0,'Detailed Cash Flow Chart'!AG125),0)
-IF('Financial Goals (recurring)'!$K$3=5,IF('Detailed Cash Flow Chart'!AN125="",0,'Detailed Cash Flow Chart'!AN125),0)</f>
        <v>#N/A</v>
      </c>
      <c r="AI125" s="145" t="e">
        <f ca="1">AG125
-IF('Financial Goals (non-recurring)'!$B$4=6,IF('Detailed Cash Flow Chart'!S125="",0,'Detailed Cash Flow Chart'!S125),0)
-IF('Financial Goals (non-recurring)'!$D$4=6,IF('Detailed Cash Flow Chart'!U125="",0,'Detailed Cash Flow Chart'!U125),0)
-IF('Financial Goals (non-recurring)'!$F$4=6,IF('Detailed Cash Flow Chart'!W125="",0,'Detailed Cash Flow Chart'!W125),0)
-IF('Financial Goals (non-recurring)'!$H$4=6,IF('Detailed Cash Flow Chart'!Y125="",0,'Detailed Cash Flow Chart'!Y125),0)
-IF('Financial Goals (non-recurring)'!$J$4=6,IF('Detailed Cash Flow Chart'!AA125="",0,'Detailed Cash Flow Chart'!AA125),0)
-IF('Financial Goals (recurring)'!$B$3=6,IF('Detailed Cash Flow Chart'!AG125="",0,'Detailed Cash Flow Chart'!AG125),0)
-IF('Financial Goals (recurring)'!$K$3=6,IF('Detailed Cash Flow Chart'!AN125="",0,'Detailed Cash Flow Chart'!AN125),0)</f>
        <v>#N/A</v>
      </c>
      <c r="AK125" s="145" t="e">
        <f ca="1">AI125
-IF('Financial Goals (non-recurring)'!$B$4=7,IF('Detailed Cash Flow Chart'!S125="",0,'Detailed Cash Flow Chart'!S125),0)
-IF('Financial Goals (non-recurring)'!$D$4=7,IF('Detailed Cash Flow Chart'!U125="",0,'Detailed Cash Flow Chart'!U125),0)
-IF('Financial Goals (non-recurring)'!$F$4=7,IF('Detailed Cash Flow Chart'!W125="",0,'Detailed Cash Flow Chart'!W125),0)
-IF('Financial Goals (non-recurring)'!$H$4=7,IF('Detailed Cash Flow Chart'!Y125="",0,'Detailed Cash Flow Chart'!Y125),0)
-IF('Financial Goals (non-recurring)'!$J$4=7,IF('Detailed Cash Flow Chart'!AA125="",0,'Detailed Cash Flow Chart'!AA125),0)
-IF('Financial Goals (recurring)'!$B$3=7,IF('Detailed Cash Flow Chart'!AG125="",0,'Detailed Cash Flow Chart'!AG125),0)
-IF('Financial Goals (recurring)'!$K$3=7,IF('Detailed Cash Flow Chart'!AN125="",0,'Detailed Cash Flow Chart'!AN125),0)</f>
        <v>#N/A</v>
      </c>
    </row>
    <row r="126" spans="1:37" ht="15.6">
      <c r="A126" s="45" t="e">
        <f ca="1">IF(ISERROR(C126),NA(),'Detailed Cash Flow Chart'!AJ126)</f>
        <v>#N/A</v>
      </c>
      <c r="B126" s="40" t="str">
        <f ca="1">'Detailed Cash Flow Chart'!B126</f>
        <v/>
      </c>
      <c r="C126" s="87" t="e">
        <f t="shared" ca="1" si="21"/>
        <v>#N/A</v>
      </c>
      <c r="D126" s="87" t="e">
        <f t="shared" ca="1" si="12"/>
        <v>#N/A</v>
      </c>
      <c r="E126" s="87" t="e">
        <f t="shared" ca="1" si="13"/>
        <v>#N/A</v>
      </c>
      <c r="F126" s="87" t="e">
        <f t="shared" ca="1" si="14"/>
        <v>#N/A</v>
      </c>
      <c r="G126" s="87" t="e">
        <f t="shared" ca="1" si="15"/>
        <v>#N/A</v>
      </c>
      <c r="H126" s="87" t="e">
        <f t="shared" ca="1" si="18"/>
        <v>#N/A</v>
      </c>
      <c r="I126" s="87">
        <f ca="1">'Detailed Cash Flow Chart'!D126</f>
        <v>0</v>
      </c>
      <c r="J126" s="32" t="e">
        <f ca="1">IF(ISERROR(C126),NA(),'Detailed Cash Flow Chart'!C126)</f>
        <v>#N/A</v>
      </c>
      <c r="K126" s="32" t="e">
        <f t="shared" ca="1" si="20"/>
        <v>#N/A</v>
      </c>
      <c r="L126" s="46" t="e">
        <f ca="1">IF(ISERROR(C126),NA(),'Detailed Cash Flow Chart'!AQ126)</f>
        <v>#N/A</v>
      </c>
      <c r="M126" s="32" t="e">
        <f t="shared" ca="1" si="19"/>
        <v>#N/A</v>
      </c>
      <c r="N126" s="28"/>
      <c r="O126" s="67"/>
      <c r="P126" s="67"/>
      <c r="Q126" s="67"/>
      <c r="R126" s="67"/>
      <c r="S126" s="67"/>
      <c r="T126" s="67"/>
      <c r="U126" s="67"/>
      <c r="W126" s="67"/>
      <c r="X126" s="67"/>
      <c r="Y126" s="140" t="e">
        <f ca="1">IF('Detailed Cash Flow Chart'!E126=0,NA(),M126-'Detailed Cash Flow Chart'!E126)</f>
        <v>#N/A</v>
      </c>
      <c r="Z126" s="83"/>
      <c r="AA126" s="141" t="e">
        <f ca="1">Y126
-IF('Financial Goals (non-recurring)'!$B$4=2,IF('Detailed Cash Flow Chart'!S126="",0,'Detailed Cash Flow Chart'!S126),0)
-IF('Financial Goals (non-recurring)'!$D$4=2,IF('Detailed Cash Flow Chart'!U126="",0,'Detailed Cash Flow Chart'!U126),0)
-IF('Financial Goals (non-recurring)'!$F$4=2,IF('Detailed Cash Flow Chart'!W126="",0,'Detailed Cash Flow Chart'!W126),0)
-IF('Financial Goals (non-recurring)'!$H$4=2,IF('Detailed Cash Flow Chart'!Y126="",0,'Detailed Cash Flow Chart'!Y126),0)
-IF('Financial Goals (non-recurring)'!$J$4=2,IF('Detailed Cash Flow Chart'!AA126="",0,'Detailed Cash Flow Chart'!AA126),0)
-IF('Financial Goals (recurring)'!$B$3=2,IF('Detailed Cash Flow Chart'!AG126="",0,'Detailed Cash Flow Chart'!AG126),0)
-IF('Financial Goals (recurring)'!$K$3=2,IF('Detailed Cash Flow Chart'!AN126="",0,'Detailed Cash Flow Chart'!AN126),0)</f>
        <v>#N/A</v>
      </c>
      <c r="AB126" s="139"/>
      <c r="AC126" s="140" t="e">
        <f ca="1">AA126
-IF('Financial Goals (non-recurring)'!$B$4=3,IF('Detailed Cash Flow Chart'!S126="",0,'Detailed Cash Flow Chart'!S126),0)
-IF('Financial Goals (non-recurring)'!$D$4=3,IF('Detailed Cash Flow Chart'!U126="",0,'Detailed Cash Flow Chart'!U126),0)
-IF('Financial Goals (non-recurring)'!$F$4=3,IF('Detailed Cash Flow Chart'!W126="",0,'Detailed Cash Flow Chart'!W126),0)
-IF('Financial Goals (non-recurring)'!$H$4=3,IF('Detailed Cash Flow Chart'!Y126="",0,'Detailed Cash Flow Chart'!Y126),0)
-IF('Financial Goals (non-recurring)'!$J$4=3,IF('Detailed Cash Flow Chart'!AA126="",0,'Detailed Cash Flow Chart'!AA126),0)
-IF('Financial Goals (recurring)'!$B$3=3,IF('Detailed Cash Flow Chart'!AG126="",0,'Detailed Cash Flow Chart'!AG126),0)
-IF('Financial Goals (recurring)'!$K$3=3,IF('Detailed Cash Flow Chart'!AN126="",0,'Detailed Cash Flow Chart'!AN126),0)</f>
        <v>#N/A</v>
      </c>
      <c r="AD126" s="83"/>
      <c r="AE126" s="146" t="e">
        <f ca="1">AC126
-IF('Financial Goals (non-recurring)'!$B$4=4,IF('Detailed Cash Flow Chart'!S126="",0,'Detailed Cash Flow Chart'!S126),0)
-IF('Financial Goals (non-recurring)'!$D$4=4,IF('Detailed Cash Flow Chart'!U126="",0,'Detailed Cash Flow Chart'!U126),0)
-IF('Financial Goals (non-recurring)'!$F$4=4,IF('Detailed Cash Flow Chart'!W126="",0,'Detailed Cash Flow Chart'!W126),0)
-IF('Financial Goals (non-recurring)'!$H$4=4,IF('Detailed Cash Flow Chart'!Y126="",0,'Detailed Cash Flow Chart'!Y126),0)
-IF('Financial Goals (non-recurring)'!$J$4=4,IF('Detailed Cash Flow Chart'!AA126="",0,'Detailed Cash Flow Chart'!AA126),0)
-IF('Financial Goals (recurring)'!$B$3=4,IF('Detailed Cash Flow Chart'!AG126="",0,'Detailed Cash Flow Chart'!AG126),0)
-IF('Financial Goals (recurring)'!$K$3=4,IF('Detailed Cash Flow Chart'!AN126="",0,'Detailed Cash Flow Chart'!AN126),0)</f>
        <v>#N/A</v>
      </c>
      <c r="AF126" s="139"/>
      <c r="AG126" s="145" t="e">
        <f ca="1">AE126
-IF('Financial Goals (non-recurring)'!$B$4=5,IF('Detailed Cash Flow Chart'!S126="",0,'Detailed Cash Flow Chart'!S126),0)
-IF('Financial Goals (non-recurring)'!$D$4=5,IF('Detailed Cash Flow Chart'!U126="",0,'Detailed Cash Flow Chart'!U126),0)
-IF('Financial Goals (non-recurring)'!$F$4=5,IF('Detailed Cash Flow Chart'!W126="",0,'Detailed Cash Flow Chart'!W126),0)
-IF('Financial Goals (non-recurring)'!$H$4=5,IF('Detailed Cash Flow Chart'!Y126="",0,'Detailed Cash Flow Chart'!Y126),0)
-IF('Financial Goals (non-recurring)'!$J$4=5,IF('Detailed Cash Flow Chart'!AA126="",0,'Detailed Cash Flow Chart'!AA126),0)
-IF('Financial Goals (recurring)'!$B$3=5,IF('Detailed Cash Flow Chart'!AG126="",0,'Detailed Cash Flow Chart'!AG126),0)
-IF('Financial Goals (recurring)'!$K$3=5,IF('Detailed Cash Flow Chart'!AN126="",0,'Detailed Cash Flow Chart'!AN126),0)</f>
        <v>#N/A</v>
      </c>
      <c r="AI126" s="145" t="e">
        <f ca="1">AG126
-IF('Financial Goals (non-recurring)'!$B$4=6,IF('Detailed Cash Flow Chart'!S126="",0,'Detailed Cash Flow Chart'!S126),0)
-IF('Financial Goals (non-recurring)'!$D$4=6,IF('Detailed Cash Flow Chart'!U126="",0,'Detailed Cash Flow Chart'!U126),0)
-IF('Financial Goals (non-recurring)'!$F$4=6,IF('Detailed Cash Flow Chart'!W126="",0,'Detailed Cash Flow Chart'!W126),0)
-IF('Financial Goals (non-recurring)'!$H$4=6,IF('Detailed Cash Flow Chart'!Y126="",0,'Detailed Cash Flow Chart'!Y126),0)
-IF('Financial Goals (non-recurring)'!$J$4=6,IF('Detailed Cash Flow Chart'!AA126="",0,'Detailed Cash Flow Chart'!AA126),0)
-IF('Financial Goals (recurring)'!$B$3=6,IF('Detailed Cash Flow Chart'!AG126="",0,'Detailed Cash Flow Chart'!AG126),0)
-IF('Financial Goals (recurring)'!$K$3=6,IF('Detailed Cash Flow Chart'!AN126="",0,'Detailed Cash Flow Chart'!AN126),0)</f>
        <v>#N/A</v>
      </c>
      <c r="AK126" s="145" t="e">
        <f ca="1">AI126
-IF('Financial Goals (non-recurring)'!$B$4=7,IF('Detailed Cash Flow Chart'!S126="",0,'Detailed Cash Flow Chart'!S126),0)
-IF('Financial Goals (non-recurring)'!$D$4=7,IF('Detailed Cash Flow Chart'!U126="",0,'Detailed Cash Flow Chart'!U126),0)
-IF('Financial Goals (non-recurring)'!$F$4=7,IF('Detailed Cash Flow Chart'!W126="",0,'Detailed Cash Flow Chart'!W126),0)
-IF('Financial Goals (non-recurring)'!$H$4=7,IF('Detailed Cash Flow Chart'!Y126="",0,'Detailed Cash Flow Chart'!Y126),0)
-IF('Financial Goals (non-recurring)'!$J$4=7,IF('Detailed Cash Flow Chart'!AA126="",0,'Detailed Cash Flow Chart'!AA126),0)
-IF('Financial Goals (recurring)'!$B$3=7,IF('Detailed Cash Flow Chart'!AG126="",0,'Detailed Cash Flow Chart'!AG126),0)
-IF('Financial Goals (recurring)'!$K$3=7,IF('Detailed Cash Flow Chart'!AN126="",0,'Detailed Cash Flow Chart'!AN126),0)</f>
        <v>#N/A</v>
      </c>
    </row>
    <row r="127" spans="1:37" ht="15.6">
      <c r="A127" s="45" t="e">
        <f ca="1">IF(ISERROR(C127),NA(),'Detailed Cash Flow Chart'!AJ127)</f>
        <v>#N/A</v>
      </c>
      <c r="B127" s="40" t="str">
        <f ca="1">'Detailed Cash Flow Chart'!B127</f>
        <v/>
      </c>
      <c r="C127" s="87" t="e">
        <f t="shared" ca="1" si="21"/>
        <v>#N/A</v>
      </c>
      <c r="D127" s="87" t="e">
        <f t="shared" ca="1" si="12"/>
        <v>#N/A</v>
      </c>
      <c r="E127" s="87" t="e">
        <f t="shared" ca="1" si="13"/>
        <v>#N/A</v>
      </c>
      <c r="F127" s="87" t="e">
        <f t="shared" ca="1" si="14"/>
        <v>#N/A</v>
      </c>
      <c r="G127" s="87" t="e">
        <f t="shared" ca="1" si="15"/>
        <v>#N/A</v>
      </c>
      <c r="H127" s="87" t="e">
        <f t="shared" ca="1" si="18"/>
        <v>#N/A</v>
      </c>
      <c r="I127" s="87">
        <f ca="1">'Detailed Cash Flow Chart'!D127</f>
        <v>0</v>
      </c>
      <c r="J127" s="32" t="e">
        <f ca="1">IF(ISERROR(C127),NA(),'Detailed Cash Flow Chart'!C127)</f>
        <v>#N/A</v>
      </c>
      <c r="K127" s="32" t="e">
        <f t="shared" ca="1" si="20"/>
        <v>#N/A</v>
      </c>
      <c r="L127" s="46" t="e">
        <f ca="1">IF(ISERROR(C127),NA(),'Detailed Cash Flow Chart'!AQ127)</f>
        <v>#N/A</v>
      </c>
      <c r="M127" s="32" t="e">
        <f t="shared" ca="1" si="19"/>
        <v>#N/A</v>
      </c>
      <c r="N127" s="28"/>
      <c r="O127" s="67"/>
      <c r="P127" s="67"/>
      <c r="Q127" s="67"/>
      <c r="R127" s="67"/>
      <c r="S127" s="67"/>
      <c r="T127" s="67"/>
      <c r="U127" s="67"/>
      <c r="W127" s="67"/>
      <c r="X127" s="67"/>
      <c r="Y127" s="140" t="e">
        <f ca="1">IF('Detailed Cash Flow Chart'!E127=0,NA(),M127-'Detailed Cash Flow Chart'!E127)</f>
        <v>#N/A</v>
      </c>
      <c r="Z127" s="83"/>
      <c r="AA127" s="141" t="e">
        <f ca="1">Y127
-IF('Financial Goals (non-recurring)'!$B$4=2,IF('Detailed Cash Flow Chart'!S127="",0,'Detailed Cash Flow Chart'!S127),0)
-IF('Financial Goals (non-recurring)'!$D$4=2,IF('Detailed Cash Flow Chart'!U127="",0,'Detailed Cash Flow Chart'!U127),0)
-IF('Financial Goals (non-recurring)'!$F$4=2,IF('Detailed Cash Flow Chart'!W127="",0,'Detailed Cash Flow Chart'!W127),0)
-IF('Financial Goals (non-recurring)'!$H$4=2,IF('Detailed Cash Flow Chart'!Y127="",0,'Detailed Cash Flow Chart'!Y127),0)
-IF('Financial Goals (non-recurring)'!$J$4=2,IF('Detailed Cash Flow Chart'!AA127="",0,'Detailed Cash Flow Chart'!AA127),0)
-IF('Financial Goals (recurring)'!$B$3=2,IF('Detailed Cash Flow Chart'!AG127="",0,'Detailed Cash Flow Chart'!AG127),0)
-IF('Financial Goals (recurring)'!$K$3=2,IF('Detailed Cash Flow Chart'!AN127="",0,'Detailed Cash Flow Chart'!AN127),0)</f>
        <v>#N/A</v>
      </c>
      <c r="AB127" s="139"/>
      <c r="AC127" s="140" t="e">
        <f ca="1">AA127
-IF('Financial Goals (non-recurring)'!$B$4=3,IF('Detailed Cash Flow Chart'!S127="",0,'Detailed Cash Flow Chart'!S127),0)
-IF('Financial Goals (non-recurring)'!$D$4=3,IF('Detailed Cash Flow Chart'!U127="",0,'Detailed Cash Flow Chart'!U127),0)
-IF('Financial Goals (non-recurring)'!$F$4=3,IF('Detailed Cash Flow Chart'!W127="",0,'Detailed Cash Flow Chart'!W127),0)
-IF('Financial Goals (non-recurring)'!$H$4=3,IF('Detailed Cash Flow Chart'!Y127="",0,'Detailed Cash Flow Chart'!Y127),0)
-IF('Financial Goals (non-recurring)'!$J$4=3,IF('Detailed Cash Flow Chart'!AA127="",0,'Detailed Cash Flow Chart'!AA127),0)
-IF('Financial Goals (recurring)'!$B$3=3,IF('Detailed Cash Flow Chart'!AG127="",0,'Detailed Cash Flow Chart'!AG127),0)
-IF('Financial Goals (recurring)'!$K$3=3,IF('Detailed Cash Flow Chart'!AN127="",0,'Detailed Cash Flow Chart'!AN127),0)</f>
        <v>#N/A</v>
      </c>
      <c r="AD127" s="83"/>
      <c r="AE127" s="146" t="e">
        <f ca="1">AC127
-IF('Financial Goals (non-recurring)'!$B$4=4,IF('Detailed Cash Flow Chart'!S127="",0,'Detailed Cash Flow Chart'!S127),0)
-IF('Financial Goals (non-recurring)'!$D$4=4,IF('Detailed Cash Flow Chart'!U127="",0,'Detailed Cash Flow Chart'!U127),0)
-IF('Financial Goals (non-recurring)'!$F$4=4,IF('Detailed Cash Flow Chart'!W127="",0,'Detailed Cash Flow Chart'!W127),0)
-IF('Financial Goals (non-recurring)'!$H$4=4,IF('Detailed Cash Flow Chart'!Y127="",0,'Detailed Cash Flow Chart'!Y127),0)
-IF('Financial Goals (non-recurring)'!$J$4=4,IF('Detailed Cash Flow Chart'!AA127="",0,'Detailed Cash Flow Chart'!AA127),0)
-IF('Financial Goals (recurring)'!$B$3=4,IF('Detailed Cash Flow Chart'!AG127="",0,'Detailed Cash Flow Chart'!AG127),0)
-IF('Financial Goals (recurring)'!$K$3=4,IF('Detailed Cash Flow Chart'!AN127="",0,'Detailed Cash Flow Chart'!AN127),0)</f>
        <v>#N/A</v>
      </c>
      <c r="AF127" s="139"/>
      <c r="AG127" s="145" t="e">
        <f ca="1">AE127
-IF('Financial Goals (non-recurring)'!$B$4=5,IF('Detailed Cash Flow Chart'!S127="",0,'Detailed Cash Flow Chart'!S127),0)
-IF('Financial Goals (non-recurring)'!$D$4=5,IF('Detailed Cash Flow Chart'!U127="",0,'Detailed Cash Flow Chart'!U127),0)
-IF('Financial Goals (non-recurring)'!$F$4=5,IF('Detailed Cash Flow Chart'!W127="",0,'Detailed Cash Flow Chart'!W127),0)
-IF('Financial Goals (non-recurring)'!$H$4=5,IF('Detailed Cash Flow Chart'!Y127="",0,'Detailed Cash Flow Chart'!Y127),0)
-IF('Financial Goals (non-recurring)'!$J$4=5,IF('Detailed Cash Flow Chart'!AA127="",0,'Detailed Cash Flow Chart'!AA127),0)
-IF('Financial Goals (recurring)'!$B$3=5,IF('Detailed Cash Flow Chart'!AG127="",0,'Detailed Cash Flow Chart'!AG127),0)
-IF('Financial Goals (recurring)'!$K$3=5,IF('Detailed Cash Flow Chart'!AN127="",0,'Detailed Cash Flow Chart'!AN127),0)</f>
        <v>#N/A</v>
      </c>
      <c r="AI127" s="145" t="e">
        <f ca="1">AG127
-IF('Financial Goals (non-recurring)'!$B$4=6,IF('Detailed Cash Flow Chart'!S127="",0,'Detailed Cash Flow Chart'!S127),0)
-IF('Financial Goals (non-recurring)'!$D$4=6,IF('Detailed Cash Flow Chart'!U127="",0,'Detailed Cash Flow Chart'!U127),0)
-IF('Financial Goals (non-recurring)'!$F$4=6,IF('Detailed Cash Flow Chart'!W127="",0,'Detailed Cash Flow Chart'!W127),0)
-IF('Financial Goals (non-recurring)'!$H$4=6,IF('Detailed Cash Flow Chart'!Y127="",0,'Detailed Cash Flow Chart'!Y127),0)
-IF('Financial Goals (non-recurring)'!$J$4=6,IF('Detailed Cash Flow Chart'!AA127="",0,'Detailed Cash Flow Chart'!AA127),0)
-IF('Financial Goals (recurring)'!$B$3=6,IF('Detailed Cash Flow Chart'!AG127="",0,'Detailed Cash Flow Chart'!AG127),0)
-IF('Financial Goals (recurring)'!$K$3=6,IF('Detailed Cash Flow Chart'!AN127="",0,'Detailed Cash Flow Chart'!AN127),0)</f>
        <v>#N/A</v>
      </c>
      <c r="AK127" s="145" t="e">
        <f ca="1">AI127
-IF('Financial Goals (non-recurring)'!$B$4=7,IF('Detailed Cash Flow Chart'!S127="",0,'Detailed Cash Flow Chart'!S127),0)
-IF('Financial Goals (non-recurring)'!$D$4=7,IF('Detailed Cash Flow Chart'!U127="",0,'Detailed Cash Flow Chart'!U127),0)
-IF('Financial Goals (non-recurring)'!$F$4=7,IF('Detailed Cash Flow Chart'!W127="",0,'Detailed Cash Flow Chart'!W127),0)
-IF('Financial Goals (non-recurring)'!$H$4=7,IF('Detailed Cash Flow Chart'!Y127="",0,'Detailed Cash Flow Chart'!Y127),0)
-IF('Financial Goals (non-recurring)'!$J$4=7,IF('Detailed Cash Flow Chart'!AA127="",0,'Detailed Cash Flow Chart'!AA127),0)
-IF('Financial Goals (recurring)'!$B$3=7,IF('Detailed Cash Flow Chart'!AG127="",0,'Detailed Cash Flow Chart'!AG127),0)
-IF('Financial Goals (recurring)'!$K$3=7,IF('Detailed Cash Flow Chart'!AN127="",0,'Detailed Cash Flow Chart'!AN127),0)</f>
        <v>#N/A</v>
      </c>
    </row>
    <row r="128" spans="1:37" ht="15.6">
      <c r="A128" s="45" t="e">
        <f ca="1">IF(ISERROR(C128),NA(),'Detailed Cash Flow Chart'!AJ128)</f>
        <v>#N/A</v>
      </c>
      <c r="B128" s="40" t="str">
        <f ca="1">'Detailed Cash Flow Chart'!B128</f>
        <v/>
      </c>
      <c r="C128" s="87" t="e">
        <f t="shared" ca="1" si="21"/>
        <v>#N/A</v>
      </c>
      <c r="D128" s="87" t="e">
        <f t="shared" ca="1" si="12"/>
        <v>#N/A</v>
      </c>
      <c r="E128" s="87" t="e">
        <f t="shared" ca="1" si="13"/>
        <v>#N/A</v>
      </c>
      <c r="F128" s="87" t="e">
        <f t="shared" ca="1" si="14"/>
        <v>#N/A</v>
      </c>
      <c r="G128" s="87" t="e">
        <f t="shared" ca="1" si="15"/>
        <v>#N/A</v>
      </c>
      <c r="H128" s="87" t="e">
        <f t="shared" ca="1" si="18"/>
        <v>#N/A</v>
      </c>
      <c r="I128" s="87">
        <f ca="1">'Detailed Cash Flow Chart'!D128</f>
        <v>0</v>
      </c>
      <c r="J128" s="32" t="e">
        <f ca="1">IF(ISERROR(C128),NA(),'Detailed Cash Flow Chart'!C128)</f>
        <v>#N/A</v>
      </c>
      <c r="K128" s="32" t="e">
        <f t="shared" ca="1" si="20"/>
        <v>#N/A</v>
      </c>
      <c r="L128" s="46" t="e">
        <f ca="1">IF(ISERROR(C128),NA(),'Detailed Cash Flow Chart'!AQ128)</f>
        <v>#N/A</v>
      </c>
      <c r="M128" s="32" t="e">
        <f t="shared" ca="1" si="19"/>
        <v>#N/A</v>
      </c>
      <c r="N128" s="28"/>
      <c r="O128" s="67"/>
      <c r="P128" s="67"/>
      <c r="Q128" s="67"/>
      <c r="R128" s="67"/>
      <c r="S128" s="67"/>
      <c r="T128" s="67"/>
      <c r="U128" s="67"/>
      <c r="W128" s="67"/>
      <c r="X128" s="67"/>
      <c r="Y128" s="140" t="e">
        <f ca="1">IF('Detailed Cash Flow Chart'!E128=0,NA(),M128-'Detailed Cash Flow Chart'!E128)</f>
        <v>#N/A</v>
      </c>
      <c r="Z128" s="83"/>
      <c r="AA128" s="141" t="e">
        <f ca="1">Y128
-IF('Financial Goals (non-recurring)'!$B$4=2,IF('Detailed Cash Flow Chart'!S128="",0,'Detailed Cash Flow Chart'!S128),0)
-IF('Financial Goals (non-recurring)'!$D$4=2,IF('Detailed Cash Flow Chart'!U128="",0,'Detailed Cash Flow Chart'!U128),0)
-IF('Financial Goals (non-recurring)'!$F$4=2,IF('Detailed Cash Flow Chart'!W128="",0,'Detailed Cash Flow Chart'!W128),0)
-IF('Financial Goals (non-recurring)'!$H$4=2,IF('Detailed Cash Flow Chart'!Y128="",0,'Detailed Cash Flow Chart'!Y128),0)
-IF('Financial Goals (non-recurring)'!$J$4=2,IF('Detailed Cash Flow Chart'!AA128="",0,'Detailed Cash Flow Chart'!AA128),0)
-IF('Financial Goals (recurring)'!$B$3=2,IF('Detailed Cash Flow Chart'!AG128="",0,'Detailed Cash Flow Chart'!AG128),0)
-IF('Financial Goals (recurring)'!$K$3=2,IF('Detailed Cash Flow Chart'!AN128="",0,'Detailed Cash Flow Chart'!AN128),0)</f>
        <v>#N/A</v>
      </c>
      <c r="AB128" s="139"/>
      <c r="AC128" s="140" t="e">
        <f ca="1">AA128
-IF('Financial Goals (non-recurring)'!$B$4=3,IF('Detailed Cash Flow Chart'!S128="",0,'Detailed Cash Flow Chart'!S128),0)
-IF('Financial Goals (non-recurring)'!$D$4=3,IF('Detailed Cash Flow Chart'!U128="",0,'Detailed Cash Flow Chart'!U128),0)
-IF('Financial Goals (non-recurring)'!$F$4=3,IF('Detailed Cash Flow Chart'!W128="",0,'Detailed Cash Flow Chart'!W128),0)
-IF('Financial Goals (non-recurring)'!$H$4=3,IF('Detailed Cash Flow Chart'!Y128="",0,'Detailed Cash Flow Chart'!Y128),0)
-IF('Financial Goals (non-recurring)'!$J$4=3,IF('Detailed Cash Flow Chart'!AA128="",0,'Detailed Cash Flow Chart'!AA128),0)
-IF('Financial Goals (recurring)'!$B$3=3,IF('Detailed Cash Flow Chart'!AG128="",0,'Detailed Cash Flow Chart'!AG128),0)
-IF('Financial Goals (recurring)'!$K$3=3,IF('Detailed Cash Flow Chart'!AN128="",0,'Detailed Cash Flow Chart'!AN128),0)</f>
        <v>#N/A</v>
      </c>
      <c r="AD128" s="83"/>
      <c r="AE128" s="146" t="e">
        <f ca="1">AC128
-IF('Financial Goals (non-recurring)'!$B$4=4,IF('Detailed Cash Flow Chart'!S128="",0,'Detailed Cash Flow Chart'!S128),0)
-IF('Financial Goals (non-recurring)'!$D$4=4,IF('Detailed Cash Flow Chart'!U128="",0,'Detailed Cash Flow Chart'!U128),0)
-IF('Financial Goals (non-recurring)'!$F$4=4,IF('Detailed Cash Flow Chart'!W128="",0,'Detailed Cash Flow Chart'!W128),0)
-IF('Financial Goals (non-recurring)'!$H$4=4,IF('Detailed Cash Flow Chart'!Y128="",0,'Detailed Cash Flow Chart'!Y128),0)
-IF('Financial Goals (non-recurring)'!$J$4=4,IF('Detailed Cash Flow Chart'!AA128="",0,'Detailed Cash Flow Chart'!AA128),0)
-IF('Financial Goals (recurring)'!$B$3=4,IF('Detailed Cash Flow Chart'!AG128="",0,'Detailed Cash Flow Chart'!AG128),0)
-IF('Financial Goals (recurring)'!$K$3=4,IF('Detailed Cash Flow Chart'!AN128="",0,'Detailed Cash Flow Chart'!AN128),0)</f>
        <v>#N/A</v>
      </c>
      <c r="AF128" s="139"/>
      <c r="AG128" s="145" t="e">
        <f ca="1">AE128
-IF('Financial Goals (non-recurring)'!$B$4=5,IF('Detailed Cash Flow Chart'!S128="",0,'Detailed Cash Flow Chart'!S128),0)
-IF('Financial Goals (non-recurring)'!$D$4=5,IF('Detailed Cash Flow Chart'!U128="",0,'Detailed Cash Flow Chart'!U128),0)
-IF('Financial Goals (non-recurring)'!$F$4=5,IF('Detailed Cash Flow Chart'!W128="",0,'Detailed Cash Flow Chart'!W128),0)
-IF('Financial Goals (non-recurring)'!$H$4=5,IF('Detailed Cash Flow Chart'!Y128="",0,'Detailed Cash Flow Chart'!Y128),0)
-IF('Financial Goals (non-recurring)'!$J$4=5,IF('Detailed Cash Flow Chart'!AA128="",0,'Detailed Cash Flow Chart'!AA128),0)
-IF('Financial Goals (recurring)'!$B$3=5,IF('Detailed Cash Flow Chart'!AG128="",0,'Detailed Cash Flow Chart'!AG128),0)
-IF('Financial Goals (recurring)'!$K$3=5,IF('Detailed Cash Flow Chart'!AN128="",0,'Detailed Cash Flow Chart'!AN128),0)</f>
        <v>#N/A</v>
      </c>
      <c r="AI128" s="145" t="e">
        <f ca="1">AG128
-IF('Financial Goals (non-recurring)'!$B$4=6,IF('Detailed Cash Flow Chart'!S128="",0,'Detailed Cash Flow Chart'!S128),0)
-IF('Financial Goals (non-recurring)'!$D$4=6,IF('Detailed Cash Flow Chart'!U128="",0,'Detailed Cash Flow Chart'!U128),0)
-IF('Financial Goals (non-recurring)'!$F$4=6,IF('Detailed Cash Flow Chart'!W128="",0,'Detailed Cash Flow Chart'!W128),0)
-IF('Financial Goals (non-recurring)'!$H$4=6,IF('Detailed Cash Flow Chart'!Y128="",0,'Detailed Cash Flow Chart'!Y128),0)
-IF('Financial Goals (non-recurring)'!$J$4=6,IF('Detailed Cash Flow Chart'!AA128="",0,'Detailed Cash Flow Chart'!AA128),0)
-IF('Financial Goals (recurring)'!$B$3=6,IF('Detailed Cash Flow Chart'!AG128="",0,'Detailed Cash Flow Chart'!AG128),0)
-IF('Financial Goals (recurring)'!$K$3=6,IF('Detailed Cash Flow Chart'!AN128="",0,'Detailed Cash Flow Chart'!AN128),0)</f>
        <v>#N/A</v>
      </c>
      <c r="AK128" s="145" t="e">
        <f ca="1">AI128
-IF('Financial Goals (non-recurring)'!$B$4=7,IF('Detailed Cash Flow Chart'!S128="",0,'Detailed Cash Flow Chart'!S128),0)
-IF('Financial Goals (non-recurring)'!$D$4=7,IF('Detailed Cash Flow Chart'!U128="",0,'Detailed Cash Flow Chart'!U128),0)
-IF('Financial Goals (non-recurring)'!$F$4=7,IF('Detailed Cash Flow Chart'!W128="",0,'Detailed Cash Flow Chart'!W128),0)
-IF('Financial Goals (non-recurring)'!$H$4=7,IF('Detailed Cash Flow Chart'!Y128="",0,'Detailed Cash Flow Chart'!Y128),0)
-IF('Financial Goals (non-recurring)'!$J$4=7,IF('Detailed Cash Flow Chart'!AA128="",0,'Detailed Cash Flow Chart'!AA128),0)
-IF('Financial Goals (recurring)'!$B$3=7,IF('Detailed Cash Flow Chart'!AG128="",0,'Detailed Cash Flow Chart'!AG128),0)
-IF('Financial Goals (recurring)'!$K$3=7,IF('Detailed Cash Flow Chart'!AN128="",0,'Detailed Cash Flow Chart'!AN128),0)</f>
        <v>#N/A</v>
      </c>
    </row>
    <row r="129" spans="1:37" ht="15.6">
      <c r="A129" s="45" t="e">
        <f ca="1">IF(ISERROR(C129),NA(),'Detailed Cash Flow Chart'!AJ129)</f>
        <v>#N/A</v>
      </c>
      <c r="B129" s="40" t="str">
        <f ca="1">'Detailed Cash Flow Chart'!B129</f>
        <v/>
      </c>
      <c r="C129" s="87" t="e">
        <f t="shared" ca="1" si="21"/>
        <v>#N/A</v>
      </c>
      <c r="D129" s="87" t="e">
        <f t="shared" ca="1" si="12"/>
        <v>#N/A</v>
      </c>
      <c r="E129" s="87" t="e">
        <f t="shared" ca="1" si="13"/>
        <v>#N/A</v>
      </c>
      <c r="F129" s="87" t="e">
        <f t="shared" ca="1" si="14"/>
        <v>#N/A</v>
      </c>
      <c r="G129" s="87" t="e">
        <f t="shared" ca="1" si="15"/>
        <v>#N/A</v>
      </c>
      <c r="H129" s="87" t="e">
        <f t="shared" ca="1" si="18"/>
        <v>#N/A</v>
      </c>
      <c r="I129" s="87">
        <f ca="1">'Detailed Cash Flow Chart'!D129</f>
        <v>0</v>
      </c>
      <c r="J129" s="32" t="e">
        <f ca="1">IF(ISERROR(C129),NA(),'Detailed Cash Flow Chart'!C129)</f>
        <v>#N/A</v>
      </c>
      <c r="K129" s="32" t="e">
        <f t="shared" ca="1" si="20"/>
        <v>#N/A</v>
      </c>
      <c r="L129" s="46" t="e">
        <f ca="1">IF(ISERROR(C129),NA(),'Detailed Cash Flow Chart'!AQ129)</f>
        <v>#N/A</v>
      </c>
      <c r="M129" s="32" t="e">
        <f t="shared" ca="1" si="19"/>
        <v>#N/A</v>
      </c>
      <c r="N129" s="28"/>
      <c r="O129" s="67"/>
      <c r="P129" s="67"/>
      <c r="Q129" s="67"/>
      <c r="R129" s="67"/>
      <c r="S129" s="67"/>
      <c r="T129" s="67"/>
      <c r="U129" s="67"/>
      <c r="W129" s="67"/>
      <c r="X129" s="67"/>
      <c r="Y129" s="140" t="e">
        <f ca="1">IF('Detailed Cash Flow Chart'!E129=0,NA(),M129-'Detailed Cash Flow Chart'!E129)</f>
        <v>#N/A</v>
      </c>
      <c r="Z129" s="83"/>
      <c r="AA129" s="141" t="e">
        <f ca="1">Y129
-IF('Financial Goals (non-recurring)'!$B$4=2,IF('Detailed Cash Flow Chart'!S129="",0,'Detailed Cash Flow Chart'!S129),0)
-IF('Financial Goals (non-recurring)'!$D$4=2,IF('Detailed Cash Flow Chart'!U129="",0,'Detailed Cash Flow Chart'!U129),0)
-IF('Financial Goals (non-recurring)'!$F$4=2,IF('Detailed Cash Flow Chart'!W129="",0,'Detailed Cash Flow Chart'!W129),0)
-IF('Financial Goals (non-recurring)'!$H$4=2,IF('Detailed Cash Flow Chart'!Y129="",0,'Detailed Cash Flow Chart'!Y129),0)
-IF('Financial Goals (non-recurring)'!$J$4=2,IF('Detailed Cash Flow Chart'!AA129="",0,'Detailed Cash Flow Chart'!AA129),0)
-IF('Financial Goals (recurring)'!$B$3=2,IF('Detailed Cash Flow Chart'!AG129="",0,'Detailed Cash Flow Chart'!AG129),0)
-IF('Financial Goals (recurring)'!$K$3=2,IF('Detailed Cash Flow Chart'!AN129="",0,'Detailed Cash Flow Chart'!AN129),0)</f>
        <v>#N/A</v>
      </c>
      <c r="AB129" s="139"/>
      <c r="AC129" s="140" t="e">
        <f ca="1">AA129
-IF('Financial Goals (non-recurring)'!$B$4=3,IF('Detailed Cash Flow Chart'!S129="",0,'Detailed Cash Flow Chart'!S129),0)
-IF('Financial Goals (non-recurring)'!$D$4=3,IF('Detailed Cash Flow Chart'!U129="",0,'Detailed Cash Flow Chart'!U129),0)
-IF('Financial Goals (non-recurring)'!$F$4=3,IF('Detailed Cash Flow Chart'!W129="",0,'Detailed Cash Flow Chart'!W129),0)
-IF('Financial Goals (non-recurring)'!$H$4=3,IF('Detailed Cash Flow Chart'!Y129="",0,'Detailed Cash Flow Chart'!Y129),0)
-IF('Financial Goals (non-recurring)'!$J$4=3,IF('Detailed Cash Flow Chart'!AA129="",0,'Detailed Cash Flow Chart'!AA129),0)
-IF('Financial Goals (recurring)'!$B$3=3,IF('Detailed Cash Flow Chart'!AG129="",0,'Detailed Cash Flow Chart'!AG129),0)
-IF('Financial Goals (recurring)'!$K$3=3,IF('Detailed Cash Flow Chart'!AN129="",0,'Detailed Cash Flow Chart'!AN129),0)</f>
        <v>#N/A</v>
      </c>
      <c r="AD129" s="83"/>
      <c r="AE129" s="146" t="e">
        <f ca="1">AC129
-IF('Financial Goals (non-recurring)'!$B$4=4,IF('Detailed Cash Flow Chart'!S129="",0,'Detailed Cash Flow Chart'!S129),0)
-IF('Financial Goals (non-recurring)'!$D$4=4,IF('Detailed Cash Flow Chart'!U129="",0,'Detailed Cash Flow Chart'!U129),0)
-IF('Financial Goals (non-recurring)'!$F$4=4,IF('Detailed Cash Flow Chart'!W129="",0,'Detailed Cash Flow Chart'!W129),0)
-IF('Financial Goals (non-recurring)'!$H$4=4,IF('Detailed Cash Flow Chart'!Y129="",0,'Detailed Cash Flow Chart'!Y129),0)
-IF('Financial Goals (non-recurring)'!$J$4=4,IF('Detailed Cash Flow Chart'!AA129="",0,'Detailed Cash Flow Chart'!AA129),0)
-IF('Financial Goals (recurring)'!$B$3=4,IF('Detailed Cash Flow Chart'!AG129="",0,'Detailed Cash Flow Chart'!AG129),0)
-IF('Financial Goals (recurring)'!$K$3=4,IF('Detailed Cash Flow Chart'!AN129="",0,'Detailed Cash Flow Chart'!AN129),0)</f>
        <v>#N/A</v>
      </c>
      <c r="AF129" s="139"/>
      <c r="AG129" s="145" t="e">
        <f ca="1">AE129
-IF('Financial Goals (non-recurring)'!$B$4=5,IF('Detailed Cash Flow Chart'!S129="",0,'Detailed Cash Flow Chart'!S129),0)
-IF('Financial Goals (non-recurring)'!$D$4=5,IF('Detailed Cash Flow Chart'!U129="",0,'Detailed Cash Flow Chart'!U129),0)
-IF('Financial Goals (non-recurring)'!$F$4=5,IF('Detailed Cash Flow Chart'!W129="",0,'Detailed Cash Flow Chart'!W129),0)
-IF('Financial Goals (non-recurring)'!$H$4=5,IF('Detailed Cash Flow Chart'!Y129="",0,'Detailed Cash Flow Chart'!Y129),0)
-IF('Financial Goals (non-recurring)'!$J$4=5,IF('Detailed Cash Flow Chart'!AA129="",0,'Detailed Cash Flow Chart'!AA129),0)
-IF('Financial Goals (recurring)'!$B$3=5,IF('Detailed Cash Flow Chart'!AG129="",0,'Detailed Cash Flow Chart'!AG129),0)
-IF('Financial Goals (recurring)'!$K$3=5,IF('Detailed Cash Flow Chart'!AN129="",0,'Detailed Cash Flow Chart'!AN129),0)</f>
        <v>#N/A</v>
      </c>
      <c r="AI129" s="145" t="e">
        <f ca="1">AG129
-IF('Financial Goals (non-recurring)'!$B$4=6,IF('Detailed Cash Flow Chart'!S129="",0,'Detailed Cash Flow Chart'!S129),0)
-IF('Financial Goals (non-recurring)'!$D$4=6,IF('Detailed Cash Flow Chart'!U129="",0,'Detailed Cash Flow Chart'!U129),0)
-IF('Financial Goals (non-recurring)'!$F$4=6,IF('Detailed Cash Flow Chart'!W129="",0,'Detailed Cash Flow Chart'!W129),0)
-IF('Financial Goals (non-recurring)'!$H$4=6,IF('Detailed Cash Flow Chart'!Y129="",0,'Detailed Cash Flow Chart'!Y129),0)
-IF('Financial Goals (non-recurring)'!$J$4=6,IF('Detailed Cash Flow Chart'!AA129="",0,'Detailed Cash Flow Chart'!AA129),0)
-IF('Financial Goals (recurring)'!$B$3=6,IF('Detailed Cash Flow Chart'!AG129="",0,'Detailed Cash Flow Chart'!AG129),0)
-IF('Financial Goals (recurring)'!$K$3=6,IF('Detailed Cash Flow Chart'!AN129="",0,'Detailed Cash Flow Chart'!AN129),0)</f>
        <v>#N/A</v>
      </c>
      <c r="AK129" s="145" t="e">
        <f ca="1">AI129
-IF('Financial Goals (non-recurring)'!$B$4=7,IF('Detailed Cash Flow Chart'!S129="",0,'Detailed Cash Flow Chart'!S129),0)
-IF('Financial Goals (non-recurring)'!$D$4=7,IF('Detailed Cash Flow Chart'!U129="",0,'Detailed Cash Flow Chart'!U129),0)
-IF('Financial Goals (non-recurring)'!$F$4=7,IF('Detailed Cash Flow Chart'!W129="",0,'Detailed Cash Flow Chart'!W129),0)
-IF('Financial Goals (non-recurring)'!$H$4=7,IF('Detailed Cash Flow Chart'!Y129="",0,'Detailed Cash Flow Chart'!Y129),0)
-IF('Financial Goals (non-recurring)'!$J$4=7,IF('Detailed Cash Flow Chart'!AA129="",0,'Detailed Cash Flow Chart'!AA129),0)
-IF('Financial Goals (recurring)'!$B$3=7,IF('Detailed Cash Flow Chart'!AG129="",0,'Detailed Cash Flow Chart'!AG129),0)
-IF('Financial Goals (recurring)'!$K$3=7,IF('Detailed Cash Flow Chart'!AN129="",0,'Detailed Cash Flow Chart'!AN129),0)</f>
        <v>#N/A</v>
      </c>
    </row>
    <row r="130" spans="1:37" ht="15.6">
      <c r="A130" s="45" t="e">
        <f ca="1">IF(ISERROR(C130),NA(),'Detailed Cash Flow Chart'!AJ130)</f>
        <v>#N/A</v>
      </c>
      <c r="B130" s="40" t="str">
        <f ca="1">'Detailed Cash Flow Chart'!B130</f>
        <v/>
      </c>
      <c r="C130" s="87" t="e">
        <f t="shared" ca="1" si="21"/>
        <v>#N/A</v>
      </c>
      <c r="D130" s="87" t="e">
        <f t="shared" ca="1" si="12"/>
        <v>#N/A</v>
      </c>
      <c r="E130" s="87" t="e">
        <f t="shared" ca="1" si="13"/>
        <v>#N/A</v>
      </c>
      <c r="F130" s="87" t="e">
        <f t="shared" ca="1" si="14"/>
        <v>#N/A</v>
      </c>
      <c r="G130" s="87" t="e">
        <f t="shared" ca="1" si="15"/>
        <v>#N/A</v>
      </c>
      <c r="H130" s="87" t="e">
        <f t="shared" ca="1" si="18"/>
        <v>#N/A</v>
      </c>
      <c r="I130" s="87">
        <f ca="1">'Detailed Cash Flow Chart'!D130</f>
        <v>0</v>
      </c>
      <c r="J130" s="32" t="e">
        <f ca="1">IF(ISERROR(C130),NA(),'Detailed Cash Flow Chart'!C130)</f>
        <v>#N/A</v>
      </c>
      <c r="K130" s="32" t="e">
        <f t="shared" ca="1" si="20"/>
        <v>#N/A</v>
      </c>
      <c r="L130" s="46" t="e">
        <f ca="1">IF(ISERROR(C130),NA(),'Detailed Cash Flow Chart'!AQ130)</f>
        <v>#N/A</v>
      </c>
      <c r="M130" s="32" t="e">
        <f t="shared" ca="1" si="19"/>
        <v>#N/A</v>
      </c>
      <c r="N130" s="28"/>
      <c r="O130" s="67"/>
      <c r="P130" s="67"/>
      <c r="Q130" s="67"/>
      <c r="R130" s="67"/>
      <c r="S130" s="67"/>
      <c r="T130" s="67"/>
      <c r="U130" s="67"/>
      <c r="W130" s="67"/>
      <c r="X130" s="67"/>
      <c r="Y130" s="140" t="e">
        <f ca="1">IF('Detailed Cash Flow Chart'!E130=0,NA(),M130-'Detailed Cash Flow Chart'!E130)</f>
        <v>#N/A</v>
      </c>
      <c r="Z130" s="83"/>
      <c r="AA130" s="141" t="e">
        <f ca="1">Y130
-IF('Financial Goals (non-recurring)'!$B$4=2,IF('Detailed Cash Flow Chart'!S130="",0,'Detailed Cash Flow Chart'!S130),0)
-IF('Financial Goals (non-recurring)'!$D$4=2,IF('Detailed Cash Flow Chart'!U130="",0,'Detailed Cash Flow Chart'!U130),0)
-IF('Financial Goals (non-recurring)'!$F$4=2,IF('Detailed Cash Flow Chart'!W130="",0,'Detailed Cash Flow Chart'!W130),0)
-IF('Financial Goals (non-recurring)'!$H$4=2,IF('Detailed Cash Flow Chart'!Y130="",0,'Detailed Cash Flow Chart'!Y130),0)
-IF('Financial Goals (non-recurring)'!$J$4=2,IF('Detailed Cash Flow Chart'!AA130="",0,'Detailed Cash Flow Chart'!AA130),0)
-IF('Financial Goals (recurring)'!$B$3=2,IF('Detailed Cash Flow Chart'!AG130="",0,'Detailed Cash Flow Chart'!AG130),0)
-IF('Financial Goals (recurring)'!$K$3=2,IF('Detailed Cash Flow Chart'!AN130="",0,'Detailed Cash Flow Chart'!AN130),0)</f>
        <v>#N/A</v>
      </c>
      <c r="AB130" s="139"/>
      <c r="AC130" s="140" t="e">
        <f ca="1">AA130
-IF('Financial Goals (non-recurring)'!$B$4=3,IF('Detailed Cash Flow Chart'!S130="",0,'Detailed Cash Flow Chart'!S130),0)
-IF('Financial Goals (non-recurring)'!$D$4=3,IF('Detailed Cash Flow Chart'!U130="",0,'Detailed Cash Flow Chart'!U130),0)
-IF('Financial Goals (non-recurring)'!$F$4=3,IF('Detailed Cash Flow Chart'!W130="",0,'Detailed Cash Flow Chart'!W130),0)
-IF('Financial Goals (non-recurring)'!$H$4=3,IF('Detailed Cash Flow Chart'!Y130="",0,'Detailed Cash Flow Chart'!Y130),0)
-IF('Financial Goals (non-recurring)'!$J$4=3,IF('Detailed Cash Flow Chart'!AA130="",0,'Detailed Cash Flow Chart'!AA130),0)
-IF('Financial Goals (recurring)'!$B$3=3,IF('Detailed Cash Flow Chart'!AG130="",0,'Detailed Cash Flow Chart'!AG130),0)
-IF('Financial Goals (recurring)'!$K$3=3,IF('Detailed Cash Flow Chart'!AN130="",0,'Detailed Cash Flow Chart'!AN130),0)</f>
        <v>#N/A</v>
      </c>
      <c r="AD130" s="83"/>
      <c r="AE130" s="146" t="e">
        <f ca="1">AC130
-IF('Financial Goals (non-recurring)'!$B$4=4,IF('Detailed Cash Flow Chart'!S130="",0,'Detailed Cash Flow Chart'!S130),0)
-IF('Financial Goals (non-recurring)'!$D$4=4,IF('Detailed Cash Flow Chart'!U130="",0,'Detailed Cash Flow Chart'!U130),0)
-IF('Financial Goals (non-recurring)'!$F$4=4,IF('Detailed Cash Flow Chart'!W130="",0,'Detailed Cash Flow Chart'!W130),0)
-IF('Financial Goals (non-recurring)'!$H$4=4,IF('Detailed Cash Flow Chart'!Y130="",0,'Detailed Cash Flow Chart'!Y130),0)
-IF('Financial Goals (non-recurring)'!$J$4=4,IF('Detailed Cash Flow Chart'!AA130="",0,'Detailed Cash Flow Chart'!AA130),0)
-IF('Financial Goals (recurring)'!$B$3=4,IF('Detailed Cash Flow Chart'!AG130="",0,'Detailed Cash Flow Chart'!AG130),0)
-IF('Financial Goals (recurring)'!$K$3=4,IF('Detailed Cash Flow Chart'!AN130="",0,'Detailed Cash Flow Chart'!AN130),0)</f>
        <v>#N/A</v>
      </c>
      <c r="AF130" s="139"/>
      <c r="AG130" s="145" t="e">
        <f ca="1">AE130
-IF('Financial Goals (non-recurring)'!$B$4=5,IF('Detailed Cash Flow Chart'!S130="",0,'Detailed Cash Flow Chart'!S130),0)
-IF('Financial Goals (non-recurring)'!$D$4=5,IF('Detailed Cash Flow Chart'!U130="",0,'Detailed Cash Flow Chart'!U130),0)
-IF('Financial Goals (non-recurring)'!$F$4=5,IF('Detailed Cash Flow Chart'!W130="",0,'Detailed Cash Flow Chart'!W130),0)
-IF('Financial Goals (non-recurring)'!$H$4=5,IF('Detailed Cash Flow Chart'!Y130="",0,'Detailed Cash Flow Chart'!Y130),0)
-IF('Financial Goals (non-recurring)'!$J$4=5,IF('Detailed Cash Flow Chart'!AA130="",0,'Detailed Cash Flow Chart'!AA130),0)
-IF('Financial Goals (recurring)'!$B$3=5,IF('Detailed Cash Flow Chart'!AG130="",0,'Detailed Cash Flow Chart'!AG130),0)
-IF('Financial Goals (recurring)'!$K$3=5,IF('Detailed Cash Flow Chart'!AN130="",0,'Detailed Cash Flow Chart'!AN130),0)</f>
        <v>#N/A</v>
      </c>
      <c r="AI130" s="145" t="e">
        <f ca="1">AG130
-IF('Financial Goals (non-recurring)'!$B$4=6,IF('Detailed Cash Flow Chart'!S130="",0,'Detailed Cash Flow Chart'!S130),0)
-IF('Financial Goals (non-recurring)'!$D$4=6,IF('Detailed Cash Flow Chart'!U130="",0,'Detailed Cash Flow Chart'!U130),0)
-IF('Financial Goals (non-recurring)'!$F$4=6,IF('Detailed Cash Flow Chart'!W130="",0,'Detailed Cash Flow Chart'!W130),0)
-IF('Financial Goals (non-recurring)'!$H$4=6,IF('Detailed Cash Flow Chart'!Y130="",0,'Detailed Cash Flow Chart'!Y130),0)
-IF('Financial Goals (non-recurring)'!$J$4=6,IF('Detailed Cash Flow Chart'!AA130="",0,'Detailed Cash Flow Chart'!AA130),0)
-IF('Financial Goals (recurring)'!$B$3=6,IF('Detailed Cash Flow Chart'!AG130="",0,'Detailed Cash Flow Chart'!AG130),0)
-IF('Financial Goals (recurring)'!$K$3=6,IF('Detailed Cash Flow Chart'!AN130="",0,'Detailed Cash Flow Chart'!AN130),0)</f>
        <v>#N/A</v>
      </c>
      <c r="AK130" s="145" t="e">
        <f ca="1">AI130
-IF('Financial Goals (non-recurring)'!$B$4=7,IF('Detailed Cash Flow Chart'!S130="",0,'Detailed Cash Flow Chart'!S130),0)
-IF('Financial Goals (non-recurring)'!$D$4=7,IF('Detailed Cash Flow Chart'!U130="",0,'Detailed Cash Flow Chart'!U130),0)
-IF('Financial Goals (non-recurring)'!$F$4=7,IF('Detailed Cash Flow Chart'!W130="",0,'Detailed Cash Flow Chart'!W130),0)
-IF('Financial Goals (non-recurring)'!$H$4=7,IF('Detailed Cash Flow Chart'!Y130="",0,'Detailed Cash Flow Chart'!Y130),0)
-IF('Financial Goals (non-recurring)'!$J$4=7,IF('Detailed Cash Flow Chart'!AA130="",0,'Detailed Cash Flow Chart'!AA130),0)
-IF('Financial Goals (recurring)'!$B$3=7,IF('Detailed Cash Flow Chart'!AG130="",0,'Detailed Cash Flow Chart'!AG130),0)
-IF('Financial Goals (recurring)'!$K$3=7,IF('Detailed Cash Flow Chart'!AN130="",0,'Detailed Cash Flow Chart'!AN130),0)</f>
        <v>#N/A</v>
      </c>
    </row>
    <row r="131" spans="1:37" ht="15.6">
      <c r="A131" s="45" t="e">
        <f ca="1">IF(ISERROR(C131),NA(),'Detailed Cash Flow Chart'!AJ131)</f>
        <v>#N/A</v>
      </c>
      <c r="B131" s="40" t="str">
        <f ca="1">'Detailed Cash Flow Chart'!B131</f>
        <v/>
      </c>
      <c r="C131" s="87" t="e">
        <f t="shared" ca="1" si="21"/>
        <v>#N/A</v>
      </c>
      <c r="D131" s="87" t="e">
        <f t="shared" ca="1" si="12"/>
        <v>#N/A</v>
      </c>
      <c r="E131" s="87" t="e">
        <f t="shared" ca="1" si="13"/>
        <v>#N/A</v>
      </c>
      <c r="F131" s="87" t="e">
        <f t="shared" ca="1" si="14"/>
        <v>#N/A</v>
      </c>
      <c r="G131" s="87" t="e">
        <f t="shared" ca="1" si="15"/>
        <v>#N/A</v>
      </c>
      <c r="H131" s="87" t="e">
        <f t="shared" ca="1" si="18"/>
        <v>#N/A</v>
      </c>
      <c r="I131" s="87">
        <f ca="1">'Detailed Cash Flow Chart'!D131</f>
        <v>0</v>
      </c>
      <c r="J131" s="32" t="e">
        <f ca="1">IF(ISERROR(C131),NA(),'Detailed Cash Flow Chart'!C131)</f>
        <v>#N/A</v>
      </c>
      <c r="K131" s="32" t="e">
        <f t="shared" ca="1" si="20"/>
        <v>#N/A</v>
      </c>
      <c r="L131" s="46" t="e">
        <f ca="1">IF(ISERROR(C131),NA(),'Detailed Cash Flow Chart'!AQ131)</f>
        <v>#N/A</v>
      </c>
      <c r="M131" s="32" t="e">
        <f t="shared" ca="1" si="19"/>
        <v>#N/A</v>
      </c>
      <c r="N131" s="28"/>
      <c r="O131" s="67"/>
      <c r="P131" s="67"/>
      <c r="Q131" s="67"/>
      <c r="R131" s="67"/>
      <c r="S131" s="67"/>
      <c r="T131" s="67"/>
      <c r="U131" s="67"/>
      <c r="W131" s="67"/>
      <c r="X131" s="67"/>
      <c r="Y131" s="140" t="e">
        <f ca="1">IF('Detailed Cash Flow Chart'!E131=0,NA(),M131-'Detailed Cash Flow Chart'!E131)</f>
        <v>#N/A</v>
      </c>
      <c r="Z131" s="83"/>
      <c r="AA131" s="141" t="e">
        <f ca="1">Y131
-IF('Financial Goals (non-recurring)'!$B$4=2,IF('Detailed Cash Flow Chart'!S131="",0,'Detailed Cash Flow Chart'!S131),0)
-IF('Financial Goals (non-recurring)'!$D$4=2,IF('Detailed Cash Flow Chart'!U131="",0,'Detailed Cash Flow Chart'!U131),0)
-IF('Financial Goals (non-recurring)'!$F$4=2,IF('Detailed Cash Flow Chart'!W131="",0,'Detailed Cash Flow Chart'!W131),0)
-IF('Financial Goals (non-recurring)'!$H$4=2,IF('Detailed Cash Flow Chart'!Y131="",0,'Detailed Cash Flow Chart'!Y131),0)
-IF('Financial Goals (non-recurring)'!$J$4=2,IF('Detailed Cash Flow Chart'!AA131="",0,'Detailed Cash Flow Chart'!AA131),0)
-IF('Financial Goals (recurring)'!$B$3=2,IF('Detailed Cash Flow Chart'!AG131="",0,'Detailed Cash Flow Chart'!AG131),0)
-IF('Financial Goals (recurring)'!$K$3=2,IF('Detailed Cash Flow Chart'!AN131="",0,'Detailed Cash Flow Chart'!AN131),0)</f>
        <v>#N/A</v>
      </c>
      <c r="AB131" s="139"/>
      <c r="AC131" s="140" t="e">
        <f ca="1">AA131
-IF('Financial Goals (non-recurring)'!$B$4=3,IF('Detailed Cash Flow Chart'!S131="",0,'Detailed Cash Flow Chart'!S131),0)
-IF('Financial Goals (non-recurring)'!$D$4=3,IF('Detailed Cash Flow Chart'!U131="",0,'Detailed Cash Flow Chart'!U131),0)
-IF('Financial Goals (non-recurring)'!$F$4=3,IF('Detailed Cash Flow Chart'!W131="",0,'Detailed Cash Flow Chart'!W131),0)
-IF('Financial Goals (non-recurring)'!$H$4=3,IF('Detailed Cash Flow Chart'!Y131="",0,'Detailed Cash Flow Chart'!Y131),0)
-IF('Financial Goals (non-recurring)'!$J$4=3,IF('Detailed Cash Flow Chart'!AA131="",0,'Detailed Cash Flow Chart'!AA131),0)
-IF('Financial Goals (recurring)'!$B$3=3,IF('Detailed Cash Flow Chart'!AG131="",0,'Detailed Cash Flow Chart'!AG131),0)
-IF('Financial Goals (recurring)'!$K$3=3,IF('Detailed Cash Flow Chart'!AN131="",0,'Detailed Cash Flow Chart'!AN131),0)</f>
        <v>#N/A</v>
      </c>
      <c r="AD131" s="83"/>
      <c r="AE131" s="146" t="e">
        <f ca="1">AC131
-IF('Financial Goals (non-recurring)'!$B$4=4,IF('Detailed Cash Flow Chart'!S131="",0,'Detailed Cash Flow Chart'!S131),0)
-IF('Financial Goals (non-recurring)'!$D$4=4,IF('Detailed Cash Flow Chart'!U131="",0,'Detailed Cash Flow Chart'!U131),0)
-IF('Financial Goals (non-recurring)'!$F$4=4,IF('Detailed Cash Flow Chart'!W131="",0,'Detailed Cash Flow Chart'!W131),0)
-IF('Financial Goals (non-recurring)'!$H$4=4,IF('Detailed Cash Flow Chart'!Y131="",0,'Detailed Cash Flow Chart'!Y131),0)
-IF('Financial Goals (non-recurring)'!$J$4=4,IF('Detailed Cash Flow Chart'!AA131="",0,'Detailed Cash Flow Chart'!AA131),0)
-IF('Financial Goals (recurring)'!$B$3=4,IF('Detailed Cash Flow Chart'!AG131="",0,'Detailed Cash Flow Chart'!AG131),0)
-IF('Financial Goals (recurring)'!$K$3=4,IF('Detailed Cash Flow Chart'!AN131="",0,'Detailed Cash Flow Chart'!AN131),0)</f>
        <v>#N/A</v>
      </c>
      <c r="AF131" s="139"/>
      <c r="AG131" s="145" t="e">
        <f ca="1">AE131
-IF('Financial Goals (non-recurring)'!$B$4=5,IF('Detailed Cash Flow Chart'!S131="",0,'Detailed Cash Flow Chart'!S131),0)
-IF('Financial Goals (non-recurring)'!$D$4=5,IF('Detailed Cash Flow Chart'!U131="",0,'Detailed Cash Flow Chart'!U131),0)
-IF('Financial Goals (non-recurring)'!$F$4=5,IF('Detailed Cash Flow Chart'!W131="",0,'Detailed Cash Flow Chart'!W131),0)
-IF('Financial Goals (non-recurring)'!$H$4=5,IF('Detailed Cash Flow Chart'!Y131="",0,'Detailed Cash Flow Chart'!Y131),0)
-IF('Financial Goals (non-recurring)'!$J$4=5,IF('Detailed Cash Flow Chart'!AA131="",0,'Detailed Cash Flow Chart'!AA131),0)
-IF('Financial Goals (recurring)'!$B$3=5,IF('Detailed Cash Flow Chart'!AG131="",0,'Detailed Cash Flow Chart'!AG131),0)
-IF('Financial Goals (recurring)'!$K$3=5,IF('Detailed Cash Flow Chart'!AN131="",0,'Detailed Cash Flow Chart'!AN131),0)</f>
        <v>#N/A</v>
      </c>
      <c r="AI131" s="145" t="e">
        <f ca="1">AG131
-IF('Financial Goals (non-recurring)'!$B$4=6,IF('Detailed Cash Flow Chart'!S131="",0,'Detailed Cash Flow Chart'!S131),0)
-IF('Financial Goals (non-recurring)'!$D$4=6,IF('Detailed Cash Flow Chart'!U131="",0,'Detailed Cash Flow Chart'!U131),0)
-IF('Financial Goals (non-recurring)'!$F$4=6,IF('Detailed Cash Flow Chart'!W131="",0,'Detailed Cash Flow Chart'!W131),0)
-IF('Financial Goals (non-recurring)'!$H$4=6,IF('Detailed Cash Flow Chart'!Y131="",0,'Detailed Cash Flow Chart'!Y131),0)
-IF('Financial Goals (non-recurring)'!$J$4=6,IF('Detailed Cash Flow Chart'!AA131="",0,'Detailed Cash Flow Chart'!AA131),0)
-IF('Financial Goals (recurring)'!$B$3=6,IF('Detailed Cash Flow Chart'!AG131="",0,'Detailed Cash Flow Chart'!AG131),0)
-IF('Financial Goals (recurring)'!$K$3=6,IF('Detailed Cash Flow Chart'!AN131="",0,'Detailed Cash Flow Chart'!AN131),0)</f>
        <v>#N/A</v>
      </c>
      <c r="AK131" s="145" t="e">
        <f ca="1">AI131
-IF('Financial Goals (non-recurring)'!$B$4=7,IF('Detailed Cash Flow Chart'!S131="",0,'Detailed Cash Flow Chart'!S131),0)
-IF('Financial Goals (non-recurring)'!$D$4=7,IF('Detailed Cash Flow Chart'!U131="",0,'Detailed Cash Flow Chart'!U131),0)
-IF('Financial Goals (non-recurring)'!$F$4=7,IF('Detailed Cash Flow Chart'!W131="",0,'Detailed Cash Flow Chart'!W131),0)
-IF('Financial Goals (non-recurring)'!$H$4=7,IF('Detailed Cash Flow Chart'!Y131="",0,'Detailed Cash Flow Chart'!Y131),0)
-IF('Financial Goals (non-recurring)'!$J$4=7,IF('Detailed Cash Flow Chart'!AA131="",0,'Detailed Cash Flow Chart'!AA131),0)
-IF('Financial Goals (recurring)'!$B$3=7,IF('Detailed Cash Flow Chart'!AG131="",0,'Detailed Cash Flow Chart'!AG131),0)
-IF('Financial Goals (recurring)'!$K$3=7,IF('Detailed Cash Flow Chart'!AN131="",0,'Detailed Cash Flow Chart'!AN131),0)</f>
        <v>#N/A</v>
      </c>
    </row>
    <row r="132" spans="1:37" ht="15.6">
      <c r="A132" s="45" t="e">
        <f ca="1">IF(ISERROR(C132),NA(),'Detailed Cash Flow Chart'!AJ132)</f>
        <v>#N/A</v>
      </c>
      <c r="B132" s="40" t="str">
        <f ca="1">'Detailed Cash Flow Chart'!B132</f>
        <v/>
      </c>
      <c r="C132" s="87" t="e">
        <f t="shared" ca="1" si="21"/>
        <v>#N/A</v>
      </c>
      <c r="D132" s="87" t="e">
        <f t="shared" ref="D132:D160" ca="1" si="22">IF(A132&gt;=syear1,IF(A132&lt;=eyear1,passive*(1+incp)^(A132-YEAR(TODAY())),0),0)</f>
        <v>#N/A</v>
      </c>
      <c r="E132" s="87" t="e">
        <f t="shared" ref="E132:E160" ca="1" si="23">IF(A132&gt;=syear2,IF(A132&lt;=eyear2,passive2*(1+incp1)^(A132-YEAR(TODAY())),0),0)</f>
        <v>#N/A</v>
      </c>
      <c r="F132" s="87" t="e">
        <f t="shared" ref="F132:F160" ca="1" si="24">IF(A132&gt;=sryear1,IF(A132&lt;=eryear1,passiver*(1+incpr)^(A132-YEAR(TODAY())),0),0)</f>
        <v>#N/A</v>
      </c>
      <c r="G132" s="87" t="e">
        <f t="shared" ref="G132:G160" ca="1" si="25">IF(A132&gt;=sryear2,IF(A132&lt;=eryear2,passiver1*(1+incpr1)^(A132-YEAR(TODAY())),0),0)</f>
        <v>#N/A</v>
      </c>
      <c r="H132" s="87" t="e">
        <f t="shared" ca="1" si="18"/>
        <v>#N/A</v>
      </c>
      <c r="I132" s="87">
        <f ca="1">'Detailed Cash Flow Chart'!D132</f>
        <v>0</v>
      </c>
      <c r="J132" s="32" t="e">
        <f ca="1">IF(ISERROR(C132),NA(),'Detailed Cash Flow Chart'!C132)</f>
        <v>#N/A</v>
      </c>
      <c r="K132" s="32" t="e">
        <f t="shared" ref="K132:K160" ca="1" si="26">IF(A132&gt;=emistart,IF(A132&lt;=emiend,emi,NA()),NA())</f>
        <v>#N/A</v>
      </c>
      <c r="L132" s="46" t="e">
        <f ca="1">IF(ISERROR(C132),NA(),'Detailed Cash Flow Chart'!AQ132)</f>
        <v>#N/A</v>
      </c>
      <c r="M132" s="32" t="e">
        <f t="shared" ca="1" si="19"/>
        <v>#N/A</v>
      </c>
      <c r="N132" s="28"/>
      <c r="O132" s="67"/>
      <c r="P132" s="67"/>
      <c r="Q132" s="67"/>
      <c r="R132" s="67"/>
      <c r="S132" s="67"/>
      <c r="T132" s="67"/>
      <c r="U132" s="67"/>
      <c r="W132" s="67"/>
      <c r="X132" s="67"/>
      <c r="Y132" s="140" t="e">
        <f ca="1">IF('Detailed Cash Flow Chart'!E132=0,NA(),M132-'Detailed Cash Flow Chart'!E132)</f>
        <v>#N/A</v>
      </c>
      <c r="Z132" s="83"/>
      <c r="AA132" s="141" t="e">
        <f ca="1">Y132
-IF('Financial Goals (non-recurring)'!$B$4=2,IF('Detailed Cash Flow Chart'!S132="",0,'Detailed Cash Flow Chart'!S132),0)
-IF('Financial Goals (non-recurring)'!$D$4=2,IF('Detailed Cash Flow Chart'!U132="",0,'Detailed Cash Flow Chart'!U132),0)
-IF('Financial Goals (non-recurring)'!$F$4=2,IF('Detailed Cash Flow Chart'!W132="",0,'Detailed Cash Flow Chart'!W132),0)
-IF('Financial Goals (non-recurring)'!$H$4=2,IF('Detailed Cash Flow Chart'!Y132="",0,'Detailed Cash Flow Chart'!Y132),0)
-IF('Financial Goals (non-recurring)'!$J$4=2,IF('Detailed Cash Flow Chart'!AA132="",0,'Detailed Cash Flow Chart'!AA132),0)
-IF('Financial Goals (recurring)'!$B$3=2,IF('Detailed Cash Flow Chart'!AG132="",0,'Detailed Cash Flow Chart'!AG132),0)
-IF('Financial Goals (recurring)'!$K$3=2,IF('Detailed Cash Flow Chart'!AN132="",0,'Detailed Cash Flow Chart'!AN132),0)</f>
        <v>#N/A</v>
      </c>
      <c r="AB132" s="139"/>
      <c r="AC132" s="140" t="e">
        <f ca="1">AA132
-IF('Financial Goals (non-recurring)'!$B$4=3,IF('Detailed Cash Flow Chart'!S132="",0,'Detailed Cash Flow Chart'!S132),0)
-IF('Financial Goals (non-recurring)'!$D$4=3,IF('Detailed Cash Flow Chart'!U132="",0,'Detailed Cash Flow Chart'!U132),0)
-IF('Financial Goals (non-recurring)'!$F$4=3,IF('Detailed Cash Flow Chart'!W132="",0,'Detailed Cash Flow Chart'!W132),0)
-IF('Financial Goals (non-recurring)'!$H$4=3,IF('Detailed Cash Flow Chart'!Y132="",0,'Detailed Cash Flow Chart'!Y132),0)
-IF('Financial Goals (non-recurring)'!$J$4=3,IF('Detailed Cash Flow Chart'!AA132="",0,'Detailed Cash Flow Chart'!AA132),0)
-IF('Financial Goals (recurring)'!$B$3=3,IF('Detailed Cash Flow Chart'!AG132="",0,'Detailed Cash Flow Chart'!AG132),0)
-IF('Financial Goals (recurring)'!$K$3=3,IF('Detailed Cash Flow Chart'!AN132="",0,'Detailed Cash Flow Chart'!AN132),0)</f>
        <v>#N/A</v>
      </c>
      <c r="AD132" s="83"/>
      <c r="AE132" s="146" t="e">
        <f ca="1">AC132
-IF('Financial Goals (non-recurring)'!$B$4=4,IF('Detailed Cash Flow Chart'!S132="",0,'Detailed Cash Flow Chart'!S132),0)
-IF('Financial Goals (non-recurring)'!$D$4=4,IF('Detailed Cash Flow Chart'!U132="",0,'Detailed Cash Flow Chart'!U132),0)
-IF('Financial Goals (non-recurring)'!$F$4=4,IF('Detailed Cash Flow Chart'!W132="",0,'Detailed Cash Flow Chart'!W132),0)
-IF('Financial Goals (non-recurring)'!$H$4=4,IF('Detailed Cash Flow Chart'!Y132="",0,'Detailed Cash Flow Chart'!Y132),0)
-IF('Financial Goals (non-recurring)'!$J$4=4,IF('Detailed Cash Flow Chart'!AA132="",0,'Detailed Cash Flow Chart'!AA132),0)
-IF('Financial Goals (recurring)'!$B$3=4,IF('Detailed Cash Flow Chart'!AG132="",0,'Detailed Cash Flow Chart'!AG132),0)
-IF('Financial Goals (recurring)'!$K$3=4,IF('Detailed Cash Flow Chart'!AN132="",0,'Detailed Cash Flow Chart'!AN132),0)</f>
        <v>#N/A</v>
      </c>
      <c r="AF132" s="139"/>
      <c r="AG132" s="145" t="e">
        <f ca="1">AE132
-IF('Financial Goals (non-recurring)'!$B$4=5,IF('Detailed Cash Flow Chart'!S132="",0,'Detailed Cash Flow Chart'!S132),0)
-IF('Financial Goals (non-recurring)'!$D$4=5,IF('Detailed Cash Flow Chart'!U132="",0,'Detailed Cash Flow Chart'!U132),0)
-IF('Financial Goals (non-recurring)'!$F$4=5,IF('Detailed Cash Flow Chart'!W132="",0,'Detailed Cash Flow Chart'!W132),0)
-IF('Financial Goals (non-recurring)'!$H$4=5,IF('Detailed Cash Flow Chart'!Y132="",0,'Detailed Cash Flow Chart'!Y132),0)
-IF('Financial Goals (non-recurring)'!$J$4=5,IF('Detailed Cash Flow Chart'!AA132="",0,'Detailed Cash Flow Chart'!AA132),0)
-IF('Financial Goals (recurring)'!$B$3=5,IF('Detailed Cash Flow Chart'!AG132="",0,'Detailed Cash Flow Chart'!AG132),0)
-IF('Financial Goals (recurring)'!$K$3=5,IF('Detailed Cash Flow Chart'!AN132="",0,'Detailed Cash Flow Chart'!AN132),0)</f>
        <v>#N/A</v>
      </c>
      <c r="AI132" s="145" t="e">
        <f ca="1">AG132
-IF('Financial Goals (non-recurring)'!$B$4=6,IF('Detailed Cash Flow Chart'!S132="",0,'Detailed Cash Flow Chart'!S132),0)
-IF('Financial Goals (non-recurring)'!$D$4=6,IF('Detailed Cash Flow Chart'!U132="",0,'Detailed Cash Flow Chart'!U132),0)
-IF('Financial Goals (non-recurring)'!$F$4=6,IF('Detailed Cash Flow Chart'!W132="",0,'Detailed Cash Flow Chart'!W132),0)
-IF('Financial Goals (non-recurring)'!$H$4=6,IF('Detailed Cash Flow Chart'!Y132="",0,'Detailed Cash Flow Chart'!Y132),0)
-IF('Financial Goals (non-recurring)'!$J$4=6,IF('Detailed Cash Flow Chart'!AA132="",0,'Detailed Cash Flow Chart'!AA132),0)
-IF('Financial Goals (recurring)'!$B$3=6,IF('Detailed Cash Flow Chart'!AG132="",0,'Detailed Cash Flow Chart'!AG132),0)
-IF('Financial Goals (recurring)'!$K$3=6,IF('Detailed Cash Flow Chart'!AN132="",0,'Detailed Cash Flow Chart'!AN132),0)</f>
        <v>#N/A</v>
      </c>
      <c r="AK132" s="145" t="e">
        <f ca="1">AI132
-IF('Financial Goals (non-recurring)'!$B$4=7,IF('Detailed Cash Flow Chart'!S132="",0,'Detailed Cash Flow Chart'!S132),0)
-IF('Financial Goals (non-recurring)'!$D$4=7,IF('Detailed Cash Flow Chart'!U132="",0,'Detailed Cash Flow Chart'!U132),0)
-IF('Financial Goals (non-recurring)'!$F$4=7,IF('Detailed Cash Flow Chart'!W132="",0,'Detailed Cash Flow Chart'!W132),0)
-IF('Financial Goals (non-recurring)'!$H$4=7,IF('Detailed Cash Flow Chart'!Y132="",0,'Detailed Cash Flow Chart'!Y132),0)
-IF('Financial Goals (non-recurring)'!$J$4=7,IF('Detailed Cash Flow Chart'!AA132="",0,'Detailed Cash Flow Chart'!AA132),0)
-IF('Financial Goals (recurring)'!$B$3=7,IF('Detailed Cash Flow Chart'!AG132="",0,'Detailed Cash Flow Chart'!AG132),0)
-IF('Financial Goals (recurring)'!$K$3=7,IF('Detailed Cash Flow Chart'!AN132="",0,'Detailed Cash Flow Chart'!AN132),0)</f>
        <v>#N/A</v>
      </c>
    </row>
    <row r="133" spans="1:37" ht="15.6">
      <c r="A133" s="45" t="e">
        <f ca="1">IF(ISERROR(C133),NA(),'Detailed Cash Flow Chart'!AJ133)</f>
        <v>#N/A</v>
      </c>
      <c r="B133" s="40" t="str">
        <f ca="1">'Detailed Cash Flow Chart'!B133</f>
        <v/>
      </c>
      <c r="C133" s="87" t="e">
        <f t="shared" ref="C133:C160" ca="1" si="27">IF(A132&lt;(y+wy+1),C132+C132*inc,NA())</f>
        <v>#N/A</v>
      </c>
      <c r="D133" s="87" t="e">
        <f t="shared" ca="1" si="22"/>
        <v>#N/A</v>
      </c>
      <c r="E133" s="87" t="e">
        <f t="shared" ca="1" si="23"/>
        <v>#N/A</v>
      </c>
      <c r="F133" s="87" t="e">
        <f t="shared" ca="1" si="24"/>
        <v>#N/A</v>
      </c>
      <c r="G133" s="87" t="e">
        <f t="shared" ca="1" si="25"/>
        <v>#N/A</v>
      </c>
      <c r="H133" s="87" t="e">
        <f t="shared" ref="H133:H160" ca="1" si="28">IF(A133="",NA(),IF(D133+E133+F133+G133=0,NA(),D133+E133+F133+G133))</f>
        <v>#N/A</v>
      </c>
      <c r="I133" s="87">
        <f ca="1">'Detailed Cash Flow Chart'!D133</f>
        <v>0</v>
      </c>
      <c r="J133" s="32" t="e">
        <f ca="1">IF(ISERROR(C133),NA(),'Detailed Cash Flow Chart'!C133)</f>
        <v>#N/A</v>
      </c>
      <c r="K133" s="32" t="e">
        <f t="shared" ca="1" si="26"/>
        <v>#N/A</v>
      </c>
      <c r="L133" s="46" t="e">
        <f ca="1">IF(ISERROR(C133),NA(),'Detailed Cash Flow Chart'!AQ133)</f>
        <v>#N/A</v>
      </c>
      <c r="M133" s="32" t="e">
        <f t="shared" ref="M133:M160" ca="1" si="29">IF(ISERROR(C133),NA(),IF(IF(IF(ISERROR(I133),0,I133)+IF(ISERROR(H133),0,H133)&gt;IF(ISERROR(J133),0,J133),IF(ISERROR(B133),0,B133),IF(ISERROR(C133),0,C133))=0,0,IF(ISERROR(I133),0,I133)+IF(ISERROR(C133),0,C133)+IF(ISERROR(H133),0,H133)-IF(ISERROR(J133),0,J133)-IF(ISERROR(K133),0,K133)))</f>
        <v>#N/A</v>
      </c>
      <c r="N133" s="28"/>
      <c r="O133" s="67"/>
      <c r="P133" s="67"/>
      <c r="Q133" s="67"/>
      <c r="R133" s="67"/>
      <c r="S133" s="67"/>
      <c r="T133" s="67"/>
      <c r="U133" s="67"/>
      <c r="W133" s="67"/>
      <c r="X133" s="67"/>
      <c r="Y133" s="140" t="e">
        <f ca="1">IF('Detailed Cash Flow Chart'!E133=0,NA(),M133-'Detailed Cash Flow Chart'!E133)</f>
        <v>#N/A</v>
      </c>
      <c r="Z133" s="83"/>
      <c r="AA133" s="141" t="e">
        <f ca="1">Y133
-IF('Financial Goals (non-recurring)'!$B$4=2,IF('Detailed Cash Flow Chart'!S133="",0,'Detailed Cash Flow Chart'!S133),0)
-IF('Financial Goals (non-recurring)'!$D$4=2,IF('Detailed Cash Flow Chart'!U133="",0,'Detailed Cash Flow Chart'!U133),0)
-IF('Financial Goals (non-recurring)'!$F$4=2,IF('Detailed Cash Flow Chart'!W133="",0,'Detailed Cash Flow Chart'!W133),0)
-IF('Financial Goals (non-recurring)'!$H$4=2,IF('Detailed Cash Flow Chart'!Y133="",0,'Detailed Cash Flow Chart'!Y133),0)
-IF('Financial Goals (non-recurring)'!$J$4=2,IF('Detailed Cash Flow Chart'!AA133="",0,'Detailed Cash Flow Chart'!AA133),0)
-IF('Financial Goals (recurring)'!$B$3=2,IF('Detailed Cash Flow Chart'!AG133="",0,'Detailed Cash Flow Chart'!AG133),0)
-IF('Financial Goals (recurring)'!$K$3=2,IF('Detailed Cash Flow Chart'!AN133="",0,'Detailed Cash Flow Chart'!AN133),0)</f>
        <v>#N/A</v>
      </c>
      <c r="AB133" s="139"/>
      <c r="AC133" s="140" t="e">
        <f ca="1">AA133
-IF('Financial Goals (non-recurring)'!$B$4=3,IF('Detailed Cash Flow Chart'!S133="",0,'Detailed Cash Flow Chart'!S133),0)
-IF('Financial Goals (non-recurring)'!$D$4=3,IF('Detailed Cash Flow Chart'!U133="",0,'Detailed Cash Flow Chart'!U133),0)
-IF('Financial Goals (non-recurring)'!$F$4=3,IF('Detailed Cash Flow Chart'!W133="",0,'Detailed Cash Flow Chart'!W133),0)
-IF('Financial Goals (non-recurring)'!$H$4=3,IF('Detailed Cash Flow Chart'!Y133="",0,'Detailed Cash Flow Chart'!Y133),0)
-IF('Financial Goals (non-recurring)'!$J$4=3,IF('Detailed Cash Flow Chart'!AA133="",0,'Detailed Cash Flow Chart'!AA133),0)
-IF('Financial Goals (recurring)'!$B$3=3,IF('Detailed Cash Flow Chart'!AG133="",0,'Detailed Cash Flow Chart'!AG133),0)
-IF('Financial Goals (recurring)'!$K$3=3,IF('Detailed Cash Flow Chart'!AN133="",0,'Detailed Cash Flow Chart'!AN133),0)</f>
        <v>#N/A</v>
      </c>
      <c r="AD133" s="83"/>
      <c r="AE133" s="146" t="e">
        <f ca="1">AC133
-IF('Financial Goals (non-recurring)'!$B$4=4,IF('Detailed Cash Flow Chart'!S133="",0,'Detailed Cash Flow Chart'!S133),0)
-IF('Financial Goals (non-recurring)'!$D$4=4,IF('Detailed Cash Flow Chart'!U133="",0,'Detailed Cash Flow Chart'!U133),0)
-IF('Financial Goals (non-recurring)'!$F$4=4,IF('Detailed Cash Flow Chart'!W133="",0,'Detailed Cash Flow Chart'!W133),0)
-IF('Financial Goals (non-recurring)'!$H$4=4,IF('Detailed Cash Flow Chart'!Y133="",0,'Detailed Cash Flow Chart'!Y133),0)
-IF('Financial Goals (non-recurring)'!$J$4=4,IF('Detailed Cash Flow Chart'!AA133="",0,'Detailed Cash Flow Chart'!AA133),0)
-IF('Financial Goals (recurring)'!$B$3=4,IF('Detailed Cash Flow Chart'!AG133="",0,'Detailed Cash Flow Chart'!AG133),0)
-IF('Financial Goals (recurring)'!$K$3=4,IF('Detailed Cash Flow Chart'!AN133="",0,'Detailed Cash Flow Chart'!AN133),0)</f>
        <v>#N/A</v>
      </c>
      <c r="AF133" s="139"/>
      <c r="AG133" s="145" t="e">
        <f ca="1">AE133
-IF('Financial Goals (non-recurring)'!$B$4=5,IF('Detailed Cash Flow Chart'!S133="",0,'Detailed Cash Flow Chart'!S133),0)
-IF('Financial Goals (non-recurring)'!$D$4=5,IF('Detailed Cash Flow Chart'!U133="",0,'Detailed Cash Flow Chart'!U133),0)
-IF('Financial Goals (non-recurring)'!$F$4=5,IF('Detailed Cash Flow Chart'!W133="",0,'Detailed Cash Flow Chart'!W133),0)
-IF('Financial Goals (non-recurring)'!$H$4=5,IF('Detailed Cash Flow Chart'!Y133="",0,'Detailed Cash Flow Chart'!Y133),0)
-IF('Financial Goals (non-recurring)'!$J$4=5,IF('Detailed Cash Flow Chart'!AA133="",0,'Detailed Cash Flow Chart'!AA133),0)
-IF('Financial Goals (recurring)'!$B$3=5,IF('Detailed Cash Flow Chart'!AG133="",0,'Detailed Cash Flow Chart'!AG133),0)
-IF('Financial Goals (recurring)'!$K$3=5,IF('Detailed Cash Flow Chart'!AN133="",0,'Detailed Cash Flow Chart'!AN133),0)</f>
        <v>#N/A</v>
      </c>
      <c r="AI133" s="145" t="e">
        <f ca="1">AG133
-IF('Financial Goals (non-recurring)'!$B$4=6,IF('Detailed Cash Flow Chart'!S133="",0,'Detailed Cash Flow Chart'!S133),0)
-IF('Financial Goals (non-recurring)'!$D$4=6,IF('Detailed Cash Flow Chart'!U133="",0,'Detailed Cash Flow Chart'!U133),0)
-IF('Financial Goals (non-recurring)'!$F$4=6,IF('Detailed Cash Flow Chart'!W133="",0,'Detailed Cash Flow Chart'!W133),0)
-IF('Financial Goals (non-recurring)'!$H$4=6,IF('Detailed Cash Flow Chart'!Y133="",0,'Detailed Cash Flow Chart'!Y133),0)
-IF('Financial Goals (non-recurring)'!$J$4=6,IF('Detailed Cash Flow Chart'!AA133="",0,'Detailed Cash Flow Chart'!AA133),0)
-IF('Financial Goals (recurring)'!$B$3=6,IF('Detailed Cash Flow Chart'!AG133="",0,'Detailed Cash Flow Chart'!AG133),0)
-IF('Financial Goals (recurring)'!$K$3=6,IF('Detailed Cash Flow Chart'!AN133="",0,'Detailed Cash Flow Chart'!AN133),0)</f>
        <v>#N/A</v>
      </c>
      <c r="AK133" s="145" t="e">
        <f ca="1">AI133
-IF('Financial Goals (non-recurring)'!$B$4=7,IF('Detailed Cash Flow Chart'!S133="",0,'Detailed Cash Flow Chart'!S133),0)
-IF('Financial Goals (non-recurring)'!$D$4=7,IF('Detailed Cash Flow Chart'!U133="",0,'Detailed Cash Flow Chart'!U133),0)
-IF('Financial Goals (non-recurring)'!$F$4=7,IF('Detailed Cash Flow Chart'!W133="",0,'Detailed Cash Flow Chart'!W133),0)
-IF('Financial Goals (non-recurring)'!$H$4=7,IF('Detailed Cash Flow Chart'!Y133="",0,'Detailed Cash Flow Chart'!Y133),0)
-IF('Financial Goals (non-recurring)'!$J$4=7,IF('Detailed Cash Flow Chart'!AA133="",0,'Detailed Cash Flow Chart'!AA133),0)
-IF('Financial Goals (recurring)'!$B$3=7,IF('Detailed Cash Flow Chart'!AG133="",0,'Detailed Cash Flow Chart'!AG133),0)
-IF('Financial Goals (recurring)'!$K$3=7,IF('Detailed Cash Flow Chart'!AN133="",0,'Detailed Cash Flow Chart'!AN133),0)</f>
        <v>#N/A</v>
      </c>
    </row>
    <row r="134" spans="1:37" ht="15.6">
      <c r="A134" s="45" t="e">
        <f ca="1">IF(ISERROR(C134),NA(),'Detailed Cash Flow Chart'!AJ134)</f>
        <v>#N/A</v>
      </c>
      <c r="B134" s="40" t="str">
        <f ca="1">'Detailed Cash Flow Chart'!B134</f>
        <v/>
      </c>
      <c r="C134" s="87" t="e">
        <f t="shared" ca="1" si="27"/>
        <v>#N/A</v>
      </c>
      <c r="D134" s="87" t="e">
        <f t="shared" ca="1" si="22"/>
        <v>#N/A</v>
      </c>
      <c r="E134" s="87" t="e">
        <f t="shared" ca="1" si="23"/>
        <v>#N/A</v>
      </c>
      <c r="F134" s="87" t="e">
        <f t="shared" ca="1" si="24"/>
        <v>#N/A</v>
      </c>
      <c r="G134" s="87" t="e">
        <f t="shared" ca="1" si="25"/>
        <v>#N/A</v>
      </c>
      <c r="H134" s="87" t="e">
        <f t="shared" ca="1" si="28"/>
        <v>#N/A</v>
      </c>
      <c r="I134" s="87">
        <f ca="1">'Detailed Cash Flow Chart'!D134</f>
        <v>0</v>
      </c>
      <c r="J134" s="32" t="e">
        <f ca="1">IF(ISERROR(C134),NA(),'Detailed Cash Flow Chart'!C134)</f>
        <v>#N/A</v>
      </c>
      <c r="K134" s="32" t="e">
        <f t="shared" ca="1" si="26"/>
        <v>#N/A</v>
      </c>
      <c r="L134" s="46" t="e">
        <f ca="1">IF(ISERROR(C134),NA(),'Detailed Cash Flow Chart'!AQ134)</f>
        <v>#N/A</v>
      </c>
      <c r="M134" s="32" t="e">
        <f t="shared" ca="1" si="29"/>
        <v>#N/A</v>
      </c>
      <c r="N134" s="28"/>
      <c r="O134" s="67"/>
      <c r="P134" s="67"/>
      <c r="Q134" s="67"/>
      <c r="R134" s="67"/>
      <c r="S134" s="67"/>
      <c r="T134" s="67"/>
      <c r="U134" s="67"/>
      <c r="W134" s="67"/>
      <c r="X134" s="67"/>
      <c r="Y134" s="140" t="e">
        <f ca="1">IF('Detailed Cash Flow Chart'!E134=0,NA(),M134-'Detailed Cash Flow Chart'!E134)</f>
        <v>#N/A</v>
      </c>
      <c r="Z134" s="83"/>
      <c r="AA134" s="141" t="e">
        <f ca="1">Y134
-IF('Financial Goals (non-recurring)'!$B$4=2,IF('Detailed Cash Flow Chart'!S134="",0,'Detailed Cash Flow Chart'!S134),0)
-IF('Financial Goals (non-recurring)'!$D$4=2,IF('Detailed Cash Flow Chart'!U134="",0,'Detailed Cash Flow Chart'!U134),0)
-IF('Financial Goals (non-recurring)'!$F$4=2,IF('Detailed Cash Flow Chart'!W134="",0,'Detailed Cash Flow Chart'!W134),0)
-IF('Financial Goals (non-recurring)'!$H$4=2,IF('Detailed Cash Flow Chart'!Y134="",0,'Detailed Cash Flow Chart'!Y134),0)
-IF('Financial Goals (non-recurring)'!$J$4=2,IF('Detailed Cash Flow Chart'!AA134="",0,'Detailed Cash Flow Chart'!AA134),0)
-IF('Financial Goals (recurring)'!$B$3=2,IF('Detailed Cash Flow Chart'!AG134="",0,'Detailed Cash Flow Chart'!AG134),0)
-IF('Financial Goals (recurring)'!$K$3=2,IF('Detailed Cash Flow Chart'!AN134="",0,'Detailed Cash Flow Chart'!AN134),0)</f>
        <v>#N/A</v>
      </c>
      <c r="AB134" s="139"/>
      <c r="AC134" s="140" t="e">
        <f ca="1">AA134
-IF('Financial Goals (non-recurring)'!$B$4=3,IF('Detailed Cash Flow Chart'!S134="",0,'Detailed Cash Flow Chart'!S134),0)
-IF('Financial Goals (non-recurring)'!$D$4=3,IF('Detailed Cash Flow Chart'!U134="",0,'Detailed Cash Flow Chart'!U134),0)
-IF('Financial Goals (non-recurring)'!$F$4=3,IF('Detailed Cash Flow Chart'!W134="",0,'Detailed Cash Flow Chart'!W134),0)
-IF('Financial Goals (non-recurring)'!$H$4=3,IF('Detailed Cash Flow Chart'!Y134="",0,'Detailed Cash Flow Chart'!Y134),0)
-IF('Financial Goals (non-recurring)'!$J$4=3,IF('Detailed Cash Flow Chart'!AA134="",0,'Detailed Cash Flow Chart'!AA134),0)
-IF('Financial Goals (recurring)'!$B$3=3,IF('Detailed Cash Flow Chart'!AG134="",0,'Detailed Cash Flow Chart'!AG134),0)
-IF('Financial Goals (recurring)'!$K$3=3,IF('Detailed Cash Flow Chart'!AN134="",0,'Detailed Cash Flow Chart'!AN134),0)</f>
        <v>#N/A</v>
      </c>
      <c r="AD134" s="83"/>
      <c r="AE134" s="146" t="e">
        <f ca="1">AC134
-IF('Financial Goals (non-recurring)'!$B$4=4,IF('Detailed Cash Flow Chart'!S134="",0,'Detailed Cash Flow Chart'!S134),0)
-IF('Financial Goals (non-recurring)'!$D$4=4,IF('Detailed Cash Flow Chart'!U134="",0,'Detailed Cash Flow Chart'!U134),0)
-IF('Financial Goals (non-recurring)'!$F$4=4,IF('Detailed Cash Flow Chart'!W134="",0,'Detailed Cash Flow Chart'!W134),0)
-IF('Financial Goals (non-recurring)'!$H$4=4,IF('Detailed Cash Flow Chart'!Y134="",0,'Detailed Cash Flow Chart'!Y134),0)
-IF('Financial Goals (non-recurring)'!$J$4=4,IF('Detailed Cash Flow Chart'!AA134="",0,'Detailed Cash Flow Chart'!AA134),0)
-IF('Financial Goals (recurring)'!$B$3=4,IF('Detailed Cash Flow Chart'!AG134="",0,'Detailed Cash Flow Chart'!AG134),0)
-IF('Financial Goals (recurring)'!$K$3=4,IF('Detailed Cash Flow Chart'!AN134="",0,'Detailed Cash Flow Chart'!AN134),0)</f>
        <v>#N/A</v>
      </c>
      <c r="AF134" s="139"/>
      <c r="AG134" s="145" t="e">
        <f ca="1">AE134
-IF('Financial Goals (non-recurring)'!$B$4=5,IF('Detailed Cash Flow Chart'!S134="",0,'Detailed Cash Flow Chart'!S134),0)
-IF('Financial Goals (non-recurring)'!$D$4=5,IF('Detailed Cash Flow Chart'!U134="",0,'Detailed Cash Flow Chart'!U134),0)
-IF('Financial Goals (non-recurring)'!$F$4=5,IF('Detailed Cash Flow Chart'!W134="",0,'Detailed Cash Flow Chart'!W134),0)
-IF('Financial Goals (non-recurring)'!$H$4=5,IF('Detailed Cash Flow Chart'!Y134="",0,'Detailed Cash Flow Chart'!Y134),0)
-IF('Financial Goals (non-recurring)'!$J$4=5,IF('Detailed Cash Flow Chart'!AA134="",0,'Detailed Cash Flow Chart'!AA134),0)
-IF('Financial Goals (recurring)'!$B$3=5,IF('Detailed Cash Flow Chart'!AG134="",0,'Detailed Cash Flow Chart'!AG134),0)
-IF('Financial Goals (recurring)'!$K$3=5,IF('Detailed Cash Flow Chart'!AN134="",0,'Detailed Cash Flow Chart'!AN134),0)</f>
        <v>#N/A</v>
      </c>
      <c r="AI134" s="145" t="e">
        <f ca="1">AG134
-IF('Financial Goals (non-recurring)'!$B$4=6,IF('Detailed Cash Flow Chart'!S134="",0,'Detailed Cash Flow Chart'!S134),0)
-IF('Financial Goals (non-recurring)'!$D$4=6,IF('Detailed Cash Flow Chart'!U134="",0,'Detailed Cash Flow Chart'!U134),0)
-IF('Financial Goals (non-recurring)'!$F$4=6,IF('Detailed Cash Flow Chart'!W134="",0,'Detailed Cash Flow Chart'!W134),0)
-IF('Financial Goals (non-recurring)'!$H$4=6,IF('Detailed Cash Flow Chart'!Y134="",0,'Detailed Cash Flow Chart'!Y134),0)
-IF('Financial Goals (non-recurring)'!$J$4=6,IF('Detailed Cash Flow Chart'!AA134="",0,'Detailed Cash Flow Chart'!AA134),0)
-IF('Financial Goals (recurring)'!$B$3=6,IF('Detailed Cash Flow Chart'!AG134="",0,'Detailed Cash Flow Chart'!AG134),0)
-IF('Financial Goals (recurring)'!$K$3=6,IF('Detailed Cash Flow Chart'!AN134="",0,'Detailed Cash Flow Chart'!AN134),0)</f>
        <v>#N/A</v>
      </c>
      <c r="AK134" s="145" t="e">
        <f ca="1">AI134
-IF('Financial Goals (non-recurring)'!$B$4=7,IF('Detailed Cash Flow Chart'!S134="",0,'Detailed Cash Flow Chart'!S134),0)
-IF('Financial Goals (non-recurring)'!$D$4=7,IF('Detailed Cash Flow Chart'!U134="",0,'Detailed Cash Flow Chart'!U134),0)
-IF('Financial Goals (non-recurring)'!$F$4=7,IF('Detailed Cash Flow Chart'!W134="",0,'Detailed Cash Flow Chart'!W134),0)
-IF('Financial Goals (non-recurring)'!$H$4=7,IF('Detailed Cash Flow Chart'!Y134="",0,'Detailed Cash Flow Chart'!Y134),0)
-IF('Financial Goals (non-recurring)'!$J$4=7,IF('Detailed Cash Flow Chart'!AA134="",0,'Detailed Cash Flow Chart'!AA134),0)
-IF('Financial Goals (recurring)'!$B$3=7,IF('Detailed Cash Flow Chart'!AG134="",0,'Detailed Cash Flow Chart'!AG134),0)
-IF('Financial Goals (recurring)'!$K$3=7,IF('Detailed Cash Flow Chart'!AN134="",0,'Detailed Cash Flow Chart'!AN134),0)</f>
        <v>#N/A</v>
      </c>
    </row>
    <row r="135" spans="1:37" ht="15.6">
      <c r="A135" s="45" t="e">
        <f ca="1">IF(ISERROR(C135),NA(),'Detailed Cash Flow Chart'!AJ135)</f>
        <v>#N/A</v>
      </c>
      <c r="B135" s="40" t="str">
        <f ca="1">'Detailed Cash Flow Chart'!B135</f>
        <v/>
      </c>
      <c r="C135" s="87" t="e">
        <f t="shared" ca="1" si="27"/>
        <v>#N/A</v>
      </c>
      <c r="D135" s="87" t="e">
        <f t="shared" ca="1" si="22"/>
        <v>#N/A</v>
      </c>
      <c r="E135" s="87" t="e">
        <f t="shared" ca="1" si="23"/>
        <v>#N/A</v>
      </c>
      <c r="F135" s="87" t="e">
        <f t="shared" ca="1" si="24"/>
        <v>#N/A</v>
      </c>
      <c r="G135" s="87" t="e">
        <f t="shared" ca="1" si="25"/>
        <v>#N/A</v>
      </c>
      <c r="H135" s="87" t="e">
        <f t="shared" ca="1" si="28"/>
        <v>#N/A</v>
      </c>
      <c r="I135" s="87">
        <f ca="1">'Detailed Cash Flow Chart'!D135</f>
        <v>0</v>
      </c>
      <c r="J135" s="32" t="e">
        <f ca="1">IF(ISERROR(C135),NA(),'Detailed Cash Flow Chart'!C135)</f>
        <v>#N/A</v>
      </c>
      <c r="K135" s="32" t="e">
        <f t="shared" ca="1" si="26"/>
        <v>#N/A</v>
      </c>
      <c r="L135" s="46" t="e">
        <f ca="1">IF(ISERROR(C135),NA(),'Detailed Cash Flow Chart'!AQ135)</f>
        <v>#N/A</v>
      </c>
      <c r="M135" s="32" t="e">
        <f t="shared" ca="1" si="29"/>
        <v>#N/A</v>
      </c>
      <c r="N135" s="28"/>
      <c r="O135" s="67"/>
      <c r="P135" s="67"/>
      <c r="Q135" s="67"/>
      <c r="R135" s="67"/>
      <c r="S135" s="67"/>
      <c r="T135" s="67"/>
      <c r="U135" s="67"/>
      <c r="W135" s="67"/>
      <c r="X135" s="67"/>
      <c r="Y135" s="140" t="e">
        <f ca="1">IF('Detailed Cash Flow Chart'!E135=0,NA(),M135-'Detailed Cash Flow Chart'!E135)</f>
        <v>#N/A</v>
      </c>
      <c r="Z135" s="83"/>
      <c r="AA135" s="141" t="e">
        <f ca="1">Y135
-IF('Financial Goals (non-recurring)'!$B$4=2,IF('Detailed Cash Flow Chart'!S135="",0,'Detailed Cash Flow Chart'!S135),0)
-IF('Financial Goals (non-recurring)'!$D$4=2,IF('Detailed Cash Flow Chart'!U135="",0,'Detailed Cash Flow Chart'!U135),0)
-IF('Financial Goals (non-recurring)'!$F$4=2,IF('Detailed Cash Flow Chart'!W135="",0,'Detailed Cash Flow Chart'!W135),0)
-IF('Financial Goals (non-recurring)'!$H$4=2,IF('Detailed Cash Flow Chart'!Y135="",0,'Detailed Cash Flow Chart'!Y135),0)
-IF('Financial Goals (non-recurring)'!$J$4=2,IF('Detailed Cash Flow Chart'!AA135="",0,'Detailed Cash Flow Chart'!AA135),0)
-IF('Financial Goals (recurring)'!$B$3=2,IF('Detailed Cash Flow Chart'!AG135="",0,'Detailed Cash Flow Chart'!AG135),0)
-IF('Financial Goals (recurring)'!$K$3=2,IF('Detailed Cash Flow Chart'!AN135="",0,'Detailed Cash Flow Chart'!AN135),0)</f>
        <v>#N/A</v>
      </c>
      <c r="AB135" s="139"/>
      <c r="AC135" s="140" t="e">
        <f ca="1">AA135
-IF('Financial Goals (non-recurring)'!$B$4=3,IF('Detailed Cash Flow Chart'!S135="",0,'Detailed Cash Flow Chart'!S135),0)
-IF('Financial Goals (non-recurring)'!$D$4=3,IF('Detailed Cash Flow Chart'!U135="",0,'Detailed Cash Flow Chart'!U135),0)
-IF('Financial Goals (non-recurring)'!$F$4=3,IF('Detailed Cash Flow Chart'!W135="",0,'Detailed Cash Flow Chart'!W135),0)
-IF('Financial Goals (non-recurring)'!$H$4=3,IF('Detailed Cash Flow Chart'!Y135="",0,'Detailed Cash Flow Chart'!Y135),0)
-IF('Financial Goals (non-recurring)'!$J$4=3,IF('Detailed Cash Flow Chart'!AA135="",0,'Detailed Cash Flow Chart'!AA135),0)
-IF('Financial Goals (recurring)'!$B$3=3,IF('Detailed Cash Flow Chart'!AG135="",0,'Detailed Cash Flow Chart'!AG135),0)
-IF('Financial Goals (recurring)'!$K$3=3,IF('Detailed Cash Flow Chart'!AN135="",0,'Detailed Cash Flow Chart'!AN135),0)</f>
        <v>#N/A</v>
      </c>
      <c r="AD135" s="83"/>
      <c r="AE135" s="146" t="e">
        <f ca="1">AC135
-IF('Financial Goals (non-recurring)'!$B$4=4,IF('Detailed Cash Flow Chart'!S135="",0,'Detailed Cash Flow Chart'!S135),0)
-IF('Financial Goals (non-recurring)'!$D$4=4,IF('Detailed Cash Flow Chart'!U135="",0,'Detailed Cash Flow Chart'!U135),0)
-IF('Financial Goals (non-recurring)'!$F$4=4,IF('Detailed Cash Flow Chart'!W135="",0,'Detailed Cash Flow Chart'!W135),0)
-IF('Financial Goals (non-recurring)'!$H$4=4,IF('Detailed Cash Flow Chart'!Y135="",0,'Detailed Cash Flow Chart'!Y135),0)
-IF('Financial Goals (non-recurring)'!$J$4=4,IF('Detailed Cash Flow Chart'!AA135="",0,'Detailed Cash Flow Chart'!AA135),0)
-IF('Financial Goals (recurring)'!$B$3=4,IF('Detailed Cash Flow Chart'!AG135="",0,'Detailed Cash Flow Chart'!AG135),0)
-IF('Financial Goals (recurring)'!$K$3=4,IF('Detailed Cash Flow Chart'!AN135="",0,'Detailed Cash Flow Chart'!AN135),0)</f>
        <v>#N/A</v>
      </c>
      <c r="AF135" s="139"/>
      <c r="AG135" s="145" t="e">
        <f ca="1">AE135
-IF('Financial Goals (non-recurring)'!$B$4=5,IF('Detailed Cash Flow Chart'!S135="",0,'Detailed Cash Flow Chart'!S135),0)
-IF('Financial Goals (non-recurring)'!$D$4=5,IF('Detailed Cash Flow Chart'!U135="",0,'Detailed Cash Flow Chart'!U135),0)
-IF('Financial Goals (non-recurring)'!$F$4=5,IF('Detailed Cash Flow Chart'!W135="",0,'Detailed Cash Flow Chart'!W135),0)
-IF('Financial Goals (non-recurring)'!$H$4=5,IF('Detailed Cash Flow Chart'!Y135="",0,'Detailed Cash Flow Chart'!Y135),0)
-IF('Financial Goals (non-recurring)'!$J$4=5,IF('Detailed Cash Flow Chart'!AA135="",0,'Detailed Cash Flow Chart'!AA135),0)
-IF('Financial Goals (recurring)'!$B$3=5,IF('Detailed Cash Flow Chart'!AG135="",0,'Detailed Cash Flow Chart'!AG135),0)
-IF('Financial Goals (recurring)'!$K$3=5,IF('Detailed Cash Flow Chart'!AN135="",0,'Detailed Cash Flow Chart'!AN135),0)</f>
        <v>#N/A</v>
      </c>
      <c r="AI135" s="145" t="e">
        <f ca="1">AG135
-IF('Financial Goals (non-recurring)'!$B$4=6,IF('Detailed Cash Flow Chart'!S135="",0,'Detailed Cash Flow Chart'!S135),0)
-IF('Financial Goals (non-recurring)'!$D$4=6,IF('Detailed Cash Flow Chart'!U135="",0,'Detailed Cash Flow Chart'!U135),0)
-IF('Financial Goals (non-recurring)'!$F$4=6,IF('Detailed Cash Flow Chart'!W135="",0,'Detailed Cash Flow Chart'!W135),0)
-IF('Financial Goals (non-recurring)'!$H$4=6,IF('Detailed Cash Flow Chart'!Y135="",0,'Detailed Cash Flow Chart'!Y135),0)
-IF('Financial Goals (non-recurring)'!$J$4=6,IF('Detailed Cash Flow Chart'!AA135="",0,'Detailed Cash Flow Chart'!AA135),0)
-IF('Financial Goals (recurring)'!$B$3=6,IF('Detailed Cash Flow Chart'!AG135="",0,'Detailed Cash Flow Chart'!AG135),0)
-IF('Financial Goals (recurring)'!$K$3=6,IF('Detailed Cash Flow Chart'!AN135="",0,'Detailed Cash Flow Chart'!AN135),0)</f>
        <v>#N/A</v>
      </c>
      <c r="AK135" s="145" t="e">
        <f ca="1">AI135
-IF('Financial Goals (non-recurring)'!$B$4=7,IF('Detailed Cash Flow Chart'!S135="",0,'Detailed Cash Flow Chart'!S135),0)
-IF('Financial Goals (non-recurring)'!$D$4=7,IF('Detailed Cash Flow Chart'!U135="",0,'Detailed Cash Flow Chart'!U135),0)
-IF('Financial Goals (non-recurring)'!$F$4=7,IF('Detailed Cash Flow Chart'!W135="",0,'Detailed Cash Flow Chart'!W135),0)
-IF('Financial Goals (non-recurring)'!$H$4=7,IF('Detailed Cash Flow Chart'!Y135="",0,'Detailed Cash Flow Chart'!Y135),0)
-IF('Financial Goals (non-recurring)'!$J$4=7,IF('Detailed Cash Flow Chart'!AA135="",0,'Detailed Cash Flow Chart'!AA135),0)
-IF('Financial Goals (recurring)'!$B$3=7,IF('Detailed Cash Flow Chart'!AG135="",0,'Detailed Cash Flow Chart'!AG135),0)
-IF('Financial Goals (recurring)'!$K$3=7,IF('Detailed Cash Flow Chart'!AN135="",0,'Detailed Cash Flow Chart'!AN135),0)</f>
        <v>#N/A</v>
      </c>
    </row>
    <row r="136" spans="1:37" ht="15.6">
      <c r="A136" s="45" t="e">
        <f ca="1">IF(ISERROR(C136),NA(),'Detailed Cash Flow Chart'!AJ136)</f>
        <v>#N/A</v>
      </c>
      <c r="B136" s="40" t="str">
        <f ca="1">'Detailed Cash Flow Chart'!B136</f>
        <v/>
      </c>
      <c r="C136" s="87" t="e">
        <f t="shared" ca="1" si="27"/>
        <v>#N/A</v>
      </c>
      <c r="D136" s="87" t="e">
        <f t="shared" ca="1" si="22"/>
        <v>#N/A</v>
      </c>
      <c r="E136" s="87" t="e">
        <f t="shared" ca="1" si="23"/>
        <v>#N/A</v>
      </c>
      <c r="F136" s="87" t="e">
        <f t="shared" ca="1" si="24"/>
        <v>#N/A</v>
      </c>
      <c r="G136" s="87" t="e">
        <f t="shared" ca="1" si="25"/>
        <v>#N/A</v>
      </c>
      <c r="H136" s="87" t="e">
        <f t="shared" ca="1" si="28"/>
        <v>#N/A</v>
      </c>
      <c r="I136" s="87">
        <f ca="1">'Detailed Cash Flow Chart'!D136</f>
        <v>0</v>
      </c>
      <c r="J136" s="32" t="e">
        <f ca="1">IF(ISERROR(C136),NA(),'Detailed Cash Flow Chart'!C136)</f>
        <v>#N/A</v>
      </c>
      <c r="K136" s="32" t="e">
        <f t="shared" ca="1" si="26"/>
        <v>#N/A</v>
      </c>
      <c r="L136" s="46" t="e">
        <f ca="1">IF(ISERROR(C136),NA(),'Detailed Cash Flow Chart'!AQ136)</f>
        <v>#N/A</v>
      </c>
      <c r="M136" s="32" t="e">
        <f t="shared" ca="1" si="29"/>
        <v>#N/A</v>
      </c>
      <c r="N136" s="28"/>
      <c r="O136" s="67"/>
      <c r="P136" s="67"/>
      <c r="Q136" s="67"/>
      <c r="R136" s="67"/>
      <c r="S136" s="67"/>
      <c r="T136" s="67"/>
      <c r="U136" s="67"/>
      <c r="W136" s="67"/>
      <c r="X136" s="67"/>
      <c r="Y136" s="140" t="e">
        <f ca="1">IF('Detailed Cash Flow Chart'!E136=0,NA(),M136-'Detailed Cash Flow Chart'!E136)</f>
        <v>#N/A</v>
      </c>
      <c r="Z136" s="83"/>
      <c r="AA136" s="141" t="e">
        <f ca="1">Y136
-IF('Financial Goals (non-recurring)'!$B$4=2,IF('Detailed Cash Flow Chart'!S136="",0,'Detailed Cash Flow Chart'!S136),0)
-IF('Financial Goals (non-recurring)'!$D$4=2,IF('Detailed Cash Flow Chart'!U136="",0,'Detailed Cash Flow Chart'!U136),0)
-IF('Financial Goals (non-recurring)'!$F$4=2,IF('Detailed Cash Flow Chart'!W136="",0,'Detailed Cash Flow Chart'!W136),0)
-IF('Financial Goals (non-recurring)'!$H$4=2,IF('Detailed Cash Flow Chart'!Y136="",0,'Detailed Cash Flow Chart'!Y136),0)
-IF('Financial Goals (non-recurring)'!$J$4=2,IF('Detailed Cash Flow Chart'!AA136="",0,'Detailed Cash Flow Chart'!AA136),0)
-IF('Financial Goals (recurring)'!$B$3=2,IF('Detailed Cash Flow Chart'!AG136="",0,'Detailed Cash Flow Chart'!AG136),0)
-IF('Financial Goals (recurring)'!$K$3=2,IF('Detailed Cash Flow Chart'!AN136="",0,'Detailed Cash Flow Chart'!AN136),0)</f>
        <v>#N/A</v>
      </c>
      <c r="AB136" s="139"/>
      <c r="AC136" s="140" t="e">
        <f ca="1">AA136
-IF('Financial Goals (non-recurring)'!$B$4=3,IF('Detailed Cash Flow Chart'!S136="",0,'Detailed Cash Flow Chart'!S136),0)
-IF('Financial Goals (non-recurring)'!$D$4=3,IF('Detailed Cash Flow Chart'!U136="",0,'Detailed Cash Flow Chart'!U136),0)
-IF('Financial Goals (non-recurring)'!$F$4=3,IF('Detailed Cash Flow Chart'!W136="",0,'Detailed Cash Flow Chart'!W136),0)
-IF('Financial Goals (non-recurring)'!$H$4=3,IF('Detailed Cash Flow Chart'!Y136="",0,'Detailed Cash Flow Chart'!Y136),0)
-IF('Financial Goals (non-recurring)'!$J$4=3,IF('Detailed Cash Flow Chart'!AA136="",0,'Detailed Cash Flow Chart'!AA136),0)
-IF('Financial Goals (recurring)'!$B$3=3,IF('Detailed Cash Flow Chart'!AG136="",0,'Detailed Cash Flow Chart'!AG136),0)
-IF('Financial Goals (recurring)'!$K$3=3,IF('Detailed Cash Flow Chart'!AN136="",0,'Detailed Cash Flow Chart'!AN136),0)</f>
        <v>#N/A</v>
      </c>
      <c r="AD136" s="83"/>
      <c r="AE136" s="146" t="e">
        <f ca="1">AC136
-IF('Financial Goals (non-recurring)'!$B$4=4,IF('Detailed Cash Flow Chart'!S136="",0,'Detailed Cash Flow Chart'!S136),0)
-IF('Financial Goals (non-recurring)'!$D$4=4,IF('Detailed Cash Flow Chart'!U136="",0,'Detailed Cash Flow Chart'!U136),0)
-IF('Financial Goals (non-recurring)'!$F$4=4,IF('Detailed Cash Flow Chart'!W136="",0,'Detailed Cash Flow Chart'!W136),0)
-IF('Financial Goals (non-recurring)'!$H$4=4,IF('Detailed Cash Flow Chart'!Y136="",0,'Detailed Cash Flow Chart'!Y136),0)
-IF('Financial Goals (non-recurring)'!$J$4=4,IF('Detailed Cash Flow Chart'!AA136="",0,'Detailed Cash Flow Chart'!AA136),0)
-IF('Financial Goals (recurring)'!$B$3=4,IF('Detailed Cash Flow Chart'!AG136="",0,'Detailed Cash Flow Chart'!AG136),0)
-IF('Financial Goals (recurring)'!$K$3=4,IF('Detailed Cash Flow Chart'!AN136="",0,'Detailed Cash Flow Chart'!AN136),0)</f>
        <v>#N/A</v>
      </c>
      <c r="AF136" s="139"/>
      <c r="AG136" s="145" t="e">
        <f ca="1">AE136
-IF('Financial Goals (non-recurring)'!$B$4=5,IF('Detailed Cash Flow Chart'!S136="",0,'Detailed Cash Flow Chart'!S136),0)
-IF('Financial Goals (non-recurring)'!$D$4=5,IF('Detailed Cash Flow Chart'!U136="",0,'Detailed Cash Flow Chart'!U136),0)
-IF('Financial Goals (non-recurring)'!$F$4=5,IF('Detailed Cash Flow Chart'!W136="",0,'Detailed Cash Flow Chart'!W136),0)
-IF('Financial Goals (non-recurring)'!$H$4=5,IF('Detailed Cash Flow Chart'!Y136="",0,'Detailed Cash Flow Chart'!Y136),0)
-IF('Financial Goals (non-recurring)'!$J$4=5,IF('Detailed Cash Flow Chart'!AA136="",0,'Detailed Cash Flow Chart'!AA136),0)
-IF('Financial Goals (recurring)'!$B$3=5,IF('Detailed Cash Flow Chart'!AG136="",0,'Detailed Cash Flow Chart'!AG136),0)
-IF('Financial Goals (recurring)'!$K$3=5,IF('Detailed Cash Flow Chart'!AN136="",0,'Detailed Cash Flow Chart'!AN136),0)</f>
        <v>#N/A</v>
      </c>
      <c r="AI136" s="145" t="e">
        <f ca="1">AG136
-IF('Financial Goals (non-recurring)'!$B$4=6,IF('Detailed Cash Flow Chart'!S136="",0,'Detailed Cash Flow Chart'!S136),0)
-IF('Financial Goals (non-recurring)'!$D$4=6,IF('Detailed Cash Flow Chart'!U136="",0,'Detailed Cash Flow Chart'!U136),0)
-IF('Financial Goals (non-recurring)'!$F$4=6,IF('Detailed Cash Flow Chart'!W136="",0,'Detailed Cash Flow Chart'!W136),0)
-IF('Financial Goals (non-recurring)'!$H$4=6,IF('Detailed Cash Flow Chart'!Y136="",0,'Detailed Cash Flow Chart'!Y136),0)
-IF('Financial Goals (non-recurring)'!$J$4=6,IF('Detailed Cash Flow Chart'!AA136="",0,'Detailed Cash Flow Chart'!AA136),0)
-IF('Financial Goals (recurring)'!$B$3=6,IF('Detailed Cash Flow Chart'!AG136="",0,'Detailed Cash Flow Chart'!AG136),0)
-IF('Financial Goals (recurring)'!$K$3=6,IF('Detailed Cash Flow Chart'!AN136="",0,'Detailed Cash Flow Chart'!AN136),0)</f>
        <v>#N/A</v>
      </c>
      <c r="AK136" s="145" t="e">
        <f ca="1">AI136
-IF('Financial Goals (non-recurring)'!$B$4=7,IF('Detailed Cash Flow Chart'!S136="",0,'Detailed Cash Flow Chart'!S136),0)
-IF('Financial Goals (non-recurring)'!$D$4=7,IF('Detailed Cash Flow Chart'!U136="",0,'Detailed Cash Flow Chart'!U136),0)
-IF('Financial Goals (non-recurring)'!$F$4=7,IF('Detailed Cash Flow Chart'!W136="",0,'Detailed Cash Flow Chart'!W136),0)
-IF('Financial Goals (non-recurring)'!$H$4=7,IF('Detailed Cash Flow Chart'!Y136="",0,'Detailed Cash Flow Chart'!Y136),0)
-IF('Financial Goals (non-recurring)'!$J$4=7,IF('Detailed Cash Flow Chart'!AA136="",0,'Detailed Cash Flow Chart'!AA136),0)
-IF('Financial Goals (recurring)'!$B$3=7,IF('Detailed Cash Flow Chart'!AG136="",0,'Detailed Cash Flow Chart'!AG136),0)
-IF('Financial Goals (recurring)'!$K$3=7,IF('Detailed Cash Flow Chart'!AN136="",0,'Detailed Cash Flow Chart'!AN136),0)</f>
        <v>#N/A</v>
      </c>
    </row>
    <row r="137" spans="1:37" ht="15.6">
      <c r="A137" s="45" t="e">
        <f ca="1">IF(ISERROR(C137),NA(),'Detailed Cash Flow Chart'!AJ137)</f>
        <v>#N/A</v>
      </c>
      <c r="B137" s="40" t="str">
        <f ca="1">'Detailed Cash Flow Chart'!B137</f>
        <v/>
      </c>
      <c r="C137" s="87" t="e">
        <f t="shared" ca="1" si="27"/>
        <v>#N/A</v>
      </c>
      <c r="D137" s="87" t="e">
        <f t="shared" ca="1" si="22"/>
        <v>#N/A</v>
      </c>
      <c r="E137" s="87" t="e">
        <f t="shared" ca="1" si="23"/>
        <v>#N/A</v>
      </c>
      <c r="F137" s="87" t="e">
        <f t="shared" ca="1" si="24"/>
        <v>#N/A</v>
      </c>
      <c r="G137" s="87" t="e">
        <f t="shared" ca="1" si="25"/>
        <v>#N/A</v>
      </c>
      <c r="H137" s="87" t="e">
        <f t="shared" ca="1" si="28"/>
        <v>#N/A</v>
      </c>
      <c r="I137" s="87">
        <f ca="1">'Detailed Cash Flow Chart'!D137</f>
        <v>0</v>
      </c>
      <c r="J137" s="32" t="e">
        <f ca="1">IF(ISERROR(C137),NA(),'Detailed Cash Flow Chart'!C137)</f>
        <v>#N/A</v>
      </c>
      <c r="K137" s="32" t="e">
        <f t="shared" ca="1" si="26"/>
        <v>#N/A</v>
      </c>
      <c r="L137" s="46" t="e">
        <f ca="1">IF(ISERROR(C137),NA(),'Detailed Cash Flow Chart'!AQ137)</f>
        <v>#N/A</v>
      </c>
      <c r="M137" s="32" t="e">
        <f t="shared" ca="1" si="29"/>
        <v>#N/A</v>
      </c>
      <c r="N137" s="28"/>
      <c r="O137" s="67"/>
      <c r="P137" s="67"/>
      <c r="Q137" s="67"/>
      <c r="R137" s="67"/>
      <c r="S137" s="67"/>
      <c r="T137" s="67"/>
      <c r="U137" s="67"/>
      <c r="W137" s="67"/>
      <c r="X137" s="67"/>
      <c r="Y137" s="140" t="e">
        <f ca="1">IF('Detailed Cash Flow Chart'!E137=0,NA(),M137-'Detailed Cash Flow Chart'!E137)</f>
        <v>#N/A</v>
      </c>
      <c r="Z137" s="83"/>
      <c r="AA137" s="141" t="e">
        <f ca="1">Y137
-IF('Financial Goals (non-recurring)'!$B$4=2,IF('Detailed Cash Flow Chart'!S137="",0,'Detailed Cash Flow Chart'!S137),0)
-IF('Financial Goals (non-recurring)'!$D$4=2,IF('Detailed Cash Flow Chart'!U137="",0,'Detailed Cash Flow Chart'!U137),0)
-IF('Financial Goals (non-recurring)'!$F$4=2,IF('Detailed Cash Flow Chart'!W137="",0,'Detailed Cash Flow Chart'!W137),0)
-IF('Financial Goals (non-recurring)'!$H$4=2,IF('Detailed Cash Flow Chart'!Y137="",0,'Detailed Cash Flow Chart'!Y137),0)
-IF('Financial Goals (non-recurring)'!$J$4=2,IF('Detailed Cash Flow Chart'!AA137="",0,'Detailed Cash Flow Chart'!AA137),0)
-IF('Financial Goals (recurring)'!$B$3=2,IF('Detailed Cash Flow Chart'!AG137="",0,'Detailed Cash Flow Chart'!AG137),0)
-IF('Financial Goals (recurring)'!$K$3=2,IF('Detailed Cash Flow Chart'!AN137="",0,'Detailed Cash Flow Chart'!AN137),0)</f>
        <v>#N/A</v>
      </c>
      <c r="AB137" s="139"/>
      <c r="AC137" s="140" t="e">
        <f ca="1">AA137
-IF('Financial Goals (non-recurring)'!$B$4=3,IF('Detailed Cash Flow Chart'!S137="",0,'Detailed Cash Flow Chart'!S137),0)
-IF('Financial Goals (non-recurring)'!$D$4=3,IF('Detailed Cash Flow Chart'!U137="",0,'Detailed Cash Flow Chart'!U137),0)
-IF('Financial Goals (non-recurring)'!$F$4=3,IF('Detailed Cash Flow Chart'!W137="",0,'Detailed Cash Flow Chart'!W137),0)
-IF('Financial Goals (non-recurring)'!$H$4=3,IF('Detailed Cash Flow Chart'!Y137="",0,'Detailed Cash Flow Chart'!Y137),0)
-IF('Financial Goals (non-recurring)'!$J$4=3,IF('Detailed Cash Flow Chart'!AA137="",0,'Detailed Cash Flow Chart'!AA137),0)
-IF('Financial Goals (recurring)'!$B$3=3,IF('Detailed Cash Flow Chart'!AG137="",0,'Detailed Cash Flow Chart'!AG137),0)
-IF('Financial Goals (recurring)'!$K$3=3,IF('Detailed Cash Flow Chart'!AN137="",0,'Detailed Cash Flow Chart'!AN137),0)</f>
        <v>#N/A</v>
      </c>
      <c r="AD137" s="83"/>
      <c r="AE137" s="146" t="e">
        <f ca="1">AC137
-IF('Financial Goals (non-recurring)'!$B$4=4,IF('Detailed Cash Flow Chart'!S137="",0,'Detailed Cash Flow Chart'!S137),0)
-IF('Financial Goals (non-recurring)'!$D$4=4,IF('Detailed Cash Flow Chart'!U137="",0,'Detailed Cash Flow Chart'!U137),0)
-IF('Financial Goals (non-recurring)'!$F$4=4,IF('Detailed Cash Flow Chart'!W137="",0,'Detailed Cash Flow Chart'!W137),0)
-IF('Financial Goals (non-recurring)'!$H$4=4,IF('Detailed Cash Flow Chart'!Y137="",0,'Detailed Cash Flow Chart'!Y137),0)
-IF('Financial Goals (non-recurring)'!$J$4=4,IF('Detailed Cash Flow Chart'!AA137="",0,'Detailed Cash Flow Chart'!AA137),0)
-IF('Financial Goals (recurring)'!$B$3=4,IF('Detailed Cash Flow Chart'!AG137="",0,'Detailed Cash Flow Chart'!AG137),0)
-IF('Financial Goals (recurring)'!$K$3=4,IF('Detailed Cash Flow Chart'!AN137="",0,'Detailed Cash Flow Chart'!AN137),0)</f>
        <v>#N/A</v>
      </c>
      <c r="AF137" s="139"/>
      <c r="AG137" s="145" t="e">
        <f ca="1">AE137
-IF('Financial Goals (non-recurring)'!$B$4=5,IF('Detailed Cash Flow Chart'!S137="",0,'Detailed Cash Flow Chart'!S137),0)
-IF('Financial Goals (non-recurring)'!$D$4=5,IF('Detailed Cash Flow Chart'!U137="",0,'Detailed Cash Flow Chart'!U137),0)
-IF('Financial Goals (non-recurring)'!$F$4=5,IF('Detailed Cash Flow Chart'!W137="",0,'Detailed Cash Flow Chart'!W137),0)
-IF('Financial Goals (non-recurring)'!$H$4=5,IF('Detailed Cash Flow Chart'!Y137="",0,'Detailed Cash Flow Chart'!Y137),0)
-IF('Financial Goals (non-recurring)'!$J$4=5,IF('Detailed Cash Flow Chart'!AA137="",0,'Detailed Cash Flow Chart'!AA137),0)
-IF('Financial Goals (recurring)'!$B$3=5,IF('Detailed Cash Flow Chart'!AG137="",0,'Detailed Cash Flow Chart'!AG137),0)
-IF('Financial Goals (recurring)'!$K$3=5,IF('Detailed Cash Flow Chart'!AN137="",0,'Detailed Cash Flow Chart'!AN137),0)</f>
        <v>#N/A</v>
      </c>
      <c r="AI137" s="145" t="e">
        <f ca="1">AG137
-IF('Financial Goals (non-recurring)'!$B$4=6,IF('Detailed Cash Flow Chart'!S137="",0,'Detailed Cash Flow Chart'!S137),0)
-IF('Financial Goals (non-recurring)'!$D$4=6,IF('Detailed Cash Flow Chart'!U137="",0,'Detailed Cash Flow Chart'!U137),0)
-IF('Financial Goals (non-recurring)'!$F$4=6,IF('Detailed Cash Flow Chart'!W137="",0,'Detailed Cash Flow Chart'!W137),0)
-IF('Financial Goals (non-recurring)'!$H$4=6,IF('Detailed Cash Flow Chart'!Y137="",0,'Detailed Cash Flow Chart'!Y137),0)
-IF('Financial Goals (non-recurring)'!$J$4=6,IF('Detailed Cash Flow Chart'!AA137="",0,'Detailed Cash Flow Chart'!AA137),0)
-IF('Financial Goals (recurring)'!$B$3=6,IF('Detailed Cash Flow Chart'!AG137="",0,'Detailed Cash Flow Chart'!AG137),0)
-IF('Financial Goals (recurring)'!$K$3=6,IF('Detailed Cash Flow Chart'!AN137="",0,'Detailed Cash Flow Chart'!AN137),0)</f>
        <v>#N/A</v>
      </c>
      <c r="AK137" s="145" t="e">
        <f ca="1">AI137
-IF('Financial Goals (non-recurring)'!$B$4=7,IF('Detailed Cash Flow Chart'!S137="",0,'Detailed Cash Flow Chart'!S137),0)
-IF('Financial Goals (non-recurring)'!$D$4=7,IF('Detailed Cash Flow Chart'!U137="",0,'Detailed Cash Flow Chart'!U137),0)
-IF('Financial Goals (non-recurring)'!$F$4=7,IF('Detailed Cash Flow Chart'!W137="",0,'Detailed Cash Flow Chart'!W137),0)
-IF('Financial Goals (non-recurring)'!$H$4=7,IF('Detailed Cash Flow Chart'!Y137="",0,'Detailed Cash Flow Chart'!Y137),0)
-IF('Financial Goals (non-recurring)'!$J$4=7,IF('Detailed Cash Flow Chart'!AA137="",0,'Detailed Cash Flow Chart'!AA137),0)
-IF('Financial Goals (recurring)'!$B$3=7,IF('Detailed Cash Flow Chart'!AG137="",0,'Detailed Cash Flow Chart'!AG137),0)
-IF('Financial Goals (recurring)'!$K$3=7,IF('Detailed Cash Flow Chart'!AN137="",0,'Detailed Cash Flow Chart'!AN137),0)</f>
        <v>#N/A</v>
      </c>
    </row>
    <row r="138" spans="1:37" ht="15.6">
      <c r="A138" s="45" t="e">
        <f ca="1">IF(ISERROR(C138),NA(),'Detailed Cash Flow Chart'!AJ138)</f>
        <v>#N/A</v>
      </c>
      <c r="B138" s="40" t="str">
        <f ca="1">'Detailed Cash Flow Chart'!B138</f>
        <v/>
      </c>
      <c r="C138" s="87" t="e">
        <f t="shared" ca="1" si="27"/>
        <v>#N/A</v>
      </c>
      <c r="D138" s="87" t="e">
        <f t="shared" ca="1" si="22"/>
        <v>#N/A</v>
      </c>
      <c r="E138" s="87" t="e">
        <f t="shared" ca="1" si="23"/>
        <v>#N/A</v>
      </c>
      <c r="F138" s="87" t="e">
        <f t="shared" ca="1" si="24"/>
        <v>#N/A</v>
      </c>
      <c r="G138" s="87" t="e">
        <f t="shared" ca="1" si="25"/>
        <v>#N/A</v>
      </c>
      <c r="H138" s="87" t="e">
        <f t="shared" ca="1" si="28"/>
        <v>#N/A</v>
      </c>
      <c r="I138" s="87">
        <f ca="1">'Detailed Cash Flow Chart'!D138</f>
        <v>0</v>
      </c>
      <c r="J138" s="32" t="e">
        <f ca="1">IF(ISERROR(C138),NA(),'Detailed Cash Flow Chart'!C138)</f>
        <v>#N/A</v>
      </c>
      <c r="K138" s="32" t="e">
        <f t="shared" ca="1" si="26"/>
        <v>#N/A</v>
      </c>
      <c r="L138" s="46" t="e">
        <f ca="1">IF(ISERROR(C138),NA(),'Detailed Cash Flow Chart'!AQ138)</f>
        <v>#N/A</v>
      </c>
      <c r="M138" s="32" t="e">
        <f t="shared" ca="1" si="29"/>
        <v>#N/A</v>
      </c>
      <c r="N138" s="28"/>
      <c r="O138" s="67"/>
      <c r="P138" s="67"/>
      <c r="Q138" s="67"/>
      <c r="R138" s="67"/>
      <c r="S138" s="67"/>
      <c r="T138" s="67"/>
      <c r="U138" s="67"/>
      <c r="W138" s="67"/>
      <c r="X138" s="67"/>
      <c r="Y138" s="140" t="e">
        <f ca="1">IF('Detailed Cash Flow Chart'!E138=0,NA(),M138-'Detailed Cash Flow Chart'!E138)</f>
        <v>#N/A</v>
      </c>
      <c r="Z138" s="83"/>
      <c r="AA138" s="141" t="e">
        <f ca="1">Y138
-IF('Financial Goals (non-recurring)'!$B$4=2,IF('Detailed Cash Flow Chart'!S138="",0,'Detailed Cash Flow Chart'!S138),0)
-IF('Financial Goals (non-recurring)'!$D$4=2,IF('Detailed Cash Flow Chart'!U138="",0,'Detailed Cash Flow Chart'!U138),0)
-IF('Financial Goals (non-recurring)'!$F$4=2,IF('Detailed Cash Flow Chart'!W138="",0,'Detailed Cash Flow Chart'!W138),0)
-IF('Financial Goals (non-recurring)'!$H$4=2,IF('Detailed Cash Flow Chart'!Y138="",0,'Detailed Cash Flow Chart'!Y138),0)
-IF('Financial Goals (non-recurring)'!$J$4=2,IF('Detailed Cash Flow Chart'!AA138="",0,'Detailed Cash Flow Chart'!AA138),0)
-IF('Financial Goals (recurring)'!$B$3=2,IF('Detailed Cash Flow Chart'!AG138="",0,'Detailed Cash Flow Chart'!AG138),0)
-IF('Financial Goals (recurring)'!$K$3=2,IF('Detailed Cash Flow Chart'!AN138="",0,'Detailed Cash Flow Chart'!AN138),0)</f>
        <v>#N/A</v>
      </c>
      <c r="AB138" s="139"/>
      <c r="AC138" s="140" t="e">
        <f ca="1">AA138
-IF('Financial Goals (non-recurring)'!$B$4=3,IF('Detailed Cash Flow Chart'!S138="",0,'Detailed Cash Flow Chart'!S138),0)
-IF('Financial Goals (non-recurring)'!$D$4=3,IF('Detailed Cash Flow Chart'!U138="",0,'Detailed Cash Flow Chart'!U138),0)
-IF('Financial Goals (non-recurring)'!$F$4=3,IF('Detailed Cash Flow Chart'!W138="",0,'Detailed Cash Flow Chart'!W138),0)
-IF('Financial Goals (non-recurring)'!$H$4=3,IF('Detailed Cash Flow Chart'!Y138="",0,'Detailed Cash Flow Chart'!Y138),0)
-IF('Financial Goals (non-recurring)'!$J$4=3,IF('Detailed Cash Flow Chart'!AA138="",0,'Detailed Cash Flow Chart'!AA138),0)
-IF('Financial Goals (recurring)'!$B$3=3,IF('Detailed Cash Flow Chart'!AG138="",0,'Detailed Cash Flow Chart'!AG138),0)
-IF('Financial Goals (recurring)'!$K$3=3,IF('Detailed Cash Flow Chart'!AN138="",0,'Detailed Cash Flow Chart'!AN138),0)</f>
        <v>#N/A</v>
      </c>
      <c r="AD138" s="83"/>
      <c r="AE138" s="146" t="e">
        <f ca="1">AC138
-IF('Financial Goals (non-recurring)'!$B$4=4,IF('Detailed Cash Flow Chart'!S138="",0,'Detailed Cash Flow Chart'!S138),0)
-IF('Financial Goals (non-recurring)'!$D$4=4,IF('Detailed Cash Flow Chart'!U138="",0,'Detailed Cash Flow Chart'!U138),0)
-IF('Financial Goals (non-recurring)'!$F$4=4,IF('Detailed Cash Flow Chart'!W138="",0,'Detailed Cash Flow Chart'!W138),0)
-IF('Financial Goals (non-recurring)'!$H$4=4,IF('Detailed Cash Flow Chart'!Y138="",0,'Detailed Cash Flow Chart'!Y138),0)
-IF('Financial Goals (non-recurring)'!$J$4=4,IF('Detailed Cash Flow Chart'!AA138="",0,'Detailed Cash Flow Chart'!AA138),0)
-IF('Financial Goals (recurring)'!$B$3=4,IF('Detailed Cash Flow Chart'!AG138="",0,'Detailed Cash Flow Chart'!AG138),0)
-IF('Financial Goals (recurring)'!$K$3=4,IF('Detailed Cash Flow Chart'!AN138="",0,'Detailed Cash Flow Chart'!AN138),0)</f>
        <v>#N/A</v>
      </c>
      <c r="AF138" s="139"/>
      <c r="AG138" s="145" t="e">
        <f ca="1">AE138
-IF('Financial Goals (non-recurring)'!$B$4=5,IF('Detailed Cash Flow Chart'!S138="",0,'Detailed Cash Flow Chart'!S138),0)
-IF('Financial Goals (non-recurring)'!$D$4=5,IF('Detailed Cash Flow Chart'!U138="",0,'Detailed Cash Flow Chart'!U138),0)
-IF('Financial Goals (non-recurring)'!$F$4=5,IF('Detailed Cash Flow Chart'!W138="",0,'Detailed Cash Flow Chart'!W138),0)
-IF('Financial Goals (non-recurring)'!$H$4=5,IF('Detailed Cash Flow Chart'!Y138="",0,'Detailed Cash Flow Chart'!Y138),0)
-IF('Financial Goals (non-recurring)'!$J$4=5,IF('Detailed Cash Flow Chart'!AA138="",0,'Detailed Cash Flow Chart'!AA138),0)
-IF('Financial Goals (recurring)'!$B$3=5,IF('Detailed Cash Flow Chart'!AG138="",0,'Detailed Cash Flow Chart'!AG138),0)
-IF('Financial Goals (recurring)'!$K$3=5,IF('Detailed Cash Flow Chart'!AN138="",0,'Detailed Cash Flow Chart'!AN138),0)</f>
        <v>#N/A</v>
      </c>
      <c r="AI138" s="145" t="e">
        <f ca="1">AG138
-IF('Financial Goals (non-recurring)'!$B$4=6,IF('Detailed Cash Flow Chart'!S138="",0,'Detailed Cash Flow Chart'!S138),0)
-IF('Financial Goals (non-recurring)'!$D$4=6,IF('Detailed Cash Flow Chart'!U138="",0,'Detailed Cash Flow Chart'!U138),0)
-IF('Financial Goals (non-recurring)'!$F$4=6,IF('Detailed Cash Flow Chart'!W138="",0,'Detailed Cash Flow Chart'!W138),0)
-IF('Financial Goals (non-recurring)'!$H$4=6,IF('Detailed Cash Flow Chart'!Y138="",0,'Detailed Cash Flow Chart'!Y138),0)
-IF('Financial Goals (non-recurring)'!$J$4=6,IF('Detailed Cash Flow Chart'!AA138="",0,'Detailed Cash Flow Chart'!AA138),0)
-IF('Financial Goals (recurring)'!$B$3=6,IF('Detailed Cash Flow Chart'!AG138="",0,'Detailed Cash Flow Chart'!AG138),0)
-IF('Financial Goals (recurring)'!$K$3=6,IF('Detailed Cash Flow Chart'!AN138="",0,'Detailed Cash Flow Chart'!AN138),0)</f>
        <v>#N/A</v>
      </c>
      <c r="AK138" s="145" t="e">
        <f ca="1">AI138
-IF('Financial Goals (non-recurring)'!$B$4=7,IF('Detailed Cash Flow Chart'!S138="",0,'Detailed Cash Flow Chart'!S138),0)
-IF('Financial Goals (non-recurring)'!$D$4=7,IF('Detailed Cash Flow Chart'!U138="",0,'Detailed Cash Flow Chart'!U138),0)
-IF('Financial Goals (non-recurring)'!$F$4=7,IF('Detailed Cash Flow Chart'!W138="",0,'Detailed Cash Flow Chart'!W138),0)
-IF('Financial Goals (non-recurring)'!$H$4=7,IF('Detailed Cash Flow Chart'!Y138="",0,'Detailed Cash Flow Chart'!Y138),0)
-IF('Financial Goals (non-recurring)'!$J$4=7,IF('Detailed Cash Flow Chart'!AA138="",0,'Detailed Cash Flow Chart'!AA138),0)
-IF('Financial Goals (recurring)'!$B$3=7,IF('Detailed Cash Flow Chart'!AG138="",0,'Detailed Cash Flow Chart'!AG138),0)
-IF('Financial Goals (recurring)'!$K$3=7,IF('Detailed Cash Flow Chart'!AN138="",0,'Detailed Cash Flow Chart'!AN138),0)</f>
        <v>#N/A</v>
      </c>
    </row>
    <row r="139" spans="1:37" ht="15.6">
      <c r="A139" s="45" t="e">
        <f ca="1">IF(ISERROR(C139),NA(),'Detailed Cash Flow Chart'!AJ139)</f>
        <v>#N/A</v>
      </c>
      <c r="B139" s="40" t="str">
        <f ca="1">'Detailed Cash Flow Chart'!B139</f>
        <v/>
      </c>
      <c r="C139" s="87" t="e">
        <f t="shared" ca="1" si="27"/>
        <v>#N/A</v>
      </c>
      <c r="D139" s="87" t="e">
        <f t="shared" ca="1" si="22"/>
        <v>#N/A</v>
      </c>
      <c r="E139" s="87" t="e">
        <f t="shared" ca="1" si="23"/>
        <v>#N/A</v>
      </c>
      <c r="F139" s="87" t="e">
        <f t="shared" ca="1" si="24"/>
        <v>#N/A</v>
      </c>
      <c r="G139" s="87" t="e">
        <f t="shared" ca="1" si="25"/>
        <v>#N/A</v>
      </c>
      <c r="H139" s="87" t="e">
        <f t="shared" ca="1" si="28"/>
        <v>#N/A</v>
      </c>
      <c r="I139" s="87">
        <f ca="1">'Detailed Cash Flow Chart'!D139</f>
        <v>0</v>
      </c>
      <c r="J139" s="32" t="e">
        <f ca="1">IF(ISERROR(C139),NA(),'Detailed Cash Flow Chart'!C139)</f>
        <v>#N/A</v>
      </c>
      <c r="K139" s="32" t="e">
        <f t="shared" ca="1" si="26"/>
        <v>#N/A</v>
      </c>
      <c r="L139" s="46" t="e">
        <f ca="1">IF(ISERROR(C139),NA(),'Detailed Cash Flow Chart'!AQ139)</f>
        <v>#N/A</v>
      </c>
      <c r="M139" s="32" t="e">
        <f t="shared" ca="1" si="29"/>
        <v>#N/A</v>
      </c>
      <c r="N139" s="28"/>
      <c r="O139" s="67"/>
      <c r="P139" s="67"/>
      <c r="Q139" s="67"/>
      <c r="R139" s="67"/>
      <c r="S139" s="67"/>
      <c r="T139" s="67"/>
      <c r="U139" s="67"/>
      <c r="W139" s="67"/>
      <c r="X139" s="67"/>
      <c r="Y139" s="140" t="e">
        <f ca="1">IF('Detailed Cash Flow Chart'!E139=0,NA(),M139-'Detailed Cash Flow Chart'!E139)</f>
        <v>#N/A</v>
      </c>
      <c r="Z139" s="83"/>
      <c r="AA139" s="141" t="e">
        <f ca="1">Y139
-IF('Financial Goals (non-recurring)'!$B$4=2,IF('Detailed Cash Flow Chart'!S139="",0,'Detailed Cash Flow Chart'!S139),0)
-IF('Financial Goals (non-recurring)'!$D$4=2,IF('Detailed Cash Flow Chart'!U139="",0,'Detailed Cash Flow Chart'!U139),0)
-IF('Financial Goals (non-recurring)'!$F$4=2,IF('Detailed Cash Flow Chart'!W139="",0,'Detailed Cash Flow Chart'!W139),0)
-IF('Financial Goals (non-recurring)'!$H$4=2,IF('Detailed Cash Flow Chart'!Y139="",0,'Detailed Cash Flow Chart'!Y139),0)
-IF('Financial Goals (non-recurring)'!$J$4=2,IF('Detailed Cash Flow Chart'!AA139="",0,'Detailed Cash Flow Chart'!AA139),0)
-IF('Financial Goals (recurring)'!$B$3=2,IF('Detailed Cash Flow Chart'!AG139="",0,'Detailed Cash Flow Chart'!AG139),0)
-IF('Financial Goals (recurring)'!$K$3=2,IF('Detailed Cash Flow Chart'!AN139="",0,'Detailed Cash Flow Chart'!AN139),0)</f>
        <v>#N/A</v>
      </c>
      <c r="AB139" s="139"/>
      <c r="AC139" s="140" t="e">
        <f ca="1">AA139
-IF('Financial Goals (non-recurring)'!$B$4=3,IF('Detailed Cash Flow Chart'!S139="",0,'Detailed Cash Flow Chart'!S139),0)
-IF('Financial Goals (non-recurring)'!$D$4=3,IF('Detailed Cash Flow Chart'!U139="",0,'Detailed Cash Flow Chart'!U139),0)
-IF('Financial Goals (non-recurring)'!$F$4=3,IF('Detailed Cash Flow Chart'!W139="",0,'Detailed Cash Flow Chart'!W139),0)
-IF('Financial Goals (non-recurring)'!$H$4=3,IF('Detailed Cash Flow Chart'!Y139="",0,'Detailed Cash Flow Chart'!Y139),0)
-IF('Financial Goals (non-recurring)'!$J$4=3,IF('Detailed Cash Flow Chart'!AA139="",0,'Detailed Cash Flow Chart'!AA139),0)
-IF('Financial Goals (recurring)'!$B$3=3,IF('Detailed Cash Flow Chart'!AG139="",0,'Detailed Cash Flow Chart'!AG139),0)
-IF('Financial Goals (recurring)'!$K$3=3,IF('Detailed Cash Flow Chart'!AN139="",0,'Detailed Cash Flow Chart'!AN139),0)</f>
        <v>#N/A</v>
      </c>
      <c r="AD139" s="83"/>
      <c r="AE139" s="146" t="e">
        <f ca="1">AC139
-IF('Financial Goals (non-recurring)'!$B$4=4,IF('Detailed Cash Flow Chart'!S139="",0,'Detailed Cash Flow Chart'!S139),0)
-IF('Financial Goals (non-recurring)'!$D$4=4,IF('Detailed Cash Flow Chart'!U139="",0,'Detailed Cash Flow Chart'!U139),0)
-IF('Financial Goals (non-recurring)'!$F$4=4,IF('Detailed Cash Flow Chart'!W139="",0,'Detailed Cash Flow Chart'!W139),0)
-IF('Financial Goals (non-recurring)'!$H$4=4,IF('Detailed Cash Flow Chart'!Y139="",0,'Detailed Cash Flow Chart'!Y139),0)
-IF('Financial Goals (non-recurring)'!$J$4=4,IF('Detailed Cash Flow Chart'!AA139="",0,'Detailed Cash Flow Chart'!AA139),0)
-IF('Financial Goals (recurring)'!$B$3=4,IF('Detailed Cash Flow Chart'!AG139="",0,'Detailed Cash Flow Chart'!AG139),0)
-IF('Financial Goals (recurring)'!$K$3=4,IF('Detailed Cash Flow Chart'!AN139="",0,'Detailed Cash Flow Chart'!AN139),0)</f>
        <v>#N/A</v>
      </c>
      <c r="AF139" s="139"/>
      <c r="AG139" s="145" t="e">
        <f ca="1">AE139
-IF('Financial Goals (non-recurring)'!$B$4=5,IF('Detailed Cash Flow Chart'!S139="",0,'Detailed Cash Flow Chart'!S139),0)
-IF('Financial Goals (non-recurring)'!$D$4=5,IF('Detailed Cash Flow Chart'!U139="",0,'Detailed Cash Flow Chart'!U139),0)
-IF('Financial Goals (non-recurring)'!$F$4=5,IF('Detailed Cash Flow Chart'!W139="",0,'Detailed Cash Flow Chart'!W139),0)
-IF('Financial Goals (non-recurring)'!$H$4=5,IF('Detailed Cash Flow Chart'!Y139="",0,'Detailed Cash Flow Chart'!Y139),0)
-IF('Financial Goals (non-recurring)'!$J$4=5,IF('Detailed Cash Flow Chart'!AA139="",0,'Detailed Cash Flow Chart'!AA139),0)
-IF('Financial Goals (recurring)'!$B$3=5,IF('Detailed Cash Flow Chart'!AG139="",0,'Detailed Cash Flow Chart'!AG139),0)
-IF('Financial Goals (recurring)'!$K$3=5,IF('Detailed Cash Flow Chart'!AN139="",0,'Detailed Cash Flow Chart'!AN139),0)</f>
        <v>#N/A</v>
      </c>
      <c r="AI139" s="145" t="e">
        <f ca="1">AG139
-IF('Financial Goals (non-recurring)'!$B$4=6,IF('Detailed Cash Flow Chart'!S139="",0,'Detailed Cash Flow Chart'!S139),0)
-IF('Financial Goals (non-recurring)'!$D$4=6,IF('Detailed Cash Flow Chart'!U139="",0,'Detailed Cash Flow Chart'!U139),0)
-IF('Financial Goals (non-recurring)'!$F$4=6,IF('Detailed Cash Flow Chart'!W139="",0,'Detailed Cash Flow Chart'!W139),0)
-IF('Financial Goals (non-recurring)'!$H$4=6,IF('Detailed Cash Flow Chart'!Y139="",0,'Detailed Cash Flow Chart'!Y139),0)
-IF('Financial Goals (non-recurring)'!$J$4=6,IF('Detailed Cash Flow Chart'!AA139="",0,'Detailed Cash Flow Chart'!AA139),0)
-IF('Financial Goals (recurring)'!$B$3=6,IF('Detailed Cash Flow Chart'!AG139="",0,'Detailed Cash Flow Chart'!AG139),0)
-IF('Financial Goals (recurring)'!$K$3=6,IF('Detailed Cash Flow Chart'!AN139="",0,'Detailed Cash Flow Chart'!AN139),0)</f>
        <v>#N/A</v>
      </c>
      <c r="AK139" s="145" t="e">
        <f ca="1">AI139
-IF('Financial Goals (non-recurring)'!$B$4=7,IF('Detailed Cash Flow Chart'!S139="",0,'Detailed Cash Flow Chart'!S139),0)
-IF('Financial Goals (non-recurring)'!$D$4=7,IF('Detailed Cash Flow Chart'!U139="",0,'Detailed Cash Flow Chart'!U139),0)
-IF('Financial Goals (non-recurring)'!$F$4=7,IF('Detailed Cash Flow Chart'!W139="",0,'Detailed Cash Flow Chart'!W139),0)
-IF('Financial Goals (non-recurring)'!$H$4=7,IF('Detailed Cash Flow Chart'!Y139="",0,'Detailed Cash Flow Chart'!Y139),0)
-IF('Financial Goals (non-recurring)'!$J$4=7,IF('Detailed Cash Flow Chart'!AA139="",0,'Detailed Cash Flow Chart'!AA139),0)
-IF('Financial Goals (recurring)'!$B$3=7,IF('Detailed Cash Flow Chart'!AG139="",0,'Detailed Cash Flow Chart'!AG139),0)
-IF('Financial Goals (recurring)'!$K$3=7,IF('Detailed Cash Flow Chart'!AN139="",0,'Detailed Cash Flow Chart'!AN139),0)</f>
        <v>#N/A</v>
      </c>
    </row>
    <row r="140" spans="1:37" ht="15.6">
      <c r="A140" s="45" t="e">
        <f ca="1">IF(ISERROR(C140),NA(),'Detailed Cash Flow Chart'!AJ140)</f>
        <v>#N/A</v>
      </c>
      <c r="B140" s="40" t="str">
        <f ca="1">'Detailed Cash Flow Chart'!B140</f>
        <v/>
      </c>
      <c r="C140" s="87" t="e">
        <f t="shared" ca="1" si="27"/>
        <v>#N/A</v>
      </c>
      <c r="D140" s="87" t="e">
        <f t="shared" ca="1" si="22"/>
        <v>#N/A</v>
      </c>
      <c r="E140" s="87" t="e">
        <f t="shared" ca="1" si="23"/>
        <v>#N/A</v>
      </c>
      <c r="F140" s="87" t="e">
        <f t="shared" ca="1" si="24"/>
        <v>#N/A</v>
      </c>
      <c r="G140" s="87" t="e">
        <f t="shared" ca="1" si="25"/>
        <v>#N/A</v>
      </c>
      <c r="H140" s="87" t="e">
        <f t="shared" ca="1" si="28"/>
        <v>#N/A</v>
      </c>
      <c r="I140" s="87">
        <f ca="1">'Detailed Cash Flow Chart'!D140</f>
        <v>0</v>
      </c>
      <c r="J140" s="32" t="e">
        <f ca="1">IF(ISERROR(C140),NA(),'Detailed Cash Flow Chart'!C140)</f>
        <v>#N/A</v>
      </c>
      <c r="K140" s="32" t="e">
        <f t="shared" ca="1" si="26"/>
        <v>#N/A</v>
      </c>
      <c r="L140" s="46" t="e">
        <f ca="1">IF(ISERROR(C140),NA(),'Detailed Cash Flow Chart'!AQ140)</f>
        <v>#N/A</v>
      </c>
      <c r="M140" s="32" t="e">
        <f t="shared" ca="1" si="29"/>
        <v>#N/A</v>
      </c>
      <c r="N140" s="28"/>
      <c r="O140" s="67"/>
      <c r="P140" s="67"/>
      <c r="Q140" s="67"/>
      <c r="R140" s="67"/>
      <c r="S140" s="67"/>
      <c r="T140" s="67"/>
      <c r="U140" s="67"/>
      <c r="W140" s="67"/>
      <c r="X140" s="67"/>
      <c r="Y140" s="140" t="e">
        <f ca="1">IF('Detailed Cash Flow Chart'!E140=0,NA(),M140-'Detailed Cash Flow Chart'!E140)</f>
        <v>#N/A</v>
      </c>
      <c r="Z140" s="83"/>
      <c r="AA140" s="141" t="e">
        <f ca="1">Y140
-IF('Financial Goals (non-recurring)'!$B$4=2,IF('Detailed Cash Flow Chart'!S140="",0,'Detailed Cash Flow Chart'!S140),0)
-IF('Financial Goals (non-recurring)'!$D$4=2,IF('Detailed Cash Flow Chart'!U140="",0,'Detailed Cash Flow Chart'!U140),0)
-IF('Financial Goals (non-recurring)'!$F$4=2,IF('Detailed Cash Flow Chart'!W140="",0,'Detailed Cash Flow Chart'!W140),0)
-IF('Financial Goals (non-recurring)'!$H$4=2,IF('Detailed Cash Flow Chart'!Y140="",0,'Detailed Cash Flow Chart'!Y140),0)
-IF('Financial Goals (non-recurring)'!$J$4=2,IF('Detailed Cash Flow Chart'!AA140="",0,'Detailed Cash Flow Chart'!AA140),0)
-IF('Financial Goals (recurring)'!$B$3=2,IF('Detailed Cash Flow Chart'!AG140="",0,'Detailed Cash Flow Chart'!AG140),0)
-IF('Financial Goals (recurring)'!$K$3=2,IF('Detailed Cash Flow Chart'!AN140="",0,'Detailed Cash Flow Chart'!AN140),0)</f>
        <v>#N/A</v>
      </c>
      <c r="AB140" s="139"/>
      <c r="AC140" s="140" t="e">
        <f ca="1">AA140
-IF('Financial Goals (non-recurring)'!$B$4=3,IF('Detailed Cash Flow Chart'!S140="",0,'Detailed Cash Flow Chart'!S140),0)
-IF('Financial Goals (non-recurring)'!$D$4=3,IF('Detailed Cash Flow Chart'!U140="",0,'Detailed Cash Flow Chart'!U140),0)
-IF('Financial Goals (non-recurring)'!$F$4=3,IF('Detailed Cash Flow Chart'!W140="",0,'Detailed Cash Flow Chart'!W140),0)
-IF('Financial Goals (non-recurring)'!$H$4=3,IF('Detailed Cash Flow Chart'!Y140="",0,'Detailed Cash Flow Chart'!Y140),0)
-IF('Financial Goals (non-recurring)'!$J$4=3,IF('Detailed Cash Flow Chart'!AA140="",0,'Detailed Cash Flow Chart'!AA140),0)
-IF('Financial Goals (recurring)'!$B$3=3,IF('Detailed Cash Flow Chart'!AG140="",0,'Detailed Cash Flow Chart'!AG140),0)
-IF('Financial Goals (recurring)'!$K$3=3,IF('Detailed Cash Flow Chart'!AN140="",0,'Detailed Cash Flow Chart'!AN140),0)</f>
        <v>#N/A</v>
      </c>
      <c r="AD140" s="83"/>
      <c r="AE140" s="146" t="e">
        <f ca="1">AC140
-IF('Financial Goals (non-recurring)'!$B$4=4,IF('Detailed Cash Flow Chart'!S140="",0,'Detailed Cash Flow Chart'!S140),0)
-IF('Financial Goals (non-recurring)'!$D$4=4,IF('Detailed Cash Flow Chart'!U140="",0,'Detailed Cash Flow Chart'!U140),0)
-IF('Financial Goals (non-recurring)'!$F$4=4,IF('Detailed Cash Flow Chart'!W140="",0,'Detailed Cash Flow Chart'!W140),0)
-IF('Financial Goals (non-recurring)'!$H$4=4,IF('Detailed Cash Flow Chart'!Y140="",0,'Detailed Cash Flow Chart'!Y140),0)
-IF('Financial Goals (non-recurring)'!$J$4=4,IF('Detailed Cash Flow Chart'!AA140="",0,'Detailed Cash Flow Chart'!AA140),0)
-IF('Financial Goals (recurring)'!$B$3=4,IF('Detailed Cash Flow Chart'!AG140="",0,'Detailed Cash Flow Chart'!AG140),0)
-IF('Financial Goals (recurring)'!$K$3=4,IF('Detailed Cash Flow Chart'!AN140="",0,'Detailed Cash Flow Chart'!AN140),0)</f>
        <v>#N/A</v>
      </c>
      <c r="AF140" s="139"/>
      <c r="AG140" s="145" t="e">
        <f ca="1">AE140
-IF('Financial Goals (non-recurring)'!$B$4=5,IF('Detailed Cash Flow Chart'!S140="",0,'Detailed Cash Flow Chart'!S140),0)
-IF('Financial Goals (non-recurring)'!$D$4=5,IF('Detailed Cash Flow Chart'!U140="",0,'Detailed Cash Flow Chart'!U140),0)
-IF('Financial Goals (non-recurring)'!$F$4=5,IF('Detailed Cash Flow Chart'!W140="",0,'Detailed Cash Flow Chart'!W140),0)
-IF('Financial Goals (non-recurring)'!$H$4=5,IF('Detailed Cash Flow Chart'!Y140="",0,'Detailed Cash Flow Chart'!Y140),0)
-IF('Financial Goals (non-recurring)'!$J$4=5,IF('Detailed Cash Flow Chart'!AA140="",0,'Detailed Cash Flow Chart'!AA140),0)
-IF('Financial Goals (recurring)'!$B$3=5,IF('Detailed Cash Flow Chart'!AG140="",0,'Detailed Cash Flow Chart'!AG140),0)
-IF('Financial Goals (recurring)'!$K$3=5,IF('Detailed Cash Flow Chart'!AN140="",0,'Detailed Cash Flow Chart'!AN140),0)</f>
        <v>#N/A</v>
      </c>
      <c r="AI140" s="145" t="e">
        <f ca="1">AG140
-IF('Financial Goals (non-recurring)'!$B$4=6,IF('Detailed Cash Flow Chart'!S140="",0,'Detailed Cash Flow Chart'!S140),0)
-IF('Financial Goals (non-recurring)'!$D$4=6,IF('Detailed Cash Flow Chart'!U140="",0,'Detailed Cash Flow Chart'!U140),0)
-IF('Financial Goals (non-recurring)'!$F$4=6,IF('Detailed Cash Flow Chart'!W140="",0,'Detailed Cash Flow Chart'!W140),0)
-IF('Financial Goals (non-recurring)'!$H$4=6,IF('Detailed Cash Flow Chart'!Y140="",0,'Detailed Cash Flow Chart'!Y140),0)
-IF('Financial Goals (non-recurring)'!$J$4=6,IF('Detailed Cash Flow Chart'!AA140="",0,'Detailed Cash Flow Chart'!AA140),0)
-IF('Financial Goals (recurring)'!$B$3=6,IF('Detailed Cash Flow Chart'!AG140="",0,'Detailed Cash Flow Chart'!AG140),0)
-IF('Financial Goals (recurring)'!$K$3=6,IF('Detailed Cash Flow Chart'!AN140="",0,'Detailed Cash Flow Chart'!AN140),0)</f>
        <v>#N/A</v>
      </c>
      <c r="AK140" s="145" t="e">
        <f ca="1">AI140
-IF('Financial Goals (non-recurring)'!$B$4=7,IF('Detailed Cash Flow Chart'!S140="",0,'Detailed Cash Flow Chart'!S140),0)
-IF('Financial Goals (non-recurring)'!$D$4=7,IF('Detailed Cash Flow Chart'!U140="",0,'Detailed Cash Flow Chart'!U140),0)
-IF('Financial Goals (non-recurring)'!$F$4=7,IF('Detailed Cash Flow Chart'!W140="",0,'Detailed Cash Flow Chart'!W140),0)
-IF('Financial Goals (non-recurring)'!$H$4=7,IF('Detailed Cash Flow Chart'!Y140="",0,'Detailed Cash Flow Chart'!Y140),0)
-IF('Financial Goals (non-recurring)'!$J$4=7,IF('Detailed Cash Flow Chart'!AA140="",0,'Detailed Cash Flow Chart'!AA140),0)
-IF('Financial Goals (recurring)'!$B$3=7,IF('Detailed Cash Flow Chart'!AG140="",0,'Detailed Cash Flow Chart'!AG140),0)
-IF('Financial Goals (recurring)'!$K$3=7,IF('Detailed Cash Flow Chart'!AN140="",0,'Detailed Cash Flow Chart'!AN140),0)</f>
        <v>#N/A</v>
      </c>
    </row>
    <row r="141" spans="1:37" ht="15.6">
      <c r="A141" s="45" t="e">
        <f ca="1">IF(ISERROR(C141),NA(),'Detailed Cash Flow Chart'!AJ141)</f>
        <v>#N/A</v>
      </c>
      <c r="B141" s="40" t="str">
        <f ca="1">'Detailed Cash Flow Chart'!B141</f>
        <v/>
      </c>
      <c r="C141" s="87" t="e">
        <f t="shared" ca="1" si="27"/>
        <v>#N/A</v>
      </c>
      <c r="D141" s="87" t="e">
        <f t="shared" ca="1" si="22"/>
        <v>#N/A</v>
      </c>
      <c r="E141" s="87" t="e">
        <f t="shared" ca="1" si="23"/>
        <v>#N/A</v>
      </c>
      <c r="F141" s="87" t="e">
        <f t="shared" ca="1" si="24"/>
        <v>#N/A</v>
      </c>
      <c r="G141" s="87" t="e">
        <f t="shared" ca="1" si="25"/>
        <v>#N/A</v>
      </c>
      <c r="H141" s="87" t="e">
        <f t="shared" ca="1" si="28"/>
        <v>#N/A</v>
      </c>
      <c r="I141" s="87">
        <f ca="1">'Detailed Cash Flow Chart'!D141</f>
        <v>0</v>
      </c>
      <c r="J141" s="32" t="e">
        <f ca="1">IF(ISERROR(C141),NA(),'Detailed Cash Flow Chart'!C141)</f>
        <v>#N/A</v>
      </c>
      <c r="K141" s="32" t="e">
        <f t="shared" ca="1" si="26"/>
        <v>#N/A</v>
      </c>
      <c r="L141" s="46" t="e">
        <f ca="1">IF(ISERROR(C141),NA(),'Detailed Cash Flow Chart'!AQ141)</f>
        <v>#N/A</v>
      </c>
      <c r="M141" s="32" t="e">
        <f t="shared" ca="1" si="29"/>
        <v>#N/A</v>
      </c>
      <c r="N141" s="28"/>
      <c r="O141" s="67"/>
      <c r="P141" s="67"/>
      <c r="Q141" s="67"/>
      <c r="R141" s="67"/>
      <c r="S141" s="67"/>
      <c r="T141" s="67"/>
      <c r="U141" s="67"/>
      <c r="W141" s="67"/>
      <c r="X141" s="67"/>
      <c r="Y141" s="140" t="e">
        <f ca="1">IF('Detailed Cash Flow Chart'!E141=0,NA(),M141-'Detailed Cash Flow Chart'!E141)</f>
        <v>#N/A</v>
      </c>
      <c r="Z141" s="83"/>
      <c r="AA141" s="141" t="e">
        <f ca="1">Y141
-IF('Financial Goals (non-recurring)'!$B$4=2,IF('Detailed Cash Flow Chart'!S141="",0,'Detailed Cash Flow Chart'!S141),0)
-IF('Financial Goals (non-recurring)'!$D$4=2,IF('Detailed Cash Flow Chart'!U141="",0,'Detailed Cash Flow Chart'!U141),0)
-IF('Financial Goals (non-recurring)'!$F$4=2,IF('Detailed Cash Flow Chart'!W141="",0,'Detailed Cash Flow Chart'!W141),0)
-IF('Financial Goals (non-recurring)'!$H$4=2,IF('Detailed Cash Flow Chart'!Y141="",0,'Detailed Cash Flow Chart'!Y141),0)
-IF('Financial Goals (non-recurring)'!$J$4=2,IF('Detailed Cash Flow Chart'!AA141="",0,'Detailed Cash Flow Chart'!AA141),0)
-IF('Financial Goals (recurring)'!$B$3=2,IF('Detailed Cash Flow Chart'!AG141="",0,'Detailed Cash Flow Chart'!AG141),0)
-IF('Financial Goals (recurring)'!$K$3=2,IF('Detailed Cash Flow Chart'!AN141="",0,'Detailed Cash Flow Chart'!AN141),0)</f>
        <v>#N/A</v>
      </c>
      <c r="AB141" s="139"/>
      <c r="AC141" s="140" t="e">
        <f ca="1">AA141
-IF('Financial Goals (non-recurring)'!$B$4=3,IF('Detailed Cash Flow Chart'!S141="",0,'Detailed Cash Flow Chart'!S141),0)
-IF('Financial Goals (non-recurring)'!$D$4=3,IF('Detailed Cash Flow Chart'!U141="",0,'Detailed Cash Flow Chart'!U141),0)
-IF('Financial Goals (non-recurring)'!$F$4=3,IF('Detailed Cash Flow Chart'!W141="",0,'Detailed Cash Flow Chart'!W141),0)
-IF('Financial Goals (non-recurring)'!$H$4=3,IF('Detailed Cash Flow Chart'!Y141="",0,'Detailed Cash Flow Chart'!Y141),0)
-IF('Financial Goals (non-recurring)'!$J$4=3,IF('Detailed Cash Flow Chart'!AA141="",0,'Detailed Cash Flow Chart'!AA141),0)
-IF('Financial Goals (recurring)'!$B$3=3,IF('Detailed Cash Flow Chart'!AG141="",0,'Detailed Cash Flow Chart'!AG141),0)
-IF('Financial Goals (recurring)'!$K$3=3,IF('Detailed Cash Flow Chart'!AN141="",0,'Detailed Cash Flow Chart'!AN141),0)</f>
        <v>#N/A</v>
      </c>
      <c r="AD141" s="83"/>
      <c r="AE141" s="146" t="e">
        <f ca="1">AC141
-IF('Financial Goals (non-recurring)'!$B$4=4,IF('Detailed Cash Flow Chart'!S141="",0,'Detailed Cash Flow Chart'!S141),0)
-IF('Financial Goals (non-recurring)'!$D$4=4,IF('Detailed Cash Flow Chart'!U141="",0,'Detailed Cash Flow Chart'!U141),0)
-IF('Financial Goals (non-recurring)'!$F$4=4,IF('Detailed Cash Flow Chart'!W141="",0,'Detailed Cash Flow Chart'!W141),0)
-IF('Financial Goals (non-recurring)'!$H$4=4,IF('Detailed Cash Flow Chart'!Y141="",0,'Detailed Cash Flow Chart'!Y141),0)
-IF('Financial Goals (non-recurring)'!$J$4=4,IF('Detailed Cash Flow Chart'!AA141="",0,'Detailed Cash Flow Chart'!AA141),0)
-IF('Financial Goals (recurring)'!$B$3=4,IF('Detailed Cash Flow Chart'!AG141="",0,'Detailed Cash Flow Chart'!AG141),0)
-IF('Financial Goals (recurring)'!$K$3=4,IF('Detailed Cash Flow Chart'!AN141="",0,'Detailed Cash Flow Chart'!AN141),0)</f>
        <v>#N/A</v>
      </c>
      <c r="AF141" s="139"/>
      <c r="AG141" s="145" t="e">
        <f ca="1">AE141
-IF('Financial Goals (non-recurring)'!$B$4=5,IF('Detailed Cash Flow Chart'!S141="",0,'Detailed Cash Flow Chart'!S141),0)
-IF('Financial Goals (non-recurring)'!$D$4=5,IF('Detailed Cash Flow Chart'!U141="",0,'Detailed Cash Flow Chart'!U141),0)
-IF('Financial Goals (non-recurring)'!$F$4=5,IF('Detailed Cash Flow Chart'!W141="",0,'Detailed Cash Flow Chart'!W141),0)
-IF('Financial Goals (non-recurring)'!$H$4=5,IF('Detailed Cash Flow Chart'!Y141="",0,'Detailed Cash Flow Chart'!Y141),0)
-IF('Financial Goals (non-recurring)'!$J$4=5,IF('Detailed Cash Flow Chart'!AA141="",0,'Detailed Cash Flow Chart'!AA141),0)
-IF('Financial Goals (recurring)'!$B$3=5,IF('Detailed Cash Flow Chart'!AG141="",0,'Detailed Cash Flow Chart'!AG141),0)
-IF('Financial Goals (recurring)'!$K$3=5,IF('Detailed Cash Flow Chart'!AN141="",0,'Detailed Cash Flow Chart'!AN141),0)</f>
        <v>#N/A</v>
      </c>
      <c r="AI141" s="145" t="e">
        <f ca="1">AG141
-IF('Financial Goals (non-recurring)'!$B$4=6,IF('Detailed Cash Flow Chart'!S141="",0,'Detailed Cash Flow Chart'!S141),0)
-IF('Financial Goals (non-recurring)'!$D$4=6,IF('Detailed Cash Flow Chart'!U141="",0,'Detailed Cash Flow Chart'!U141),0)
-IF('Financial Goals (non-recurring)'!$F$4=6,IF('Detailed Cash Flow Chart'!W141="",0,'Detailed Cash Flow Chart'!W141),0)
-IF('Financial Goals (non-recurring)'!$H$4=6,IF('Detailed Cash Flow Chart'!Y141="",0,'Detailed Cash Flow Chart'!Y141),0)
-IF('Financial Goals (non-recurring)'!$J$4=6,IF('Detailed Cash Flow Chart'!AA141="",0,'Detailed Cash Flow Chart'!AA141),0)
-IF('Financial Goals (recurring)'!$B$3=6,IF('Detailed Cash Flow Chart'!AG141="",0,'Detailed Cash Flow Chart'!AG141),0)
-IF('Financial Goals (recurring)'!$K$3=6,IF('Detailed Cash Flow Chart'!AN141="",0,'Detailed Cash Flow Chart'!AN141),0)</f>
        <v>#N/A</v>
      </c>
      <c r="AK141" s="145" t="e">
        <f ca="1">AI141
-IF('Financial Goals (non-recurring)'!$B$4=7,IF('Detailed Cash Flow Chart'!S141="",0,'Detailed Cash Flow Chart'!S141),0)
-IF('Financial Goals (non-recurring)'!$D$4=7,IF('Detailed Cash Flow Chart'!U141="",0,'Detailed Cash Flow Chart'!U141),0)
-IF('Financial Goals (non-recurring)'!$F$4=7,IF('Detailed Cash Flow Chart'!W141="",0,'Detailed Cash Flow Chart'!W141),0)
-IF('Financial Goals (non-recurring)'!$H$4=7,IF('Detailed Cash Flow Chart'!Y141="",0,'Detailed Cash Flow Chart'!Y141),0)
-IF('Financial Goals (non-recurring)'!$J$4=7,IF('Detailed Cash Flow Chart'!AA141="",0,'Detailed Cash Flow Chart'!AA141),0)
-IF('Financial Goals (recurring)'!$B$3=7,IF('Detailed Cash Flow Chart'!AG141="",0,'Detailed Cash Flow Chart'!AG141),0)
-IF('Financial Goals (recurring)'!$K$3=7,IF('Detailed Cash Flow Chart'!AN141="",0,'Detailed Cash Flow Chart'!AN141),0)</f>
        <v>#N/A</v>
      </c>
    </row>
    <row r="142" spans="1:37" ht="15.6">
      <c r="A142" s="45" t="e">
        <f ca="1">IF(ISERROR(C142),NA(),'Detailed Cash Flow Chart'!AJ142)</f>
        <v>#N/A</v>
      </c>
      <c r="B142" s="40" t="str">
        <f ca="1">'Detailed Cash Flow Chart'!B142</f>
        <v/>
      </c>
      <c r="C142" s="87" t="e">
        <f t="shared" ca="1" si="27"/>
        <v>#N/A</v>
      </c>
      <c r="D142" s="87" t="e">
        <f t="shared" ca="1" si="22"/>
        <v>#N/A</v>
      </c>
      <c r="E142" s="87" t="e">
        <f t="shared" ca="1" si="23"/>
        <v>#N/A</v>
      </c>
      <c r="F142" s="87" t="e">
        <f t="shared" ca="1" si="24"/>
        <v>#N/A</v>
      </c>
      <c r="G142" s="87" t="e">
        <f t="shared" ca="1" si="25"/>
        <v>#N/A</v>
      </c>
      <c r="H142" s="87" t="e">
        <f t="shared" ca="1" si="28"/>
        <v>#N/A</v>
      </c>
      <c r="I142" s="87">
        <f ca="1">'Detailed Cash Flow Chart'!D142</f>
        <v>0</v>
      </c>
      <c r="J142" s="32" t="e">
        <f ca="1">IF(ISERROR(C142),NA(),'Detailed Cash Flow Chart'!C142)</f>
        <v>#N/A</v>
      </c>
      <c r="K142" s="32" t="e">
        <f t="shared" ca="1" si="26"/>
        <v>#N/A</v>
      </c>
      <c r="L142" s="46" t="e">
        <f ca="1">IF(ISERROR(C142),NA(),'Detailed Cash Flow Chart'!AQ142)</f>
        <v>#N/A</v>
      </c>
      <c r="M142" s="32" t="e">
        <f t="shared" ca="1" si="29"/>
        <v>#N/A</v>
      </c>
      <c r="N142" s="28"/>
      <c r="O142" s="67"/>
      <c r="P142" s="67"/>
      <c r="Q142" s="67"/>
      <c r="R142" s="67"/>
      <c r="S142" s="67"/>
      <c r="T142" s="67"/>
      <c r="U142" s="67"/>
      <c r="W142" s="67"/>
      <c r="X142" s="67"/>
      <c r="Y142" s="140" t="e">
        <f ca="1">IF('Detailed Cash Flow Chart'!E142=0,NA(),M142-'Detailed Cash Flow Chart'!E142)</f>
        <v>#N/A</v>
      </c>
      <c r="Z142" s="83"/>
      <c r="AA142" s="141" t="e">
        <f ca="1">Y142
-IF('Financial Goals (non-recurring)'!$B$4=2,IF('Detailed Cash Flow Chart'!S142="",0,'Detailed Cash Flow Chart'!S142),0)
-IF('Financial Goals (non-recurring)'!$D$4=2,IF('Detailed Cash Flow Chart'!U142="",0,'Detailed Cash Flow Chart'!U142),0)
-IF('Financial Goals (non-recurring)'!$F$4=2,IF('Detailed Cash Flow Chart'!W142="",0,'Detailed Cash Flow Chart'!W142),0)
-IF('Financial Goals (non-recurring)'!$H$4=2,IF('Detailed Cash Flow Chart'!Y142="",0,'Detailed Cash Flow Chart'!Y142),0)
-IF('Financial Goals (non-recurring)'!$J$4=2,IF('Detailed Cash Flow Chart'!AA142="",0,'Detailed Cash Flow Chart'!AA142),0)
-IF('Financial Goals (recurring)'!$B$3=2,IF('Detailed Cash Flow Chart'!AG142="",0,'Detailed Cash Flow Chart'!AG142),0)
-IF('Financial Goals (recurring)'!$K$3=2,IF('Detailed Cash Flow Chart'!AN142="",0,'Detailed Cash Flow Chart'!AN142),0)</f>
        <v>#N/A</v>
      </c>
      <c r="AB142" s="139"/>
      <c r="AC142" s="140" t="e">
        <f ca="1">AA142
-IF('Financial Goals (non-recurring)'!$B$4=3,IF('Detailed Cash Flow Chart'!S142="",0,'Detailed Cash Flow Chart'!S142),0)
-IF('Financial Goals (non-recurring)'!$D$4=3,IF('Detailed Cash Flow Chart'!U142="",0,'Detailed Cash Flow Chart'!U142),0)
-IF('Financial Goals (non-recurring)'!$F$4=3,IF('Detailed Cash Flow Chart'!W142="",0,'Detailed Cash Flow Chart'!W142),0)
-IF('Financial Goals (non-recurring)'!$H$4=3,IF('Detailed Cash Flow Chart'!Y142="",0,'Detailed Cash Flow Chart'!Y142),0)
-IF('Financial Goals (non-recurring)'!$J$4=3,IF('Detailed Cash Flow Chart'!AA142="",0,'Detailed Cash Flow Chart'!AA142),0)
-IF('Financial Goals (recurring)'!$B$3=3,IF('Detailed Cash Flow Chart'!AG142="",0,'Detailed Cash Flow Chart'!AG142),0)
-IF('Financial Goals (recurring)'!$K$3=3,IF('Detailed Cash Flow Chart'!AN142="",0,'Detailed Cash Flow Chart'!AN142),0)</f>
        <v>#N/A</v>
      </c>
      <c r="AD142" s="83"/>
      <c r="AE142" s="146" t="e">
        <f ca="1">AC142
-IF('Financial Goals (non-recurring)'!$B$4=4,IF('Detailed Cash Flow Chart'!S142="",0,'Detailed Cash Flow Chart'!S142),0)
-IF('Financial Goals (non-recurring)'!$D$4=4,IF('Detailed Cash Flow Chart'!U142="",0,'Detailed Cash Flow Chart'!U142),0)
-IF('Financial Goals (non-recurring)'!$F$4=4,IF('Detailed Cash Flow Chart'!W142="",0,'Detailed Cash Flow Chart'!W142),0)
-IF('Financial Goals (non-recurring)'!$H$4=4,IF('Detailed Cash Flow Chart'!Y142="",0,'Detailed Cash Flow Chart'!Y142),0)
-IF('Financial Goals (non-recurring)'!$J$4=4,IF('Detailed Cash Flow Chart'!AA142="",0,'Detailed Cash Flow Chart'!AA142),0)
-IF('Financial Goals (recurring)'!$B$3=4,IF('Detailed Cash Flow Chart'!AG142="",0,'Detailed Cash Flow Chart'!AG142),0)
-IF('Financial Goals (recurring)'!$K$3=4,IF('Detailed Cash Flow Chart'!AN142="",0,'Detailed Cash Flow Chart'!AN142),0)</f>
        <v>#N/A</v>
      </c>
      <c r="AF142" s="139"/>
      <c r="AG142" s="145" t="e">
        <f ca="1">AE142
-IF('Financial Goals (non-recurring)'!$B$4=5,IF('Detailed Cash Flow Chart'!S142="",0,'Detailed Cash Flow Chart'!S142),0)
-IF('Financial Goals (non-recurring)'!$D$4=5,IF('Detailed Cash Flow Chart'!U142="",0,'Detailed Cash Flow Chart'!U142),0)
-IF('Financial Goals (non-recurring)'!$F$4=5,IF('Detailed Cash Flow Chart'!W142="",0,'Detailed Cash Flow Chart'!W142),0)
-IF('Financial Goals (non-recurring)'!$H$4=5,IF('Detailed Cash Flow Chart'!Y142="",0,'Detailed Cash Flow Chart'!Y142),0)
-IF('Financial Goals (non-recurring)'!$J$4=5,IF('Detailed Cash Flow Chart'!AA142="",0,'Detailed Cash Flow Chart'!AA142),0)
-IF('Financial Goals (recurring)'!$B$3=5,IF('Detailed Cash Flow Chart'!AG142="",0,'Detailed Cash Flow Chart'!AG142),0)
-IF('Financial Goals (recurring)'!$K$3=5,IF('Detailed Cash Flow Chart'!AN142="",0,'Detailed Cash Flow Chart'!AN142),0)</f>
        <v>#N/A</v>
      </c>
      <c r="AI142" s="145" t="e">
        <f ca="1">AG142
-IF('Financial Goals (non-recurring)'!$B$4=6,IF('Detailed Cash Flow Chart'!S142="",0,'Detailed Cash Flow Chart'!S142),0)
-IF('Financial Goals (non-recurring)'!$D$4=6,IF('Detailed Cash Flow Chart'!U142="",0,'Detailed Cash Flow Chart'!U142),0)
-IF('Financial Goals (non-recurring)'!$F$4=6,IF('Detailed Cash Flow Chart'!W142="",0,'Detailed Cash Flow Chart'!W142),0)
-IF('Financial Goals (non-recurring)'!$H$4=6,IF('Detailed Cash Flow Chart'!Y142="",0,'Detailed Cash Flow Chart'!Y142),0)
-IF('Financial Goals (non-recurring)'!$J$4=6,IF('Detailed Cash Flow Chart'!AA142="",0,'Detailed Cash Flow Chart'!AA142),0)
-IF('Financial Goals (recurring)'!$B$3=6,IF('Detailed Cash Flow Chart'!AG142="",0,'Detailed Cash Flow Chart'!AG142),0)
-IF('Financial Goals (recurring)'!$K$3=6,IF('Detailed Cash Flow Chart'!AN142="",0,'Detailed Cash Flow Chart'!AN142),0)</f>
        <v>#N/A</v>
      </c>
      <c r="AK142" s="145" t="e">
        <f ca="1">AI142
-IF('Financial Goals (non-recurring)'!$B$4=7,IF('Detailed Cash Flow Chart'!S142="",0,'Detailed Cash Flow Chart'!S142),0)
-IF('Financial Goals (non-recurring)'!$D$4=7,IF('Detailed Cash Flow Chart'!U142="",0,'Detailed Cash Flow Chart'!U142),0)
-IF('Financial Goals (non-recurring)'!$F$4=7,IF('Detailed Cash Flow Chart'!W142="",0,'Detailed Cash Flow Chart'!W142),0)
-IF('Financial Goals (non-recurring)'!$H$4=7,IF('Detailed Cash Flow Chart'!Y142="",0,'Detailed Cash Flow Chart'!Y142),0)
-IF('Financial Goals (non-recurring)'!$J$4=7,IF('Detailed Cash Flow Chart'!AA142="",0,'Detailed Cash Flow Chart'!AA142),0)
-IF('Financial Goals (recurring)'!$B$3=7,IF('Detailed Cash Flow Chart'!AG142="",0,'Detailed Cash Flow Chart'!AG142),0)
-IF('Financial Goals (recurring)'!$K$3=7,IF('Detailed Cash Flow Chart'!AN142="",0,'Detailed Cash Flow Chart'!AN142),0)</f>
        <v>#N/A</v>
      </c>
    </row>
    <row r="143" spans="1:37" ht="15.6">
      <c r="A143" s="45" t="e">
        <f ca="1">IF(ISERROR(C143),NA(),'Detailed Cash Flow Chart'!AJ143)</f>
        <v>#N/A</v>
      </c>
      <c r="B143" s="40" t="str">
        <f ca="1">'Detailed Cash Flow Chart'!B143</f>
        <v/>
      </c>
      <c r="C143" s="87" t="e">
        <f t="shared" ca="1" si="27"/>
        <v>#N/A</v>
      </c>
      <c r="D143" s="87" t="e">
        <f t="shared" ca="1" si="22"/>
        <v>#N/A</v>
      </c>
      <c r="E143" s="87" t="e">
        <f t="shared" ca="1" si="23"/>
        <v>#N/A</v>
      </c>
      <c r="F143" s="87" t="e">
        <f t="shared" ca="1" si="24"/>
        <v>#N/A</v>
      </c>
      <c r="G143" s="87" t="e">
        <f t="shared" ca="1" si="25"/>
        <v>#N/A</v>
      </c>
      <c r="H143" s="87" t="e">
        <f t="shared" ca="1" si="28"/>
        <v>#N/A</v>
      </c>
      <c r="I143" s="87">
        <f ca="1">'Detailed Cash Flow Chart'!D143</f>
        <v>0</v>
      </c>
      <c r="J143" s="32" t="e">
        <f ca="1">IF(ISERROR(C143),NA(),'Detailed Cash Flow Chart'!C143)</f>
        <v>#N/A</v>
      </c>
      <c r="K143" s="32" t="e">
        <f t="shared" ca="1" si="26"/>
        <v>#N/A</v>
      </c>
      <c r="L143" s="46" t="e">
        <f ca="1">IF(ISERROR(C143),NA(),'Detailed Cash Flow Chart'!AQ143)</f>
        <v>#N/A</v>
      </c>
      <c r="M143" s="32" t="e">
        <f t="shared" ca="1" si="29"/>
        <v>#N/A</v>
      </c>
      <c r="N143" s="28"/>
      <c r="O143" s="67"/>
      <c r="P143" s="67"/>
      <c r="Q143" s="67"/>
      <c r="R143" s="67"/>
      <c r="S143" s="67"/>
      <c r="T143" s="67"/>
      <c r="U143" s="67"/>
      <c r="W143" s="67"/>
      <c r="X143" s="67"/>
      <c r="Y143" s="140" t="e">
        <f ca="1">IF('Detailed Cash Flow Chart'!E143=0,NA(),M143-'Detailed Cash Flow Chart'!E143)</f>
        <v>#N/A</v>
      </c>
      <c r="Z143" s="83"/>
      <c r="AA143" s="141" t="e">
        <f ca="1">Y143
-IF('Financial Goals (non-recurring)'!$B$4=2,IF('Detailed Cash Flow Chart'!S143="",0,'Detailed Cash Flow Chart'!S143),0)
-IF('Financial Goals (non-recurring)'!$D$4=2,IF('Detailed Cash Flow Chart'!U143="",0,'Detailed Cash Flow Chart'!U143),0)
-IF('Financial Goals (non-recurring)'!$F$4=2,IF('Detailed Cash Flow Chart'!W143="",0,'Detailed Cash Flow Chart'!W143),0)
-IF('Financial Goals (non-recurring)'!$H$4=2,IF('Detailed Cash Flow Chart'!Y143="",0,'Detailed Cash Flow Chart'!Y143),0)
-IF('Financial Goals (non-recurring)'!$J$4=2,IF('Detailed Cash Flow Chart'!AA143="",0,'Detailed Cash Flow Chart'!AA143),0)
-IF('Financial Goals (recurring)'!$B$3=2,IF('Detailed Cash Flow Chart'!AG143="",0,'Detailed Cash Flow Chart'!AG143),0)
-IF('Financial Goals (recurring)'!$K$3=2,IF('Detailed Cash Flow Chart'!AN143="",0,'Detailed Cash Flow Chart'!AN143),0)</f>
        <v>#N/A</v>
      </c>
      <c r="AB143" s="139"/>
      <c r="AC143" s="140" t="e">
        <f ca="1">AA143
-IF('Financial Goals (non-recurring)'!$B$4=3,IF('Detailed Cash Flow Chart'!S143="",0,'Detailed Cash Flow Chart'!S143),0)
-IF('Financial Goals (non-recurring)'!$D$4=3,IF('Detailed Cash Flow Chart'!U143="",0,'Detailed Cash Flow Chart'!U143),0)
-IF('Financial Goals (non-recurring)'!$F$4=3,IF('Detailed Cash Flow Chart'!W143="",0,'Detailed Cash Flow Chart'!W143),0)
-IF('Financial Goals (non-recurring)'!$H$4=3,IF('Detailed Cash Flow Chart'!Y143="",0,'Detailed Cash Flow Chart'!Y143),0)
-IF('Financial Goals (non-recurring)'!$J$4=3,IF('Detailed Cash Flow Chart'!AA143="",0,'Detailed Cash Flow Chart'!AA143),0)
-IF('Financial Goals (recurring)'!$B$3=3,IF('Detailed Cash Flow Chart'!AG143="",0,'Detailed Cash Flow Chart'!AG143),0)
-IF('Financial Goals (recurring)'!$K$3=3,IF('Detailed Cash Flow Chart'!AN143="",0,'Detailed Cash Flow Chart'!AN143),0)</f>
        <v>#N/A</v>
      </c>
      <c r="AD143" s="83"/>
      <c r="AE143" s="146" t="e">
        <f ca="1">AC143
-IF('Financial Goals (non-recurring)'!$B$4=4,IF('Detailed Cash Flow Chart'!S143="",0,'Detailed Cash Flow Chart'!S143),0)
-IF('Financial Goals (non-recurring)'!$D$4=4,IF('Detailed Cash Flow Chart'!U143="",0,'Detailed Cash Flow Chart'!U143),0)
-IF('Financial Goals (non-recurring)'!$F$4=4,IF('Detailed Cash Flow Chart'!W143="",0,'Detailed Cash Flow Chart'!W143),0)
-IF('Financial Goals (non-recurring)'!$H$4=4,IF('Detailed Cash Flow Chart'!Y143="",0,'Detailed Cash Flow Chart'!Y143),0)
-IF('Financial Goals (non-recurring)'!$J$4=4,IF('Detailed Cash Flow Chart'!AA143="",0,'Detailed Cash Flow Chart'!AA143),0)
-IF('Financial Goals (recurring)'!$B$3=4,IF('Detailed Cash Flow Chart'!AG143="",0,'Detailed Cash Flow Chart'!AG143),0)
-IF('Financial Goals (recurring)'!$K$3=4,IF('Detailed Cash Flow Chart'!AN143="",0,'Detailed Cash Flow Chart'!AN143),0)</f>
        <v>#N/A</v>
      </c>
      <c r="AF143" s="139"/>
      <c r="AG143" s="145" t="e">
        <f ca="1">AE143
-IF('Financial Goals (non-recurring)'!$B$4=5,IF('Detailed Cash Flow Chart'!S143="",0,'Detailed Cash Flow Chart'!S143),0)
-IF('Financial Goals (non-recurring)'!$D$4=5,IF('Detailed Cash Flow Chart'!U143="",0,'Detailed Cash Flow Chart'!U143),0)
-IF('Financial Goals (non-recurring)'!$F$4=5,IF('Detailed Cash Flow Chart'!W143="",0,'Detailed Cash Flow Chart'!W143),0)
-IF('Financial Goals (non-recurring)'!$H$4=5,IF('Detailed Cash Flow Chart'!Y143="",0,'Detailed Cash Flow Chart'!Y143),0)
-IF('Financial Goals (non-recurring)'!$J$4=5,IF('Detailed Cash Flow Chart'!AA143="",0,'Detailed Cash Flow Chart'!AA143),0)
-IF('Financial Goals (recurring)'!$B$3=5,IF('Detailed Cash Flow Chart'!AG143="",0,'Detailed Cash Flow Chart'!AG143),0)
-IF('Financial Goals (recurring)'!$K$3=5,IF('Detailed Cash Flow Chart'!AN143="",0,'Detailed Cash Flow Chart'!AN143),0)</f>
        <v>#N/A</v>
      </c>
      <c r="AI143" s="145" t="e">
        <f ca="1">AG143
-IF('Financial Goals (non-recurring)'!$B$4=6,IF('Detailed Cash Flow Chart'!S143="",0,'Detailed Cash Flow Chart'!S143),0)
-IF('Financial Goals (non-recurring)'!$D$4=6,IF('Detailed Cash Flow Chart'!U143="",0,'Detailed Cash Flow Chart'!U143),0)
-IF('Financial Goals (non-recurring)'!$F$4=6,IF('Detailed Cash Flow Chart'!W143="",0,'Detailed Cash Flow Chart'!W143),0)
-IF('Financial Goals (non-recurring)'!$H$4=6,IF('Detailed Cash Flow Chart'!Y143="",0,'Detailed Cash Flow Chart'!Y143),0)
-IF('Financial Goals (non-recurring)'!$J$4=6,IF('Detailed Cash Flow Chart'!AA143="",0,'Detailed Cash Flow Chart'!AA143),0)
-IF('Financial Goals (recurring)'!$B$3=6,IF('Detailed Cash Flow Chart'!AG143="",0,'Detailed Cash Flow Chart'!AG143),0)
-IF('Financial Goals (recurring)'!$K$3=6,IF('Detailed Cash Flow Chart'!AN143="",0,'Detailed Cash Flow Chart'!AN143),0)</f>
        <v>#N/A</v>
      </c>
      <c r="AK143" s="145" t="e">
        <f ca="1">AI143
-IF('Financial Goals (non-recurring)'!$B$4=7,IF('Detailed Cash Flow Chart'!S143="",0,'Detailed Cash Flow Chart'!S143),0)
-IF('Financial Goals (non-recurring)'!$D$4=7,IF('Detailed Cash Flow Chart'!U143="",0,'Detailed Cash Flow Chart'!U143),0)
-IF('Financial Goals (non-recurring)'!$F$4=7,IF('Detailed Cash Flow Chart'!W143="",0,'Detailed Cash Flow Chart'!W143),0)
-IF('Financial Goals (non-recurring)'!$H$4=7,IF('Detailed Cash Flow Chart'!Y143="",0,'Detailed Cash Flow Chart'!Y143),0)
-IF('Financial Goals (non-recurring)'!$J$4=7,IF('Detailed Cash Flow Chart'!AA143="",0,'Detailed Cash Flow Chart'!AA143),0)
-IF('Financial Goals (recurring)'!$B$3=7,IF('Detailed Cash Flow Chart'!AG143="",0,'Detailed Cash Flow Chart'!AG143),0)
-IF('Financial Goals (recurring)'!$K$3=7,IF('Detailed Cash Flow Chart'!AN143="",0,'Detailed Cash Flow Chart'!AN143),0)</f>
        <v>#N/A</v>
      </c>
    </row>
    <row r="144" spans="1:37" ht="15.6">
      <c r="A144" s="45" t="e">
        <f ca="1">IF(ISERROR(C144),NA(),'Detailed Cash Flow Chart'!AJ144)</f>
        <v>#N/A</v>
      </c>
      <c r="B144" s="40" t="str">
        <f ca="1">'Detailed Cash Flow Chart'!B144</f>
        <v/>
      </c>
      <c r="C144" s="87" t="e">
        <f t="shared" ca="1" si="27"/>
        <v>#N/A</v>
      </c>
      <c r="D144" s="87" t="e">
        <f t="shared" ca="1" si="22"/>
        <v>#N/A</v>
      </c>
      <c r="E144" s="87" t="e">
        <f t="shared" ca="1" si="23"/>
        <v>#N/A</v>
      </c>
      <c r="F144" s="87" t="e">
        <f t="shared" ca="1" si="24"/>
        <v>#N/A</v>
      </c>
      <c r="G144" s="87" t="e">
        <f t="shared" ca="1" si="25"/>
        <v>#N/A</v>
      </c>
      <c r="H144" s="87" t="e">
        <f t="shared" ca="1" si="28"/>
        <v>#N/A</v>
      </c>
      <c r="I144" s="87">
        <f ca="1">'Detailed Cash Flow Chart'!D144</f>
        <v>0</v>
      </c>
      <c r="J144" s="32" t="e">
        <f ca="1">IF(ISERROR(C144),NA(),'Detailed Cash Flow Chart'!C144)</f>
        <v>#N/A</v>
      </c>
      <c r="K144" s="32" t="e">
        <f t="shared" ca="1" si="26"/>
        <v>#N/A</v>
      </c>
      <c r="L144" s="46" t="e">
        <f ca="1">IF(ISERROR(C144),NA(),'Detailed Cash Flow Chart'!AQ144)</f>
        <v>#N/A</v>
      </c>
      <c r="M144" s="32" t="e">
        <f t="shared" ca="1" si="29"/>
        <v>#N/A</v>
      </c>
      <c r="N144" s="28"/>
      <c r="O144" s="67"/>
      <c r="P144" s="67"/>
      <c r="Q144" s="67"/>
      <c r="R144" s="67"/>
      <c r="S144" s="67"/>
      <c r="T144" s="67"/>
      <c r="U144" s="67"/>
      <c r="W144" s="67"/>
      <c r="X144" s="67"/>
      <c r="Y144" s="140" t="e">
        <f ca="1">IF('Detailed Cash Flow Chart'!E144=0,NA(),M144-'Detailed Cash Flow Chart'!E144)</f>
        <v>#N/A</v>
      </c>
      <c r="Z144" s="83"/>
      <c r="AA144" s="141" t="e">
        <f ca="1">Y144
-IF('Financial Goals (non-recurring)'!$B$4=2,IF('Detailed Cash Flow Chart'!S144="",0,'Detailed Cash Flow Chart'!S144),0)
-IF('Financial Goals (non-recurring)'!$D$4=2,IF('Detailed Cash Flow Chart'!U144="",0,'Detailed Cash Flow Chart'!U144),0)
-IF('Financial Goals (non-recurring)'!$F$4=2,IF('Detailed Cash Flow Chart'!W144="",0,'Detailed Cash Flow Chart'!W144),0)
-IF('Financial Goals (non-recurring)'!$H$4=2,IF('Detailed Cash Flow Chart'!Y144="",0,'Detailed Cash Flow Chart'!Y144),0)
-IF('Financial Goals (non-recurring)'!$J$4=2,IF('Detailed Cash Flow Chart'!AA144="",0,'Detailed Cash Flow Chart'!AA144),0)
-IF('Financial Goals (recurring)'!$B$3=2,IF('Detailed Cash Flow Chart'!AG144="",0,'Detailed Cash Flow Chart'!AG144),0)
-IF('Financial Goals (recurring)'!$K$3=2,IF('Detailed Cash Flow Chart'!AN144="",0,'Detailed Cash Flow Chart'!AN144),0)</f>
        <v>#N/A</v>
      </c>
      <c r="AB144" s="139"/>
      <c r="AC144" s="140" t="e">
        <f ca="1">AA144
-IF('Financial Goals (non-recurring)'!$B$4=3,IF('Detailed Cash Flow Chart'!S144="",0,'Detailed Cash Flow Chart'!S144),0)
-IF('Financial Goals (non-recurring)'!$D$4=3,IF('Detailed Cash Flow Chart'!U144="",0,'Detailed Cash Flow Chart'!U144),0)
-IF('Financial Goals (non-recurring)'!$F$4=3,IF('Detailed Cash Flow Chart'!W144="",0,'Detailed Cash Flow Chart'!W144),0)
-IF('Financial Goals (non-recurring)'!$H$4=3,IF('Detailed Cash Flow Chart'!Y144="",0,'Detailed Cash Flow Chart'!Y144),0)
-IF('Financial Goals (non-recurring)'!$J$4=3,IF('Detailed Cash Flow Chart'!AA144="",0,'Detailed Cash Flow Chart'!AA144),0)
-IF('Financial Goals (recurring)'!$B$3=3,IF('Detailed Cash Flow Chart'!AG144="",0,'Detailed Cash Flow Chart'!AG144),0)
-IF('Financial Goals (recurring)'!$K$3=3,IF('Detailed Cash Flow Chart'!AN144="",0,'Detailed Cash Flow Chart'!AN144),0)</f>
        <v>#N/A</v>
      </c>
      <c r="AD144" s="83"/>
      <c r="AE144" s="146" t="e">
        <f ca="1">AC144
-IF('Financial Goals (non-recurring)'!$B$4=4,IF('Detailed Cash Flow Chart'!S144="",0,'Detailed Cash Flow Chart'!S144),0)
-IF('Financial Goals (non-recurring)'!$D$4=4,IF('Detailed Cash Flow Chart'!U144="",0,'Detailed Cash Flow Chart'!U144),0)
-IF('Financial Goals (non-recurring)'!$F$4=4,IF('Detailed Cash Flow Chart'!W144="",0,'Detailed Cash Flow Chart'!W144),0)
-IF('Financial Goals (non-recurring)'!$H$4=4,IF('Detailed Cash Flow Chart'!Y144="",0,'Detailed Cash Flow Chart'!Y144),0)
-IF('Financial Goals (non-recurring)'!$J$4=4,IF('Detailed Cash Flow Chart'!AA144="",0,'Detailed Cash Flow Chart'!AA144),0)
-IF('Financial Goals (recurring)'!$B$3=4,IF('Detailed Cash Flow Chart'!AG144="",0,'Detailed Cash Flow Chart'!AG144),0)
-IF('Financial Goals (recurring)'!$K$3=4,IF('Detailed Cash Flow Chart'!AN144="",0,'Detailed Cash Flow Chart'!AN144),0)</f>
        <v>#N/A</v>
      </c>
      <c r="AF144" s="139"/>
      <c r="AG144" s="145" t="e">
        <f ca="1">AE144
-IF('Financial Goals (non-recurring)'!$B$4=5,IF('Detailed Cash Flow Chart'!S144="",0,'Detailed Cash Flow Chart'!S144),0)
-IF('Financial Goals (non-recurring)'!$D$4=5,IF('Detailed Cash Flow Chart'!U144="",0,'Detailed Cash Flow Chart'!U144),0)
-IF('Financial Goals (non-recurring)'!$F$4=5,IF('Detailed Cash Flow Chart'!W144="",0,'Detailed Cash Flow Chart'!W144),0)
-IF('Financial Goals (non-recurring)'!$H$4=5,IF('Detailed Cash Flow Chart'!Y144="",0,'Detailed Cash Flow Chart'!Y144),0)
-IF('Financial Goals (non-recurring)'!$J$4=5,IF('Detailed Cash Flow Chart'!AA144="",0,'Detailed Cash Flow Chart'!AA144),0)
-IF('Financial Goals (recurring)'!$B$3=5,IF('Detailed Cash Flow Chart'!AG144="",0,'Detailed Cash Flow Chart'!AG144),0)
-IF('Financial Goals (recurring)'!$K$3=5,IF('Detailed Cash Flow Chart'!AN144="",0,'Detailed Cash Flow Chart'!AN144),0)</f>
        <v>#N/A</v>
      </c>
      <c r="AI144" s="145" t="e">
        <f ca="1">AG144
-IF('Financial Goals (non-recurring)'!$B$4=6,IF('Detailed Cash Flow Chart'!S144="",0,'Detailed Cash Flow Chart'!S144),0)
-IF('Financial Goals (non-recurring)'!$D$4=6,IF('Detailed Cash Flow Chart'!U144="",0,'Detailed Cash Flow Chart'!U144),0)
-IF('Financial Goals (non-recurring)'!$F$4=6,IF('Detailed Cash Flow Chart'!W144="",0,'Detailed Cash Flow Chart'!W144),0)
-IF('Financial Goals (non-recurring)'!$H$4=6,IF('Detailed Cash Flow Chart'!Y144="",0,'Detailed Cash Flow Chart'!Y144),0)
-IF('Financial Goals (non-recurring)'!$J$4=6,IF('Detailed Cash Flow Chart'!AA144="",0,'Detailed Cash Flow Chart'!AA144),0)
-IF('Financial Goals (recurring)'!$B$3=6,IF('Detailed Cash Flow Chart'!AG144="",0,'Detailed Cash Flow Chart'!AG144),0)
-IF('Financial Goals (recurring)'!$K$3=6,IF('Detailed Cash Flow Chart'!AN144="",0,'Detailed Cash Flow Chart'!AN144),0)</f>
        <v>#N/A</v>
      </c>
      <c r="AK144" s="145" t="e">
        <f ca="1">AI144
-IF('Financial Goals (non-recurring)'!$B$4=7,IF('Detailed Cash Flow Chart'!S144="",0,'Detailed Cash Flow Chart'!S144),0)
-IF('Financial Goals (non-recurring)'!$D$4=7,IF('Detailed Cash Flow Chart'!U144="",0,'Detailed Cash Flow Chart'!U144),0)
-IF('Financial Goals (non-recurring)'!$F$4=7,IF('Detailed Cash Flow Chart'!W144="",0,'Detailed Cash Flow Chart'!W144),0)
-IF('Financial Goals (non-recurring)'!$H$4=7,IF('Detailed Cash Flow Chart'!Y144="",0,'Detailed Cash Flow Chart'!Y144),0)
-IF('Financial Goals (non-recurring)'!$J$4=7,IF('Detailed Cash Flow Chart'!AA144="",0,'Detailed Cash Flow Chart'!AA144),0)
-IF('Financial Goals (recurring)'!$B$3=7,IF('Detailed Cash Flow Chart'!AG144="",0,'Detailed Cash Flow Chart'!AG144),0)
-IF('Financial Goals (recurring)'!$K$3=7,IF('Detailed Cash Flow Chart'!AN144="",0,'Detailed Cash Flow Chart'!AN144),0)</f>
        <v>#N/A</v>
      </c>
    </row>
    <row r="145" spans="1:37" ht="15.6">
      <c r="A145" s="45" t="e">
        <f ca="1">IF(ISERROR(C145),NA(),'Detailed Cash Flow Chart'!AJ145)</f>
        <v>#N/A</v>
      </c>
      <c r="B145" s="40" t="str">
        <f ca="1">'Detailed Cash Flow Chart'!B145</f>
        <v/>
      </c>
      <c r="C145" s="87" t="e">
        <f t="shared" ca="1" si="27"/>
        <v>#N/A</v>
      </c>
      <c r="D145" s="87" t="e">
        <f t="shared" ca="1" si="22"/>
        <v>#N/A</v>
      </c>
      <c r="E145" s="87" t="e">
        <f t="shared" ca="1" si="23"/>
        <v>#N/A</v>
      </c>
      <c r="F145" s="87" t="e">
        <f t="shared" ca="1" si="24"/>
        <v>#N/A</v>
      </c>
      <c r="G145" s="87" t="e">
        <f t="shared" ca="1" si="25"/>
        <v>#N/A</v>
      </c>
      <c r="H145" s="87" t="e">
        <f t="shared" ca="1" si="28"/>
        <v>#N/A</v>
      </c>
      <c r="I145" s="87">
        <f ca="1">'Detailed Cash Flow Chart'!D145</f>
        <v>0</v>
      </c>
      <c r="J145" s="32" t="e">
        <f ca="1">IF(ISERROR(C145),NA(),'Detailed Cash Flow Chart'!C145)</f>
        <v>#N/A</v>
      </c>
      <c r="K145" s="32" t="e">
        <f t="shared" ca="1" si="26"/>
        <v>#N/A</v>
      </c>
      <c r="L145" s="46" t="e">
        <f ca="1">IF(ISERROR(C145),NA(),'Detailed Cash Flow Chart'!AQ145)</f>
        <v>#N/A</v>
      </c>
      <c r="M145" s="32" t="e">
        <f t="shared" ca="1" si="29"/>
        <v>#N/A</v>
      </c>
      <c r="N145" s="28"/>
      <c r="O145" s="67"/>
      <c r="P145" s="67"/>
      <c r="Q145" s="67"/>
      <c r="R145" s="67"/>
      <c r="S145" s="67"/>
      <c r="T145" s="67"/>
      <c r="U145" s="67"/>
      <c r="W145" s="67"/>
      <c r="X145" s="67"/>
      <c r="Y145" s="140" t="e">
        <f ca="1">IF('Detailed Cash Flow Chart'!E145=0,NA(),M145-'Detailed Cash Flow Chart'!E145)</f>
        <v>#N/A</v>
      </c>
      <c r="Z145" s="83"/>
      <c r="AA145" s="141" t="e">
        <f ca="1">Y145
-IF('Financial Goals (non-recurring)'!$B$4=2,IF('Detailed Cash Flow Chart'!S145="",0,'Detailed Cash Flow Chart'!S145),0)
-IF('Financial Goals (non-recurring)'!$D$4=2,IF('Detailed Cash Flow Chart'!U145="",0,'Detailed Cash Flow Chart'!U145),0)
-IF('Financial Goals (non-recurring)'!$F$4=2,IF('Detailed Cash Flow Chart'!W145="",0,'Detailed Cash Flow Chart'!W145),0)
-IF('Financial Goals (non-recurring)'!$H$4=2,IF('Detailed Cash Flow Chart'!Y145="",0,'Detailed Cash Flow Chart'!Y145),0)
-IF('Financial Goals (non-recurring)'!$J$4=2,IF('Detailed Cash Flow Chart'!AA145="",0,'Detailed Cash Flow Chart'!AA145),0)
-IF('Financial Goals (recurring)'!$B$3=2,IF('Detailed Cash Flow Chart'!AG145="",0,'Detailed Cash Flow Chart'!AG145),0)
-IF('Financial Goals (recurring)'!$K$3=2,IF('Detailed Cash Flow Chart'!AN145="",0,'Detailed Cash Flow Chart'!AN145),0)</f>
        <v>#N/A</v>
      </c>
      <c r="AB145" s="139"/>
      <c r="AC145" s="140" t="e">
        <f ca="1">AA145
-IF('Financial Goals (non-recurring)'!$B$4=3,IF('Detailed Cash Flow Chart'!S145="",0,'Detailed Cash Flow Chart'!S145),0)
-IF('Financial Goals (non-recurring)'!$D$4=3,IF('Detailed Cash Flow Chart'!U145="",0,'Detailed Cash Flow Chart'!U145),0)
-IF('Financial Goals (non-recurring)'!$F$4=3,IF('Detailed Cash Flow Chart'!W145="",0,'Detailed Cash Flow Chart'!W145),0)
-IF('Financial Goals (non-recurring)'!$H$4=3,IF('Detailed Cash Flow Chart'!Y145="",0,'Detailed Cash Flow Chart'!Y145),0)
-IF('Financial Goals (non-recurring)'!$J$4=3,IF('Detailed Cash Flow Chart'!AA145="",0,'Detailed Cash Flow Chart'!AA145),0)
-IF('Financial Goals (recurring)'!$B$3=3,IF('Detailed Cash Flow Chart'!AG145="",0,'Detailed Cash Flow Chart'!AG145),0)
-IF('Financial Goals (recurring)'!$K$3=3,IF('Detailed Cash Flow Chart'!AN145="",0,'Detailed Cash Flow Chart'!AN145),0)</f>
        <v>#N/A</v>
      </c>
      <c r="AD145" s="83"/>
      <c r="AE145" s="146" t="e">
        <f ca="1">AC145
-IF('Financial Goals (non-recurring)'!$B$4=4,IF('Detailed Cash Flow Chart'!S145="",0,'Detailed Cash Flow Chart'!S145),0)
-IF('Financial Goals (non-recurring)'!$D$4=4,IF('Detailed Cash Flow Chart'!U145="",0,'Detailed Cash Flow Chart'!U145),0)
-IF('Financial Goals (non-recurring)'!$F$4=4,IF('Detailed Cash Flow Chart'!W145="",0,'Detailed Cash Flow Chart'!W145),0)
-IF('Financial Goals (non-recurring)'!$H$4=4,IF('Detailed Cash Flow Chart'!Y145="",0,'Detailed Cash Flow Chart'!Y145),0)
-IF('Financial Goals (non-recurring)'!$J$4=4,IF('Detailed Cash Flow Chart'!AA145="",0,'Detailed Cash Flow Chart'!AA145),0)
-IF('Financial Goals (recurring)'!$B$3=4,IF('Detailed Cash Flow Chart'!AG145="",0,'Detailed Cash Flow Chart'!AG145),0)
-IF('Financial Goals (recurring)'!$K$3=4,IF('Detailed Cash Flow Chart'!AN145="",0,'Detailed Cash Flow Chart'!AN145),0)</f>
        <v>#N/A</v>
      </c>
      <c r="AF145" s="139"/>
      <c r="AG145" s="145" t="e">
        <f ca="1">AE145
-IF('Financial Goals (non-recurring)'!$B$4=5,IF('Detailed Cash Flow Chart'!S145="",0,'Detailed Cash Flow Chart'!S145),0)
-IF('Financial Goals (non-recurring)'!$D$4=5,IF('Detailed Cash Flow Chart'!U145="",0,'Detailed Cash Flow Chart'!U145),0)
-IF('Financial Goals (non-recurring)'!$F$4=5,IF('Detailed Cash Flow Chart'!W145="",0,'Detailed Cash Flow Chart'!W145),0)
-IF('Financial Goals (non-recurring)'!$H$4=5,IF('Detailed Cash Flow Chart'!Y145="",0,'Detailed Cash Flow Chart'!Y145),0)
-IF('Financial Goals (non-recurring)'!$J$4=5,IF('Detailed Cash Flow Chart'!AA145="",0,'Detailed Cash Flow Chart'!AA145),0)
-IF('Financial Goals (recurring)'!$B$3=5,IF('Detailed Cash Flow Chart'!AG145="",0,'Detailed Cash Flow Chart'!AG145),0)
-IF('Financial Goals (recurring)'!$K$3=5,IF('Detailed Cash Flow Chart'!AN145="",0,'Detailed Cash Flow Chart'!AN145),0)</f>
        <v>#N/A</v>
      </c>
      <c r="AI145" s="145" t="e">
        <f ca="1">AG145
-IF('Financial Goals (non-recurring)'!$B$4=6,IF('Detailed Cash Flow Chart'!S145="",0,'Detailed Cash Flow Chart'!S145),0)
-IF('Financial Goals (non-recurring)'!$D$4=6,IF('Detailed Cash Flow Chart'!U145="",0,'Detailed Cash Flow Chart'!U145),0)
-IF('Financial Goals (non-recurring)'!$F$4=6,IF('Detailed Cash Flow Chart'!W145="",0,'Detailed Cash Flow Chart'!W145),0)
-IF('Financial Goals (non-recurring)'!$H$4=6,IF('Detailed Cash Flow Chart'!Y145="",0,'Detailed Cash Flow Chart'!Y145),0)
-IF('Financial Goals (non-recurring)'!$J$4=6,IF('Detailed Cash Flow Chart'!AA145="",0,'Detailed Cash Flow Chart'!AA145),0)
-IF('Financial Goals (recurring)'!$B$3=6,IF('Detailed Cash Flow Chart'!AG145="",0,'Detailed Cash Flow Chart'!AG145),0)
-IF('Financial Goals (recurring)'!$K$3=6,IF('Detailed Cash Flow Chart'!AN145="",0,'Detailed Cash Flow Chart'!AN145),0)</f>
        <v>#N/A</v>
      </c>
      <c r="AK145" s="145" t="e">
        <f ca="1">AI145
-IF('Financial Goals (non-recurring)'!$B$4=7,IF('Detailed Cash Flow Chart'!S145="",0,'Detailed Cash Flow Chart'!S145),0)
-IF('Financial Goals (non-recurring)'!$D$4=7,IF('Detailed Cash Flow Chart'!U145="",0,'Detailed Cash Flow Chart'!U145),0)
-IF('Financial Goals (non-recurring)'!$F$4=7,IF('Detailed Cash Flow Chart'!W145="",0,'Detailed Cash Flow Chart'!W145),0)
-IF('Financial Goals (non-recurring)'!$H$4=7,IF('Detailed Cash Flow Chart'!Y145="",0,'Detailed Cash Flow Chart'!Y145),0)
-IF('Financial Goals (non-recurring)'!$J$4=7,IF('Detailed Cash Flow Chart'!AA145="",0,'Detailed Cash Flow Chart'!AA145),0)
-IF('Financial Goals (recurring)'!$B$3=7,IF('Detailed Cash Flow Chart'!AG145="",0,'Detailed Cash Flow Chart'!AG145),0)
-IF('Financial Goals (recurring)'!$K$3=7,IF('Detailed Cash Flow Chart'!AN145="",0,'Detailed Cash Flow Chart'!AN145),0)</f>
        <v>#N/A</v>
      </c>
    </row>
    <row r="146" spans="1:37" ht="15.6">
      <c r="A146" s="45" t="e">
        <f ca="1">IF(ISERROR(C146),NA(),'Detailed Cash Flow Chart'!AJ146)</f>
        <v>#N/A</v>
      </c>
      <c r="B146" s="40" t="str">
        <f ca="1">'Detailed Cash Flow Chart'!B146</f>
        <v/>
      </c>
      <c r="C146" s="87" t="e">
        <f t="shared" ca="1" si="27"/>
        <v>#N/A</v>
      </c>
      <c r="D146" s="87" t="e">
        <f t="shared" ca="1" si="22"/>
        <v>#N/A</v>
      </c>
      <c r="E146" s="87" t="e">
        <f t="shared" ca="1" si="23"/>
        <v>#N/A</v>
      </c>
      <c r="F146" s="87" t="e">
        <f t="shared" ca="1" si="24"/>
        <v>#N/A</v>
      </c>
      <c r="G146" s="87" t="e">
        <f t="shared" ca="1" si="25"/>
        <v>#N/A</v>
      </c>
      <c r="H146" s="87" t="e">
        <f t="shared" ca="1" si="28"/>
        <v>#N/A</v>
      </c>
      <c r="I146" s="87">
        <f ca="1">'Detailed Cash Flow Chart'!D146</f>
        <v>0</v>
      </c>
      <c r="J146" s="32" t="e">
        <f ca="1">IF(ISERROR(C146),NA(),'Detailed Cash Flow Chart'!C146)</f>
        <v>#N/A</v>
      </c>
      <c r="K146" s="32" t="e">
        <f t="shared" ca="1" si="26"/>
        <v>#N/A</v>
      </c>
      <c r="L146" s="46" t="e">
        <f ca="1">IF(ISERROR(C146),NA(),'Detailed Cash Flow Chart'!AQ146)</f>
        <v>#N/A</v>
      </c>
      <c r="M146" s="32" t="e">
        <f t="shared" ca="1" si="29"/>
        <v>#N/A</v>
      </c>
      <c r="N146" s="28"/>
      <c r="O146" s="67"/>
      <c r="P146" s="67"/>
      <c r="Q146" s="67"/>
      <c r="R146" s="67"/>
      <c r="S146" s="67"/>
      <c r="T146" s="67"/>
      <c r="U146" s="67"/>
      <c r="W146" s="67"/>
      <c r="X146" s="67"/>
      <c r="Y146" s="140" t="e">
        <f ca="1">IF('Detailed Cash Flow Chart'!E146=0,NA(),M146-'Detailed Cash Flow Chart'!E146)</f>
        <v>#N/A</v>
      </c>
      <c r="Z146" s="83"/>
      <c r="AA146" s="141" t="e">
        <f ca="1">Y146
-IF('Financial Goals (non-recurring)'!$B$4=2,IF('Detailed Cash Flow Chart'!S146="",0,'Detailed Cash Flow Chart'!S146),0)
-IF('Financial Goals (non-recurring)'!$D$4=2,IF('Detailed Cash Flow Chart'!U146="",0,'Detailed Cash Flow Chart'!U146),0)
-IF('Financial Goals (non-recurring)'!$F$4=2,IF('Detailed Cash Flow Chart'!W146="",0,'Detailed Cash Flow Chart'!W146),0)
-IF('Financial Goals (non-recurring)'!$H$4=2,IF('Detailed Cash Flow Chart'!Y146="",0,'Detailed Cash Flow Chart'!Y146),0)
-IF('Financial Goals (non-recurring)'!$J$4=2,IF('Detailed Cash Flow Chart'!AA146="",0,'Detailed Cash Flow Chart'!AA146),0)
-IF('Financial Goals (recurring)'!$B$3=2,IF('Detailed Cash Flow Chart'!AG146="",0,'Detailed Cash Flow Chart'!AG146),0)
-IF('Financial Goals (recurring)'!$K$3=2,IF('Detailed Cash Flow Chart'!AN146="",0,'Detailed Cash Flow Chart'!AN146),0)</f>
        <v>#N/A</v>
      </c>
      <c r="AB146" s="139"/>
      <c r="AC146" s="140" t="e">
        <f ca="1">AA146
-IF('Financial Goals (non-recurring)'!$B$4=3,IF('Detailed Cash Flow Chart'!S146="",0,'Detailed Cash Flow Chart'!S146),0)
-IF('Financial Goals (non-recurring)'!$D$4=3,IF('Detailed Cash Flow Chart'!U146="",0,'Detailed Cash Flow Chart'!U146),0)
-IF('Financial Goals (non-recurring)'!$F$4=3,IF('Detailed Cash Flow Chart'!W146="",0,'Detailed Cash Flow Chart'!W146),0)
-IF('Financial Goals (non-recurring)'!$H$4=3,IF('Detailed Cash Flow Chart'!Y146="",0,'Detailed Cash Flow Chart'!Y146),0)
-IF('Financial Goals (non-recurring)'!$J$4=3,IF('Detailed Cash Flow Chart'!AA146="",0,'Detailed Cash Flow Chart'!AA146),0)
-IF('Financial Goals (recurring)'!$B$3=3,IF('Detailed Cash Flow Chart'!AG146="",0,'Detailed Cash Flow Chart'!AG146),0)
-IF('Financial Goals (recurring)'!$K$3=3,IF('Detailed Cash Flow Chart'!AN146="",0,'Detailed Cash Flow Chart'!AN146),0)</f>
        <v>#N/A</v>
      </c>
      <c r="AD146" s="83"/>
      <c r="AE146" s="146" t="e">
        <f ca="1">AC146
-IF('Financial Goals (non-recurring)'!$B$4=4,IF('Detailed Cash Flow Chart'!S146="",0,'Detailed Cash Flow Chart'!S146),0)
-IF('Financial Goals (non-recurring)'!$D$4=4,IF('Detailed Cash Flow Chart'!U146="",0,'Detailed Cash Flow Chart'!U146),0)
-IF('Financial Goals (non-recurring)'!$F$4=4,IF('Detailed Cash Flow Chart'!W146="",0,'Detailed Cash Flow Chart'!W146),0)
-IF('Financial Goals (non-recurring)'!$H$4=4,IF('Detailed Cash Flow Chart'!Y146="",0,'Detailed Cash Flow Chart'!Y146),0)
-IF('Financial Goals (non-recurring)'!$J$4=4,IF('Detailed Cash Flow Chart'!AA146="",0,'Detailed Cash Flow Chart'!AA146),0)
-IF('Financial Goals (recurring)'!$B$3=4,IF('Detailed Cash Flow Chart'!AG146="",0,'Detailed Cash Flow Chart'!AG146),0)
-IF('Financial Goals (recurring)'!$K$3=4,IF('Detailed Cash Flow Chart'!AN146="",0,'Detailed Cash Flow Chart'!AN146),0)</f>
        <v>#N/A</v>
      </c>
      <c r="AF146" s="139"/>
      <c r="AG146" s="145" t="e">
        <f ca="1">AE146
-IF('Financial Goals (non-recurring)'!$B$4=5,IF('Detailed Cash Flow Chart'!S146="",0,'Detailed Cash Flow Chart'!S146),0)
-IF('Financial Goals (non-recurring)'!$D$4=5,IF('Detailed Cash Flow Chart'!U146="",0,'Detailed Cash Flow Chart'!U146),0)
-IF('Financial Goals (non-recurring)'!$F$4=5,IF('Detailed Cash Flow Chart'!W146="",0,'Detailed Cash Flow Chart'!W146),0)
-IF('Financial Goals (non-recurring)'!$H$4=5,IF('Detailed Cash Flow Chart'!Y146="",0,'Detailed Cash Flow Chart'!Y146),0)
-IF('Financial Goals (non-recurring)'!$J$4=5,IF('Detailed Cash Flow Chart'!AA146="",0,'Detailed Cash Flow Chart'!AA146),0)
-IF('Financial Goals (recurring)'!$B$3=5,IF('Detailed Cash Flow Chart'!AG146="",0,'Detailed Cash Flow Chart'!AG146),0)
-IF('Financial Goals (recurring)'!$K$3=5,IF('Detailed Cash Flow Chart'!AN146="",0,'Detailed Cash Flow Chart'!AN146),0)</f>
        <v>#N/A</v>
      </c>
      <c r="AI146" s="145" t="e">
        <f ca="1">AG146
-IF('Financial Goals (non-recurring)'!$B$4=6,IF('Detailed Cash Flow Chart'!S146="",0,'Detailed Cash Flow Chart'!S146),0)
-IF('Financial Goals (non-recurring)'!$D$4=6,IF('Detailed Cash Flow Chart'!U146="",0,'Detailed Cash Flow Chart'!U146),0)
-IF('Financial Goals (non-recurring)'!$F$4=6,IF('Detailed Cash Flow Chart'!W146="",0,'Detailed Cash Flow Chart'!W146),0)
-IF('Financial Goals (non-recurring)'!$H$4=6,IF('Detailed Cash Flow Chart'!Y146="",0,'Detailed Cash Flow Chart'!Y146),0)
-IF('Financial Goals (non-recurring)'!$J$4=6,IF('Detailed Cash Flow Chart'!AA146="",0,'Detailed Cash Flow Chart'!AA146),0)
-IF('Financial Goals (recurring)'!$B$3=6,IF('Detailed Cash Flow Chart'!AG146="",0,'Detailed Cash Flow Chart'!AG146),0)
-IF('Financial Goals (recurring)'!$K$3=6,IF('Detailed Cash Flow Chart'!AN146="",0,'Detailed Cash Flow Chart'!AN146),0)</f>
        <v>#N/A</v>
      </c>
      <c r="AK146" s="145" t="e">
        <f ca="1">AI146
-IF('Financial Goals (non-recurring)'!$B$4=7,IF('Detailed Cash Flow Chart'!S146="",0,'Detailed Cash Flow Chart'!S146),0)
-IF('Financial Goals (non-recurring)'!$D$4=7,IF('Detailed Cash Flow Chart'!U146="",0,'Detailed Cash Flow Chart'!U146),0)
-IF('Financial Goals (non-recurring)'!$F$4=7,IF('Detailed Cash Flow Chart'!W146="",0,'Detailed Cash Flow Chart'!W146),0)
-IF('Financial Goals (non-recurring)'!$H$4=7,IF('Detailed Cash Flow Chart'!Y146="",0,'Detailed Cash Flow Chart'!Y146),0)
-IF('Financial Goals (non-recurring)'!$J$4=7,IF('Detailed Cash Flow Chart'!AA146="",0,'Detailed Cash Flow Chart'!AA146),0)
-IF('Financial Goals (recurring)'!$B$3=7,IF('Detailed Cash Flow Chart'!AG146="",0,'Detailed Cash Flow Chart'!AG146),0)
-IF('Financial Goals (recurring)'!$K$3=7,IF('Detailed Cash Flow Chart'!AN146="",0,'Detailed Cash Flow Chart'!AN146),0)</f>
        <v>#N/A</v>
      </c>
    </row>
    <row r="147" spans="1:37" ht="15.6">
      <c r="A147" s="45" t="e">
        <f ca="1">IF(ISERROR(C147),NA(),'Detailed Cash Flow Chart'!AJ147)</f>
        <v>#N/A</v>
      </c>
      <c r="B147" s="40" t="str">
        <f ca="1">'Detailed Cash Flow Chart'!B147</f>
        <v/>
      </c>
      <c r="C147" s="87" t="e">
        <f t="shared" ca="1" si="27"/>
        <v>#N/A</v>
      </c>
      <c r="D147" s="87" t="e">
        <f t="shared" ca="1" si="22"/>
        <v>#N/A</v>
      </c>
      <c r="E147" s="87" t="e">
        <f t="shared" ca="1" si="23"/>
        <v>#N/A</v>
      </c>
      <c r="F147" s="87" t="e">
        <f t="shared" ca="1" si="24"/>
        <v>#N/A</v>
      </c>
      <c r="G147" s="87" t="e">
        <f t="shared" ca="1" si="25"/>
        <v>#N/A</v>
      </c>
      <c r="H147" s="87" t="e">
        <f t="shared" ca="1" si="28"/>
        <v>#N/A</v>
      </c>
      <c r="I147" s="87">
        <f ca="1">'Detailed Cash Flow Chart'!D147</f>
        <v>0</v>
      </c>
      <c r="J147" s="32" t="e">
        <f ca="1">IF(ISERROR(C147),NA(),'Detailed Cash Flow Chart'!C147)</f>
        <v>#N/A</v>
      </c>
      <c r="K147" s="32" t="e">
        <f t="shared" ca="1" si="26"/>
        <v>#N/A</v>
      </c>
      <c r="L147" s="46" t="e">
        <f ca="1">IF(ISERROR(C147),NA(),'Detailed Cash Flow Chart'!AQ147)</f>
        <v>#N/A</v>
      </c>
      <c r="M147" s="32" t="e">
        <f t="shared" ca="1" si="29"/>
        <v>#N/A</v>
      </c>
      <c r="N147" s="28"/>
      <c r="O147" s="67"/>
      <c r="P147" s="67"/>
      <c r="Q147" s="67"/>
      <c r="R147" s="67"/>
      <c r="S147" s="67"/>
      <c r="T147" s="67"/>
      <c r="U147" s="67"/>
      <c r="W147" s="67"/>
      <c r="X147" s="67"/>
      <c r="Y147" s="140" t="e">
        <f ca="1">IF('Detailed Cash Flow Chart'!E147=0,NA(),M147-'Detailed Cash Flow Chart'!E147)</f>
        <v>#N/A</v>
      </c>
      <c r="Z147" s="83"/>
      <c r="AA147" s="141" t="e">
        <f ca="1">Y147
-IF('Financial Goals (non-recurring)'!$B$4=2,IF('Detailed Cash Flow Chart'!S147="",0,'Detailed Cash Flow Chart'!S147),0)
-IF('Financial Goals (non-recurring)'!$D$4=2,IF('Detailed Cash Flow Chart'!U147="",0,'Detailed Cash Flow Chart'!U147),0)
-IF('Financial Goals (non-recurring)'!$F$4=2,IF('Detailed Cash Flow Chart'!W147="",0,'Detailed Cash Flow Chart'!W147),0)
-IF('Financial Goals (non-recurring)'!$H$4=2,IF('Detailed Cash Flow Chart'!Y147="",0,'Detailed Cash Flow Chart'!Y147),0)
-IF('Financial Goals (non-recurring)'!$J$4=2,IF('Detailed Cash Flow Chart'!AA147="",0,'Detailed Cash Flow Chart'!AA147),0)
-IF('Financial Goals (recurring)'!$B$3=2,IF('Detailed Cash Flow Chart'!AG147="",0,'Detailed Cash Flow Chart'!AG147),0)
-IF('Financial Goals (recurring)'!$K$3=2,IF('Detailed Cash Flow Chart'!AN147="",0,'Detailed Cash Flow Chart'!AN147),0)</f>
        <v>#N/A</v>
      </c>
      <c r="AB147" s="139"/>
      <c r="AC147" s="140" t="e">
        <f ca="1">AA147
-IF('Financial Goals (non-recurring)'!$B$4=3,IF('Detailed Cash Flow Chart'!S147="",0,'Detailed Cash Flow Chart'!S147),0)
-IF('Financial Goals (non-recurring)'!$D$4=3,IF('Detailed Cash Flow Chart'!U147="",0,'Detailed Cash Flow Chart'!U147),0)
-IF('Financial Goals (non-recurring)'!$F$4=3,IF('Detailed Cash Flow Chart'!W147="",0,'Detailed Cash Flow Chart'!W147),0)
-IF('Financial Goals (non-recurring)'!$H$4=3,IF('Detailed Cash Flow Chart'!Y147="",0,'Detailed Cash Flow Chart'!Y147),0)
-IF('Financial Goals (non-recurring)'!$J$4=3,IF('Detailed Cash Flow Chart'!AA147="",0,'Detailed Cash Flow Chart'!AA147),0)
-IF('Financial Goals (recurring)'!$B$3=3,IF('Detailed Cash Flow Chart'!AG147="",0,'Detailed Cash Flow Chart'!AG147),0)
-IF('Financial Goals (recurring)'!$K$3=3,IF('Detailed Cash Flow Chart'!AN147="",0,'Detailed Cash Flow Chart'!AN147),0)</f>
        <v>#N/A</v>
      </c>
      <c r="AD147" s="83"/>
      <c r="AE147" s="146" t="e">
        <f ca="1">AC147
-IF('Financial Goals (non-recurring)'!$B$4=4,IF('Detailed Cash Flow Chart'!S147="",0,'Detailed Cash Flow Chart'!S147),0)
-IF('Financial Goals (non-recurring)'!$D$4=4,IF('Detailed Cash Flow Chart'!U147="",0,'Detailed Cash Flow Chart'!U147),0)
-IF('Financial Goals (non-recurring)'!$F$4=4,IF('Detailed Cash Flow Chart'!W147="",0,'Detailed Cash Flow Chart'!W147),0)
-IF('Financial Goals (non-recurring)'!$H$4=4,IF('Detailed Cash Flow Chart'!Y147="",0,'Detailed Cash Flow Chart'!Y147),0)
-IF('Financial Goals (non-recurring)'!$J$4=4,IF('Detailed Cash Flow Chart'!AA147="",0,'Detailed Cash Flow Chart'!AA147),0)
-IF('Financial Goals (recurring)'!$B$3=4,IF('Detailed Cash Flow Chart'!AG147="",0,'Detailed Cash Flow Chart'!AG147),0)
-IF('Financial Goals (recurring)'!$K$3=4,IF('Detailed Cash Flow Chart'!AN147="",0,'Detailed Cash Flow Chart'!AN147),0)</f>
        <v>#N/A</v>
      </c>
      <c r="AF147" s="139"/>
      <c r="AG147" s="145" t="e">
        <f ca="1">AE147
-IF('Financial Goals (non-recurring)'!$B$4=5,IF('Detailed Cash Flow Chart'!S147="",0,'Detailed Cash Flow Chart'!S147),0)
-IF('Financial Goals (non-recurring)'!$D$4=5,IF('Detailed Cash Flow Chart'!U147="",0,'Detailed Cash Flow Chart'!U147),0)
-IF('Financial Goals (non-recurring)'!$F$4=5,IF('Detailed Cash Flow Chart'!W147="",0,'Detailed Cash Flow Chart'!W147),0)
-IF('Financial Goals (non-recurring)'!$H$4=5,IF('Detailed Cash Flow Chart'!Y147="",0,'Detailed Cash Flow Chart'!Y147),0)
-IF('Financial Goals (non-recurring)'!$J$4=5,IF('Detailed Cash Flow Chart'!AA147="",0,'Detailed Cash Flow Chart'!AA147),0)
-IF('Financial Goals (recurring)'!$B$3=5,IF('Detailed Cash Flow Chart'!AG147="",0,'Detailed Cash Flow Chart'!AG147),0)
-IF('Financial Goals (recurring)'!$K$3=5,IF('Detailed Cash Flow Chart'!AN147="",0,'Detailed Cash Flow Chart'!AN147),0)</f>
        <v>#N/A</v>
      </c>
      <c r="AI147" s="145" t="e">
        <f ca="1">AG147
-IF('Financial Goals (non-recurring)'!$B$4=6,IF('Detailed Cash Flow Chart'!S147="",0,'Detailed Cash Flow Chart'!S147),0)
-IF('Financial Goals (non-recurring)'!$D$4=6,IF('Detailed Cash Flow Chart'!U147="",0,'Detailed Cash Flow Chart'!U147),0)
-IF('Financial Goals (non-recurring)'!$F$4=6,IF('Detailed Cash Flow Chart'!W147="",0,'Detailed Cash Flow Chart'!W147),0)
-IF('Financial Goals (non-recurring)'!$H$4=6,IF('Detailed Cash Flow Chart'!Y147="",0,'Detailed Cash Flow Chart'!Y147),0)
-IF('Financial Goals (non-recurring)'!$J$4=6,IF('Detailed Cash Flow Chart'!AA147="",0,'Detailed Cash Flow Chart'!AA147),0)
-IF('Financial Goals (recurring)'!$B$3=6,IF('Detailed Cash Flow Chart'!AG147="",0,'Detailed Cash Flow Chart'!AG147),0)
-IF('Financial Goals (recurring)'!$K$3=6,IF('Detailed Cash Flow Chart'!AN147="",0,'Detailed Cash Flow Chart'!AN147),0)</f>
        <v>#N/A</v>
      </c>
      <c r="AK147" s="145" t="e">
        <f ca="1">AI147
-IF('Financial Goals (non-recurring)'!$B$4=7,IF('Detailed Cash Flow Chart'!S147="",0,'Detailed Cash Flow Chart'!S147),0)
-IF('Financial Goals (non-recurring)'!$D$4=7,IF('Detailed Cash Flow Chart'!U147="",0,'Detailed Cash Flow Chart'!U147),0)
-IF('Financial Goals (non-recurring)'!$F$4=7,IF('Detailed Cash Flow Chart'!W147="",0,'Detailed Cash Flow Chart'!W147),0)
-IF('Financial Goals (non-recurring)'!$H$4=7,IF('Detailed Cash Flow Chart'!Y147="",0,'Detailed Cash Flow Chart'!Y147),0)
-IF('Financial Goals (non-recurring)'!$J$4=7,IF('Detailed Cash Flow Chart'!AA147="",0,'Detailed Cash Flow Chart'!AA147),0)
-IF('Financial Goals (recurring)'!$B$3=7,IF('Detailed Cash Flow Chart'!AG147="",0,'Detailed Cash Flow Chart'!AG147),0)
-IF('Financial Goals (recurring)'!$K$3=7,IF('Detailed Cash Flow Chart'!AN147="",0,'Detailed Cash Flow Chart'!AN147),0)</f>
        <v>#N/A</v>
      </c>
    </row>
    <row r="148" spans="1:37" ht="15.6">
      <c r="A148" s="45" t="e">
        <f ca="1">IF(ISERROR(C148),NA(),'Detailed Cash Flow Chart'!AJ148)</f>
        <v>#N/A</v>
      </c>
      <c r="B148" s="40" t="str">
        <f ca="1">'Detailed Cash Flow Chart'!B148</f>
        <v/>
      </c>
      <c r="C148" s="87" t="e">
        <f t="shared" ca="1" si="27"/>
        <v>#N/A</v>
      </c>
      <c r="D148" s="87" t="e">
        <f t="shared" ca="1" si="22"/>
        <v>#N/A</v>
      </c>
      <c r="E148" s="87" t="e">
        <f t="shared" ca="1" si="23"/>
        <v>#N/A</v>
      </c>
      <c r="F148" s="87" t="e">
        <f t="shared" ca="1" si="24"/>
        <v>#N/A</v>
      </c>
      <c r="G148" s="87" t="e">
        <f t="shared" ca="1" si="25"/>
        <v>#N/A</v>
      </c>
      <c r="H148" s="87" t="e">
        <f t="shared" ca="1" si="28"/>
        <v>#N/A</v>
      </c>
      <c r="I148" s="87">
        <f ca="1">'Detailed Cash Flow Chart'!D148</f>
        <v>0</v>
      </c>
      <c r="J148" s="32" t="e">
        <f ca="1">IF(ISERROR(C148),NA(),'Detailed Cash Flow Chart'!C148)</f>
        <v>#N/A</v>
      </c>
      <c r="K148" s="32" t="e">
        <f t="shared" ca="1" si="26"/>
        <v>#N/A</v>
      </c>
      <c r="L148" s="46" t="e">
        <f ca="1">IF(ISERROR(C148),NA(),'Detailed Cash Flow Chart'!AQ148)</f>
        <v>#N/A</v>
      </c>
      <c r="M148" s="32" t="e">
        <f t="shared" ca="1" si="29"/>
        <v>#N/A</v>
      </c>
      <c r="N148" s="28"/>
      <c r="O148" s="67"/>
      <c r="P148" s="67"/>
      <c r="Q148" s="67"/>
      <c r="R148" s="67"/>
      <c r="S148" s="67"/>
      <c r="T148" s="67"/>
      <c r="U148" s="67"/>
      <c r="W148" s="67"/>
      <c r="X148" s="67"/>
      <c r="Y148" s="140" t="e">
        <f ca="1">IF('Detailed Cash Flow Chart'!E148=0,NA(),M148-'Detailed Cash Flow Chart'!E148)</f>
        <v>#N/A</v>
      </c>
      <c r="Z148" s="83"/>
      <c r="AA148" s="141" t="e">
        <f ca="1">Y148
-IF('Financial Goals (non-recurring)'!$B$4=2,IF('Detailed Cash Flow Chart'!S148="",0,'Detailed Cash Flow Chart'!S148),0)
-IF('Financial Goals (non-recurring)'!$D$4=2,IF('Detailed Cash Flow Chart'!U148="",0,'Detailed Cash Flow Chart'!U148),0)
-IF('Financial Goals (non-recurring)'!$F$4=2,IF('Detailed Cash Flow Chart'!W148="",0,'Detailed Cash Flow Chart'!W148),0)
-IF('Financial Goals (non-recurring)'!$H$4=2,IF('Detailed Cash Flow Chart'!Y148="",0,'Detailed Cash Flow Chart'!Y148),0)
-IF('Financial Goals (non-recurring)'!$J$4=2,IF('Detailed Cash Flow Chart'!AA148="",0,'Detailed Cash Flow Chart'!AA148),0)
-IF('Financial Goals (recurring)'!$B$3=2,IF('Detailed Cash Flow Chart'!AG148="",0,'Detailed Cash Flow Chart'!AG148),0)
-IF('Financial Goals (recurring)'!$K$3=2,IF('Detailed Cash Flow Chart'!AN148="",0,'Detailed Cash Flow Chart'!AN148),0)</f>
        <v>#N/A</v>
      </c>
      <c r="AB148" s="139"/>
      <c r="AC148" s="140" t="e">
        <f ca="1">AA148
-IF('Financial Goals (non-recurring)'!$B$4=3,IF('Detailed Cash Flow Chart'!S148="",0,'Detailed Cash Flow Chart'!S148),0)
-IF('Financial Goals (non-recurring)'!$D$4=3,IF('Detailed Cash Flow Chart'!U148="",0,'Detailed Cash Flow Chart'!U148),0)
-IF('Financial Goals (non-recurring)'!$F$4=3,IF('Detailed Cash Flow Chart'!W148="",0,'Detailed Cash Flow Chart'!W148),0)
-IF('Financial Goals (non-recurring)'!$H$4=3,IF('Detailed Cash Flow Chart'!Y148="",0,'Detailed Cash Flow Chart'!Y148),0)
-IF('Financial Goals (non-recurring)'!$J$4=3,IF('Detailed Cash Flow Chart'!AA148="",0,'Detailed Cash Flow Chart'!AA148),0)
-IF('Financial Goals (recurring)'!$B$3=3,IF('Detailed Cash Flow Chart'!AG148="",0,'Detailed Cash Flow Chart'!AG148),0)
-IF('Financial Goals (recurring)'!$K$3=3,IF('Detailed Cash Flow Chart'!AN148="",0,'Detailed Cash Flow Chart'!AN148),0)</f>
        <v>#N/A</v>
      </c>
      <c r="AD148" s="83"/>
      <c r="AE148" s="146" t="e">
        <f ca="1">AC148
-IF('Financial Goals (non-recurring)'!$B$4=4,IF('Detailed Cash Flow Chart'!S148="",0,'Detailed Cash Flow Chart'!S148),0)
-IF('Financial Goals (non-recurring)'!$D$4=4,IF('Detailed Cash Flow Chart'!U148="",0,'Detailed Cash Flow Chart'!U148),0)
-IF('Financial Goals (non-recurring)'!$F$4=4,IF('Detailed Cash Flow Chart'!W148="",0,'Detailed Cash Flow Chart'!W148),0)
-IF('Financial Goals (non-recurring)'!$H$4=4,IF('Detailed Cash Flow Chart'!Y148="",0,'Detailed Cash Flow Chart'!Y148),0)
-IF('Financial Goals (non-recurring)'!$J$4=4,IF('Detailed Cash Flow Chart'!AA148="",0,'Detailed Cash Flow Chart'!AA148),0)
-IF('Financial Goals (recurring)'!$B$3=4,IF('Detailed Cash Flow Chart'!AG148="",0,'Detailed Cash Flow Chart'!AG148),0)
-IF('Financial Goals (recurring)'!$K$3=4,IF('Detailed Cash Flow Chart'!AN148="",0,'Detailed Cash Flow Chart'!AN148),0)</f>
        <v>#N/A</v>
      </c>
      <c r="AF148" s="139"/>
      <c r="AG148" s="145" t="e">
        <f ca="1">AE148
-IF('Financial Goals (non-recurring)'!$B$4=5,IF('Detailed Cash Flow Chart'!S148="",0,'Detailed Cash Flow Chart'!S148),0)
-IF('Financial Goals (non-recurring)'!$D$4=5,IF('Detailed Cash Flow Chart'!U148="",0,'Detailed Cash Flow Chart'!U148),0)
-IF('Financial Goals (non-recurring)'!$F$4=5,IF('Detailed Cash Flow Chart'!W148="",0,'Detailed Cash Flow Chart'!W148),0)
-IF('Financial Goals (non-recurring)'!$H$4=5,IF('Detailed Cash Flow Chart'!Y148="",0,'Detailed Cash Flow Chart'!Y148),0)
-IF('Financial Goals (non-recurring)'!$J$4=5,IF('Detailed Cash Flow Chart'!AA148="",0,'Detailed Cash Flow Chart'!AA148),0)
-IF('Financial Goals (recurring)'!$B$3=5,IF('Detailed Cash Flow Chart'!AG148="",0,'Detailed Cash Flow Chart'!AG148),0)
-IF('Financial Goals (recurring)'!$K$3=5,IF('Detailed Cash Flow Chart'!AN148="",0,'Detailed Cash Flow Chart'!AN148),0)</f>
        <v>#N/A</v>
      </c>
      <c r="AI148" s="145" t="e">
        <f ca="1">AG148
-IF('Financial Goals (non-recurring)'!$B$4=6,IF('Detailed Cash Flow Chart'!S148="",0,'Detailed Cash Flow Chart'!S148),0)
-IF('Financial Goals (non-recurring)'!$D$4=6,IF('Detailed Cash Flow Chart'!U148="",0,'Detailed Cash Flow Chart'!U148),0)
-IF('Financial Goals (non-recurring)'!$F$4=6,IF('Detailed Cash Flow Chart'!W148="",0,'Detailed Cash Flow Chart'!W148),0)
-IF('Financial Goals (non-recurring)'!$H$4=6,IF('Detailed Cash Flow Chart'!Y148="",0,'Detailed Cash Flow Chart'!Y148),0)
-IF('Financial Goals (non-recurring)'!$J$4=6,IF('Detailed Cash Flow Chart'!AA148="",0,'Detailed Cash Flow Chart'!AA148),0)
-IF('Financial Goals (recurring)'!$B$3=6,IF('Detailed Cash Flow Chart'!AG148="",0,'Detailed Cash Flow Chart'!AG148),0)
-IF('Financial Goals (recurring)'!$K$3=6,IF('Detailed Cash Flow Chart'!AN148="",0,'Detailed Cash Flow Chart'!AN148),0)</f>
        <v>#N/A</v>
      </c>
      <c r="AK148" s="145" t="e">
        <f ca="1">AI148
-IF('Financial Goals (non-recurring)'!$B$4=7,IF('Detailed Cash Flow Chart'!S148="",0,'Detailed Cash Flow Chart'!S148),0)
-IF('Financial Goals (non-recurring)'!$D$4=7,IF('Detailed Cash Flow Chart'!U148="",0,'Detailed Cash Flow Chart'!U148),0)
-IF('Financial Goals (non-recurring)'!$F$4=7,IF('Detailed Cash Flow Chart'!W148="",0,'Detailed Cash Flow Chart'!W148),0)
-IF('Financial Goals (non-recurring)'!$H$4=7,IF('Detailed Cash Flow Chart'!Y148="",0,'Detailed Cash Flow Chart'!Y148),0)
-IF('Financial Goals (non-recurring)'!$J$4=7,IF('Detailed Cash Flow Chart'!AA148="",0,'Detailed Cash Flow Chart'!AA148),0)
-IF('Financial Goals (recurring)'!$B$3=7,IF('Detailed Cash Flow Chart'!AG148="",0,'Detailed Cash Flow Chart'!AG148),0)
-IF('Financial Goals (recurring)'!$K$3=7,IF('Detailed Cash Flow Chart'!AN148="",0,'Detailed Cash Flow Chart'!AN148),0)</f>
        <v>#N/A</v>
      </c>
    </row>
    <row r="149" spans="1:37" ht="15.6">
      <c r="A149" s="45" t="e">
        <f ca="1">IF(ISERROR(C149),NA(),'Detailed Cash Flow Chart'!AJ149)</f>
        <v>#N/A</v>
      </c>
      <c r="B149" s="40" t="str">
        <f ca="1">'Detailed Cash Flow Chart'!B149</f>
        <v/>
      </c>
      <c r="C149" s="87" t="e">
        <f t="shared" ca="1" si="27"/>
        <v>#N/A</v>
      </c>
      <c r="D149" s="87" t="e">
        <f t="shared" ca="1" si="22"/>
        <v>#N/A</v>
      </c>
      <c r="E149" s="87" t="e">
        <f t="shared" ca="1" si="23"/>
        <v>#N/A</v>
      </c>
      <c r="F149" s="87" t="e">
        <f t="shared" ca="1" si="24"/>
        <v>#N/A</v>
      </c>
      <c r="G149" s="87" t="e">
        <f t="shared" ca="1" si="25"/>
        <v>#N/A</v>
      </c>
      <c r="H149" s="87" t="e">
        <f t="shared" ca="1" si="28"/>
        <v>#N/A</v>
      </c>
      <c r="I149" s="87">
        <f ca="1">'Detailed Cash Flow Chart'!D149</f>
        <v>0</v>
      </c>
      <c r="J149" s="32" t="e">
        <f ca="1">IF(ISERROR(C149),NA(),'Detailed Cash Flow Chart'!C149)</f>
        <v>#N/A</v>
      </c>
      <c r="K149" s="32" t="e">
        <f t="shared" ca="1" si="26"/>
        <v>#N/A</v>
      </c>
      <c r="L149" s="46" t="e">
        <f ca="1">IF(ISERROR(C149),NA(),'Detailed Cash Flow Chart'!AQ149)</f>
        <v>#N/A</v>
      </c>
      <c r="M149" s="32" t="e">
        <f t="shared" ca="1" si="29"/>
        <v>#N/A</v>
      </c>
      <c r="N149" s="28"/>
      <c r="O149" s="67"/>
      <c r="P149" s="67"/>
      <c r="Q149" s="67"/>
      <c r="R149" s="67"/>
      <c r="S149" s="67"/>
      <c r="T149" s="67"/>
      <c r="U149" s="67"/>
      <c r="W149" s="67"/>
      <c r="X149" s="67"/>
      <c r="Y149" s="140" t="e">
        <f ca="1">IF('Detailed Cash Flow Chart'!E149=0,NA(),M149-'Detailed Cash Flow Chart'!E149)</f>
        <v>#N/A</v>
      </c>
      <c r="Z149" s="83"/>
      <c r="AA149" s="141" t="e">
        <f ca="1">Y149
-IF('Financial Goals (non-recurring)'!$B$4=2,IF('Detailed Cash Flow Chart'!S149="",0,'Detailed Cash Flow Chart'!S149),0)
-IF('Financial Goals (non-recurring)'!$D$4=2,IF('Detailed Cash Flow Chart'!U149="",0,'Detailed Cash Flow Chart'!U149),0)
-IF('Financial Goals (non-recurring)'!$F$4=2,IF('Detailed Cash Flow Chart'!W149="",0,'Detailed Cash Flow Chart'!W149),0)
-IF('Financial Goals (non-recurring)'!$H$4=2,IF('Detailed Cash Flow Chart'!Y149="",0,'Detailed Cash Flow Chart'!Y149),0)
-IF('Financial Goals (non-recurring)'!$J$4=2,IF('Detailed Cash Flow Chart'!AA149="",0,'Detailed Cash Flow Chart'!AA149),0)
-IF('Financial Goals (recurring)'!$B$3=2,IF('Detailed Cash Flow Chart'!AG149="",0,'Detailed Cash Flow Chart'!AG149),0)
-IF('Financial Goals (recurring)'!$K$3=2,IF('Detailed Cash Flow Chart'!AN149="",0,'Detailed Cash Flow Chart'!AN149),0)</f>
        <v>#N/A</v>
      </c>
      <c r="AB149" s="139"/>
      <c r="AC149" s="140" t="e">
        <f ca="1">AA149
-IF('Financial Goals (non-recurring)'!$B$4=3,IF('Detailed Cash Flow Chart'!S149="",0,'Detailed Cash Flow Chart'!S149),0)
-IF('Financial Goals (non-recurring)'!$D$4=3,IF('Detailed Cash Flow Chart'!U149="",0,'Detailed Cash Flow Chart'!U149),0)
-IF('Financial Goals (non-recurring)'!$F$4=3,IF('Detailed Cash Flow Chart'!W149="",0,'Detailed Cash Flow Chart'!W149),0)
-IF('Financial Goals (non-recurring)'!$H$4=3,IF('Detailed Cash Flow Chart'!Y149="",0,'Detailed Cash Flow Chart'!Y149),0)
-IF('Financial Goals (non-recurring)'!$J$4=3,IF('Detailed Cash Flow Chart'!AA149="",0,'Detailed Cash Flow Chart'!AA149),0)
-IF('Financial Goals (recurring)'!$B$3=3,IF('Detailed Cash Flow Chart'!AG149="",0,'Detailed Cash Flow Chart'!AG149),0)
-IF('Financial Goals (recurring)'!$K$3=3,IF('Detailed Cash Flow Chart'!AN149="",0,'Detailed Cash Flow Chart'!AN149),0)</f>
        <v>#N/A</v>
      </c>
      <c r="AD149" s="83"/>
      <c r="AE149" s="146" t="e">
        <f ca="1">AC149
-IF('Financial Goals (non-recurring)'!$B$4=4,IF('Detailed Cash Flow Chart'!S149="",0,'Detailed Cash Flow Chart'!S149),0)
-IF('Financial Goals (non-recurring)'!$D$4=4,IF('Detailed Cash Flow Chart'!U149="",0,'Detailed Cash Flow Chart'!U149),0)
-IF('Financial Goals (non-recurring)'!$F$4=4,IF('Detailed Cash Flow Chart'!W149="",0,'Detailed Cash Flow Chart'!W149),0)
-IF('Financial Goals (non-recurring)'!$H$4=4,IF('Detailed Cash Flow Chart'!Y149="",0,'Detailed Cash Flow Chart'!Y149),0)
-IF('Financial Goals (non-recurring)'!$J$4=4,IF('Detailed Cash Flow Chart'!AA149="",0,'Detailed Cash Flow Chart'!AA149),0)
-IF('Financial Goals (recurring)'!$B$3=4,IF('Detailed Cash Flow Chart'!AG149="",0,'Detailed Cash Flow Chart'!AG149),0)
-IF('Financial Goals (recurring)'!$K$3=4,IF('Detailed Cash Flow Chart'!AN149="",0,'Detailed Cash Flow Chart'!AN149),0)</f>
        <v>#N/A</v>
      </c>
      <c r="AF149" s="139"/>
      <c r="AG149" s="145" t="e">
        <f ca="1">AE149
-IF('Financial Goals (non-recurring)'!$B$4=5,IF('Detailed Cash Flow Chart'!S149="",0,'Detailed Cash Flow Chart'!S149),0)
-IF('Financial Goals (non-recurring)'!$D$4=5,IF('Detailed Cash Flow Chart'!U149="",0,'Detailed Cash Flow Chart'!U149),0)
-IF('Financial Goals (non-recurring)'!$F$4=5,IF('Detailed Cash Flow Chart'!W149="",0,'Detailed Cash Flow Chart'!W149),0)
-IF('Financial Goals (non-recurring)'!$H$4=5,IF('Detailed Cash Flow Chart'!Y149="",0,'Detailed Cash Flow Chart'!Y149),0)
-IF('Financial Goals (non-recurring)'!$J$4=5,IF('Detailed Cash Flow Chart'!AA149="",0,'Detailed Cash Flow Chart'!AA149),0)
-IF('Financial Goals (recurring)'!$B$3=5,IF('Detailed Cash Flow Chart'!AG149="",0,'Detailed Cash Flow Chart'!AG149),0)
-IF('Financial Goals (recurring)'!$K$3=5,IF('Detailed Cash Flow Chart'!AN149="",0,'Detailed Cash Flow Chart'!AN149),0)</f>
        <v>#N/A</v>
      </c>
      <c r="AI149" s="145" t="e">
        <f ca="1">AG149
-IF('Financial Goals (non-recurring)'!$B$4=6,IF('Detailed Cash Flow Chart'!S149="",0,'Detailed Cash Flow Chart'!S149),0)
-IF('Financial Goals (non-recurring)'!$D$4=6,IF('Detailed Cash Flow Chart'!U149="",0,'Detailed Cash Flow Chart'!U149),0)
-IF('Financial Goals (non-recurring)'!$F$4=6,IF('Detailed Cash Flow Chart'!W149="",0,'Detailed Cash Flow Chart'!W149),0)
-IF('Financial Goals (non-recurring)'!$H$4=6,IF('Detailed Cash Flow Chart'!Y149="",0,'Detailed Cash Flow Chart'!Y149),0)
-IF('Financial Goals (non-recurring)'!$J$4=6,IF('Detailed Cash Flow Chart'!AA149="",0,'Detailed Cash Flow Chart'!AA149),0)
-IF('Financial Goals (recurring)'!$B$3=6,IF('Detailed Cash Flow Chart'!AG149="",0,'Detailed Cash Flow Chart'!AG149),0)
-IF('Financial Goals (recurring)'!$K$3=6,IF('Detailed Cash Flow Chart'!AN149="",0,'Detailed Cash Flow Chart'!AN149),0)</f>
        <v>#N/A</v>
      </c>
      <c r="AK149" s="145" t="e">
        <f ca="1">AI149
-IF('Financial Goals (non-recurring)'!$B$4=7,IF('Detailed Cash Flow Chart'!S149="",0,'Detailed Cash Flow Chart'!S149),0)
-IF('Financial Goals (non-recurring)'!$D$4=7,IF('Detailed Cash Flow Chart'!U149="",0,'Detailed Cash Flow Chart'!U149),0)
-IF('Financial Goals (non-recurring)'!$F$4=7,IF('Detailed Cash Flow Chart'!W149="",0,'Detailed Cash Flow Chart'!W149),0)
-IF('Financial Goals (non-recurring)'!$H$4=7,IF('Detailed Cash Flow Chart'!Y149="",0,'Detailed Cash Flow Chart'!Y149),0)
-IF('Financial Goals (non-recurring)'!$J$4=7,IF('Detailed Cash Flow Chart'!AA149="",0,'Detailed Cash Flow Chart'!AA149),0)
-IF('Financial Goals (recurring)'!$B$3=7,IF('Detailed Cash Flow Chart'!AG149="",0,'Detailed Cash Flow Chart'!AG149),0)
-IF('Financial Goals (recurring)'!$K$3=7,IF('Detailed Cash Flow Chart'!AN149="",0,'Detailed Cash Flow Chart'!AN149),0)</f>
        <v>#N/A</v>
      </c>
    </row>
    <row r="150" spans="1:37" ht="15.6">
      <c r="A150" s="45" t="e">
        <f ca="1">IF(ISERROR(C150),NA(),'Detailed Cash Flow Chart'!AJ150)</f>
        <v>#N/A</v>
      </c>
      <c r="B150" s="40" t="str">
        <f ca="1">'Detailed Cash Flow Chart'!B150</f>
        <v/>
      </c>
      <c r="C150" s="87" t="e">
        <f t="shared" ca="1" si="27"/>
        <v>#N/A</v>
      </c>
      <c r="D150" s="87" t="e">
        <f t="shared" ca="1" si="22"/>
        <v>#N/A</v>
      </c>
      <c r="E150" s="87" t="e">
        <f t="shared" ca="1" si="23"/>
        <v>#N/A</v>
      </c>
      <c r="F150" s="87" t="e">
        <f t="shared" ca="1" si="24"/>
        <v>#N/A</v>
      </c>
      <c r="G150" s="87" t="e">
        <f t="shared" ca="1" si="25"/>
        <v>#N/A</v>
      </c>
      <c r="H150" s="87" t="e">
        <f t="shared" ca="1" si="28"/>
        <v>#N/A</v>
      </c>
      <c r="I150" s="87">
        <f ca="1">'Detailed Cash Flow Chart'!D150</f>
        <v>0</v>
      </c>
      <c r="J150" s="32" t="e">
        <f ca="1">IF(ISERROR(C150),NA(),'Detailed Cash Flow Chart'!C150)</f>
        <v>#N/A</v>
      </c>
      <c r="K150" s="32" t="e">
        <f t="shared" ca="1" si="26"/>
        <v>#N/A</v>
      </c>
      <c r="L150" s="46" t="e">
        <f ca="1">IF(ISERROR(C150),NA(),'Detailed Cash Flow Chart'!AQ150)</f>
        <v>#N/A</v>
      </c>
      <c r="M150" s="32" t="e">
        <f t="shared" ca="1" si="29"/>
        <v>#N/A</v>
      </c>
      <c r="N150" s="28"/>
      <c r="O150" s="67"/>
      <c r="P150" s="67"/>
      <c r="Q150" s="67"/>
      <c r="R150" s="67"/>
      <c r="S150" s="67"/>
      <c r="T150" s="67"/>
      <c r="U150" s="67"/>
      <c r="W150" s="67"/>
      <c r="X150" s="67"/>
      <c r="Y150" s="140" t="e">
        <f ca="1">IF('Detailed Cash Flow Chart'!E150=0,NA(),M150-'Detailed Cash Flow Chart'!E150)</f>
        <v>#N/A</v>
      </c>
      <c r="Z150" s="83"/>
      <c r="AA150" s="141" t="e">
        <f ca="1">Y150
-IF('Financial Goals (non-recurring)'!$B$4=2,IF('Detailed Cash Flow Chart'!S150="",0,'Detailed Cash Flow Chart'!S150),0)
-IF('Financial Goals (non-recurring)'!$D$4=2,IF('Detailed Cash Flow Chart'!U150="",0,'Detailed Cash Flow Chart'!U150),0)
-IF('Financial Goals (non-recurring)'!$F$4=2,IF('Detailed Cash Flow Chart'!W150="",0,'Detailed Cash Flow Chart'!W150),0)
-IF('Financial Goals (non-recurring)'!$H$4=2,IF('Detailed Cash Flow Chart'!Y150="",0,'Detailed Cash Flow Chart'!Y150),0)
-IF('Financial Goals (non-recurring)'!$J$4=2,IF('Detailed Cash Flow Chart'!AA150="",0,'Detailed Cash Flow Chart'!AA150),0)
-IF('Financial Goals (recurring)'!$B$3=2,IF('Detailed Cash Flow Chart'!AG150="",0,'Detailed Cash Flow Chart'!AG150),0)
-IF('Financial Goals (recurring)'!$K$3=2,IF('Detailed Cash Flow Chart'!AN150="",0,'Detailed Cash Flow Chart'!AN150),0)</f>
        <v>#N/A</v>
      </c>
      <c r="AB150" s="139"/>
      <c r="AC150" s="140" t="e">
        <f ca="1">AA150
-IF('Financial Goals (non-recurring)'!$B$4=3,IF('Detailed Cash Flow Chart'!S150="",0,'Detailed Cash Flow Chart'!S150),0)
-IF('Financial Goals (non-recurring)'!$D$4=3,IF('Detailed Cash Flow Chart'!U150="",0,'Detailed Cash Flow Chart'!U150),0)
-IF('Financial Goals (non-recurring)'!$F$4=3,IF('Detailed Cash Flow Chart'!W150="",0,'Detailed Cash Flow Chart'!W150),0)
-IF('Financial Goals (non-recurring)'!$H$4=3,IF('Detailed Cash Flow Chart'!Y150="",0,'Detailed Cash Flow Chart'!Y150),0)
-IF('Financial Goals (non-recurring)'!$J$4=3,IF('Detailed Cash Flow Chart'!AA150="",0,'Detailed Cash Flow Chart'!AA150),0)
-IF('Financial Goals (recurring)'!$B$3=3,IF('Detailed Cash Flow Chart'!AG150="",0,'Detailed Cash Flow Chart'!AG150),0)
-IF('Financial Goals (recurring)'!$K$3=3,IF('Detailed Cash Flow Chart'!AN150="",0,'Detailed Cash Flow Chart'!AN150),0)</f>
        <v>#N/A</v>
      </c>
      <c r="AD150" s="83"/>
      <c r="AE150" s="146" t="e">
        <f ca="1">AC150
-IF('Financial Goals (non-recurring)'!$B$4=4,IF('Detailed Cash Flow Chart'!S150="",0,'Detailed Cash Flow Chart'!S150),0)
-IF('Financial Goals (non-recurring)'!$D$4=4,IF('Detailed Cash Flow Chart'!U150="",0,'Detailed Cash Flow Chart'!U150),0)
-IF('Financial Goals (non-recurring)'!$F$4=4,IF('Detailed Cash Flow Chart'!W150="",0,'Detailed Cash Flow Chart'!W150),0)
-IF('Financial Goals (non-recurring)'!$H$4=4,IF('Detailed Cash Flow Chart'!Y150="",0,'Detailed Cash Flow Chart'!Y150),0)
-IF('Financial Goals (non-recurring)'!$J$4=4,IF('Detailed Cash Flow Chart'!AA150="",0,'Detailed Cash Flow Chart'!AA150),0)
-IF('Financial Goals (recurring)'!$B$3=4,IF('Detailed Cash Flow Chart'!AG150="",0,'Detailed Cash Flow Chart'!AG150),0)
-IF('Financial Goals (recurring)'!$K$3=4,IF('Detailed Cash Flow Chart'!AN150="",0,'Detailed Cash Flow Chart'!AN150),0)</f>
        <v>#N/A</v>
      </c>
      <c r="AF150" s="139"/>
      <c r="AG150" s="145" t="e">
        <f ca="1">AE150
-IF('Financial Goals (non-recurring)'!$B$4=5,IF('Detailed Cash Flow Chart'!S150="",0,'Detailed Cash Flow Chart'!S150),0)
-IF('Financial Goals (non-recurring)'!$D$4=5,IF('Detailed Cash Flow Chart'!U150="",0,'Detailed Cash Flow Chart'!U150),0)
-IF('Financial Goals (non-recurring)'!$F$4=5,IF('Detailed Cash Flow Chart'!W150="",0,'Detailed Cash Flow Chart'!W150),0)
-IF('Financial Goals (non-recurring)'!$H$4=5,IF('Detailed Cash Flow Chart'!Y150="",0,'Detailed Cash Flow Chart'!Y150),0)
-IF('Financial Goals (non-recurring)'!$J$4=5,IF('Detailed Cash Flow Chart'!AA150="",0,'Detailed Cash Flow Chart'!AA150),0)
-IF('Financial Goals (recurring)'!$B$3=5,IF('Detailed Cash Flow Chart'!AG150="",0,'Detailed Cash Flow Chart'!AG150),0)
-IF('Financial Goals (recurring)'!$K$3=5,IF('Detailed Cash Flow Chart'!AN150="",0,'Detailed Cash Flow Chart'!AN150),0)</f>
        <v>#N/A</v>
      </c>
      <c r="AI150" s="145" t="e">
        <f ca="1">AG150
-IF('Financial Goals (non-recurring)'!$B$4=6,IF('Detailed Cash Flow Chart'!S150="",0,'Detailed Cash Flow Chart'!S150),0)
-IF('Financial Goals (non-recurring)'!$D$4=6,IF('Detailed Cash Flow Chart'!U150="",0,'Detailed Cash Flow Chart'!U150),0)
-IF('Financial Goals (non-recurring)'!$F$4=6,IF('Detailed Cash Flow Chart'!W150="",0,'Detailed Cash Flow Chart'!W150),0)
-IF('Financial Goals (non-recurring)'!$H$4=6,IF('Detailed Cash Flow Chart'!Y150="",0,'Detailed Cash Flow Chart'!Y150),0)
-IF('Financial Goals (non-recurring)'!$J$4=6,IF('Detailed Cash Flow Chart'!AA150="",0,'Detailed Cash Flow Chart'!AA150),0)
-IF('Financial Goals (recurring)'!$B$3=6,IF('Detailed Cash Flow Chart'!AG150="",0,'Detailed Cash Flow Chart'!AG150),0)
-IF('Financial Goals (recurring)'!$K$3=6,IF('Detailed Cash Flow Chart'!AN150="",0,'Detailed Cash Flow Chart'!AN150),0)</f>
        <v>#N/A</v>
      </c>
      <c r="AK150" s="145" t="e">
        <f ca="1">AI150
-IF('Financial Goals (non-recurring)'!$B$4=7,IF('Detailed Cash Flow Chart'!S150="",0,'Detailed Cash Flow Chart'!S150),0)
-IF('Financial Goals (non-recurring)'!$D$4=7,IF('Detailed Cash Flow Chart'!U150="",0,'Detailed Cash Flow Chart'!U150),0)
-IF('Financial Goals (non-recurring)'!$F$4=7,IF('Detailed Cash Flow Chart'!W150="",0,'Detailed Cash Flow Chart'!W150),0)
-IF('Financial Goals (non-recurring)'!$H$4=7,IF('Detailed Cash Flow Chart'!Y150="",0,'Detailed Cash Flow Chart'!Y150),0)
-IF('Financial Goals (non-recurring)'!$J$4=7,IF('Detailed Cash Flow Chart'!AA150="",0,'Detailed Cash Flow Chart'!AA150),0)
-IF('Financial Goals (recurring)'!$B$3=7,IF('Detailed Cash Flow Chart'!AG150="",0,'Detailed Cash Flow Chart'!AG150),0)
-IF('Financial Goals (recurring)'!$K$3=7,IF('Detailed Cash Flow Chart'!AN150="",0,'Detailed Cash Flow Chart'!AN150),0)</f>
        <v>#N/A</v>
      </c>
    </row>
    <row r="151" spans="1:37" ht="15.6">
      <c r="A151" s="45" t="e">
        <f ca="1">IF(ISERROR(C151),NA(),'Detailed Cash Flow Chart'!AJ151)</f>
        <v>#N/A</v>
      </c>
      <c r="B151" s="40" t="str">
        <f ca="1">'Detailed Cash Flow Chart'!B151</f>
        <v/>
      </c>
      <c r="C151" s="87" t="e">
        <f t="shared" ca="1" si="27"/>
        <v>#N/A</v>
      </c>
      <c r="D151" s="87" t="e">
        <f t="shared" ca="1" si="22"/>
        <v>#N/A</v>
      </c>
      <c r="E151" s="87" t="e">
        <f t="shared" ca="1" si="23"/>
        <v>#N/A</v>
      </c>
      <c r="F151" s="87" t="e">
        <f t="shared" ca="1" si="24"/>
        <v>#N/A</v>
      </c>
      <c r="G151" s="87" t="e">
        <f t="shared" ca="1" si="25"/>
        <v>#N/A</v>
      </c>
      <c r="H151" s="87" t="e">
        <f t="shared" ca="1" si="28"/>
        <v>#N/A</v>
      </c>
      <c r="I151" s="87">
        <f ca="1">'Detailed Cash Flow Chart'!D151</f>
        <v>0</v>
      </c>
      <c r="J151" s="32" t="e">
        <f ca="1">IF(ISERROR(C151),NA(),'Detailed Cash Flow Chart'!C151)</f>
        <v>#N/A</v>
      </c>
      <c r="K151" s="32" t="e">
        <f t="shared" ca="1" si="26"/>
        <v>#N/A</v>
      </c>
      <c r="L151" s="46" t="e">
        <f ca="1">IF(ISERROR(C151),NA(),'Detailed Cash Flow Chart'!AQ151)</f>
        <v>#N/A</v>
      </c>
      <c r="M151" s="32" t="e">
        <f t="shared" ca="1" si="29"/>
        <v>#N/A</v>
      </c>
      <c r="N151" s="28"/>
      <c r="O151" s="67"/>
      <c r="P151" s="67"/>
      <c r="Q151" s="67"/>
      <c r="R151" s="67"/>
      <c r="S151" s="67"/>
      <c r="T151" s="67"/>
      <c r="U151" s="67"/>
      <c r="W151" s="67"/>
      <c r="X151" s="67"/>
      <c r="Y151" s="140" t="e">
        <f ca="1">IF('Detailed Cash Flow Chart'!E151=0,NA(),M151-'Detailed Cash Flow Chart'!E151)</f>
        <v>#N/A</v>
      </c>
      <c r="Z151" s="83"/>
      <c r="AA151" s="141" t="e">
        <f ca="1">Y151
-IF('Financial Goals (non-recurring)'!$B$4=2,IF('Detailed Cash Flow Chart'!S151="",0,'Detailed Cash Flow Chart'!S151),0)
-IF('Financial Goals (non-recurring)'!$D$4=2,IF('Detailed Cash Flow Chart'!U151="",0,'Detailed Cash Flow Chart'!U151),0)
-IF('Financial Goals (non-recurring)'!$F$4=2,IF('Detailed Cash Flow Chart'!W151="",0,'Detailed Cash Flow Chart'!W151),0)
-IF('Financial Goals (non-recurring)'!$H$4=2,IF('Detailed Cash Flow Chart'!Y151="",0,'Detailed Cash Flow Chart'!Y151),0)
-IF('Financial Goals (non-recurring)'!$J$4=2,IF('Detailed Cash Flow Chart'!AA151="",0,'Detailed Cash Flow Chart'!AA151),0)
-IF('Financial Goals (recurring)'!$B$3=2,IF('Detailed Cash Flow Chart'!AG151="",0,'Detailed Cash Flow Chart'!AG151),0)
-IF('Financial Goals (recurring)'!$K$3=2,IF('Detailed Cash Flow Chart'!AN151="",0,'Detailed Cash Flow Chart'!AN151),0)</f>
        <v>#N/A</v>
      </c>
      <c r="AB151" s="139"/>
      <c r="AC151" s="140" t="e">
        <f ca="1">AA151
-IF('Financial Goals (non-recurring)'!$B$4=3,IF('Detailed Cash Flow Chart'!S151="",0,'Detailed Cash Flow Chart'!S151),0)
-IF('Financial Goals (non-recurring)'!$D$4=3,IF('Detailed Cash Flow Chart'!U151="",0,'Detailed Cash Flow Chart'!U151),0)
-IF('Financial Goals (non-recurring)'!$F$4=3,IF('Detailed Cash Flow Chart'!W151="",0,'Detailed Cash Flow Chart'!W151),0)
-IF('Financial Goals (non-recurring)'!$H$4=3,IF('Detailed Cash Flow Chart'!Y151="",0,'Detailed Cash Flow Chart'!Y151),0)
-IF('Financial Goals (non-recurring)'!$J$4=3,IF('Detailed Cash Flow Chart'!AA151="",0,'Detailed Cash Flow Chart'!AA151),0)
-IF('Financial Goals (recurring)'!$B$3=3,IF('Detailed Cash Flow Chart'!AG151="",0,'Detailed Cash Flow Chart'!AG151),0)
-IF('Financial Goals (recurring)'!$K$3=3,IF('Detailed Cash Flow Chart'!AN151="",0,'Detailed Cash Flow Chart'!AN151),0)</f>
        <v>#N/A</v>
      </c>
      <c r="AD151" s="83"/>
      <c r="AE151" s="146" t="e">
        <f ca="1">AC151
-IF('Financial Goals (non-recurring)'!$B$4=4,IF('Detailed Cash Flow Chart'!S151="",0,'Detailed Cash Flow Chart'!S151),0)
-IF('Financial Goals (non-recurring)'!$D$4=4,IF('Detailed Cash Flow Chart'!U151="",0,'Detailed Cash Flow Chart'!U151),0)
-IF('Financial Goals (non-recurring)'!$F$4=4,IF('Detailed Cash Flow Chart'!W151="",0,'Detailed Cash Flow Chart'!W151),0)
-IF('Financial Goals (non-recurring)'!$H$4=4,IF('Detailed Cash Flow Chart'!Y151="",0,'Detailed Cash Flow Chart'!Y151),0)
-IF('Financial Goals (non-recurring)'!$J$4=4,IF('Detailed Cash Flow Chart'!AA151="",0,'Detailed Cash Flow Chart'!AA151),0)
-IF('Financial Goals (recurring)'!$B$3=4,IF('Detailed Cash Flow Chart'!AG151="",0,'Detailed Cash Flow Chart'!AG151),0)
-IF('Financial Goals (recurring)'!$K$3=4,IF('Detailed Cash Flow Chart'!AN151="",0,'Detailed Cash Flow Chart'!AN151),0)</f>
        <v>#N/A</v>
      </c>
      <c r="AF151" s="139"/>
      <c r="AG151" s="145" t="e">
        <f ca="1">AE151
-IF('Financial Goals (non-recurring)'!$B$4=5,IF('Detailed Cash Flow Chart'!S151="",0,'Detailed Cash Flow Chart'!S151),0)
-IF('Financial Goals (non-recurring)'!$D$4=5,IF('Detailed Cash Flow Chart'!U151="",0,'Detailed Cash Flow Chart'!U151),0)
-IF('Financial Goals (non-recurring)'!$F$4=5,IF('Detailed Cash Flow Chart'!W151="",0,'Detailed Cash Flow Chart'!W151),0)
-IF('Financial Goals (non-recurring)'!$H$4=5,IF('Detailed Cash Flow Chart'!Y151="",0,'Detailed Cash Flow Chart'!Y151),0)
-IF('Financial Goals (non-recurring)'!$J$4=5,IF('Detailed Cash Flow Chart'!AA151="",0,'Detailed Cash Flow Chart'!AA151),0)
-IF('Financial Goals (recurring)'!$B$3=5,IF('Detailed Cash Flow Chart'!AG151="",0,'Detailed Cash Flow Chart'!AG151),0)
-IF('Financial Goals (recurring)'!$K$3=5,IF('Detailed Cash Flow Chart'!AN151="",0,'Detailed Cash Flow Chart'!AN151),0)</f>
        <v>#N/A</v>
      </c>
      <c r="AI151" s="145" t="e">
        <f ca="1">AG151
-IF('Financial Goals (non-recurring)'!$B$4=6,IF('Detailed Cash Flow Chart'!S151="",0,'Detailed Cash Flow Chart'!S151),0)
-IF('Financial Goals (non-recurring)'!$D$4=6,IF('Detailed Cash Flow Chart'!U151="",0,'Detailed Cash Flow Chart'!U151),0)
-IF('Financial Goals (non-recurring)'!$F$4=6,IF('Detailed Cash Flow Chart'!W151="",0,'Detailed Cash Flow Chart'!W151),0)
-IF('Financial Goals (non-recurring)'!$H$4=6,IF('Detailed Cash Flow Chart'!Y151="",0,'Detailed Cash Flow Chart'!Y151),0)
-IF('Financial Goals (non-recurring)'!$J$4=6,IF('Detailed Cash Flow Chart'!AA151="",0,'Detailed Cash Flow Chart'!AA151),0)
-IF('Financial Goals (recurring)'!$B$3=6,IF('Detailed Cash Flow Chart'!AG151="",0,'Detailed Cash Flow Chart'!AG151),0)
-IF('Financial Goals (recurring)'!$K$3=6,IF('Detailed Cash Flow Chart'!AN151="",0,'Detailed Cash Flow Chart'!AN151),0)</f>
        <v>#N/A</v>
      </c>
      <c r="AK151" s="145" t="e">
        <f ca="1">AI151
-IF('Financial Goals (non-recurring)'!$B$4=7,IF('Detailed Cash Flow Chart'!S151="",0,'Detailed Cash Flow Chart'!S151),0)
-IF('Financial Goals (non-recurring)'!$D$4=7,IF('Detailed Cash Flow Chart'!U151="",0,'Detailed Cash Flow Chart'!U151),0)
-IF('Financial Goals (non-recurring)'!$F$4=7,IF('Detailed Cash Flow Chart'!W151="",0,'Detailed Cash Flow Chart'!W151),0)
-IF('Financial Goals (non-recurring)'!$H$4=7,IF('Detailed Cash Flow Chart'!Y151="",0,'Detailed Cash Flow Chart'!Y151),0)
-IF('Financial Goals (non-recurring)'!$J$4=7,IF('Detailed Cash Flow Chart'!AA151="",0,'Detailed Cash Flow Chart'!AA151),0)
-IF('Financial Goals (recurring)'!$B$3=7,IF('Detailed Cash Flow Chart'!AG151="",0,'Detailed Cash Flow Chart'!AG151),0)
-IF('Financial Goals (recurring)'!$K$3=7,IF('Detailed Cash Flow Chart'!AN151="",0,'Detailed Cash Flow Chart'!AN151),0)</f>
        <v>#N/A</v>
      </c>
    </row>
    <row r="152" spans="1:37" ht="15.6">
      <c r="A152" s="45" t="e">
        <f ca="1">IF(ISERROR(C152),NA(),'Detailed Cash Flow Chart'!AJ152)</f>
        <v>#N/A</v>
      </c>
      <c r="B152" s="40" t="str">
        <f ca="1">'Detailed Cash Flow Chart'!B152</f>
        <v/>
      </c>
      <c r="C152" s="87" t="e">
        <f t="shared" ca="1" si="27"/>
        <v>#N/A</v>
      </c>
      <c r="D152" s="87" t="e">
        <f t="shared" ca="1" si="22"/>
        <v>#N/A</v>
      </c>
      <c r="E152" s="87" t="e">
        <f t="shared" ca="1" si="23"/>
        <v>#N/A</v>
      </c>
      <c r="F152" s="87" t="e">
        <f t="shared" ca="1" si="24"/>
        <v>#N/A</v>
      </c>
      <c r="G152" s="87" t="e">
        <f t="shared" ca="1" si="25"/>
        <v>#N/A</v>
      </c>
      <c r="H152" s="87" t="e">
        <f t="shared" ca="1" si="28"/>
        <v>#N/A</v>
      </c>
      <c r="I152" s="87">
        <f ca="1">'Detailed Cash Flow Chart'!D152</f>
        <v>0</v>
      </c>
      <c r="J152" s="32" t="e">
        <f ca="1">IF(ISERROR(C152),NA(),'Detailed Cash Flow Chart'!C152)</f>
        <v>#N/A</v>
      </c>
      <c r="K152" s="32" t="e">
        <f t="shared" ca="1" si="26"/>
        <v>#N/A</v>
      </c>
      <c r="L152" s="46" t="e">
        <f ca="1">IF(ISERROR(C152),NA(),'Detailed Cash Flow Chart'!AQ152)</f>
        <v>#N/A</v>
      </c>
      <c r="M152" s="32" t="e">
        <f t="shared" ca="1" si="29"/>
        <v>#N/A</v>
      </c>
      <c r="N152" s="28"/>
      <c r="O152" s="67"/>
      <c r="P152" s="67"/>
      <c r="Q152" s="67"/>
      <c r="R152" s="67"/>
      <c r="S152" s="67"/>
      <c r="T152" s="67"/>
      <c r="U152" s="67"/>
      <c r="W152" s="67"/>
      <c r="X152" s="67"/>
      <c r="Y152" s="140" t="e">
        <f ca="1">IF('Detailed Cash Flow Chart'!E152=0,NA(),M152-'Detailed Cash Flow Chart'!E152)</f>
        <v>#N/A</v>
      </c>
      <c r="Z152" s="83"/>
      <c r="AA152" s="141" t="e">
        <f ca="1">Y152
-IF('Financial Goals (non-recurring)'!$B$4=2,IF('Detailed Cash Flow Chart'!S152="",0,'Detailed Cash Flow Chart'!S152),0)
-IF('Financial Goals (non-recurring)'!$D$4=2,IF('Detailed Cash Flow Chart'!U152="",0,'Detailed Cash Flow Chart'!U152),0)
-IF('Financial Goals (non-recurring)'!$F$4=2,IF('Detailed Cash Flow Chart'!W152="",0,'Detailed Cash Flow Chart'!W152),0)
-IF('Financial Goals (non-recurring)'!$H$4=2,IF('Detailed Cash Flow Chart'!Y152="",0,'Detailed Cash Flow Chart'!Y152),0)
-IF('Financial Goals (non-recurring)'!$J$4=2,IF('Detailed Cash Flow Chart'!AA152="",0,'Detailed Cash Flow Chart'!AA152),0)
-IF('Financial Goals (recurring)'!$B$3=2,IF('Detailed Cash Flow Chart'!AG152="",0,'Detailed Cash Flow Chart'!AG152),0)
-IF('Financial Goals (recurring)'!$K$3=2,IF('Detailed Cash Flow Chart'!AN152="",0,'Detailed Cash Flow Chart'!AN152),0)</f>
        <v>#N/A</v>
      </c>
      <c r="AB152" s="139"/>
      <c r="AC152" s="140" t="e">
        <f ca="1">AA152
-IF('Financial Goals (non-recurring)'!$B$4=3,IF('Detailed Cash Flow Chart'!S152="",0,'Detailed Cash Flow Chart'!S152),0)
-IF('Financial Goals (non-recurring)'!$D$4=3,IF('Detailed Cash Flow Chart'!U152="",0,'Detailed Cash Flow Chart'!U152),0)
-IF('Financial Goals (non-recurring)'!$F$4=3,IF('Detailed Cash Flow Chart'!W152="",0,'Detailed Cash Flow Chart'!W152),0)
-IF('Financial Goals (non-recurring)'!$H$4=3,IF('Detailed Cash Flow Chart'!Y152="",0,'Detailed Cash Flow Chart'!Y152),0)
-IF('Financial Goals (non-recurring)'!$J$4=3,IF('Detailed Cash Flow Chart'!AA152="",0,'Detailed Cash Flow Chart'!AA152),0)
-IF('Financial Goals (recurring)'!$B$3=3,IF('Detailed Cash Flow Chart'!AG152="",0,'Detailed Cash Flow Chart'!AG152),0)
-IF('Financial Goals (recurring)'!$K$3=3,IF('Detailed Cash Flow Chart'!AN152="",0,'Detailed Cash Flow Chart'!AN152),0)</f>
        <v>#N/A</v>
      </c>
      <c r="AD152" s="83"/>
      <c r="AE152" s="146" t="e">
        <f ca="1">AC152
-IF('Financial Goals (non-recurring)'!$B$4=4,IF('Detailed Cash Flow Chart'!S152="",0,'Detailed Cash Flow Chart'!S152),0)
-IF('Financial Goals (non-recurring)'!$D$4=4,IF('Detailed Cash Flow Chart'!U152="",0,'Detailed Cash Flow Chart'!U152),0)
-IF('Financial Goals (non-recurring)'!$F$4=4,IF('Detailed Cash Flow Chart'!W152="",0,'Detailed Cash Flow Chart'!W152),0)
-IF('Financial Goals (non-recurring)'!$H$4=4,IF('Detailed Cash Flow Chart'!Y152="",0,'Detailed Cash Flow Chart'!Y152),0)
-IF('Financial Goals (non-recurring)'!$J$4=4,IF('Detailed Cash Flow Chart'!AA152="",0,'Detailed Cash Flow Chart'!AA152),0)
-IF('Financial Goals (recurring)'!$B$3=4,IF('Detailed Cash Flow Chart'!AG152="",0,'Detailed Cash Flow Chart'!AG152),0)
-IF('Financial Goals (recurring)'!$K$3=4,IF('Detailed Cash Flow Chart'!AN152="",0,'Detailed Cash Flow Chart'!AN152),0)</f>
        <v>#N/A</v>
      </c>
      <c r="AF152" s="139"/>
      <c r="AG152" s="145" t="e">
        <f ca="1">AE152
-IF('Financial Goals (non-recurring)'!$B$4=5,IF('Detailed Cash Flow Chart'!S152="",0,'Detailed Cash Flow Chart'!S152),0)
-IF('Financial Goals (non-recurring)'!$D$4=5,IF('Detailed Cash Flow Chart'!U152="",0,'Detailed Cash Flow Chart'!U152),0)
-IF('Financial Goals (non-recurring)'!$F$4=5,IF('Detailed Cash Flow Chart'!W152="",0,'Detailed Cash Flow Chart'!W152),0)
-IF('Financial Goals (non-recurring)'!$H$4=5,IF('Detailed Cash Flow Chart'!Y152="",0,'Detailed Cash Flow Chart'!Y152),0)
-IF('Financial Goals (non-recurring)'!$J$4=5,IF('Detailed Cash Flow Chart'!AA152="",0,'Detailed Cash Flow Chart'!AA152),0)
-IF('Financial Goals (recurring)'!$B$3=5,IF('Detailed Cash Flow Chart'!AG152="",0,'Detailed Cash Flow Chart'!AG152),0)
-IF('Financial Goals (recurring)'!$K$3=5,IF('Detailed Cash Flow Chart'!AN152="",0,'Detailed Cash Flow Chart'!AN152),0)</f>
        <v>#N/A</v>
      </c>
      <c r="AI152" s="145" t="e">
        <f ca="1">AG152
-IF('Financial Goals (non-recurring)'!$B$4=6,IF('Detailed Cash Flow Chart'!S152="",0,'Detailed Cash Flow Chart'!S152),0)
-IF('Financial Goals (non-recurring)'!$D$4=6,IF('Detailed Cash Flow Chart'!U152="",0,'Detailed Cash Flow Chart'!U152),0)
-IF('Financial Goals (non-recurring)'!$F$4=6,IF('Detailed Cash Flow Chart'!W152="",0,'Detailed Cash Flow Chart'!W152),0)
-IF('Financial Goals (non-recurring)'!$H$4=6,IF('Detailed Cash Flow Chart'!Y152="",0,'Detailed Cash Flow Chart'!Y152),0)
-IF('Financial Goals (non-recurring)'!$J$4=6,IF('Detailed Cash Flow Chart'!AA152="",0,'Detailed Cash Flow Chart'!AA152),0)
-IF('Financial Goals (recurring)'!$B$3=6,IF('Detailed Cash Flow Chart'!AG152="",0,'Detailed Cash Flow Chart'!AG152),0)
-IF('Financial Goals (recurring)'!$K$3=6,IF('Detailed Cash Flow Chart'!AN152="",0,'Detailed Cash Flow Chart'!AN152),0)</f>
        <v>#N/A</v>
      </c>
      <c r="AK152" s="145" t="e">
        <f ca="1">AI152
-IF('Financial Goals (non-recurring)'!$B$4=7,IF('Detailed Cash Flow Chart'!S152="",0,'Detailed Cash Flow Chart'!S152),0)
-IF('Financial Goals (non-recurring)'!$D$4=7,IF('Detailed Cash Flow Chart'!U152="",0,'Detailed Cash Flow Chart'!U152),0)
-IF('Financial Goals (non-recurring)'!$F$4=7,IF('Detailed Cash Flow Chart'!W152="",0,'Detailed Cash Flow Chart'!W152),0)
-IF('Financial Goals (non-recurring)'!$H$4=7,IF('Detailed Cash Flow Chart'!Y152="",0,'Detailed Cash Flow Chart'!Y152),0)
-IF('Financial Goals (non-recurring)'!$J$4=7,IF('Detailed Cash Flow Chart'!AA152="",0,'Detailed Cash Flow Chart'!AA152),0)
-IF('Financial Goals (recurring)'!$B$3=7,IF('Detailed Cash Flow Chart'!AG152="",0,'Detailed Cash Flow Chart'!AG152),0)
-IF('Financial Goals (recurring)'!$K$3=7,IF('Detailed Cash Flow Chart'!AN152="",0,'Detailed Cash Flow Chart'!AN152),0)</f>
        <v>#N/A</v>
      </c>
    </row>
    <row r="153" spans="1:37" ht="15.6">
      <c r="A153" s="45" t="e">
        <f ca="1">IF(ISERROR(C153),NA(),'Detailed Cash Flow Chart'!AJ153)</f>
        <v>#N/A</v>
      </c>
      <c r="B153" s="40" t="str">
        <f ca="1">'Detailed Cash Flow Chart'!B153</f>
        <v/>
      </c>
      <c r="C153" s="87" t="e">
        <f t="shared" ca="1" si="27"/>
        <v>#N/A</v>
      </c>
      <c r="D153" s="87" t="e">
        <f t="shared" ca="1" si="22"/>
        <v>#N/A</v>
      </c>
      <c r="E153" s="87" t="e">
        <f t="shared" ca="1" si="23"/>
        <v>#N/A</v>
      </c>
      <c r="F153" s="87" t="e">
        <f t="shared" ca="1" si="24"/>
        <v>#N/A</v>
      </c>
      <c r="G153" s="87" t="e">
        <f t="shared" ca="1" si="25"/>
        <v>#N/A</v>
      </c>
      <c r="H153" s="87" t="e">
        <f t="shared" ca="1" si="28"/>
        <v>#N/A</v>
      </c>
      <c r="I153" s="87">
        <f ca="1">'Detailed Cash Flow Chart'!D153</f>
        <v>0</v>
      </c>
      <c r="J153" s="32" t="e">
        <f ca="1">IF(ISERROR(C153),NA(),'Detailed Cash Flow Chart'!C153)</f>
        <v>#N/A</v>
      </c>
      <c r="K153" s="32" t="e">
        <f t="shared" ca="1" si="26"/>
        <v>#N/A</v>
      </c>
      <c r="L153" s="46" t="e">
        <f ca="1">IF(ISERROR(C153),NA(),'Detailed Cash Flow Chart'!AQ153)</f>
        <v>#N/A</v>
      </c>
      <c r="M153" s="32" t="e">
        <f t="shared" ca="1" si="29"/>
        <v>#N/A</v>
      </c>
      <c r="N153" s="28"/>
      <c r="O153" s="67"/>
      <c r="P153" s="67"/>
      <c r="Q153" s="67"/>
      <c r="R153" s="67"/>
      <c r="S153" s="67"/>
      <c r="T153" s="67"/>
      <c r="U153" s="67"/>
      <c r="W153" s="67"/>
      <c r="X153" s="67"/>
      <c r="Y153" s="140" t="e">
        <f ca="1">IF('Detailed Cash Flow Chart'!E153=0,NA(),M153-'Detailed Cash Flow Chart'!E153)</f>
        <v>#N/A</v>
      </c>
      <c r="Z153" s="83"/>
      <c r="AA153" s="141" t="e">
        <f ca="1">Y153
-IF('Financial Goals (non-recurring)'!$B$4=2,IF('Detailed Cash Flow Chart'!S153="",0,'Detailed Cash Flow Chart'!S153),0)
-IF('Financial Goals (non-recurring)'!$D$4=2,IF('Detailed Cash Flow Chart'!U153="",0,'Detailed Cash Flow Chart'!U153),0)
-IF('Financial Goals (non-recurring)'!$F$4=2,IF('Detailed Cash Flow Chart'!W153="",0,'Detailed Cash Flow Chart'!W153),0)
-IF('Financial Goals (non-recurring)'!$H$4=2,IF('Detailed Cash Flow Chart'!Y153="",0,'Detailed Cash Flow Chart'!Y153),0)
-IF('Financial Goals (non-recurring)'!$J$4=2,IF('Detailed Cash Flow Chart'!AA153="",0,'Detailed Cash Flow Chart'!AA153),0)
-IF('Financial Goals (recurring)'!$B$3=2,IF('Detailed Cash Flow Chart'!AG153="",0,'Detailed Cash Flow Chart'!AG153),0)
-IF('Financial Goals (recurring)'!$K$3=2,IF('Detailed Cash Flow Chart'!AN153="",0,'Detailed Cash Flow Chart'!AN153),0)</f>
        <v>#N/A</v>
      </c>
      <c r="AB153" s="139"/>
      <c r="AC153" s="140" t="e">
        <f ca="1">AA153
-IF('Financial Goals (non-recurring)'!$B$4=3,IF('Detailed Cash Flow Chart'!S153="",0,'Detailed Cash Flow Chart'!S153),0)
-IF('Financial Goals (non-recurring)'!$D$4=3,IF('Detailed Cash Flow Chart'!U153="",0,'Detailed Cash Flow Chart'!U153),0)
-IF('Financial Goals (non-recurring)'!$F$4=3,IF('Detailed Cash Flow Chart'!W153="",0,'Detailed Cash Flow Chart'!W153),0)
-IF('Financial Goals (non-recurring)'!$H$4=3,IF('Detailed Cash Flow Chart'!Y153="",0,'Detailed Cash Flow Chart'!Y153),0)
-IF('Financial Goals (non-recurring)'!$J$4=3,IF('Detailed Cash Flow Chart'!AA153="",0,'Detailed Cash Flow Chart'!AA153),0)
-IF('Financial Goals (recurring)'!$B$3=3,IF('Detailed Cash Flow Chart'!AG153="",0,'Detailed Cash Flow Chart'!AG153),0)
-IF('Financial Goals (recurring)'!$K$3=3,IF('Detailed Cash Flow Chart'!AN153="",0,'Detailed Cash Flow Chart'!AN153),0)</f>
        <v>#N/A</v>
      </c>
      <c r="AD153" s="83"/>
      <c r="AE153" s="146" t="e">
        <f ca="1">AC153
-IF('Financial Goals (non-recurring)'!$B$4=4,IF('Detailed Cash Flow Chart'!S153="",0,'Detailed Cash Flow Chart'!S153),0)
-IF('Financial Goals (non-recurring)'!$D$4=4,IF('Detailed Cash Flow Chart'!U153="",0,'Detailed Cash Flow Chart'!U153),0)
-IF('Financial Goals (non-recurring)'!$F$4=4,IF('Detailed Cash Flow Chart'!W153="",0,'Detailed Cash Flow Chart'!W153),0)
-IF('Financial Goals (non-recurring)'!$H$4=4,IF('Detailed Cash Flow Chart'!Y153="",0,'Detailed Cash Flow Chart'!Y153),0)
-IF('Financial Goals (non-recurring)'!$J$4=4,IF('Detailed Cash Flow Chart'!AA153="",0,'Detailed Cash Flow Chart'!AA153),0)
-IF('Financial Goals (recurring)'!$B$3=4,IF('Detailed Cash Flow Chart'!AG153="",0,'Detailed Cash Flow Chart'!AG153),0)
-IF('Financial Goals (recurring)'!$K$3=4,IF('Detailed Cash Flow Chart'!AN153="",0,'Detailed Cash Flow Chart'!AN153),0)</f>
        <v>#N/A</v>
      </c>
      <c r="AF153" s="139"/>
      <c r="AG153" s="145" t="e">
        <f ca="1">AE153
-IF('Financial Goals (non-recurring)'!$B$4=5,IF('Detailed Cash Flow Chart'!S153="",0,'Detailed Cash Flow Chart'!S153),0)
-IF('Financial Goals (non-recurring)'!$D$4=5,IF('Detailed Cash Flow Chart'!U153="",0,'Detailed Cash Flow Chart'!U153),0)
-IF('Financial Goals (non-recurring)'!$F$4=5,IF('Detailed Cash Flow Chart'!W153="",0,'Detailed Cash Flow Chart'!W153),0)
-IF('Financial Goals (non-recurring)'!$H$4=5,IF('Detailed Cash Flow Chart'!Y153="",0,'Detailed Cash Flow Chart'!Y153),0)
-IF('Financial Goals (non-recurring)'!$J$4=5,IF('Detailed Cash Flow Chart'!AA153="",0,'Detailed Cash Flow Chart'!AA153),0)
-IF('Financial Goals (recurring)'!$B$3=5,IF('Detailed Cash Flow Chart'!AG153="",0,'Detailed Cash Flow Chart'!AG153),0)
-IF('Financial Goals (recurring)'!$K$3=5,IF('Detailed Cash Flow Chart'!AN153="",0,'Detailed Cash Flow Chart'!AN153),0)</f>
        <v>#N/A</v>
      </c>
      <c r="AI153" s="145" t="e">
        <f ca="1">AG153
-IF('Financial Goals (non-recurring)'!$B$4=6,IF('Detailed Cash Flow Chart'!S153="",0,'Detailed Cash Flow Chart'!S153),0)
-IF('Financial Goals (non-recurring)'!$D$4=6,IF('Detailed Cash Flow Chart'!U153="",0,'Detailed Cash Flow Chart'!U153),0)
-IF('Financial Goals (non-recurring)'!$F$4=6,IF('Detailed Cash Flow Chart'!W153="",0,'Detailed Cash Flow Chart'!W153),0)
-IF('Financial Goals (non-recurring)'!$H$4=6,IF('Detailed Cash Flow Chart'!Y153="",0,'Detailed Cash Flow Chart'!Y153),0)
-IF('Financial Goals (non-recurring)'!$J$4=6,IF('Detailed Cash Flow Chart'!AA153="",0,'Detailed Cash Flow Chart'!AA153),0)
-IF('Financial Goals (recurring)'!$B$3=6,IF('Detailed Cash Flow Chart'!AG153="",0,'Detailed Cash Flow Chart'!AG153),0)
-IF('Financial Goals (recurring)'!$K$3=6,IF('Detailed Cash Flow Chart'!AN153="",0,'Detailed Cash Flow Chart'!AN153),0)</f>
        <v>#N/A</v>
      </c>
      <c r="AK153" s="145" t="e">
        <f ca="1">AI153
-IF('Financial Goals (non-recurring)'!$B$4=7,IF('Detailed Cash Flow Chart'!S153="",0,'Detailed Cash Flow Chart'!S153),0)
-IF('Financial Goals (non-recurring)'!$D$4=7,IF('Detailed Cash Flow Chart'!U153="",0,'Detailed Cash Flow Chart'!U153),0)
-IF('Financial Goals (non-recurring)'!$F$4=7,IF('Detailed Cash Flow Chart'!W153="",0,'Detailed Cash Flow Chart'!W153),0)
-IF('Financial Goals (non-recurring)'!$H$4=7,IF('Detailed Cash Flow Chart'!Y153="",0,'Detailed Cash Flow Chart'!Y153),0)
-IF('Financial Goals (non-recurring)'!$J$4=7,IF('Detailed Cash Flow Chart'!AA153="",0,'Detailed Cash Flow Chart'!AA153),0)
-IF('Financial Goals (recurring)'!$B$3=7,IF('Detailed Cash Flow Chart'!AG153="",0,'Detailed Cash Flow Chart'!AG153),0)
-IF('Financial Goals (recurring)'!$K$3=7,IF('Detailed Cash Flow Chart'!AN153="",0,'Detailed Cash Flow Chart'!AN153),0)</f>
        <v>#N/A</v>
      </c>
    </row>
    <row r="154" spans="1:37" ht="15.6">
      <c r="A154" s="45" t="e">
        <f ca="1">IF(ISERROR(C154),NA(),'Detailed Cash Flow Chart'!AJ154)</f>
        <v>#N/A</v>
      </c>
      <c r="B154" s="40" t="str">
        <f ca="1">'Detailed Cash Flow Chart'!B154</f>
        <v/>
      </c>
      <c r="C154" s="87" t="e">
        <f t="shared" ca="1" si="27"/>
        <v>#N/A</v>
      </c>
      <c r="D154" s="87" t="e">
        <f t="shared" ca="1" si="22"/>
        <v>#N/A</v>
      </c>
      <c r="E154" s="87" t="e">
        <f t="shared" ca="1" si="23"/>
        <v>#N/A</v>
      </c>
      <c r="F154" s="87" t="e">
        <f t="shared" ca="1" si="24"/>
        <v>#N/A</v>
      </c>
      <c r="G154" s="87" t="e">
        <f t="shared" ca="1" si="25"/>
        <v>#N/A</v>
      </c>
      <c r="H154" s="87" t="e">
        <f t="shared" ca="1" si="28"/>
        <v>#N/A</v>
      </c>
      <c r="I154" s="87">
        <f ca="1">'Detailed Cash Flow Chart'!D154</f>
        <v>0</v>
      </c>
      <c r="J154" s="32" t="e">
        <f ca="1">IF(ISERROR(C154),NA(),'Detailed Cash Flow Chart'!C154)</f>
        <v>#N/A</v>
      </c>
      <c r="K154" s="32" t="e">
        <f t="shared" ca="1" si="26"/>
        <v>#N/A</v>
      </c>
      <c r="L154" s="46" t="e">
        <f ca="1">IF(ISERROR(C154),NA(),'Detailed Cash Flow Chart'!AQ154)</f>
        <v>#N/A</v>
      </c>
      <c r="M154" s="32" t="e">
        <f t="shared" ca="1" si="29"/>
        <v>#N/A</v>
      </c>
      <c r="N154" s="28"/>
      <c r="O154" s="67"/>
      <c r="P154" s="67"/>
      <c r="Q154" s="67"/>
      <c r="R154" s="67"/>
      <c r="S154" s="67"/>
      <c r="T154" s="67"/>
      <c r="U154" s="67"/>
      <c r="W154" s="67"/>
      <c r="X154" s="67"/>
      <c r="Y154" s="140" t="e">
        <f ca="1">IF('Detailed Cash Flow Chart'!E154=0,NA(),M154-'Detailed Cash Flow Chart'!E154)</f>
        <v>#N/A</v>
      </c>
      <c r="Z154" s="83"/>
      <c r="AA154" s="141" t="e">
        <f ca="1">Y154
-IF('Financial Goals (non-recurring)'!$B$4=2,IF('Detailed Cash Flow Chart'!S154="",0,'Detailed Cash Flow Chart'!S154),0)
-IF('Financial Goals (non-recurring)'!$D$4=2,IF('Detailed Cash Flow Chart'!U154="",0,'Detailed Cash Flow Chart'!U154),0)
-IF('Financial Goals (non-recurring)'!$F$4=2,IF('Detailed Cash Flow Chart'!W154="",0,'Detailed Cash Flow Chart'!W154),0)
-IF('Financial Goals (non-recurring)'!$H$4=2,IF('Detailed Cash Flow Chart'!Y154="",0,'Detailed Cash Flow Chart'!Y154),0)
-IF('Financial Goals (non-recurring)'!$J$4=2,IF('Detailed Cash Flow Chart'!AA154="",0,'Detailed Cash Flow Chart'!AA154),0)
-IF('Financial Goals (recurring)'!$B$3=2,IF('Detailed Cash Flow Chart'!AG154="",0,'Detailed Cash Flow Chart'!AG154),0)
-IF('Financial Goals (recurring)'!$K$3=2,IF('Detailed Cash Flow Chart'!AN154="",0,'Detailed Cash Flow Chart'!AN154),0)</f>
        <v>#N/A</v>
      </c>
      <c r="AB154" s="139"/>
      <c r="AC154" s="140" t="e">
        <f ca="1">AA154
-IF('Financial Goals (non-recurring)'!$B$4=3,IF('Detailed Cash Flow Chart'!S154="",0,'Detailed Cash Flow Chart'!S154),0)
-IF('Financial Goals (non-recurring)'!$D$4=3,IF('Detailed Cash Flow Chart'!U154="",0,'Detailed Cash Flow Chart'!U154),0)
-IF('Financial Goals (non-recurring)'!$F$4=3,IF('Detailed Cash Flow Chart'!W154="",0,'Detailed Cash Flow Chart'!W154),0)
-IF('Financial Goals (non-recurring)'!$H$4=3,IF('Detailed Cash Flow Chart'!Y154="",0,'Detailed Cash Flow Chart'!Y154),0)
-IF('Financial Goals (non-recurring)'!$J$4=3,IF('Detailed Cash Flow Chart'!AA154="",0,'Detailed Cash Flow Chart'!AA154),0)
-IF('Financial Goals (recurring)'!$B$3=3,IF('Detailed Cash Flow Chart'!AG154="",0,'Detailed Cash Flow Chart'!AG154),0)
-IF('Financial Goals (recurring)'!$K$3=3,IF('Detailed Cash Flow Chart'!AN154="",0,'Detailed Cash Flow Chart'!AN154),0)</f>
        <v>#N/A</v>
      </c>
      <c r="AD154" s="83"/>
      <c r="AE154" s="146" t="e">
        <f ca="1">AC154
-IF('Financial Goals (non-recurring)'!$B$4=4,IF('Detailed Cash Flow Chart'!S154="",0,'Detailed Cash Flow Chart'!S154),0)
-IF('Financial Goals (non-recurring)'!$D$4=4,IF('Detailed Cash Flow Chart'!U154="",0,'Detailed Cash Flow Chart'!U154),0)
-IF('Financial Goals (non-recurring)'!$F$4=4,IF('Detailed Cash Flow Chart'!W154="",0,'Detailed Cash Flow Chart'!W154),0)
-IF('Financial Goals (non-recurring)'!$H$4=4,IF('Detailed Cash Flow Chart'!Y154="",0,'Detailed Cash Flow Chart'!Y154),0)
-IF('Financial Goals (non-recurring)'!$J$4=4,IF('Detailed Cash Flow Chart'!AA154="",0,'Detailed Cash Flow Chart'!AA154),0)
-IF('Financial Goals (recurring)'!$B$3=4,IF('Detailed Cash Flow Chart'!AG154="",0,'Detailed Cash Flow Chart'!AG154),0)
-IF('Financial Goals (recurring)'!$K$3=4,IF('Detailed Cash Flow Chart'!AN154="",0,'Detailed Cash Flow Chart'!AN154),0)</f>
        <v>#N/A</v>
      </c>
      <c r="AF154" s="139"/>
      <c r="AG154" s="145" t="e">
        <f ca="1">AE154
-IF('Financial Goals (non-recurring)'!$B$4=5,IF('Detailed Cash Flow Chart'!S154="",0,'Detailed Cash Flow Chart'!S154),0)
-IF('Financial Goals (non-recurring)'!$D$4=5,IF('Detailed Cash Flow Chart'!U154="",0,'Detailed Cash Flow Chart'!U154),0)
-IF('Financial Goals (non-recurring)'!$F$4=5,IF('Detailed Cash Flow Chart'!W154="",0,'Detailed Cash Flow Chart'!W154),0)
-IF('Financial Goals (non-recurring)'!$H$4=5,IF('Detailed Cash Flow Chart'!Y154="",0,'Detailed Cash Flow Chart'!Y154),0)
-IF('Financial Goals (non-recurring)'!$J$4=5,IF('Detailed Cash Flow Chart'!AA154="",0,'Detailed Cash Flow Chart'!AA154),0)
-IF('Financial Goals (recurring)'!$B$3=5,IF('Detailed Cash Flow Chart'!AG154="",0,'Detailed Cash Flow Chart'!AG154),0)
-IF('Financial Goals (recurring)'!$K$3=5,IF('Detailed Cash Flow Chart'!AN154="",0,'Detailed Cash Flow Chart'!AN154),0)</f>
        <v>#N/A</v>
      </c>
      <c r="AI154" s="145" t="e">
        <f ca="1">AG154
-IF('Financial Goals (non-recurring)'!$B$4=6,IF('Detailed Cash Flow Chart'!S154="",0,'Detailed Cash Flow Chart'!S154),0)
-IF('Financial Goals (non-recurring)'!$D$4=6,IF('Detailed Cash Flow Chart'!U154="",0,'Detailed Cash Flow Chart'!U154),0)
-IF('Financial Goals (non-recurring)'!$F$4=6,IF('Detailed Cash Flow Chart'!W154="",0,'Detailed Cash Flow Chart'!W154),0)
-IF('Financial Goals (non-recurring)'!$H$4=6,IF('Detailed Cash Flow Chart'!Y154="",0,'Detailed Cash Flow Chart'!Y154),0)
-IF('Financial Goals (non-recurring)'!$J$4=6,IF('Detailed Cash Flow Chart'!AA154="",0,'Detailed Cash Flow Chart'!AA154),0)
-IF('Financial Goals (recurring)'!$B$3=6,IF('Detailed Cash Flow Chart'!AG154="",0,'Detailed Cash Flow Chart'!AG154),0)
-IF('Financial Goals (recurring)'!$K$3=6,IF('Detailed Cash Flow Chart'!AN154="",0,'Detailed Cash Flow Chart'!AN154),0)</f>
        <v>#N/A</v>
      </c>
      <c r="AK154" s="145" t="e">
        <f ca="1">AI154
-IF('Financial Goals (non-recurring)'!$B$4=7,IF('Detailed Cash Flow Chart'!S154="",0,'Detailed Cash Flow Chart'!S154),0)
-IF('Financial Goals (non-recurring)'!$D$4=7,IF('Detailed Cash Flow Chart'!U154="",0,'Detailed Cash Flow Chart'!U154),0)
-IF('Financial Goals (non-recurring)'!$F$4=7,IF('Detailed Cash Flow Chart'!W154="",0,'Detailed Cash Flow Chart'!W154),0)
-IF('Financial Goals (non-recurring)'!$H$4=7,IF('Detailed Cash Flow Chart'!Y154="",0,'Detailed Cash Flow Chart'!Y154),0)
-IF('Financial Goals (non-recurring)'!$J$4=7,IF('Detailed Cash Flow Chart'!AA154="",0,'Detailed Cash Flow Chart'!AA154),0)
-IF('Financial Goals (recurring)'!$B$3=7,IF('Detailed Cash Flow Chart'!AG154="",0,'Detailed Cash Flow Chart'!AG154),0)
-IF('Financial Goals (recurring)'!$K$3=7,IF('Detailed Cash Flow Chart'!AN154="",0,'Detailed Cash Flow Chart'!AN154),0)</f>
        <v>#N/A</v>
      </c>
    </row>
    <row r="155" spans="1:37" ht="15.6">
      <c r="A155" s="45" t="e">
        <f ca="1">IF(ISERROR(C155),NA(),'Detailed Cash Flow Chart'!AJ155)</f>
        <v>#N/A</v>
      </c>
      <c r="B155" s="40" t="str">
        <f ca="1">'Detailed Cash Flow Chart'!B155</f>
        <v/>
      </c>
      <c r="C155" s="87" t="e">
        <f t="shared" ca="1" si="27"/>
        <v>#N/A</v>
      </c>
      <c r="D155" s="87" t="e">
        <f t="shared" ca="1" si="22"/>
        <v>#N/A</v>
      </c>
      <c r="E155" s="87" t="e">
        <f t="shared" ca="1" si="23"/>
        <v>#N/A</v>
      </c>
      <c r="F155" s="87" t="e">
        <f t="shared" ca="1" si="24"/>
        <v>#N/A</v>
      </c>
      <c r="G155" s="87" t="e">
        <f t="shared" ca="1" si="25"/>
        <v>#N/A</v>
      </c>
      <c r="H155" s="87" t="e">
        <f t="shared" ca="1" si="28"/>
        <v>#N/A</v>
      </c>
      <c r="I155" s="87">
        <f ca="1">'Detailed Cash Flow Chart'!D155</f>
        <v>0</v>
      </c>
      <c r="J155" s="32" t="e">
        <f ca="1">IF(ISERROR(C155),NA(),'Detailed Cash Flow Chart'!C155)</f>
        <v>#N/A</v>
      </c>
      <c r="K155" s="32" t="e">
        <f t="shared" ca="1" si="26"/>
        <v>#N/A</v>
      </c>
      <c r="L155" s="46" t="e">
        <f ca="1">IF(ISERROR(C155),NA(),'Detailed Cash Flow Chart'!AQ155)</f>
        <v>#N/A</v>
      </c>
      <c r="M155" s="32" t="e">
        <f t="shared" ca="1" si="29"/>
        <v>#N/A</v>
      </c>
      <c r="N155" s="28"/>
      <c r="O155" s="67"/>
      <c r="P155" s="67"/>
      <c r="Q155" s="67"/>
      <c r="R155" s="67"/>
      <c r="S155" s="67"/>
      <c r="T155" s="67"/>
      <c r="U155" s="67"/>
      <c r="W155" s="67"/>
      <c r="X155" s="67"/>
      <c r="Y155" s="140" t="e">
        <f ca="1">IF('Detailed Cash Flow Chart'!E155=0,NA(),M155-'Detailed Cash Flow Chart'!E155)</f>
        <v>#N/A</v>
      </c>
      <c r="Z155" s="83"/>
      <c r="AA155" s="141" t="e">
        <f ca="1">Y155
-IF('Financial Goals (non-recurring)'!$B$4=2,IF('Detailed Cash Flow Chart'!S155="",0,'Detailed Cash Flow Chart'!S155),0)
-IF('Financial Goals (non-recurring)'!$D$4=2,IF('Detailed Cash Flow Chart'!U155="",0,'Detailed Cash Flow Chart'!U155),0)
-IF('Financial Goals (non-recurring)'!$F$4=2,IF('Detailed Cash Flow Chart'!W155="",0,'Detailed Cash Flow Chart'!W155),0)
-IF('Financial Goals (non-recurring)'!$H$4=2,IF('Detailed Cash Flow Chart'!Y155="",0,'Detailed Cash Flow Chart'!Y155),0)
-IF('Financial Goals (non-recurring)'!$J$4=2,IF('Detailed Cash Flow Chart'!AA155="",0,'Detailed Cash Flow Chart'!AA155),0)
-IF('Financial Goals (recurring)'!$B$3=2,IF('Detailed Cash Flow Chart'!AG155="",0,'Detailed Cash Flow Chart'!AG155),0)
-IF('Financial Goals (recurring)'!$K$3=2,IF('Detailed Cash Flow Chart'!AN155="",0,'Detailed Cash Flow Chart'!AN155),0)</f>
        <v>#N/A</v>
      </c>
      <c r="AB155" s="139"/>
      <c r="AC155" s="140" t="e">
        <f ca="1">AA155
-IF('Financial Goals (non-recurring)'!$B$4=3,IF('Detailed Cash Flow Chart'!S155="",0,'Detailed Cash Flow Chart'!S155),0)
-IF('Financial Goals (non-recurring)'!$D$4=3,IF('Detailed Cash Flow Chart'!U155="",0,'Detailed Cash Flow Chart'!U155),0)
-IF('Financial Goals (non-recurring)'!$F$4=3,IF('Detailed Cash Flow Chart'!W155="",0,'Detailed Cash Flow Chart'!W155),0)
-IF('Financial Goals (non-recurring)'!$H$4=3,IF('Detailed Cash Flow Chart'!Y155="",0,'Detailed Cash Flow Chart'!Y155),0)
-IF('Financial Goals (non-recurring)'!$J$4=3,IF('Detailed Cash Flow Chart'!AA155="",0,'Detailed Cash Flow Chart'!AA155),0)
-IF('Financial Goals (recurring)'!$B$3=3,IF('Detailed Cash Flow Chart'!AG155="",0,'Detailed Cash Flow Chart'!AG155),0)
-IF('Financial Goals (recurring)'!$K$3=3,IF('Detailed Cash Flow Chart'!AN155="",0,'Detailed Cash Flow Chart'!AN155),0)</f>
        <v>#N/A</v>
      </c>
      <c r="AD155" s="83"/>
      <c r="AE155" s="146" t="e">
        <f ca="1">AC155
-IF('Financial Goals (non-recurring)'!$B$4=4,IF('Detailed Cash Flow Chart'!S155="",0,'Detailed Cash Flow Chart'!S155),0)
-IF('Financial Goals (non-recurring)'!$D$4=4,IF('Detailed Cash Flow Chart'!U155="",0,'Detailed Cash Flow Chart'!U155),0)
-IF('Financial Goals (non-recurring)'!$F$4=4,IF('Detailed Cash Flow Chart'!W155="",0,'Detailed Cash Flow Chart'!W155),0)
-IF('Financial Goals (non-recurring)'!$H$4=4,IF('Detailed Cash Flow Chart'!Y155="",0,'Detailed Cash Flow Chart'!Y155),0)
-IF('Financial Goals (non-recurring)'!$J$4=4,IF('Detailed Cash Flow Chart'!AA155="",0,'Detailed Cash Flow Chart'!AA155),0)
-IF('Financial Goals (recurring)'!$B$3=4,IF('Detailed Cash Flow Chart'!AG155="",0,'Detailed Cash Flow Chart'!AG155),0)
-IF('Financial Goals (recurring)'!$K$3=4,IF('Detailed Cash Flow Chart'!AN155="",0,'Detailed Cash Flow Chart'!AN155),0)</f>
        <v>#N/A</v>
      </c>
      <c r="AF155" s="139"/>
      <c r="AG155" s="145" t="e">
        <f ca="1">AE155
-IF('Financial Goals (non-recurring)'!$B$4=5,IF('Detailed Cash Flow Chart'!S155="",0,'Detailed Cash Flow Chart'!S155),0)
-IF('Financial Goals (non-recurring)'!$D$4=5,IF('Detailed Cash Flow Chart'!U155="",0,'Detailed Cash Flow Chart'!U155),0)
-IF('Financial Goals (non-recurring)'!$F$4=5,IF('Detailed Cash Flow Chart'!W155="",0,'Detailed Cash Flow Chart'!W155),0)
-IF('Financial Goals (non-recurring)'!$H$4=5,IF('Detailed Cash Flow Chart'!Y155="",0,'Detailed Cash Flow Chart'!Y155),0)
-IF('Financial Goals (non-recurring)'!$J$4=5,IF('Detailed Cash Flow Chart'!AA155="",0,'Detailed Cash Flow Chart'!AA155),0)
-IF('Financial Goals (recurring)'!$B$3=5,IF('Detailed Cash Flow Chart'!AG155="",0,'Detailed Cash Flow Chart'!AG155),0)
-IF('Financial Goals (recurring)'!$K$3=5,IF('Detailed Cash Flow Chart'!AN155="",0,'Detailed Cash Flow Chart'!AN155),0)</f>
        <v>#N/A</v>
      </c>
      <c r="AI155" s="145" t="e">
        <f ca="1">AG155
-IF('Financial Goals (non-recurring)'!$B$4=6,IF('Detailed Cash Flow Chart'!S155="",0,'Detailed Cash Flow Chart'!S155),0)
-IF('Financial Goals (non-recurring)'!$D$4=6,IF('Detailed Cash Flow Chart'!U155="",0,'Detailed Cash Flow Chart'!U155),0)
-IF('Financial Goals (non-recurring)'!$F$4=6,IF('Detailed Cash Flow Chart'!W155="",0,'Detailed Cash Flow Chart'!W155),0)
-IF('Financial Goals (non-recurring)'!$H$4=6,IF('Detailed Cash Flow Chart'!Y155="",0,'Detailed Cash Flow Chart'!Y155),0)
-IF('Financial Goals (non-recurring)'!$J$4=6,IF('Detailed Cash Flow Chart'!AA155="",0,'Detailed Cash Flow Chart'!AA155),0)
-IF('Financial Goals (recurring)'!$B$3=6,IF('Detailed Cash Flow Chart'!AG155="",0,'Detailed Cash Flow Chart'!AG155),0)
-IF('Financial Goals (recurring)'!$K$3=6,IF('Detailed Cash Flow Chart'!AN155="",0,'Detailed Cash Flow Chart'!AN155),0)</f>
        <v>#N/A</v>
      </c>
      <c r="AK155" s="145" t="e">
        <f ca="1">AI155
-IF('Financial Goals (non-recurring)'!$B$4=7,IF('Detailed Cash Flow Chart'!S155="",0,'Detailed Cash Flow Chart'!S155),0)
-IF('Financial Goals (non-recurring)'!$D$4=7,IF('Detailed Cash Flow Chart'!U155="",0,'Detailed Cash Flow Chart'!U155),0)
-IF('Financial Goals (non-recurring)'!$F$4=7,IF('Detailed Cash Flow Chart'!W155="",0,'Detailed Cash Flow Chart'!W155),0)
-IF('Financial Goals (non-recurring)'!$H$4=7,IF('Detailed Cash Flow Chart'!Y155="",0,'Detailed Cash Flow Chart'!Y155),0)
-IF('Financial Goals (non-recurring)'!$J$4=7,IF('Detailed Cash Flow Chart'!AA155="",0,'Detailed Cash Flow Chart'!AA155),0)
-IF('Financial Goals (recurring)'!$B$3=7,IF('Detailed Cash Flow Chart'!AG155="",0,'Detailed Cash Flow Chart'!AG155),0)
-IF('Financial Goals (recurring)'!$K$3=7,IF('Detailed Cash Flow Chart'!AN155="",0,'Detailed Cash Flow Chart'!AN155),0)</f>
        <v>#N/A</v>
      </c>
    </row>
    <row r="156" spans="1:37" ht="15.6">
      <c r="A156" s="45" t="e">
        <f ca="1">IF(ISERROR(C156),NA(),'Detailed Cash Flow Chart'!AJ156)</f>
        <v>#N/A</v>
      </c>
      <c r="B156" s="40" t="str">
        <f ca="1">'Detailed Cash Flow Chart'!B156</f>
        <v/>
      </c>
      <c r="C156" s="87" t="e">
        <f t="shared" ca="1" si="27"/>
        <v>#N/A</v>
      </c>
      <c r="D156" s="87" t="e">
        <f t="shared" ca="1" si="22"/>
        <v>#N/A</v>
      </c>
      <c r="E156" s="87" t="e">
        <f t="shared" ca="1" si="23"/>
        <v>#N/A</v>
      </c>
      <c r="F156" s="87" t="e">
        <f t="shared" ca="1" si="24"/>
        <v>#N/A</v>
      </c>
      <c r="G156" s="87" t="e">
        <f t="shared" ca="1" si="25"/>
        <v>#N/A</v>
      </c>
      <c r="H156" s="87" t="e">
        <f t="shared" ca="1" si="28"/>
        <v>#N/A</v>
      </c>
      <c r="I156" s="87">
        <f ca="1">'Detailed Cash Flow Chart'!D156</f>
        <v>0</v>
      </c>
      <c r="J156" s="32" t="e">
        <f ca="1">IF(ISERROR(C156),NA(),'Detailed Cash Flow Chart'!C156)</f>
        <v>#N/A</v>
      </c>
      <c r="K156" s="32" t="e">
        <f t="shared" ca="1" si="26"/>
        <v>#N/A</v>
      </c>
      <c r="L156" s="46" t="e">
        <f ca="1">IF(ISERROR(C156),NA(),'Detailed Cash Flow Chart'!AQ156)</f>
        <v>#N/A</v>
      </c>
      <c r="M156" s="32" t="e">
        <f t="shared" ca="1" si="29"/>
        <v>#N/A</v>
      </c>
      <c r="N156" s="28"/>
      <c r="O156" s="67"/>
      <c r="P156" s="67"/>
      <c r="Q156" s="67"/>
      <c r="R156" s="67"/>
      <c r="S156" s="67"/>
      <c r="T156" s="67"/>
      <c r="U156" s="67"/>
      <c r="W156" s="67"/>
      <c r="X156" s="67"/>
      <c r="Y156" s="140" t="e">
        <f ca="1">IF('Detailed Cash Flow Chart'!E156=0,NA(),M156-'Detailed Cash Flow Chart'!E156)</f>
        <v>#N/A</v>
      </c>
      <c r="Z156" s="83"/>
      <c r="AA156" s="141" t="e">
        <f ca="1">Y156
-IF('Financial Goals (non-recurring)'!$B$4=2,IF('Detailed Cash Flow Chart'!S156="",0,'Detailed Cash Flow Chart'!S156),0)
-IF('Financial Goals (non-recurring)'!$D$4=2,IF('Detailed Cash Flow Chart'!U156="",0,'Detailed Cash Flow Chart'!U156),0)
-IF('Financial Goals (non-recurring)'!$F$4=2,IF('Detailed Cash Flow Chart'!W156="",0,'Detailed Cash Flow Chart'!W156),0)
-IF('Financial Goals (non-recurring)'!$H$4=2,IF('Detailed Cash Flow Chart'!Y156="",0,'Detailed Cash Flow Chart'!Y156),0)
-IF('Financial Goals (non-recurring)'!$J$4=2,IF('Detailed Cash Flow Chart'!AA156="",0,'Detailed Cash Flow Chart'!AA156),0)
-IF('Financial Goals (recurring)'!$B$3=2,IF('Detailed Cash Flow Chart'!AG156="",0,'Detailed Cash Flow Chart'!AG156),0)
-IF('Financial Goals (recurring)'!$K$3=2,IF('Detailed Cash Flow Chart'!AN156="",0,'Detailed Cash Flow Chart'!AN156),0)</f>
        <v>#N/A</v>
      </c>
      <c r="AB156" s="139"/>
      <c r="AC156" s="140" t="e">
        <f ca="1">AA156
-IF('Financial Goals (non-recurring)'!$B$4=3,IF('Detailed Cash Flow Chart'!S156="",0,'Detailed Cash Flow Chart'!S156),0)
-IF('Financial Goals (non-recurring)'!$D$4=3,IF('Detailed Cash Flow Chart'!U156="",0,'Detailed Cash Flow Chart'!U156),0)
-IF('Financial Goals (non-recurring)'!$F$4=3,IF('Detailed Cash Flow Chart'!W156="",0,'Detailed Cash Flow Chart'!W156),0)
-IF('Financial Goals (non-recurring)'!$H$4=3,IF('Detailed Cash Flow Chart'!Y156="",0,'Detailed Cash Flow Chart'!Y156),0)
-IF('Financial Goals (non-recurring)'!$J$4=3,IF('Detailed Cash Flow Chart'!AA156="",0,'Detailed Cash Flow Chart'!AA156),0)
-IF('Financial Goals (recurring)'!$B$3=3,IF('Detailed Cash Flow Chart'!AG156="",0,'Detailed Cash Flow Chart'!AG156),0)
-IF('Financial Goals (recurring)'!$K$3=3,IF('Detailed Cash Flow Chart'!AN156="",0,'Detailed Cash Flow Chart'!AN156),0)</f>
        <v>#N/A</v>
      </c>
      <c r="AD156" s="83"/>
      <c r="AE156" s="146" t="e">
        <f ca="1">AC156
-IF('Financial Goals (non-recurring)'!$B$4=4,IF('Detailed Cash Flow Chart'!S156="",0,'Detailed Cash Flow Chart'!S156),0)
-IF('Financial Goals (non-recurring)'!$D$4=4,IF('Detailed Cash Flow Chart'!U156="",0,'Detailed Cash Flow Chart'!U156),0)
-IF('Financial Goals (non-recurring)'!$F$4=4,IF('Detailed Cash Flow Chart'!W156="",0,'Detailed Cash Flow Chart'!W156),0)
-IF('Financial Goals (non-recurring)'!$H$4=4,IF('Detailed Cash Flow Chart'!Y156="",0,'Detailed Cash Flow Chart'!Y156),0)
-IF('Financial Goals (non-recurring)'!$J$4=4,IF('Detailed Cash Flow Chart'!AA156="",0,'Detailed Cash Flow Chart'!AA156),0)
-IF('Financial Goals (recurring)'!$B$3=4,IF('Detailed Cash Flow Chart'!AG156="",0,'Detailed Cash Flow Chart'!AG156),0)
-IF('Financial Goals (recurring)'!$K$3=4,IF('Detailed Cash Flow Chart'!AN156="",0,'Detailed Cash Flow Chart'!AN156),0)</f>
        <v>#N/A</v>
      </c>
      <c r="AF156" s="139"/>
      <c r="AG156" s="145" t="e">
        <f ca="1">AE156
-IF('Financial Goals (non-recurring)'!$B$4=5,IF('Detailed Cash Flow Chart'!S156="",0,'Detailed Cash Flow Chart'!S156),0)
-IF('Financial Goals (non-recurring)'!$D$4=5,IF('Detailed Cash Flow Chart'!U156="",0,'Detailed Cash Flow Chart'!U156),0)
-IF('Financial Goals (non-recurring)'!$F$4=5,IF('Detailed Cash Flow Chart'!W156="",0,'Detailed Cash Flow Chart'!W156),0)
-IF('Financial Goals (non-recurring)'!$H$4=5,IF('Detailed Cash Flow Chart'!Y156="",0,'Detailed Cash Flow Chart'!Y156),0)
-IF('Financial Goals (non-recurring)'!$J$4=5,IF('Detailed Cash Flow Chart'!AA156="",0,'Detailed Cash Flow Chart'!AA156),0)
-IF('Financial Goals (recurring)'!$B$3=5,IF('Detailed Cash Flow Chart'!AG156="",0,'Detailed Cash Flow Chart'!AG156),0)
-IF('Financial Goals (recurring)'!$K$3=5,IF('Detailed Cash Flow Chart'!AN156="",0,'Detailed Cash Flow Chart'!AN156),0)</f>
        <v>#N/A</v>
      </c>
      <c r="AI156" s="145" t="e">
        <f ca="1">AG156
-IF('Financial Goals (non-recurring)'!$B$4=6,IF('Detailed Cash Flow Chart'!S156="",0,'Detailed Cash Flow Chart'!S156),0)
-IF('Financial Goals (non-recurring)'!$D$4=6,IF('Detailed Cash Flow Chart'!U156="",0,'Detailed Cash Flow Chart'!U156),0)
-IF('Financial Goals (non-recurring)'!$F$4=6,IF('Detailed Cash Flow Chart'!W156="",0,'Detailed Cash Flow Chart'!W156),0)
-IF('Financial Goals (non-recurring)'!$H$4=6,IF('Detailed Cash Flow Chart'!Y156="",0,'Detailed Cash Flow Chart'!Y156),0)
-IF('Financial Goals (non-recurring)'!$J$4=6,IF('Detailed Cash Flow Chart'!AA156="",0,'Detailed Cash Flow Chart'!AA156),0)
-IF('Financial Goals (recurring)'!$B$3=6,IF('Detailed Cash Flow Chart'!AG156="",0,'Detailed Cash Flow Chart'!AG156),0)
-IF('Financial Goals (recurring)'!$K$3=6,IF('Detailed Cash Flow Chart'!AN156="",0,'Detailed Cash Flow Chart'!AN156),0)</f>
        <v>#N/A</v>
      </c>
      <c r="AK156" s="145" t="e">
        <f ca="1">AI156
-IF('Financial Goals (non-recurring)'!$B$4=7,IF('Detailed Cash Flow Chart'!S156="",0,'Detailed Cash Flow Chart'!S156),0)
-IF('Financial Goals (non-recurring)'!$D$4=7,IF('Detailed Cash Flow Chart'!U156="",0,'Detailed Cash Flow Chart'!U156),0)
-IF('Financial Goals (non-recurring)'!$F$4=7,IF('Detailed Cash Flow Chart'!W156="",0,'Detailed Cash Flow Chart'!W156),0)
-IF('Financial Goals (non-recurring)'!$H$4=7,IF('Detailed Cash Flow Chart'!Y156="",0,'Detailed Cash Flow Chart'!Y156),0)
-IF('Financial Goals (non-recurring)'!$J$4=7,IF('Detailed Cash Flow Chart'!AA156="",0,'Detailed Cash Flow Chart'!AA156),0)
-IF('Financial Goals (recurring)'!$B$3=7,IF('Detailed Cash Flow Chart'!AG156="",0,'Detailed Cash Flow Chart'!AG156),0)
-IF('Financial Goals (recurring)'!$K$3=7,IF('Detailed Cash Flow Chart'!AN156="",0,'Detailed Cash Flow Chart'!AN156),0)</f>
        <v>#N/A</v>
      </c>
    </row>
    <row r="157" spans="1:37" ht="15.6">
      <c r="A157" s="45" t="e">
        <f ca="1">IF(ISERROR(C157),NA(),'Detailed Cash Flow Chart'!AJ157)</f>
        <v>#N/A</v>
      </c>
      <c r="B157" s="40" t="str">
        <f ca="1">'Detailed Cash Flow Chart'!B157</f>
        <v/>
      </c>
      <c r="C157" s="87" t="e">
        <f t="shared" ca="1" si="27"/>
        <v>#N/A</v>
      </c>
      <c r="D157" s="87" t="e">
        <f t="shared" ca="1" si="22"/>
        <v>#N/A</v>
      </c>
      <c r="E157" s="87" t="e">
        <f t="shared" ca="1" si="23"/>
        <v>#N/A</v>
      </c>
      <c r="F157" s="87" t="e">
        <f t="shared" ca="1" si="24"/>
        <v>#N/A</v>
      </c>
      <c r="G157" s="87" t="e">
        <f t="shared" ca="1" si="25"/>
        <v>#N/A</v>
      </c>
      <c r="H157" s="87" t="e">
        <f t="shared" ca="1" si="28"/>
        <v>#N/A</v>
      </c>
      <c r="I157" s="87">
        <f ca="1">'Detailed Cash Flow Chart'!D157</f>
        <v>0</v>
      </c>
      <c r="J157" s="32" t="e">
        <f ca="1">IF(ISERROR(C157),NA(),'Detailed Cash Flow Chart'!C157)</f>
        <v>#N/A</v>
      </c>
      <c r="K157" s="32" t="e">
        <f t="shared" ca="1" si="26"/>
        <v>#N/A</v>
      </c>
      <c r="L157" s="46" t="e">
        <f ca="1">IF(ISERROR(C157),NA(),'Detailed Cash Flow Chart'!AQ157)</f>
        <v>#N/A</v>
      </c>
      <c r="M157" s="32" t="e">
        <f t="shared" ca="1" si="29"/>
        <v>#N/A</v>
      </c>
      <c r="N157" s="28"/>
      <c r="O157" s="67"/>
      <c r="P157" s="67"/>
      <c r="Q157" s="67"/>
      <c r="R157" s="67"/>
      <c r="S157" s="67"/>
      <c r="T157" s="67"/>
      <c r="U157" s="67"/>
      <c r="W157" s="67"/>
      <c r="X157" s="67"/>
      <c r="Y157" s="140" t="e">
        <f ca="1">IF('Detailed Cash Flow Chart'!E157=0,NA(),M157-'Detailed Cash Flow Chart'!E157)</f>
        <v>#N/A</v>
      </c>
      <c r="Z157" s="83"/>
      <c r="AA157" s="141" t="e">
        <f ca="1">Y157
-IF('Financial Goals (non-recurring)'!$B$4=2,IF('Detailed Cash Flow Chart'!S157="",0,'Detailed Cash Flow Chart'!S157),0)
-IF('Financial Goals (non-recurring)'!$D$4=2,IF('Detailed Cash Flow Chart'!U157="",0,'Detailed Cash Flow Chart'!U157),0)
-IF('Financial Goals (non-recurring)'!$F$4=2,IF('Detailed Cash Flow Chart'!W157="",0,'Detailed Cash Flow Chart'!W157),0)
-IF('Financial Goals (non-recurring)'!$H$4=2,IF('Detailed Cash Flow Chart'!Y157="",0,'Detailed Cash Flow Chart'!Y157),0)
-IF('Financial Goals (non-recurring)'!$J$4=2,IF('Detailed Cash Flow Chart'!AA157="",0,'Detailed Cash Flow Chart'!AA157),0)
-IF('Financial Goals (recurring)'!$B$3=2,IF('Detailed Cash Flow Chart'!AG157="",0,'Detailed Cash Flow Chart'!AG157),0)
-IF('Financial Goals (recurring)'!$K$3=2,IF('Detailed Cash Flow Chart'!AN157="",0,'Detailed Cash Flow Chart'!AN157),0)</f>
        <v>#N/A</v>
      </c>
      <c r="AB157" s="139"/>
      <c r="AC157" s="140" t="e">
        <f ca="1">AA157
-IF('Financial Goals (non-recurring)'!$B$4=3,IF('Detailed Cash Flow Chart'!S157="",0,'Detailed Cash Flow Chart'!S157),0)
-IF('Financial Goals (non-recurring)'!$D$4=3,IF('Detailed Cash Flow Chart'!U157="",0,'Detailed Cash Flow Chart'!U157),0)
-IF('Financial Goals (non-recurring)'!$F$4=3,IF('Detailed Cash Flow Chart'!W157="",0,'Detailed Cash Flow Chart'!W157),0)
-IF('Financial Goals (non-recurring)'!$H$4=3,IF('Detailed Cash Flow Chart'!Y157="",0,'Detailed Cash Flow Chart'!Y157),0)
-IF('Financial Goals (non-recurring)'!$J$4=3,IF('Detailed Cash Flow Chart'!AA157="",0,'Detailed Cash Flow Chart'!AA157),0)
-IF('Financial Goals (recurring)'!$B$3=3,IF('Detailed Cash Flow Chart'!AG157="",0,'Detailed Cash Flow Chart'!AG157),0)
-IF('Financial Goals (recurring)'!$K$3=3,IF('Detailed Cash Flow Chart'!AN157="",0,'Detailed Cash Flow Chart'!AN157),0)</f>
        <v>#N/A</v>
      </c>
      <c r="AD157" s="83"/>
      <c r="AE157" s="146" t="e">
        <f ca="1">AC157
-IF('Financial Goals (non-recurring)'!$B$4=4,IF('Detailed Cash Flow Chart'!S157="",0,'Detailed Cash Flow Chart'!S157),0)
-IF('Financial Goals (non-recurring)'!$D$4=4,IF('Detailed Cash Flow Chart'!U157="",0,'Detailed Cash Flow Chart'!U157),0)
-IF('Financial Goals (non-recurring)'!$F$4=4,IF('Detailed Cash Flow Chart'!W157="",0,'Detailed Cash Flow Chart'!W157),0)
-IF('Financial Goals (non-recurring)'!$H$4=4,IF('Detailed Cash Flow Chart'!Y157="",0,'Detailed Cash Flow Chart'!Y157),0)
-IF('Financial Goals (non-recurring)'!$J$4=4,IF('Detailed Cash Flow Chart'!AA157="",0,'Detailed Cash Flow Chart'!AA157),0)
-IF('Financial Goals (recurring)'!$B$3=4,IF('Detailed Cash Flow Chart'!AG157="",0,'Detailed Cash Flow Chart'!AG157),0)
-IF('Financial Goals (recurring)'!$K$3=4,IF('Detailed Cash Flow Chart'!AN157="",0,'Detailed Cash Flow Chart'!AN157),0)</f>
        <v>#N/A</v>
      </c>
      <c r="AF157" s="139"/>
      <c r="AG157" s="145" t="e">
        <f ca="1">AE157
-IF('Financial Goals (non-recurring)'!$B$4=5,IF('Detailed Cash Flow Chart'!S157="",0,'Detailed Cash Flow Chart'!S157),0)
-IF('Financial Goals (non-recurring)'!$D$4=5,IF('Detailed Cash Flow Chart'!U157="",0,'Detailed Cash Flow Chart'!U157),0)
-IF('Financial Goals (non-recurring)'!$F$4=5,IF('Detailed Cash Flow Chart'!W157="",0,'Detailed Cash Flow Chart'!W157),0)
-IF('Financial Goals (non-recurring)'!$H$4=5,IF('Detailed Cash Flow Chart'!Y157="",0,'Detailed Cash Flow Chart'!Y157),0)
-IF('Financial Goals (non-recurring)'!$J$4=5,IF('Detailed Cash Flow Chart'!AA157="",0,'Detailed Cash Flow Chart'!AA157),0)
-IF('Financial Goals (recurring)'!$B$3=5,IF('Detailed Cash Flow Chart'!AG157="",0,'Detailed Cash Flow Chart'!AG157),0)
-IF('Financial Goals (recurring)'!$K$3=5,IF('Detailed Cash Flow Chart'!AN157="",0,'Detailed Cash Flow Chart'!AN157),0)</f>
        <v>#N/A</v>
      </c>
      <c r="AI157" s="145" t="e">
        <f ca="1">AG157
-IF('Financial Goals (non-recurring)'!$B$4=6,IF('Detailed Cash Flow Chart'!S157="",0,'Detailed Cash Flow Chart'!S157),0)
-IF('Financial Goals (non-recurring)'!$D$4=6,IF('Detailed Cash Flow Chart'!U157="",0,'Detailed Cash Flow Chart'!U157),0)
-IF('Financial Goals (non-recurring)'!$F$4=6,IF('Detailed Cash Flow Chart'!W157="",0,'Detailed Cash Flow Chart'!W157),0)
-IF('Financial Goals (non-recurring)'!$H$4=6,IF('Detailed Cash Flow Chart'!Y157="",0,'Detailed Cash Flow Chart'!Y157),0)
-IF('Financial Goals (non-recurring)'!$J$4=6,IF('Detailed Cash Flow Chart'!AA157="",0,'Detailed Cash Flow Chart'!AA157),0)
-IF('Financial Goals (recurring)'!$B$3=6,IF('Detailed Cash Flow Chart'!AG157="",0,'Detailed Cash Flow Chart'!AG157),0)
-IF('Financial Goals (recurring)'!$K$3=6,IF('Detailed Cash Flow Chart'!AN157="",0,'Detailed Cash Flow Chart'!AN157),0)</f>
        <v>#N/A</v>
      </c>
      <c r="AK157" s="145" t="e">
        <f ca="1">AI157
-IF('Financial Goals (non-recurring)'!$B$4=7,IF('Detailed Cash Flow Chart'!S157="",0,'Detailed Cash Flow Chart'!S157),0)
-IF('Financial Goals (non-recurring)'!$D$4=7,IF('Detailed Cash Flow Chart'!U157="",0,'Detailed Cash Flow Chart'!U157),0)
-IF('Financial Goals (non-recurring)'!$F$4=7,IF('Detailed Cash Flow Chart'!W157="",0,'Detailed Cash Flow Chart'!W157),0)
-IF('Financial Goals (non-recurring)'!$H$4=7,IF('Detailed Cash Flow Chart'!Y157="",0,'Detailed Cash Flow Chart'!Y157),0)
-IF('Financial Goals (non-recurring)'!$J$4=7,IF('Detailed Cash Flow Chart'!AA157="",0,'Detailed Cash Flow Chart'!AA157),0)
-IF('Financial Goals (recurring)'!$B$3=7,IF('Detailed Cash Flow Chart'!AG157="",0,'Detailed Cash Flow Chart'!AG157),0)
-IF('Financial Goals (recurring)'!$K$3=7,IF('Detailed Cash Flow Chart'!AN157="",0,'Detailed Cash Flow Chart'!AN157),0)</f>
        <v>#N/A</v>
      </c>
    </row>
    <row r="158" spans="1:37" ht="15.6">
      <c r="A158" s="45" t="e">
        <f ca="1">IF(ISERROR(C158),NA(),'Detailed Cash Flow Chart'!AJ158)</f>
        <v>#N/A</v>
      </c>
      <c r="B158" s="40" t="str">
        <f ca="1">'Detailed Cash Flow Chart'!B158</f>
        <v/>
      </c>
      <c r="C158" s="87" t="e">
        <f t="shared" ca="1" si="27"/>
        <v>#N/A</v>
      </c>
      <c r="D158" s="87" t="e">
        <f t="shared" ca="1" si="22"/>
        <v>#N/A</v>
      </c>
      <c r="E158" s="87" t="e">
        <f t="shared" ca="1" si="23"/>
        <v>#N/A</v>
      </c>
      <c r="F158" s="87" t="e">
        <f t="shared" ca="1" si="24"/>
        <v>#N/A</v>
      </c>
      <c r="G158" s="87" t="e">
        <f t="shared" ca="1" si="25"/>
        <v>#N/A</v>
      </c>
      <c r="H158" s="87" t="e">
        <f t="shared" ca="1" si="28"/>
        <v>#N/A</v>
      </c>
      <c r="I158" s="87">
        <f ca="1">'Detailed Cash Flow Chart'!D158</f>
        <v>0</v>
      </c>
      <c r="J158" s="32" t="e">
        <f ca="1">IF(ISERROR(C158),NA(),'Detailed Cash Flow Chart'!C158)</f>
        <v>#N/A</v>
      </c>
      <c r="K158" s="32" t="e">
        <f t="shared" ca="1" si="26"/>
        <v>#N/A</v>
      </c>
      <c r="L158" s="46" t="e">
        <f ca="1">IF(ISERROR(C158),NA(),'Detailed Cash Flow Chart'!AQ158)</f>
        <v>#N/A</v>
      </c>
      <c r="M158" s="32" t="e">
        <f t="shared" ca="1" si="29"/>
        <v>#N/A</v>
      </c>
      <c r="N158" s="28"/>
      <c r="O158" s="67"/>
      <c r="P158" s="67"/>
      <c r="Q158" s="67"/>
      <c r="R158" s="67"/>
      <c r="S158" s="67"/>
      <c r="T158" s="67"/>
      <c r="U158" s="67"/>
      <c r="W158" s="67"/>
      <c r="X158" s="67"/>
      <c r="Y158" s="140" t="e">
        <f ca="1">IF('Detailed Cash Flow Chart'!E158=0,NA(),M158-'Detailed Cash Flow Chart'!E158)</f>
        <v>#N/A</v>
      </c>
      <c r="Z158" s="83"/>
      <c r="AA158" s="141" t="e">
        <f ca="1">Y158
-IF('Financial Goals (non-recurring)'!$B$4=2,IF('Detailed Cash Flow Chart'!S158="",0,'Detailed Cash Flow Chart'!S158),0)
-IF('Financial Goals (non-recurring)'!$D$4=2,IF('Detailed Cash Flow Chart'!U158="",0,'Detailed Cash Flow Chart'!U158),0)
-IF('Financial Goals (non-recurring)'!$F$4=2,IF('Detailed Cash Flow Chart'!W158="",0,'Detailed Cash Flow Chart'!W158),0)
-IF('Financial Goals (non-recurring)'!$H$4=2,IF('Detailed Cash Flow Chart'!Y158="",0,'Detailed Cash Flow Chart'!Y158),0)
-IF('Financial Goals (non-recurring)'!$J$4=2,IF('Detailed Cash Flow Chart'!AA158="",0,'Detailed Cash Flow Chart'!AA158),0)
-IF('Financial Goals (recurring)'!$B$3=2,IF('Detailed Cash Flow Chart'!AG158="",0,'Detailed Cash Flow Chart'!AG158),0)
-IF('Financial Goals (recurring)'!$K$3=2,IF('Detailed Cash Flow Chart'!AN158="",0,'Detailed Cash Flow Chart'!AN158),0)</f>
        <v>#N/A</v>
      </c>
      <c r="AB158" s="139"/>
      <c r="AC158" s="140" t="e">
        <f ca="1">AA158
-IF('Financial Goals (non-recurring)'!$B$4=3,IF('Detailed Cash Flow Chart'!S158="",0,'Detailed Cash Flow Chart'!S158),0)
-IF('Financial Goals (non-recurring)'!$D$4=3,IF('Detailed Cash Flow Chart'!U158="",0,'Detailed Cash Flow Chart'!U158),0)
-IF('Financial Goals (non-recurring)'!$F$4=3,IF('Detailed Cash Flow Chart'!W158="",0,'Detailed Cash Flow Chart'!W158),0)
-IF('Financial Goals (non-recurring)'!$H$4=3,IF('Detailed Cash Flow Chart'!Y158="",0,'Detailed Cash Flow Chart'!Y158),0)
-IF('Financial Goals (non-recurring)'!$J$4=3,IF('Detailed Cash Flow Chart'!AA158="",0,'Detailed Cash Flow Chart'!AA158),0)
-IF('Financial Goals (recurring)'!$B$3=3,IF('Detailed Cash Flow Chart'!AG158="",0,'Detailed Cash Flow Chart'!AG158),0)
-IF('Financial Goals (recurring)'!$K$3=3,IF('Detailed Cash Flow Chart'!AN158="",0,'Detailed Cash Flow Chart'!AN158),0)</f>
        <v>#N/A</v>
      </c>
      <c r="AD158" s="83"/>
      <c r="AE158" s="146" t="e">
        <f ca="1">AC158
-IF('Financial Goals (non-recurring)'!$B$4=4,IF('Detailed Cash Flow Chart'!S158="",0,'Detailed Cash Flow Chart'!S158),0)
-IF('Financial Goals (non-recurring)'!$D$4=4,IF('Detailed Cash Flow Chart'!U158="",0,'Detailed Cash Flow Chart'!U158),0)
-IF('Financial Goals (non-recurring)'!$F$4=4,IF('Detailed Cash Flow Chart'!W158="",0,'Detailed Cash Flow Chart'!W158),0)
-IF('Financial Goals (non-recurring)'!$H$4=4,IF('Detailed Cash Flow Chart'!Y158="",0,'Detailed Cash Flow Chart'!Y158),0)
-IF('Financial Goals (non-recurring)'!$J$4=4,IF('Detailed Cash Flow Chart'!AA158="",0,'Detailed Cash Flow Chart'!AA158),0)
-IF('Financial Goals (recurring)'!$B$3=4,IF('Detailed Cash Flow Chart'!AG158="",0,'Detailed Cash Flow Chart'!AG158),0)
-IF('Financial Goals (recurring)'!$K$3=4,IF('Detailed Cash Flow Chart'!AN158="",0,'Detailed Cash Flow Chart'!AN158),0)</f>
        <v>#N/A</v>
      </c>
      <c r="AF158" s="139"/>
      <c r="AG158" s="145" t="e">
        <f ca="1">AE158
-IF('Financial Goals (non-recurring)'!$B$4=5,IF('Detailed Cash Flow Chart'!S158="",0,'Detailed Cash Flow Chart'!S158),0)
-IF('Financial Goals (non-recurring)'!$D$4=5,IF('Detailed Cash Flow Chart'!U158="",0,'Detailed Cash Flow Chart'!U158),0)
-IF('Financial Goals (non-recurring)'!$F$4=5,IF('Detailed Cash Flow Chart'!W158="",0,'Detailed Cash Flow Chart'!W158),0)
-IF('Financial Goals (non-recurring)'!$H$4=5,IF('Detailed Cash Flow Chart'!Y158="",0,'Detailed Cash Flow Chart'!Y158),0)
-IF('Financial Goals (non-recurring)'!$J$4=5,IF('Detailed Cash Flow Chart'!AA158="",0,'Detailed Cash Flow Chart'!AA158),0)
-IF('Financial Goals (recurring)'!$B$3=5,IF('Detailed Cash Flow Chart'!AG158="",0,'Detailed Cash Flow Chart'!AG158),0)
-IF('Financial Goals (recurring)'!$K$3=5,IF('Detailed Cash Flow Chart'!AN158="",0,'Detailed Cash Flow Chart'!AN158),0)</f>
        <v>#N/A</v>
      </c>
      <c r="AI158" s="145" t="e">
        <f ca="1">AG158
-IF('Financial Goals (non-recurring)'!$B$4=6,IF('Detailed Cash Flow Chart'!S158="",0,'Detailed Cash Flow Chart'!S158),0)
-IF('Financial Goals (non-recurring)'!$D$4=6,IF('Detailed Cash Flow Chart'!U158="",0,'Detailed Cash Flow Chart'!U158),0)
-IF('Financial Goals (non-recurring)'!$F$4=6,IF('Detailed Cash Flow Chart'!W158="",0,'Detailed Cash Flow Chart'!W158),0)
-IF('Financial Goals (non-recurring)'!$H$4=6,IF('Detailed Cash Flow Chart'!Y158="",0,'Detailed Cash Flow Chart'!Y158),0)
-IF('Financial Goals (non-recurring)'!$J$4=6,IF('Detailed Cash Flow Chart'!AA158="",0,'Detailed Cash Flow Chart'!AA158),0)
-IF('Financial Goals (recurring)'!$B$3=6,IF('Detailed Cash Flow Chart'!AG158="",0,'Detailed Cash Flow Chart'!AG158),0)
-IF('Financial Goals (recurring)'!$K$3=6,IF('Detailed Cash Flow Chart'!AN158="",0,'Detailed Cash Flow Chart'!AN158),0)</f>
        <v>#N/A</v>
      </c>
      <c r="AK158" s="145" t="e">
        <f ca="1">AI158
-IF('Financial Goals (non-recurring)'!$B$4=7,IF('Detailed Cash Flow Chart'!S158="",0,'Detailed Cash Flow Chart'!S158),0)
-IF('Financial Goals (non-recurring)'!$D$4=7,IF('Detailed Cash Flow Chart'!U158="",0,'Detailed Cash Flow Chart'!U158),0)
-IF('Financial Goals (non-recurring)'!$F$4=7,IF('Detailed Cash Flow Chart'!W158="",0,'Detailed Cash Flow Chart'!W158),0)
-IF('Financial Goals (non-recurring)'!$H$4=7,IF('Detailed Cash Flow Chart'!Y158="",0,'Detailed Cash Flow Chart'!Y158),0)
-IF('Financial Goals (non-recurring)'!$J$4=7,IF('Detailed Cash Flow Chart'!AA158="",0,'Detailed Cash Flow Chart'!AA158),0)
-IF('Financial Goals (recurring)'!$B$3=7,IF('Detailed Cash Flow Chart'!AG158="",0,'Detailed Cash Flow Chart'!AG158),0)
-IF('Financial Goals (recurring)'!$K$3=7,IF('Detailed Cash Flow Chart'!AN158="",0,'Detailed Cash Flow Chart'!AN158),0)</f>
        <v>#N/A</v>
      </c>
    </row>
    <row r="159" spans="1:37" ht="15.6">
      <c r="A159" s="45" t="e">
        <f ca="1">IF(ISERROR(C159),NA(),'Detailed Cash Flow Chart'!AJ159)</f>
        <v>#N/A</v>
      </c>
      <c r="B159" s="40" t="str">
        <f ca="1">'Detailed Cash Flow Chart'!B159</f>
        <v/>
      </c>
      <c r="C159" s="87" t="e">
        <f t="shared" ca="1" si="27"/>
        <v>#N/A</v>
      </c>
      <c r="D159" s="87" t="e">
        <f t="shared" ca="1" si="22"/>
        <v>#N/A</v>
      </c>
      <c r="E159" s="87" t="e">
        <f t="shared" ca="1" si="23"/>
        <v>#N/A</v>
      </c>
      <c r="F159" s="87" t="e">
        <f t="shared" ca="1" si="24"/>
        <v>#N/A</v>
      </c>
      <c r="G159" s="87" t="e">
        <f t="shared" ca="1" si="25"/>
        <v>#N/A</v>
      </c>
      <c r="H159" s="87" t="e">
        <f t="shared" ca="1" si="28"/>
        <v>#N/A</v>
      </c>
      <c r="I159" s="87">
        <f ca="1">'Detailed Cash Flow Chart'!D159</f>
        <v>0</v>
      </c>
      <c r="J159" s="32" t="e">
        <f ca="1">IF(ISERROR(C159),NA(),'Detailed Cash Flow Chart'!C159)</f>
        <v>#N/A</v>
      </c>
      <c r="K159" s="32" t="e">
        <f t="shared" ca="1" si="26"/>
        <v>#N/A</v>
      </c>
      <c r="L159" s="46" t="e">
        <f ca="1">IF(ISERROR(C159),NA(),'Detailed Cash Flow Chart'!AQ159)</f>
        <v>#N/A</v>
      </c>
      <c r="M159" s="32" t="e">
        <f t="shared" ca="1" si="29"/>
        <v>#N/A</v>
      </c>
      <c r="N159" s="28"/>
      <c r="O159" s="67"/>
      <c r="P159" s="67"/>
      <c r="Q159" s="67"/>
      <c r="R159" s="67"/>
      <c r="S159" s="67"/>
      <c r="T159" s="67"/>
      <c r="U159" s="67"/>
      <c r="W159" s="67"/>
      <c r="X159" s="67"/>
      <c r="Y159" s="140" t="e">
        <f ca="1">IF('Detailed Cash Flow Chart'!E159=0,NA(),M159-'Detailed Cash Flow Chart'!E159)</f>
        <v>#N/A</v>
      </c>
      <c r="Z159" s="83"/>
      <c r="AA159" s="141" t="e">
        <f ca="1">Y159
-IF('Financial Goals (non-recurring)'!$B$4=2,IF('Detailed Cash Flow Chart'!S159="",0,'Detailed Cash Flow Chart'!S159),0)
-IF('Financial Goals (non-recurring)'!$D$4=2,IF('Detailed Cash Flow Chart'!U159="",0,'Detailed Cash Flow Chart'!U159),0)
-IF('Financial Goals (non-recurring)'!$F$4=2,IF('Detailed Cash Flow Chart'!W159="",0,'Detailed Cash Flow Chart'!W159),0)
-IF('Financial Goals (non-recurring)'!$H$4=2,IF('Detailed Cash Flow Chart'!Y159="",0,'Detailed Cash Flow Chart'!Y159),0)
-IF('Financial Goals (non-recurring)'!$J$4=2,IF('Detailed Cash Flow Chart'!AA159="",0,'Detailed Cash Flow Chart'!AA159),0)
-IF('Financial Goals (recurring)'!$B$3=2,IF('Detailed Cash Flow Chart'!AG159="",0,'Detailed Cash Flow Chart'!AG159),0)
-IF('Financial Goals (recurring)'!$K$3=2,IF('Detailed Cash Flow Chart'!AN159="",0,'Detailed Cash Flow Chart'!AN159),0)</f>
        <v>#N/A</v>
      </c>
      <c r="AB159" s="139"/>
      <c r="AC159" s="140" t="e">
        <f ca="1">AA159
-IF('Financial Goals (non-recurring)'!$B$4=3,IF('Detailed Cash Flow Chart'!S159="",0,'Detailed Cash Flow Chart'!S159),0)
-IF('Financial Goals (non-recurring)'!$D$4=3,IF('Detailed Cash Flow Chart'!U159="",0,'Detailed Cash Flow Chart'!U159),0)
-IF('Financial Goals (non-recurring)'!$F$4=3,IF('Detailed Cash Flow Chart'!W159="",0,'Detailed Cash Flow Chart'!W159),0)
-IF('Financial Goals (non-recurring)'!$H$4=3,IF('Detailed Cash Flow Chart'!Y159="",0,'Detailed Cash Flow Chart'!Y159),0)
-IF('Financial Goals (non-recurring)'!$J$4=3,IF('Detailed Cash Flow Chart'!AA159="",0,'Detailed Cash Flow Chart'!AA159),0)
-IF('Financial Goals (recurring)'!$B$3=3,IF('Detailed Cash Flow Chart'!AG159="",0,'Detailed Cash Flow Chart'!AG159),0)
-IF('Financial Goals (recurring)'!$K$3=3,IF('Detailed Cash Flow Chart'!AN159="",0,'Detailed Cash Flow Chart'!AN159),0)</f>
        <v>#N/A</v>
      </c>
      <c r="AD159" s="83"/>
      <c r="AE159" s="146" t="e">
        <f ca="1">AC159
-IF('Financial Goals (non-recurring)'!$B$4=4,IF('Detailed Cash Flow Chart'!S159="",0,'Detailed Cash Flow Chart'!S159),0)
-IF('Financial Goals (non-recurring)'!$D$4=4,IF('Detailed Cash Flow Chart'!U159="",0,'Detailed Cash Flow Chart'!U159),0)
-IF('Financial Goals (non-recurring)'!$F$4=4,IF('Detailed Cash Flow Chart'!W159="",0,'Detailed Cash Flow Chart'!W159),0)
-IF('Financial Goals (non-recurring)'!$H$4=4,IF('Detailed Cash Flow Chart'!Y159="",0,'Detailed Cash Flow Chart'!Y159),0)
-IF('Financial Goals (non-recurring)'!$J$4=4,IF('Detailed Cash Flow Chart'!AA159="",0,'Detailed Cash Flow Chart'!AA159),0)
-IF('Financial Goals (recurring)'!$B$3=4,IF('Detailed Cash Flow Chart'!AG159="",0,'Detailed Cash Flow Chart'!AG159),0)
-IF('Financial Goals (recurring)'!$K$3=4,IF('Detailed Cash Flow Chart'!AN159="",0,'Detailed Cash Flow Chart'!AN159),0)</f>
        <v>#N/A</v>
      </c>
      <c r="AF159" s="139"/>
      <c r="AG159" s="145" t="e">
        <f ca="1">AE159
-IF('Financial Goals (non-recurring)'!$B$4=5,IF('Detailed Cash Flow Chart'!S159="",0,'Detailed Cash Flow Chart'!S159),0)
-IF('Financial Goals (non-recurring)'!$D$4=5,IF('Detailed Cash Flow Chart'!U159="",0,'Detailed Cash Flow Chart'!U159),0)
-IF('Financial Goals (non-recurring)'!$F$4=5,IF('Detailed Cash Flow Chart'!W159="",0,'Detailed Cash Flow Chart'!W159),0)
-IF('Financial Goals (non-recurring)'!$H$4=5,IF('Detailed Cash Flow Chart'!Y159="",0,'Detailed Cash Flow Chart'!Y159),0)
-IF('Financial Goals (non-recurring)'!$J$4=5,IF('Detailed Cash Flow Chart'!AA159="",0,'Detailed Cash Flow Chart'!AA159),0)
-IF('Financial Goals (recurring)'!$B$3=5,IF('Detailed Cash Flow Chart'!AG159="",0,'Detailed Cash Flow Chart'!AG159),0)
-IF('Financial Goals (recurring)'!$K$3=5,IF('Detailed Cash Flow Chart'!AN159="",0,'Detailed Cash Flow Chart'!AN159),0)</f>
        <v>#N/A</v>
      </c>
      <c r="AI159" s="145" t="e">
        <f ca="1">AG159
-IF('Financial Goals (non-recurring)'!$B$4=6,IF('Detailed Cash Flow Chart'!S159="",0,'Detailed Cash Flow Chart'!S159),0)
-IF('Financial Goals (non-recurring)'!$D$4=6,IF('Detailed Cash Flow Chart'!U159="",0,'Detailed Cash Flow Chart'!U159),0)
-IF('Financial Goals (non-recurring)'!$F$4=6,IF('Detailed Cash Flow Chart'!W159="",0,'Detailed Cash Flow Chart'!W159),0)
-IF('Financial Goals (non-recurring)'!$H$4=6,IF('Detailed Cash Flow Chart'!Y159="",0,'Detailed Cash Flow Chart'!Y159),0)
-IF('Financial Goals (non-recurring)'!$J$4=6,IF('Detailed Cash Flow Chart'!AA159="",0,'Detailed Cash Flow Chart'!AA159),0)
-IF('Financial Goals (recurring)'!$B$3=6,IF('Detailed Cash Flow Chart'!AG159="",0,'Detailed Cash Flow Chart'!AG159),0)
-IF('Financial Goals (recurring)'!$K$3=6,IF('Detailed Cash Flow Chart'!AN159="",0,'Detailed Cash Flow Chart'!AN159),0)</f>
        <v>#N/A</v>
      </c>
      <c r="AK159" s="145" t="e">
        <f ca="1">AI159
-IF('Financial Goals (non-recurring)'!$B$4=7,IF('Detailed Cash Flow Chart'!S159="",0,'Detailed Cash Flow Chart'!S159),0)
-IF('Financial Goals (non-recurring)'!$D$4=7,IF('Detailed Cash Flow Chart'!U159="",0,'Detailed Cash Flow Chart'!U159),0)
-IF('Financial Goals (non-recurring)'!$F$4=7,IF('Detailed Cash Flow Chart'!W159="",0,'Detailed Cash Flow Chart'!W159),0)
-IF('Financial Goals (non-recurring)'!$H$4=7,IF('Detailed Cash Flow Chart'!Y159="",0,'Detailed Cash Flow Chart'!Y159),0)
-IF('Financial Goals (non-recurring)'!$J$4=7,IF('Detailed Cash Flow Chart'!AA159="",0,'Detailed Cash Flow Chart'!AA159),0)
-IF('Financial Goals (recurring)'!$B$3=7,IF('Detailed Cash Flow Chart'!AG159="",0,'Detailed Cash Flow Chart'!AG159),0)
-IF('Financial Goals (recurring)'!$K$3=7,IF('Detailed Cash Flow Chart'!AN159="",0,'Detailed Cash Flow Chart'!AN159),0)</f>
        <v>#N/A</v>
      </c>
    </row>
    <row r="160" spans="1:37" ht="15.6">
      <c r="A160" s="45" t="e">
        <f ca="1">IF(ISERROR(C160),NA(),'Detailed Cash Flow Chart'!AJ160)</f>
        <v>#N/A</v>
      </c>
      <c r="B160" s="40" t="str">
        <f ca="1">'Detailed Cash Flow Chart'!B160</f>
        <v/>
      </c>
      <c r="C160" s="87" t="e">
        <f t="shared" ca="1" si="27"/>
        <v>#N/A</v>
      </c>
      <c r="D160" s="87" t="e">
        <f t="shared" ca="1" si="22"/>
        <v>#N/A</v>
      </c>
      <c r="E160" s="87" t="e">
        <f t="shared" ca="1" si="23"/>
        <v>#N/A</v>
      </c>
      <c r="F160" s="87" t="e">
        <f t="shared" ca="1" si="24"/>
        <v>#N/A</v>
      </c>
      <c r="G160" s="87" t="e">
        <f t="shared" ca="1" si="25"/>
        <v>#N/A</v>
      </c>
      <c r="H160" s="87" t="e">
        <f t="shared" ca="1" si="28"/>
        <v>#N/A</v>
      </c>
      <c r="I160" s="87">
        <f ca="1">'Detailed Cash Flow Chart'!D160</f>
        <v>0</v>
      </c>
      <c r="J160" s="32" t="e">
        <f ca="1">IF(ISERROR(C160),NA(),'Detailed Cash Flow Chart'!C160)</f>
        <v>#N/A</v>
      </c>
      <c r="K160" s="32" t="e">
        <f t="shared" ca="1" si="26"/>
        <v>#N/A</v>
      </c>
      <c r="L160" s="46" t="e">
        <f ca="1">IF(ISERROR(C160),NA(),'Detailed Cash Flow Chart'!AQ160)</f>
        <v>#N/A</v>
      </c>
      <c r="M160" s="32" t="e">
        <f t="shared" ca="1" si="29"/>
        <v>#N/A</v>
      </c>
      <c r="N160" s="28"/>
      <c r="O160" s="67"/>
      <c r="P160" s="67"/>
      <c r="Q160" s="67"/>
      <c r="R160" s="67"/>
      <c r="S160" s="67"/>
      <c r="T160" s="67"/>
      <c r="U160" s="67"/>
      <c r="W160" s="67"/>
      <c r="X160" s="67"/>
      <c r="Y160" s="140" t="e">
        <f ca="1">IF('Detailed Cash Flow Chart'!E160=0,NA(),M160-'Detailed Cash Flow Chart'!E160)</f>
        <v>#N/A</v>
      </c>
      <c r="Z160" s="83"/>
      <c r="AA160" s="141" t="e">
        <f ca="1">Y160
-IF('Financial Goals (non-recurring)'!$B$4=2,IF('Detailed Cash Flow Chart'!S160="",0,'Detailed Cash Flow Chart'!S160),0)
-IF('Financial Goals (non-recurring)'!$D$4=2,IF('Detailed Cash Flow Chart'!U160="",0,'Detailed Cash Flow Chart'!U160),0)
-IF('Financial Goals (non-recurring)'!$F$4=2,IF('Detailed Cash Flow Chart'!W160="",0,'Detailed Cash Flow Chart'!W160),0)
-IF('Financial Goals (non-recurring)'!$H$4=2,IF('Detailed Cash Flow Chart'!Y160="",0,'Detailed Cash Flow Chart'!Y160),0)
-IF('Financial Goals (non-recurring)'!$J$4=2,IF('Detailed Cash Flow Chart'!AA160="",0,'Detailed Cash Flow Chart'!AA160),0)
-IF('Financial Goals (recurring)'!$B$3=2,IF('Detailed Cash Flow Chart'!AG160="",0,'Detailed Cash Flow Chart'!AG160),0)
-IF('Financial Goals (recurring)'!$K$3=2,IF('Detailed Cash Flow Chart'!AN160="",0,'Detailed Cash Flow Chart'!AN160),0)</f>
        <v>#N/A</v>
      </c>
      <c r="AB160" s="139"/>
      <c r="AC160" s="140" t="e">
        <f ca="1">AA160
-IF('Financial Goals (non-recurring)'!$B$4=3,IF('Detailed Cash Flow Chart'!S160="",0,'Detailed Cash Flow Chart'!S160),0)
-IF('Financial Goals (non-recurring)'!$D$4=3,IF('Detailed Cash Flow Chart'!U160="",0,'Detailed Cash Flow Chart'!U160),0)
-IF('Financial Goals (non-recurring)'!$F$4=3,IF('Detailed Cash Flow Chart'!W160="",0,'Detailed Cash Flow Chart'!W160),0)
-IF('Financial Goals (non-recurring)'!$H$4=3,IF('Detailed Cash Flow Chart'!Y160="",0,'Detailed Cash Flow Chart'!Y160),0)
-IF('Financial Goals (non-recurring)'!$J$4=3,IF('Detailed Cash Flow Chart'!AA160="",0,'Detailed Cash Flow Chart'!AA160),0)
-IF('Financial Goals (recurring)'!$B$3=3,IF('Detailed Cash Flow Chart'!AG160="",0,'Detailed Cash Flow Chart'!AG160),0)
-IF('Financial Goals (recurring)'!$K$3=3,IF('Detailed Cash Flow Chart'!AN160="",0,'Detailed Cash Flow Chart'!AN160),0)</f>
        <v>#N/A</v>
      </c>
      <c r="AD160" s="83"/>
      <c r="AE160" s="146" t="e">
        <f ca="1">AC160
-IF('Financial Goals (non-recurring)'!$B$4=4,IF('Detailed Cash Flow Chart'!S160="",0,'Detailed Cash Flow Chart'!S160),0)
-IF('Financial Goals (non-recurring)'!$D$4=4,IF('Detailed Cash Flow Chart'!U160="",0,'Detailed Cash Flow Chart'!U160),0)
-IF('Financial Goals (non-recurring)'!$F$4=4,IF('Detailed Cash Flow Chart'!W160="",0,'Detailed Cash Flow Chart'!W160),0)
-IF('Financial Goals (non-recurring)'!$H$4=4,IF('Detailed Cash Flow Chart'!Y160="",0,'Detailed Cash Flow Chart'!Y160),0)
-IF('Financial Goals (non-recurring)'!$J$4=4,IF('Detailed Cash Flow Chart'!AA160="",0,'Detailed Cash Flow Chart'!AA160),0)
-IF('Financial Goals (recurring)'!$B$3=4,IF('Detailed Cash Flow Chart'!AG160="",0,'Detailed Cash Flow Chart'!AG160),0)
-IF('Financial Goals (recurring)'!$K$3=4,IF('Detailed Cash Flow Chart'!AN160="",0,'Detailed Cash Flow Chart'!AN160),0)</f>
        <v>#N/A</v>
      </c>
      <c r="AF160" s="139"/>
      <c r="AG160" s="145" t="e">
        <f ca="1">AE160
-IF('Financial Goals (non-recurring)'!$B$4=5,IF('Detailed Cash Flow Chart'!S160="",0,'Detailed Cash Flow Chart'!S160),0)
-IF('Financial Goals (non-recurring)'!$D$4=5,IF('Detailed Cash Flow Chart'!U160="",0,'Detailed Cash Flow Chart'!U160),0)
-IF('Financial Goals (non-recurring)'!$F$4=5,IF('Detailed Cash Flow Chart'!W160="",0,'Detailed Cash Flow Chart'!W160),0)
-IF('Financial Goals (non-recurring)'!$H$4=5,IF('Detailed Cash Flow Chart'!Y160="",0,'Detailed Cash Flow Chart'!Y160),0)
-IF('Financial Goals (non-recurring)'!$J$4=5,IF('Detailed Cash Flow Chart'!AA160="",0,'Detailed Cash Flow Chart'!AA160),0)
-IF('Financial Goals (recurring)'!$B$3=5,IF('Detailed Cash Flow Chart'!AG160="",0,'Detailed Cash Flow Chart'!AG160),0)
-IF('Financial Goals (recurring)'!$K$3=5,IF('Detailed Cash Flow Chart'!AN160="",0,'Detailed Cash Flow Chart'!AN160),0)</f>
        <v>#N/A</v>
      </c>
      <c r="AI160" s="145" t="e">
        <f ca="1">AG160
-IF('Financial Goals (non-recurring)'!$B$4=6,IF('Detailed Cash Flow Chart'!S160="",0,'Detailed Cash Flow Chart'!S160),0)
-IF('Financial Goals (non-recurring)'!$D$4=6,IF('Detailed Cash Flow Chart'!U160="",0,'Detailed Cash Flow Chart'!U160),0)
-IF('Financial Goals (non-recurring)'!$F$4=6,IF('Detailed Cash Flow Chart'!W160="",0,'Detailed Cash Flow Chart'!W160),0)
-IF('Financial Goals (non-recurring)'!$H$4=6,IF('Detailed Cash Flow Chart'!Y160="",0,'Detailed Cash Flow Chart'!Y160),0)
-IF('Financial Goals (non-recurring)'!$J$4=6,IF('Detailed Cash Flow Chart'!AA160="",0,'Detailed Cash Flow Chart'!AA160),0)
-IF('Financial Goals (recurring)'!$B$3=6,IF('Detailed Cash Flow Chart'!AG160="",0,'Detailed Cash Flow Chart'!AG160),0)
-IF('Financial Goals (recurring)'!$K$3=6,IF('Detailed Cash Flow Chart'!AN160="",0,'Detailed Cash Flow Chart'!AN160),0)</f>
        <v>#N/A</v>
      </c>
      <c r="AK160" s="145" t="e">
        <f ca="1">AI160
-IF('Financial Goals (non-recurring)'!$B$4=7,IF('Detailed Cash Flow Chart'!S160="",0,'Detailed Cash Flow Chart'!S160),0)
-IF('Financial Goals (non-recurring)'!$D$4=7,IF('Detailed Cash Flow Chart'!U160="",0,'Detailed Cash Flow Chart'!U160),0)
-IF('Financial Goals (non-recurring)'!$F$4=7,IF('Detailed Cash Flow Chart'!W160="",0,'Detailed Cash Flow Chart'!W160),0)
-IF('Financial Goals (non-recurring)'!$H$4=7,IF('Detailed Cash Flow Chart'!Y160="",0,'Detailed Cash Flow Chart'!Y160),0)
-IF('Financial Goals (non-recurring)'!$J$4=7,IF('Detailed Cash Flow Chart'!AA160="",0,'Detailed Cash Flow Chart'!AA160),0)
-IF('Financial Goals (recurring)'!$B$3=7,IF('Detailed Cash Flow Chart'!AG160="",0,'Detailed Cash Flow Chart'!AG160),0)
-IF('Financial Goals (recurring)'!$K$3=7,IF('Detailed Cash Flow Chart'!AN160="",0,'Detailed Cash Flow Chart'!AN160),0)</f>
        <v>#N/A</v>
      </c>
    </row>
    <row r="161" spans="1:28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W161" s="67"/>
      <c r="X161" s="67"/>
      <c r="Y161" s="67"/>
      <c r="Z161" s="67"/>
      <c r="AA161" s="67"/>
      <c r="AB161" s="67"/>
    </row>
    <row r="162" spans="1:28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W162" s="67"/>
      <c r="X162" s="67"/>
      <c r="Y162" s="67"/>
      <c r="Z162" s="67"/>
      <c r="AA162" s="67"/>
      <c r="AB162" s="67"/>
    </row>
    <row r="163" spans="1:28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W163" s="67"/>
      <c r="X163" s="67"/>
      <c r="Y163" s="67"/>
      <c r="Z163" s="67"/>
      <c r="AA163" s="67"/>
      <c r="AB163" s="67"/>
    </row>
    <row r="164" spans="1:28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W164" s="67"/>
      <c r="X164" s="67"/>
      <c r="Y164" s="67"/>
      <c r="Z164" s="67"/>
      <c r="AA164" s="67"/>
      <c r="AB164" s="67"/>
    </row>
    <row r="165" spans="1:28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W165" s="67"/>
      <c r="X165" s="67"/>
      <c r="Y165" s="67"/>
      <c r="Z165" s="67"/>
      <c r="AA165" s="67"/>
      <c r="AB165" s="67"/>
    </row>
    <row r="166" spans="1:28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W166" s="67"/>
      <c r="X166" s="67"/>
      <c r="Y166" s="67"/>
      <c r="Z166" s="67"/>
      <c r="AA166" s="67"/>
      <c r="AB166" s="67"/>
    </row>
    <row r="167" spans="1:28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W167" s="67"/>
      <c r="X167" s="67"/>
      <c r="Y167" s="67"/>
      <c r="Z167" s="67"/>
      <c r="AA167" s="67"/>
      <c r="AB167" s="67"/>
    </row>
    <row r="168" spans="1:28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W168" s="67"/>
      <c r="X168" s="67"/>
      <c r="Y168" s="67"/>
      <c r="Z168" s="67"/>
      <c r="AA168" s="67"/>
      <c r="AB168" s="67"/>
    </row>
    <row r="169" spans="1:28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W169" s="67"/>
      <c r="X169" s="67"/>
      <c r="Y169" s="67"/>
      <c r="Z169" s="67"/>
      <c r="AA169" s="67"/>
      <c r="AB169" s="67"/>
    </row>
    <row r="170" spans="1:28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W170" s="67"/>
      <c r="X170" s="67"/>
      <c r="Y170" s="67"/>
      <c r="Z170" s="67"/>
      <c r="AA170" s="67"/>
      <c r="AB170" s="67"/>
    </row>
    <row r="171" spans="1:28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W171" s="67"/>
      <c r="X171" s="67"/>
      <c r="Y171" s="67"/>
      <c r="Z171" s="67"/>
      <c r="AA171" s="67"/>
      <c r="AB171" s="67"/>
    </row>
    <row r="172" spans="1:28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W172" s="67"/>
      <c r="X172" s="67"/>
      <c r="Y172" s="67"/>
      <c r="Z172" s="67"/>
      <c r="AA172" s="67"/>
      <c r="AB172" s="67"/>
    </row>
    <row r="173" spans="1:28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W173" s="67"/>
      <c r="X173" s="67"/>
      <c r="Y173" s="67"/>
      <c r="Z173" s="67"/>
      <c r="AA173" s="67"/>
      <c r="AB173" s="67"/>
    </row>
    <row r="174" spans="1:28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W174" s="67"/>
      <c r="X174" s="67"/>
      <c r="Y174" s="67"/>
      <c r="Z174" s="67"/>
      <c r="AA174" s="67"/>
      <c r="AB174" s="67"/>
    </row>
    <row r="175" spans="1:28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W175" s="67"/>
      <c r="X175" s="67"/>
      <c r="Y175" s="67"/>
      <c r="Z175" s="67"/>
      <c r="AA175" s="67"/>
      <c r="AB175" s="67"/>
    </row>
    <row r="176" spans="1:28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W176" s="67"/>
      <c r="X176" s="67"/>
      <c r="Y176" s="67"/>
      <c r="Z176" s="67"/>
      <c r="AA176" s="67"/>
      <c r="AB176" s="67"/>
    </row>
    <row r="177" spans="1:28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W177" s="67"/>
      <c r="X177" s="67"/>
      <c r="Y177" s="67"/>
      <c r="Z177" s="67"/>
      <c r="AA177" s="67"/>
      <c r="AB177" s="67"/>
    </row>
    <row r="178" spans="1:28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W178" s="67"/>
      <c r="X178" s="67"/>
      <c r="Y178" s="67"/>
      <c r="Z178" s="67"/>
      <c r="AA178" s="67"/>
      <c r="AB178" s="67"/>
    </row>
    <row r="179" spans="1:28">
      <c r="N179" s="67"/>
      <c r="O179" s="67"/>
      <c r="P179" s="67"/>
      <c r="Q179" s="67"/>
      <c r="R179" s="67"/>
      <c r="S179" s="67"/>
      <c r="T179" s="67"/>
      <c r="U179" s="67"/>
    </row>
  </sheetData>
  <mergeCells count="5">
    <mergeCell ref="A1:A3"/>
    <mergeCell ref="B1:B3"/>
    <mergeCell ref="K1:K3"/>
    <mergeCell ref="J2:J3"/>
    <mergeCell ref="S3:T3"/>
  </mergeCells>
  <conditionalFormatting sqref="M4">
    <cfRule type="expression" dxfId="103" priority="53">
      <formula>$M4&lt;$L4</formula>
    </cfRule>
  </conditionalFormatting>
  <conditionalFormatting sqref="M5">
    <cfRule type="expression" dxfId="102" priority="52">
      <formula>$M5&lt;$L5</formula>
    </cfRule>
  </conditionalFormatting>
  <conditionalFormatting sqref="M6">
    <cfRule type="expression" dxfId="101" priority="51">
      <formula>$M6&lt;$L6</formula>
    </cfRule>
  </conditionalFormatting>
  <conditionalFormatting sqref="M7">
    <cfRule type="expression" dxfId="100" priority="50">
      <formula>M7&lt;L7</formula>
    </cfRule>
  </conditionalFormatting>
  <conditionalFormatting sqref="M8">
    <cfRule type="expression" dxfId="99" priority="49" stopIfTrue="1">
      <formula>M8&lt;L8</formula>
    </cfRule>
  </conditionalFormatting>
  <conditionalFormatting sqref="M9">
    <cfRule type="expression" dxfId="98" priority="48" stopIfTrue="1">
      <formula>M9&lt;L9</formula>
    </cfRule>
  </conditionalFormatting>
  <conditionalFormatting sqref="M10">
    <cfRule type="expression" dxfId="97" priority="47" stopIfTrue="1">
      <formula>M10&lt;L10</formula>
    </cfRule>
  </conditionalFormatting>
  <conditionalFormatting sqref="M11">
    <cfRule type="expression" dxfId="96" priority="46" stopIfTrue="1">
      <formula>$M11&lt;$L11</formula>
    </cfRule>
  </conditionalFormatting>
  <conditionalFormatting sqref="M12">
    <cfRule type="expression" dxfId="95" priority="45" stopIfTrue="1">
      <formula>$M12&lt;$L12</formula>
    </cfRule>
  </conditionalFormatting>
  <conditionalFormatting sqref="M13">
    <cfRule type="expression" dxfId="94" priority="44" stopIfTrue="1">
      <formula>$M13&lt;$L13</formula>
    </cfRule>
  </conditionalFormatting>
  <conditionalFormatting sqref="M14">
    <cfRule type="expression" dxfId="93" priority="43" stopIfTrue="1">
      <formula>$M14&lt;$L14</formula>
    </cfRule>
  </conditionalFormatting>
  <conditionalFormatting sqref="M15">
    <cfRule type="expression" dxfId="92" priority="42" stopIfTrue="1">
      <formula>$M15&lt;$L15</formula>
    </cfRule>
  </conditionalFormatting>
  <conditionalFormatting sqref="M16">
    <cfRule type="expression" dxfId="91" priority="41" stopIfTrue="1">
      <formula>$M16&lt;$L16</formula>
    </cfRule>
  </conditionalFormatting>
  <conditionalFormatting sqref="M17">
    <cfRule type="expression" dxfId="90" priority="40" stopIfTrue="1">
      <formula>$M17&lt;$L17</formula>
    </cfRule>
  </conditionalFormatting>
  <conditionalFormatting sqref="M18">
    <cfRule type="expression" dxfId="89" priority="39" stopIfTrue="1">
      <formula>$M18&lt;$L18</formula>
    </cfRule>
  </conditionalFormatting>
  <conditionalFormatting sqref="M19">
    <cfRule type="expression" dxfId="88" priority="38" stopIfTrue="1">
      <formula>$M19&lt;$L19</formula>
    </cfRule>
  </conditionalFormatting>
  <conditionalFormatting sqref="M20">
    <cfRule type="expression" dxfId="87" priority="37" stopIfTrue="1">
      <formula>$M20&lt;$L20</formula>
    </cfRule>
  </conditionalFormatting>
  <conditionalFormatting sqref="M21">
    <cfRule type="expression" dxfId="86" priority="36" stopIfTrue="1">
      <formula>$M21&lt;$L21</formula>
    </cfRule>
  </conditionalFormatting>
  <conditionalFormatting sqref="M22">
    <cfRule type="expression" dxfId="85" priority="35" stopIfTrue="1">
      <formula>$M22&lt;$L22</formula>
    </cfRule>
  </conditionalFormatting>
  <conditionalFormatting sqref="M23">
    <cfRule type="expression" dxfId="84" priority="34" stopIfTrue="1">
      <formula>$M23&lt;$L23</formula>
    </cfRule>
  </conditionalFormatting>
  <conditionalFormatting sqref="M24">
    <cfRule type="expression" dxfId="83" priority="33" stopIfTrue="1">
      <formula>$M24&lt;$L24</formula>
    </cfRule>
  </conditionalFormatting>
  <conditionalFormatting sqref="M25">
    <cfRule type="expression" dxfId="82" priority="32" stopIfTrue="1">
      <formula>$M25&lt;$L25</formula>
    </cfRule>
  </conditionalFormatting>
  <conditionalFormatting sqref="M26">
    <cfRule type="expression" dxfId="81" priority="31" stopIfTrue="1">
      <formula>$M26&lt;$L26</formula>
    </cfRule>
  </conditionalFormatting>
  <conditionalFormatting sqref="M27">
    <cfRule type="expression" dxfId="80" priority="30" stopIfTrue="1">
      <formula>$M27&lt;$L27</formula>
    </cfRule>
  </conditionalFormatting>
  <conditionalFormatting sqref="M28">
    <cfRule type="expression" dxfId="79" priority="29" stopIfTrue="1">
      <formula>$M28&lt;$L28</formula>
    </cfRule>
  </conditionalFormatting>
  <conditionalFormatting sqref="M29">
    <cfRule type="expression" dxfId="78" priority="28" stopIfTrue="1">
      <formula>$M29&lt;$L29</formula>
    </cfRule>
  </conditionalFormatting>
  <conditionalFormatting sqref="M30">
    <cfRule type="expression" dxfId="77" priority="27" stopIfTrue="1">
      <formula>$M30&lt;$L30</formula>
    </cfRule>
  </conditionalFormatting>
  <conditionalFormatting sqref="M31">
    <cfRule type="expression" dxfId="76" priority="26" stopIfTrue="1">
      <formula>$M31&lt;$L31</formula>
    </cfRule>
  </conditionalFormatting>
  <conditionalFormatting sqref="M32">
    <cfRule type="expression" dxfId="75" priority="25" stopIfTrue="1">
      <formula>$M32&lt;$L32</formula>
    </cfRule>
  </conditionalFormatting>
  <conditionalFormatting sqref="M33">
    <cfRule type="expression" dxfId="74" priority="24" stopIfTrue="1">
      <formula>$M33&lt;$L33</formula>
    </cfRule>
  </conditionalFormatting>
  <conditionalFormatting sqref="M34">
    <cfRule type="expression" dxfId="73" priority="23" stopIfTrue="1">
      <formula>$M34&lt;$L34</formula>
    </cfRule>
  </conditionalFormatting>
  <conditionalFormatting sqref="M35">
    <cfRule type="expression" dxfId="72" priority="22" stopIfTrue="1">
      <formula>$M35&lt;$L35</formula>
    </cfRule>
  </conditionalFormatting>
  <conditionalFormatting sqref="M36">
    <cfRule type="expression" dxfId="71" priority="21" stopIfTrue="1">
      <formula>$M36&lt;$L36</formula>
    </cfRule>
  </conditionalFormatting>
  <conditionalFormatting sqref="M37">
    <cfRule type="expression" dxfId="70" priority="20" stopIfTrue="1">
      <formula>$M37&lt;$L37</formula>
    </cfRule>
  </conditionalFormatting>
  <conditionalFormatting sqref="M38">
    <cfRule type="expression" dxfId="69" priority="19" stopIfTrue="1">
      <formula>$M38&lt;$L38</formula>
    </cfRule>
  </conditionalFormatting>
  <conditionalFormatting sqref="M39">
    <cfRule type="expression" dxfId="68" priority="18" stopIfTrue="1">
      <formula>$M39&lt;$L39</formula>
    </cfRule>
  </conditionalFormatting>
  <conditionalFormatting sqref="M40">
    <cfRule type="expression" dxfId="67" priority="17" stopIfTrue="1">
      <formula>$M40&lt;$L40</formula>
    </cfRule>
  </conditionalFormatting>
  <conditionalFormatting sqref="M41">
    <cfRule type="expression" dxfId="66" priority="16" stopIfTrue="1">
      <formula>$M41&lt;$L41</formula>
    </cfRule>
  </conditionalFormatting>
  <conditionalFormatting sqref="M42">
    <cfRule type="expression" dxfId="65" priority="15" stopIfTrue="1">
      <formula>$M42&lt;$L42</formula>
    </cfRule>
  </conditionalFormatting>
  <conditionalFormatting sqref="M43">
    <cfRule type="expression" dxfId="64" priority="14" stopIfTrue="1">
      <formula>$M43&lt;$L43</formula>
    </cfRule>
  </conditionalFormatting>
  <conditionalFormatting sqref="M44">
    <cfRule type="expression" dxfId="63" priority="13" stopIfTrue="1">
      <formula>$M44&lt;$L44</formula>
    </cfRule>
  </conditionalFormatting>
  <conditionalFormatting sqref="M45">
    <cfRule type="expression" dxfId="62" priority="12" stopIfTrue="1">
      <formula>$M45&lt;$L45</formula>
    </cfRule>
  </conditionalFormatting>
  <conditionalFormatting sqref="M46">
    <cfRule type="expression" dxfId="61" priority="11" stopIfTrue="1">
      <formula>$M46&lt;$L46</formula>
    </cfRule>
  </conditionalFormatting>
  <conditionalFormatting sqref="M47">
    <cfRule type="expression" dxfId="60" priority="10" stopIfTrue="1">
      <formula>$M47&lt;$L47</formula>
    </cfRule>
  </conditionalFormatting>
  <conditionalFormatting sqref="M48">
    <cfRule type="expression" dxfId="59" priority="9" stopIfTrue="1">
      <formula>$M48&lt;$L48</formula>
    </cfRule>
  </conditionalFormatting>
  <conditionalFormatting sqref="M49">
    <cfRule type="expression" dxfId="58" priority="8" stopIfTrue="1">
      <formula>$M49&lt;$L49</formula>
    </cfRule>
  </conditionalFormatting>
  <conditionalFormatting sqref="M50">
    <cfRule type="expression" dxfId="57" priority="7" stopIfTrue="1">
      <formula>$M50&lt;$L50</formula>
    </cfRule>
  </conditionalFormatting>
  <conditionalFormatting sqref="M51">
    <cfRule type="expression" dxfId="56" priority="6" stopIfTrue="1">
      <formula>$M51&lt;$L51</formula>
    </cfRule>
  </conditionalFormatting>
  <conditionalFormatting sqref="M52">
    <cfRule type="expression" dxfId="55" priority="5" stopIfTrue="1">
      <formula>$M52&lt;$L52</formula>
    </cfRule>
  </conditionalFormatting>
  <conditionalFormatting sqref="M53">
    <cfRule type="expression" dxfId="54" priority="4" stopIfTrue="1">
      <formula>$M53&lt;$L53</formula>
    </cfRule>
  </conditionalFormatting>
  <conditionalFormatting sqref="M54">
    <cfRule type="expression" dxfId="53" priority="3" stopIfTrue="1">
      <formula>$M54&lt;$L54</formula>
    </cfRule>
  </conditionalFormatting>
  <conditionalFormatting sqref="M5:M160">
    <cfRule type="expression" dxfId="52" priority="2">
      <formula>$M5&lt;$L5</formula>
    </cfRule>
  </conditionalFormatting>
  <conditionalFormatting sqref="M5:M160">
    <cfRule type="expression" dxfId="51" priority="1">
      <formula>$M5&lt;$L5</formula>
    </cfRule>
  </conditionalFormatting>
  <pageMargins left="0.7" right="0.7" top="0.75" bottom="0.75" header="0.3" footer="0.3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I179"/>
  <sheetViews>
    <sheetView zoomScale="70" zoomScaleNormal="70" workbookViewId="0">
      <selection activeCell="M11" sqref="M11"/>
    </sheetView>
  </sheetViews>
  <sheetFormatPr defaultColWidth="8.77734375" defaultRowHeight="14.4"/>
  <cols>
    <col min="1" max="1" width="6.6640625" bestFit="1" customWidth="1"/>
    <col min="2" max="2" width="6" bestFit="1" customWidth="1"/>
    <col min="3" max="3" width="11" bestFit="1" customWidth="1"/>
    <col min="4" max="7" width="11" hidden="1" customWidth="1"/>
    <col min="8" max="8" width="17.109375" bestFit="1" customWidth="1"/>
    <col min="9" max="10" width="12.88671875" bestFit="1" customWidth="1"/>
    <col min="11" max="11" width="7.6640625" bestFit="1" customWidth="1"/>
    <col min="12" max="12" width="25" bestFit="1" customWidth="1"/>
    <col min="13" max="13" width="24.6640625" bestFit="1" customWidth="1"/>
    <col min="14" max="14" width="1.109375" customWidth="1"/>
    <col min="15" max="15" width="22.77734375" style="29" customWidth="1"/>
    <col min="16" max="16" width="9.33203125" style="29" bestFit="1" customWidth="1"/>
    <col min="17" max="17" width="6.6640625" style="29" bestFit="1" customWidth="1"/>
    <col min="18" max="18" width="9.77734375" style="29" bestFit="1" customWidth="1"/>
    <col min="19" max="19" width="20.33203125" style="29" customWidth="1"/>
    <col min="20" max="20" width="19.77734375" style="29" customWidth="1"/>
    <col min="21" max="21" width="0.77734375" style="29" customWidth="1"/>
    <col min="22" max="22" width="14.6640625" style="94" hidden="1" customWidth="1"/>
    <col min="23" max="24" width="8.77734375" hidden="1" customWidth="1"/>
    <col min="25" max="25" width="11" hidden="1" customWidth="1"/>
    <col min="26" max="26" width="8.77734375" hidden="1" customWidth="1"/>
    <col min="27" max="27" width="12.33203125" hidden="1" customWidth="1"/>
    <col min="28" max="28" width="8.77734375" hidden="1" customWidth="1"/>
    <col min="29" max="29" width="9.44140625" hidden="1" customWidth="1"/>
    <col min="30" max="30" width="8.77734375" hidden="1" customWidth="1"/>
    <col min="31" max="31" width="11.77734375" hidden="1" customWidth="1"/>
    <col min="32" max="32" width="8.77734375" hidden="1" customWidth="1"/>
    <col min="33" max="33" width="11.77734375" hidden="1" customWidth="1"/>
    <col min="34" max="34" width="8.77734375" hidden="1" customWidth="1"/>
    <col min="35" max="35" width="12.44140625" hidden="1" customWidth="1"/>
    <col min="36" max="36" width="8.77734375" hidden="1" customWidth="1"/>
    <col min="37" max="37" width="14.6640625" hidden="1" customWidth="1"/>
    <col min="38" max="38" width="8.77734375" hidden="1" customWidth="1"/>
  </cols>
  <sheetData>
    <row r="1" spans="1:61">
      <c r="A1" s="370" t="s">
        <v>38</v>
      </c>
      <c r="B1" s="373" t="s">
        <v>39</v>
      </c>
      <c r="C1" s="90" t="s">
        <v>262</v>
      </c>
      <c r="D1" s="90"/>
      <c r="E1" s="90"/>
      <c r="F1" s="90"/>
      <c r="G1" s="90"/>
      <c r="H1" s="90" t="s">
        <v>218</v>
      </c>
      <c r="I1" s="95" t="s">
        <v>71</v>
      </c>
      <c r="J1" s="89" t="s">
        <v>62</v>
      </c>
      <c r="K1" s="374" t="s">
        <v>85</v>
      </c>
      <c r="L1" s="91" t="s">
        <v>96</v>
      </c>
      <c r="M1" s="96" t="s">
        <v>95</v>
      </c>
      <c r="N1" s="28"/>
      <c r="O1" s="85" t="s">
        <v>193</v>
      </c>
      <c r="P1" s="85"/>
      <c r="Q1" s="85"/>
      <c r="R1" s="85"/>
      <c r="S1" s="85"/>
      <c r="T1" s="85"/>
      <c r="U1" s="28"/>
      <c r="W1" s="67"/>
      <c r="X1" s="67"/>
      <c r="Y1" s="143">
        <v>1</v>
      </c>
      <c r="Z1" s="83">
        <f ca="1">COUNT(Y4:Y160)</f>
        <v>25</v>
      </c>
      <c r="AA1" s="144" t="s">
        <v>174</v>
      </c>
      <c r="AB1" s="139">
        <f ca="1">COUNT(AA4:AA160)</f>
        <v>25</v>
      </c>
      <c r="AC1" s="83" t="s">
        <v>178</v>
      </c>
      <c r="AD1" s="83">
        <f ca="1">COUNT(AC4:AC160)</f>
        <v>25</v>
      </c>
      <c r="AE1" s="139" t="s">
        <v>179</v>
      </c>
      <c r="AF1" s="139">
        <f ca="1">COUNT(AE4:AE160)</f>
        <v>25</v>
      </c>
      <c r="AG1" t="s">
        <v>180</v>
      </c>
      <c r="AH1" s="139">
        <f ca="1">COUNT(AG4:AG160)</f>
        <v>25</v>
      </c>
      <c r="AI1" t="s">
        <v>181</v>
      </c>
      <c r="AJ1" s="139">
        <f ca="1">COUNT(AI4:AI160)</f>
        <v>25</v>
      </c>
      <c r="AK1" t="s">
        <v>188</v>
      </c>
      <c r="AL1" s="139">
        <f ca="1">COUNT(AK4:AK160)</f>
        <v>25</v>
      </c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</row>
    <row r="2" spans="1:61">
      <c r="A2" s="371"/>
      <c r="B2" s="373"/>
      <c r="C2" s="90" t="s">
        <v>62</v>
      </c>
      <c r="D2" s="90"/>
      <c r="E2" s="90"/>
      <c r="F2" s="90"/>
      <c r="G2" s="90"/>
      <c r="H2" s="90" t="s">
        <v>219</v>
      </c>
      <c r="I2" s="95" t="s">
        <v>69</v>
      </c>
      <c r="J2" s="373" t="s">
        <v>73</v>
      </c>
      <c r="K2" s="374"/>
      <c r="L2" s="92" t="s">
        <v>67</v>
      </c>
      <c r="M2" s="96" t="s">
        <v>97</v>
      </c>
      <c r="N2" s="28"/>
      <c r="O2" s="85" t="s">
        <v>90</v>
      </c>
      <c r="P2" s="85"/>
      <c r="Q2" s="85"/>
      <c r="R2" s="85"/>
      <c r="S2" s="85"/>
      <c r="T2" s="85"/>
      <c r="U2" s="28"/>
      <c r="W2" s="67"/>
      <c r="X2" s="67"/>
      <c r="Y2" s="143" t="s">
        <v>172</v>
      </c>
      <c r="Z2" s="83">
        <f ca="1">COUNTIF(Y4:Y160,"&gt;0")</f>
        <v>23</v>
      </c>
      <c r="AA2" s="144" t="s">
        <v>172</v>
      </c>
      <c r="AB2" s="139">
        <f ca="1">COUNTIF(AA4:AA160,"&gt;0")</f>
        <v>23</v>
      </c>
      <c r="AC2" s="143" t="s">
        <v>172</v>
      </c>
      <c r="AD2" s="83">
        <f ca="1">COUNTIF(AC4:AC160,"&gt;0")</f>
        <v>12</v>
      </c>
      <c r="AE2" s="144" t="s">
        <v>172</v>
      </c>
      <c r="AF2" s="139">
        <f ca="1">COUNTIF(AE4:AE160,"&gt;0")</f>
        <v>12</v>
      </c>
      <c r="AG2" s="143" t="s">
        <v>172</v>
      </c>
      <c r="AH2" s="139">
        <f ca="1">COUNTIF(AG4:AG160,"&gt;0")</f>
        <v>12</v>
      </c>
      <c r="AI2" s="143" t="s">
        <v>172</v>
      </c>
      <c r="AJ2" s="139">
        <f ca="1">COUNTIF(AI4:AI160,"&gt;0")</f>
        <v>12</v>
      </c>
      <c r="AK2" s="143" t="s">
        <v>172</v>
      </c>
      <c r="AL2" s="139">
        <f ca="1">COUNTIF(AK4:AK160,"&gt;0")</f>
        <v>12</v>
      </c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</row>
    <row r="3" spans="1:61" ht="15" thickBot="1">
      <c r="A3" s="372"/>
      <c r="B3" s="373"/>
      <c r="C3" s="88" t="s">
        <v>94</v>
      </c>
      <c r="D3" s="88"/>
      <c r="E3" s="88"/>
      <c r="F3" s="88"/>
      <c r="G3" s="88"/>
      <c r="H3" s="88" t="s">
        <v>220</v>
      </c>
      <c r="I3" s="88"/>
      <c r="J3" s="373"/>
      <c r="K3" s="375"/>
      <c r="L3" s="93" t="s">
        <v>68</v>
      </c>
      <c r="M3" s="96" t="s">
        <v>98</v>
      </c>
      <c r="N3" s="28"/>
      <c r="O3" s="159" t="s">
        <v>191</v>
      </c>
      <c r="P3" s="86" t="s">
        <v>205</v>
      </c>
      <c r="Q3" s="86" t="s">
        <v>205</v>
      </c>
      <c r="R3" s="86" t="s">
        <v>169</v>
      </c>
      <c r="S3" s="376" t="s">
        <v>189</v>
      </c>
      <c r="T3" s="377"/>
      <c r="U3" s="28"/>
      <c r="W3" s="67"/>
      <c r="X3" s="67"/>
      <c r="Y3" s="83"/>
      <c r="Z3" s="83">
        <f ca="1">Z2/Z1</f>
        <v>0.92</v>
      </c>
      <c r="AA3" s="139"/>
      <c r="AB3" s="139">
        <f ca="1">AB2/AB1</f>
        <v>0.92</v>
      </c>
      <c r="AC3" s="83"/>
      <c r="AD3" s="83">
        <f ca="1">AD2/AD1</f>
        <v>0.48</v>
      </c>
      <c r="AE3" s="139"/>
      <c r="AF3" s="139">
        <f ca="1">AF2/AF1</f>
        <v>0.48</v>
      </c>
      <c r="AH3" s="139">
        <f ca="1">AH2/AH1</f>
        <v>0.48</v>
      </c>
      <c r="AJ3" s="139">
        <f ca="1">AJ2/AJ1</f>
        <v>0.48</v>
      </c>
      <c r="AL3" s="139">
        <f ca="1">AL2/AL1</f>
        <v>0.48</v>
      </c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</row>
    <row r="4" spans="1:61" ht="15.6">
      <c r="A4" s="45">
        <f ca="1">'Detailed Cash Flow Chart'!AJ4</f>
        <v>2014</v>
      </c>
      <c r="B4" s="40">
        <f>'Detailed Cash Flow Chart'!B4</f>
        <v>40</v>
      </c>
      <c r="C4" s="87">
        <f>salary</f>
        <v>100000</v>
      </c>
      <c r="D4" s="87">
        <f t="shared" ref="D4:D35" ca="1" si="0">IF(A4&gt;=syear1,IF(A4&lt;=eyear1,passive*(1+incp)^(A4-YEAR(TODAY())),0),0)</f>
        <v>0</v>
      </c>
      <c r="E4" s="87">
        <f t="shared" ref="E4:E35" ca="1" si="1">IF(A4&gt;=syear2,IF(A4&lt;=eyear2,passive2*(1+incp1)^(A4-YEAR(TODAY())),0),0)</f>
        <v>0</v>
      </c>
      <c r="F4" s="87">
        <f t="shared" ref="F4:F35" ca="1" si="2">IF(A4&gt;=sryear1,IF(A4&lt;=eryear1,passiver*(1+incpr)^(A4-YEAR(TODAY())),0),0)</f>
        <v>0</v>
      </c>
      <c r="G4" s="87">
        <f t="shared" ref="G4:G35" ca="1" si="3">IF(A4&gt;=sryear2,IF(A4&lt;=eryear2,passiver1*(1+incpr1)^(A4-YEAR(TODAY())),0),0)</f>
        <v>0</v>
      </c>
      <c r="H4" s="87">
        <f ca="1">IF(A4="",0,D4+E4+F4+G4)</f>
        <v>0</v>
      </c>
      <c r="I4" s="290">
        <f>'Detailed Cash Flow Chart'!D4</f>
        <v>0</v>
      </c>
      <c r="J4" s="32">
        <f>'Detailed Cash Flow Chart'!C4</f>
        <v>32500</v>
      </c>
      <c r="K4" s="32">
        <f t="shared" ref="K4:K35" ca="1" si="4">IF(A4&gt;=emistart,IF(A4&lt;=emiend,emi,0),0)</f>
        <v>55000</v>
      </c>
      <c r="L4" s="46">
        <f ca="1">'Detailed Cash Flow Chart'!AQ4</f>
        <v>31686.164404861895</v>
      </c>
      <c r="M4" s="32">
        <f ca="1">IF(IF(I4+H4&gt;J4,B4,C4)=0,0,I4+C4+H4-J4-K4)</f>
        <v>12500</v>
      </c>
      <c r="N4" s="28"/>
      <c r="O4" s="159" t="s">
        <v>192</v>
      </c>
      <c r="P4" s="86" t="s">
        <v>166</v>
      </c>
      <c r="Q4" s="86" t="s">
        <v>167</v>
      </c>
      <c r="R4" s="86"/>
      <c r="S4" s="86" t="s">
        <v>190</v>
      </c>
      <c r="T4" s="30"/>
      <c r="U4" s="28"/>
      <c r="W4" s="67">
        <v>1</v>
      </c>
      <c r="X4" s="152">
        <f ca="1">Z3</f>
        <v>0.92</v>
      </c>
      <c r="Y4" s="140">
        <f ca="1">M4-'Detailed Cash Flow Chart'!E4</f>
        <v>12500</v>
      </c>
      <c r="Z4" s="83"/>
      <c r="AA4" s="141">
        <f ca="1">Y4
-IF('Financial Goals (non-recurring)'!$B$4=2,IF('Detailed Cash Flow Chart'!S4="",0,'Detailed Cash Flow Chart'!S4),0)
-IF('Financial Goals (non-recurring)'!$D$4=2,IF('Detailed Cash Flow Chart'!U4="",0,'Detailed Cash Flow Chart'!U4),0)
-IF('Financial Goals (non-recurring)'!$F$4=2,IF('Detailed Cash Flow Chart'!W4="",0,'Detailed Cash Flow Chart'!W4),0)
-IF('Financial Goals (non-recurring)'!$H$4=2,IF('Detailed Cash Flow Chart'!Y4="",0,'Detailed Cash Flow Chart'!Y4),0)
-IF('Financial Goals (non-recurring)'!$J$4=2,IF('Detailed Cash Flow Chart'!AA4="",0,'Detailed Cash Flow Chart'!AA4),0)
-IF('Financial Goals (recurring)'!$B$3=2,IF('Detailed Cash Flow Chart'!AG4="",0,'Detailed Cash Flow Chart'!AG4),0)
-IF('Financial Goals (recurring)'!$K$3=2,IF('Detailed Cash Flow Chart'!AN4="",0,'Detailed Cash Flow Chart'!AN4),0)</f>
        <v>12500</v>
      </c>
      <c r="AB4" s="142">
        <f>IF('Financial Goals (non-recurring)'!$D$4=2,'Detailed Cash Flow Chart'!U4,0)</f>
        <v>0</v>
      </c>
      <c r="AC4" s="140">
        <f ca="1">AA4
-IF('Financial Goals (non-recurring)'!$B$4=3,IF('Detailed Cash Flow Chart'!S4="",0,'Detailed Cash Flow Chart'!S4),0)
-IF('Financial Goals (non-recurring)'!$D$4=3,IF('Detailed Cash Flow Chart'!U4="",0,'Detailed Cash Flow Chart'!U4),0)
-IF('Financial Goals (non-recurring)'!$F$4=3,IF('Detailed Cash Flow Chart'!W4="",0,'Detailed Cash Flow Chart'!W4),0)
-IF('Financial Goals (non-recurring)'!$H$4=3,IF('Detailed Cash Flow Chart'!Y4="",0,'Detailed Cash Flow Chart'!Y4),0)
-IF('Financial Goals (non-recurring)'!$J$4=3,IF('Detailed Cash Flow Chart'!AA4="",0,'Detailed Cash Flow Chart'!AA4),0)
-IF('Financial Goals (recurring)'!$B$3=3,IF('Detailed Cash Flow Chart'!AG4="",0,'Detailed Cash Flow Chart'!AG4),0)
-IF('Financial Goals (recurring)'!$K$3=3,IF('Detailed Cash Flow Chart'!AN4="",0,'Detailed Cash Flow Chart'!AN4),0)</f>
        <v>-19186.164404861895</v>
      </c>
      <c r="AD4" s="83"/>
      <c r="AE4" s="146">
        <f ca="1">AC4
-IF('Financial Goals (non-recurring)'!$B$4=4,IF('Detailed Cash Flow Chart'!S4="",0,'Detailed Cash Flow Chart'!S4),0)
-IF('Financial Goals (non-recurring)'!$D$4=4,IF('Detailed Cash Flow Chart'!U4="",0,'Detailed Cash Flow Chart'!U4),0)
-IF('Financial Goals (non-recurring)'!$F$4=4,IF('Detailed Cash Flow Chart'!W4="",0,'Detailed Cash Flow Chart'!W4),0)
-IF('Financial Goals (non-recurring)'!$H$4=4,IF('Detailed Cash Flow Chart'!Y4="",0,'Detailed Cash Flow Chart'!Y4),0)
-IF('Financial Goals (non-recurring)'!$J$4=4,IF('Detailed Cash Flow Chart'!AA4="",0,'Detailed Cash Flow Chart'!AA4),0)
-IF('Financial Goals (recurring)'!$B$3=4,IF('Detailed Cash Flow Chart'!AG4="",0,'Detailed Cash Flow Chart'!AG4),0)
-IF('Financial Goals (recurring)'!$K$3=4,IF('Detailed Cash Flow Chart'!AN4="",0,'Detailed Cash Flow Chart'!AN4),0)</f>
        <v>-19186.164404861895</v>
      </c>
      <c r="AF4" s="139"/>
      <c r="AG4" s="145">
        <f ca="1">AE4
-IF('Financial Goals (non-recurring)'!$B$4=5,IF('Detailed Cash Flow Chart'!S4="",0,'Detailed Cash Flow Chart'!S4),0)
-IF('Financial Goals (non-recurring)'!$D$4=5,IF('Detailed Cash Flow Chart'!U4="",0,'Detailed Cash Flow Chart'!U4),0)
-IF('Financial Goals (non-recurring)'!$F$4=5,IF('Detailed Cash Flow Chart'!W4="",0,'Detailed Cash Flow Chart'!W4),0)
-IF('Financial Goals (non-recurring)'!$H$4=5,IF('Detailed Cash Flow Chart'!Y4="",0,'Detailed Cash Flow Chart'!Y4),0)
-IF('Financial Goals (non-recurring)'!$J$4=5,IF('Detailed Cash Flow Chart'!AA4="",0,'Detailed Cash Flow Chart'!AA4),0)
-IF('Financial Goals (recurring)'!$B$3=5,IF('Detailed Cash Flow Chart'!AG4="",0,'Detailed Cash Flow Chart'!AG4),0)
-IF('Financial Goals (recurring)'!$K$3=5,IF('Detailed Cash Flow Chart'!AN4="",0,'Detailed Cash Flow Chart'!AN4),0)</f>
        <v>-19186.164404861895</v>
      </c>
      <c r="AI4" s="145">
        <f ca="1">AG4
-IF('Financial Goals (non-recurring)'!$B$4=6,IF('Detailed Cash Flow Chart'!S4="",0,'Detailed Cash Flow Chart'!S4),0)
-IF('Financial Goals (non-recurring)'!$D$4=6,IF('Detailed Cash Flow Chart'!U4="",0,'Detailed Cash Flow Chart'!U4),0)
-IF('Financial Goals (non-recurring)'!$F$4=6,IF('Detailed Cash Flow Chart'!W4="",0,'Detailed Cash Flow Chart'!W4),0)
-IF('Financial Goals (non-recurring)'!$H$4=6,IF('Detailed Cash Flow Chart'!Y4="",0,'Detailed Cash Flow Chart'!Y4),0)
-IF('Financial Goals (non-recurring)'!$J$4=6,IF('Detailed Cash Flow Chart'!AA4="",0,'Detailed Cash Flow Chart'!AA4),0)
-IF('Financial Goals (recurring)'!$B$3=6,IF('Detailed Cash Flow Chart'!AG4="",0,'Detailed Cash Flow Chart'!AG4),0)
-IF('Financial Goals (recurring)'!$K$3=6,IF('Detailed Cash Flow Chart'!AN4="",0,'Detailed Cash Flow Chart'!AN4),0)</f>
        <v>-19186.164404861895</v>
      </c>
      <c r="AK4" s="145">
        <f ca="1">AI4
-IF('Financial Goals (non-recurring)'!$B$4=7,IF('Detailed Cash Flow Chart'!S4="",0,'Detailed Cash Flow Chart'!S4),0)
-IF('Financial Goals (non-recurring)'!$D$4=7,IF('Detailed Cash Flow Chart'!U4="",0,'Detailed Cash Flow Chart'!U4),0)
-IF('Financial Goals (non-recurring)'!$F$4=7,IF('Detailed Cash Flow Chart'!W4="",0,'Detailed Cash Flow Chart'!W4),0)
-IF('Financial Goals (non-recurring)'!$H$4=7,IF('Detailed Cash Flow Chart'!Y4="",0,'Detailed Cash Flow Chart'!Y4),0)
-IF('Financial Goals (non-recurring)'!$J$4=7,IF('Detailed Cash Flow Chart'!AA4="",0,'Detailed Cash Flow Chart'!AA4),0)
-IF('Financial Goals (recurring)'!$B$3=7,IF('Detailed Cash Flow Chart'!AG4="",0,'Detailed Cash Flow Chart'!AG4),0)
-IF('Financial Goals (recurring)'!$K$3=7,IF('Detailed Cash Flow Chart'!AN4="",0,'Detailed Cash Flow Chart'!AN4),0)</f>
        <v>-19186.164404861895</v>
      </c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</row>
    <row r="5" spans="1:61" ht="15.6">
      <c r="A5" s="38">
        <f ca="1">'Detailed Cash Flow Chart'!AJ5</f>
        <v>2015</v>
      </c>
      <c r="B5" s="40">
        <f ca="1">'Detailed Cash Flow Chart'!B5</f>
        <v>41</v>
      </c>
      <c r="C5" s="87">
        <f t="shared" ref="C5:C36" ca="1" si="5">IF(A4&lt;(y+wy+1),C4+C4*inc,0)</f>
        <v>110000</v>
      </c>
      <c r="D5" s="87">
        <f t="shared" ca="1" si="0"/>
        <v>0</v>
      </c>
      <c r="E5" s="87">
        <f t="shared" ca="1" si="1"/>
        <v>0</v>
      </c>
      <c r="F5" s="87">
        <f t="shared" ca="1" si="2"/>
        <v>0</v>
      </c>
      <c r="G5" s="87">
        <f t="shared" ca="1" si="3"/>
        <v>0</v>
      </c>
      <c r="H5" s="87">
        <f t="shared" ref="H5:H68" ca="1" si="6">IF(A5="",0,D5+E5+F5+G5)</f>
        <v>0</v>
      </c>
      <c r="I5" s="289">
        <f ca="1">'Detailed Cash Flow Chart'!D5</f>
        <v>0</v>
      </c>
      <c r="J5" s="32">
        <f ca="1">'Detailed Cash Flow Chart'!C5</f>
        <v>35425</v>
      </c>
      <c r="K5" s="32">
        <f t="shared" ca="1" si="4"/>
        <v>55000</v>
      </c>
      <c r="L5" s="32">
        <f ca="1">'Detailed Cash Flow Chart'!AQ5</f>
        <v>99831.764378059626</v>
      </c>
      <c r="M5" s="32">
        <f t="shared" ref="M5:M68" ca="1" si="7">IF(IF(I5+H5&gt;J5,B5,C5)=0,0,I5+C5+H5-J5-K5)</f>
        <v>19575</v>
      </c>
      <c r="N5" s="28"/>
      <c r="O5" s="31" t="str">
        <f ca="1">IF(Retirement!J16="none","",IF(Retirement!J16=0,"","Retirement"))</f>
        <v>Retirement</v>
      </c>
      <c r="P5" s="134">
        <f ca="1">YEAR(TODAY())+1</f>
        <v>2015</v>
      </c>
      <c r="Q5" s="134">
        <f>Retirement!B4-1</f>
        <v>2038</v>
      </c>
      <c r="R5" s="134">
        <v>1</v>
      </c>
      <c r="S5" s="135">
        <v>1</v>
      </c>
      <c r="T5" s="153">
        <f ca="1">X4</f>
        <v>0.92</v>
      </c>
      <c r="U5" s="28"/>
      <c r="V5" s="144" t="s">
        <v>174</v>
      </c>
      <c r="W5" s="67">
        <v>2</v>
      </c>
      <c r="X5" s="152">
        <f ca="1">AB3</f>
        <v>0.92</v>
      </c>
      <c r="Y5" s="140">
        <f ca="1">IF('Detailed Cash Flow Chart'!E5=0,NA(),M5-'Detailed Cash Flow Chart'!E5)</f>
        <v>-8710.136781260866</v>
      </c>
      <c r="Z5" s="83"/>
      <c r="AA5" s="141">
        <f ca="1">Y5
-IF('Financial Goals (non-recurring)'!$B$4=2,IF('Detailed Cash Flow Chart'!S5="",0,'Detailed Cash Flow Chart'!S5),0)
-IF('Financial Goals (non-recurring)'!$D$4=2,IF('Detailed Cash Flow Chart'!U5="",0,'Detailed Cash Flow Chart'!U5),0)
-IF('Financial Goals (non-recurring)'!$F$4=2,IF('Detailed Cash Flow Chart'!W5="",0,'Detailed Cash Flow Chart'!W5),0)
-IF('Financial Goals (non-recurring)'!$H$4=2,IF('Detailed Cash Flow Chart'!Y5="",0,'Detailed Cash Flow Chart'!Y5),0)
-IF('Financial Goals (non-recurring)'!$J$4=2,IF('Detailed Cash Flow Chart'!AA5="",0,'Detailed Cash Flow Chart'!AA5),0)
-IF('Financial Goals (recurring)'!$B$3=2,IF('Detailed Cash Flow Chart'!AG5="",0,'Detailed Cash Flow Chart'!AG5),0)
-IF('Financial Goals (recurring)'!$K$3=2,IF('Detailed Cash Flow Chart'!AN5="",0,'Detailed Cash Flow Chart'!AN5),0)</f>
        <v>-8710.136781260866</v>
      </c>
      <c r="AB5" s="139"/>
      <c r="AC5" s="140">
        <f ca="1">AA5
-IF('Financial Goals (non-recurring)'!$B$4=3,IF('Detailed Cash Flow Chart'!S5="",0,'Detailed Cash Flow Chart'!S5),0)
-IF('Financial Goals (non-recurring)'!$D$4=3,IF('Detailed Cash Flow Chart'!U5="",0,'Detailed Cash Flow Chart'!U5),0)
-IF('Financial Goals (non-recurring)'!$F$4=3,IF('Detailed Cash Flow Chart'!W5="",0,'Detailed Cash Flow Chart'!W5),0)
-IF('Financial Goals (non-recurring)'!$H$4=3,IF('Detailed Cash Flow Chart'!Y5="",0,'Detailed Cash Flow Chart'!Y5),0)
-IF('Financial Goals (non-recurring)'!$J$4=3,IF('Detailed Cash Flow Chart'!AA5="",0,'Detailed Cash Flow Chart'!AA5),0)
-IF('Financial Goals (recurring)'!$B$3=3,IF('Detailed Cash Flow Chart'!AG5="",0,'Detailed Cash Flow Chart'!AG5),0)
-IF('Financial Goals (recurring)'!$K$3=3,IF('Detailed Cash Flow Chart'!AN5="",0,'Detailed Cash Flow Chart'!AN5),0)</f>
        <v>-43564.917626608956</v>
      </c>
      <c r="AD5" s="83"/>
      <c r="AE5" s="146">
        <f ca="1">AC5
-IF('Financial Goals (non-recurring)'!$B$4=4,IF('Detailed Cash Flow Chart'!S5="",0,'Detailed Cash Flow Chart'!S5),0)
-IF('Financial Goals (non-recurring)'!$D$4=4,IF('Detailed Cash Flow Chart'!U5="",0,'Detailed Cash Flow Chart'!U5),0)
-IF('Financial Goals (non-recurring)'!$F$4=4,IF('Detailed Cash Flow Chart'!W5="",0,'Detailed Cash Flow Chart'!W5),0)
-IF('Financial Goals (non-recurring)'!$H$4=4,IF('Detailed Cash Flow Chart'!Y5="",0,'Detailed Cash Flow Chart'!Y5),0)
-IF('Financial Goals (non-recurring)'!$J$4=4,IF('Detailed Cash Flow Chart'!AA5="",0,'Detailed Cash Flow Chart'!AA5),0)
-IF('Financial Goals (recurring)'!$B$3=4,IF('Detailed Cash Flow Chart'!AG5="",0,'Detailed Cash Flow Chart'!AG5),0)
-IF('Financial Goals (recurring)'!$K$3=4,IF('Detailed Cash Flow Chart'!AN5="",0,'Detailed Cash Flow Chart'!AN5),0)</f>
        <v>-80256.764378059626</v>
      </c>
      <c r="AF5" s="139"/>
      <c r="AG5" s="145">
        <f ca="1">AE5
-IF('Financial Goals (non-recurring)'!$B$4=5,IF('Detailed Cash Flow Chart'!S5="",0,'Detailed Cash Flow Chart'!S5),0)
-IF('Financial Goals (non-recurring)'!$D$4=5,IF('Detailed Cash Flow Chart'!U5="",0,'Detailed Cash Flow Chart'!U5),0)
-IF('Financial Goals (non-recurring)'!$F$4=5,IF('Detailed Cash Flow Chart'!W5="",0,'Detailed Cash Flow Chart'!W5),0)
-IF('Financial Goals (non-recurring)'!$H$4=5,IF('Detailed Cash Flow Chart'!Y5="",0,'Detailed Cash Flow Chart'!Y5),0)
-IF('Financial Goals (non-recurring)'!$J$4=5,IF('Detailed Cash Flow Chart'!AA5="",0,'Detailed Cash Flow Chart'!AA5),0)
-IF('Financial Goals (recurring)'!$B$3=5,IF('Detailed Cash Flow Chart'!AG5="",0,'Detailed Cash Flow Chart'!AG5),0)
-IF('Financial Goals (recurring)'!$K$3=5,IF('Detailed Cash Flow Chart'!AN5="",0,'Detailed Cash Flow Chart'!AN5),0)</f>
        <v>-80256.764378059626</v>
      </c>
      <c r="AI5" s="145">
        <f ca="1">AG5
-IF('Financial Goals (non-recurring)'!$B$4=6,IF('Detailed Cash Flow Chart'!S5="",0,'Detailed Cash Flow Chart'!S5),0)
-IF('Financial Goals (non-recurring)'!$D$4=6,IF('Detailed Cash Flow Chart'!U5="",0,'Detailed Cash Flow Chart'!U5),0)
-IF('Financial Goals (non-recurring)'!$F$4=6,IF('Detailed Cash Flow Chart'!W5="",0,'Detailed Cash Flow Chart'!W5),0)
-IF('Financial Goals (non-recurring)'!$H$4=6,IF('Detailed Cash Flow Chart'!Y5="",0,'Detailed Cash Flow Chart'!Y5),0)
-IF('Financial Goals (non-recurring)'!$J$4=6,IF('Detailed Cash Flow Chart'!AA5="",0,'Detailed Cash Flow Chart'!AA5),0)
-IF('Financial Goals (recurring)'!$B$3=6,IF('Detailed Cash Flow Chart'!AG5="",0,'Detailed Cash Flow Chart'!AG5),0)
-IF('Financial Goals (recurring)'!$K$3=6,IF('Detailed Cash Flow Chart'!AN5="",0,'Detailed Cash Flow Chart'!AN5),0)</f>
        <v>-80256.764378059626</v>
      </c>
      <c r="AK5" s="145">
        <f ca="1">AI5
-IF('Financial Goals (non-recurring)'!$B$4=7,IF('Detailed Cash Flow Chart'!S5="",0,'Detailed Cash Flow Chart'!S5),0)
-IF('Financial Goals (non-recurring)'!$D$4=7,IF('Detailed Cash Flow Chart'!U5="",0,'Detailed Cash Flow Chart'!U5),0)
-IF('Financial Goals (non-recurring)'!$F$4=7,IF('Detailed Cash Flow Chart'!W5="",0,'Detailed Cash Flow Chart'!W5),0)
-IF('Financial Goals (non-recurring)'!$H$4=7,IF('Detailed Cash Flow Chart'!Y5="",0,'Detailed Cash Flow Chart'!Y5),0)
-IF('Financial Goals (non-recurring)'!$J$4=7,IF('Detailed Cash Flow Chart'!AA5="",0,'Detailed Cash Flow Chart'!AA5),0)
-IF('Financial Goals (recurring)'!$B$3=7,IF('Detailed Cash Flow Chart'!AG5="",0,'Detailed Cash Flow Chart'!AG5),0)
-IF('Financial Goals (recurring)'!$K$3=7,IF('Detailed Cash Flow Chart'!AN5="",0,'Detailed Cash Flow Chart'!AN5),0)</f>
        <v>-80256.764378059626</v>
      </c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</row>
    <row r="6" spans="1:61" ht="15.6">
      <c r="A6" s="38">
        <f ca="1">'Detailed Cash Flow Chart'!AJ6</f>
        <v>2016</v>
      </c>
      <c r="B6" s="40">
        <f ca="1">'Detailed Cash Flow Chart'!B6</f>
        <v>42</v>
      </c>
      <c r="C6" s="87">
        <f t="shared" ca="1" si="5"/>
        <v>121000</v>
      </c>
      <c r="D6" s="87">
        <f t="shared" ca="1" si="0"/>
        <v>0</v>
      </c>
      <c r="E6" s="87">
        <f t="shared" ca="1" si="1"/>
        <v>0</v>
      </c>
      <c r="F6" s="87">
        <f t="shared" ca="1" si="2"/>
        <v>0</v>
      </c>
      <c r="G6" s="87">
        <f t="shared" ca="1" si="3"/>
        <v>0</v>
      </c>
      <c r="H6" s="87">
        <f t="shared" ca="1" si="6"/>
        <v>0</v>
      </c>
      <c r="I6" s="289">
        <f ca="1">'Detailed Cash Flow Chart'!D6</f>
        <v>0</v>
      </c>
      <c r="J6" s="32">
        <f ca="1">'Detailed Cash Flow Chart'!C6</f>
        <v>38613.25</v>
      </c>
      <c r="K6" s="32">
        <f t="shared" ca="1" si="4"/>
        <v>55000</v>
      </c>
      <c r="L6" s="32">
        <f ca="1">'Detailed Cash Flow Chart'!AQ6</f>
        <v>106145.75614072051</v>
      </c>
      <c r="M6" s="32">
        <f t="shared" ca="1" si="7"/>
        <v>27386.75</v>
      </c>
      <c r="N6" s="28"/>
      <c r="O6" s="31" t="str">
        <f>IF('Financial Goals (non-recurring)'!B9=0,"",'Financial Goals (non-recurring)'!B5)</f>
        <v>Abhay's Education</v>
      </c>
      <c r="P6" s="31">
        <f>IF('Financial Goals (non-recurring)'!B9=0,"",YEAR('Financial Goals (non-recurring)'!B7))</f>
        <v>2014</v>
      </c>
      <c r="Q6" s="31">
        <f>IF('Financial Goals (non-recurring)'!B9=0,"",YEAR('Financial Goals (non-recurring)'!B6))</f>
        <v>2027</v>
      </c>
      <c r="R6" s="31">
        <f>IF('Financial Goals (non-recurring)'!B9=0,"",Report!I17)</f>
        <v>3</v>
      </c>
      <c r="S6" s="136" t="str">
        <f t="shared" ref="S6:S11" si="8">IF(Q6&gt;$Q$5,"see note 2 below",IF(R6="","",INDEX($V$4:$X$10,MATCH(R6,$W$4:$W$10,0),1)))</f>
        <v>1+2+3</v>
      </c>
      <c r="T6" s="155">
        <f t="shared" ref="T6:T12" ca="1" si="9">IF(Q6&gt;$Q$5,"",IF(O6="","",INDEX(V4:X10,MATCH(R6,W4:W10,0),3)))</f>
        <v>0.48</v>
      </c>
      <c r="U6" s="28"/>
      <c r="V6" s="83" t="s">
        <v>178</v>
      </c>
      <c r="W6" s="67">
        <v>3</v>
      </c>
      <c r="X6" s="152">
        <f ca="1">AD3</f>
        <v>0.48</v>
      </c>
      <c r="Y6" s="140">
        <f ca="1">IF('Detailed Cash Flow Chart'!E6=0,NA(),M6-'Detailed Cash Flow Chart'!E6)</f>
        <v>-3726.900459386954</v>
      </c>
      <c r="Z6" s="83"/>
      <c r="AA6" s="141">
        <f ca="1">Y6
-IF('Financial Goals (non-recurring)'!$B$4=2,IF('Detailed Cash Flow Chart'!S6="",0,'Detailed Cash Flow Chart'!S6),0)
-IF('Financial Goals (non-recurring)'!$D$4=2,IF('Detailed Cash Flow Chart'!U6="",0,'Detailed Cash Flow Chart'!U6),0)
-IF('Financial Goals (non-recurring)'!$F$4=2,IF('Detailed Cash Flow Chart'!W6="",0,'Detailed Cash Flow Chart'!W6),0)
-IF('Financial Goals (non-recurring)'!$H$4=2,IF('Detailed Cash Flow Chart'!Y6="",0,'Detailed Cash Flow Chart'!Y6),0)
-IF('Financial Goals (non-recurring)'!$J$4=2,IF('Detailed Cash Flow Chart'!AA6="",0,'Detailed Cash Flow Chart'!AA6),0)
-IF('Financial Goals (recurring)'!$B$3=2,IF('Detailed Cash Flow Chart'!AG6="",0,'Detailed Cash Flow Chart'!AG6),0)
-IF('Financial Goals (recurring)'!$K$3=2,IF('Detailed Cash Flow Chart'!AN6="",0,'Detailed Cash Flow Chart'!AN6),0)</f>
        <v>-3726.900459386954</v>
      </c>
      <c r="AB6" s="139"/>
      <c r="AC6" s="140">
        <f ca="1">AA6
-IF('Financial Goals (non-recurring)'!$B$4=3,IF('Detailed Cash Flow Chart'!S6="",0,'Detailed Cash Flow Chart'!S6),0)
-IF('Financial Goals (non-recurring)'!$D$4=3,IF('Detailed Cash Flow Chart'!U6="",0,'Detailed Cash Flow Chart'!U6),0)
-IF('Financial Goals (non-recurring)'!$F$4=3,IF('Detailed Cash Flow Chart'!W6="",0,'Detailed Cash Flow Chart'!W6),0)
-IF('Financial Goals (non-recurring)'!$H$4=3,IF('Detailed Cash Flow Chart'!Y6="",0,'Detailed Cash Flow Chart'!Y6),0)
-IF('Financial Goals (non-recurring)'!$J$4=3,IF('Detailed Cash Flow Chart'!AA6="",0,'Detailed Cash Flow Chart'!AA6),0)
-IF('Financial Goals (recurring)'!$B$3=3,IF('Detailed Cash Flow Chart'!AG6="",0,'Detailed Cash Flow Chart'!AG6),0)
-IF('Financial Goals (recurring)'!$K$3=3,IF('Detailed Cash Flow Chart'!AN6="",0,'Detailed Cash Flow Chart'!AN6),0)</f>
        <v>-42067.159389269851</v>
      </c>
      <c r="AD6" s="83"/>
      <c r="AE6" s="146">
        <f ca="1">AC6
-IF('Financial Goals (non-recurring)'!$B$4=4,IF('Detailed Cash Flow Chart'!S6="",0,'Detailed Cash Flow Chart'!S6),0)
-IF('Financial Goals (non-recurring)'!$D$4=4,IF('Detailed Cash Flow Chart'!U6="",0,'Detailed Cash Flow Chart'!U6),0)
-IF('Financial Goals (non-recurring)'!$F$4=4,IF('Detailed Cash Flow Chart'!W6="",0,'Detailed Cash Flow Chart'!W6),0)
-IF('Financial Goals (non-recurring)'!$H$4=4,IF('Detailed Cash Flow Chart'!Y6="",0,'Detailed Cash Flow Chart'!Y6),0)
-IF('Financial Goals (non-recurring)'!$J$4=4,IF('Detailed Cash Flow Chart'!AA6="",0,'Detailed Cash Flow Chart'!AA6),0)
-IF('Financial Goals (recurring)'!$B$3=4,IF('Detailed Cash Flow Chart'!AG6="",0,'Detailed Cash Flow Chart'!AG6),0)
-IF('Financial Goals (recurring)'!$K$3=4,IF('Detailed Cash Flow Chart'!AN6="",0,'Detailed Cash Flow Chart'!AN6),0)</f>
        <v>-78759.006140720507</v>
      </c>
      <c r="AF6" s="139"/>
      <c r="AG6" s="145">
        <f ca="1">AE6
-IF('Financial Goals (non-recurring)'!$B$4=5,IF('Detailed Cash Flow Chart'!S6="",0,'Detailed Cash Flow Chart'!S6),0)
-IF('Financial Goals (non-recurring)'!$D$4=5,IF('Detailed Cash Flow Chart'!U6="",0,'Detailed Cash Flow Chart'!U6),0)
-IF('Financial Goals (non-recurring)'!$F$4=5,IF('Detailed Cash Flow Chart'!W6="",0,'Detailed Cash Flow Chart'!W6),0)
-IF('Financial Goals (non-recurring)'!$H$4=5,IF('Detailed Cash Flow Chart'!Y6="",0,'Detailed Cash Flow Chart'!Y6),0)
-IF('Financial Goals (non-recurring)'!$J$4=5,IF('Detailed Cash Flow Chart'!AA6="",0,'Detailed Cash Flow Chart'!AA6),0)
-IF('Financial Goals (recurring)'!$B$3=5,IF('Detailed Cash Flow Chart'!AG6="",0,'Detailed Cash Flow Chart'!AG6),0)
-IF('Financial Goals (recurring)'!$K$3=5,IF('Detailed Cash Flow Chart'!AN6="",0,'Detailed Cash Flow Chart'!AN6),0)</f>
        <v>-78759.006140720507</v>
      </c>
      <c r="AI6" s="145">
        <f ca="1">AG6
-IF('Financial Goals (non-recurring)'!$B$4=6,IF('Detailed Cash Flow Chart'!S6="",0,'Detailed Cash Flow Chart'!S6),0)
-IF('Financial Goals (non-recurring)'!$D$4=6,IF('Detailed Cash Flow Chart'!U6="",0,'Detailed Cash Flow Chart'!U6),0)
-IF('Financial Goals (non-recurring)'!$F$4=6,IF('Detailed Cash Flow Chart'!W6="",0,'Detailed Cash Flow Chart'!W6),0)
-IF('Financial Goals (non-recurring)'!$H$4=6,IF('Detailed Cash Flow Chart'!Y6="",0,'Detailed Cash Flow Chart'!Y6),0)
-IF('Financial Goals (non-recurring)'!$J$4=6,IF('Detailed Cash Flow Chart'!AA6="",0,'Detailed Cash Flow Chart'!AA6),0)
-IF('Financial Goals (recurring)'!$B$3=6,IF('Detailed Cash Flow Chart'!AG6="",0,'Detailed Cash Flow Chart'!AG6),0)
-IF('Financial Goals (recurring)'!$K$3=6,IF('Detailed Cash Flow Chart'!AN6="",0,'Detailed Cash Flow Chart'!AN6),0)</f>
        <v>-78759.006140720507</v>
      </c>
      <c r="AK6" s="145">
        <f ca="1">AI6
-IF('Financial Goals (non-recurring)'!$B$4=7,IF('Detailed Cash Flow Chart'!S6="",0,'Detailed Cash Flow Chart'!S6),0)
-IF('Financial Goals (non-recurring)'!$D$4=7,IF('Detailed Cash Flow Chart'!U6="",0,'Detailed Cash Flow Chart'!U6),0)
-IF('Financial Goals (non-recurring)'!$F$4=7,IF('Detailed Cash Flow Chart'!W6="",0,'Detailed Cash Flow Chart'!W6),0)
-IF('Financial Goals (non-recurring)'!$H$4=7,IF('Detailed Cash Flow Chart'!Y6="",0,'Detailed Cash Flow Chart'!Y6),0)
-IF('Financial Goals (non-recurring)'!$J$4=7,IF('Detailed Cash Flow Chart'!AA6="",0,'Detailed Cash Flow Chart'!AA6),0)
-IF('Financial Goals (recurring)'!$B$3=7,IF('Detailed Cash Flow Chart'!AG6="",0,'Detailed Cash Flow Chart'!AG6),0)
-IF('Financial Goals (recurring)'!$K$3=7,IF('Detailed Cash Flow Chart'!AN6="",0,'Detailed Cash Flow Chart'!AN6),0)</f>
        <v>-78759.006140720507</v>
      </c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</row>
    <row r="7" spans="1:61" ht="15.6">
      <c r="A7" s="38">
        <f ca="1">'Detailed Cash Flow Chart'!AJ7</f>
        <v>2017</v>
      </c>
      <c r="B7" s="40">
        <f ca="1">'Detailed Cash Flow Chart'!B7</f>
        <v>43</v>
      </c>
      <c r="C7" s="87">
        <f t="shared" ca="1" si="5"/>
        <v>133100</v>
      </c>
      <c r="D7" s="87">
        <f t="shared" ca="1" si="0"/>
        <v>0</v>
      </c>
      <c r="E7" s="87">
        <f t="shared" ca="1" si="1"/>
        <v>0</v>
      </c>
      <c r="F7" s="87">
        <f t="shared" ca="1" si="2"/>
        <v>0</v>
      </c>
      <c r="G7" s="87">
        <f t="shared" ca="1" si="3"/>
        <v>0</v>
      </c>
      <c r="H7" s="87">
        <f t="shared" ca="1" si="6"/>
        <v>0</v>
      </c>
      <c r="I7" s="289">
        <f ca="1">'Detailed Cash Flow Chart'!D7</f>
        <v>0</v>
      </c>
      <c r="J7" s="32">
        <f ca="1">'Detailed Cash Flow Chart'!C7</f>
        <v>42088.442500000005</v>
      </c>
      <c r="K7" s="46">
        <f t="shared" ca="1" si="4"/>
        <v>55000</v>
      </c>
      <c r="L7" s="32">
        <f ca="1">'Detailed Cash Flow Chart'!AQ7</f>
        <v>113091.1470796475</v>
      </c>
      <c r="M7" s="32">
        <f t="shared" ca="1" si="7"/>
        <v>36011.557499999995</v>
      </c>
      <c r="N7" s="28"/>
      <c r="O7" s="68" t="str">
        <f>IF('Financial Goals (non-recurring)'!D9=0,"",'Financial Goals (non-recurring)'!D5)</f>
        <v>XYZ education</v>
      </c>
      <c r="P7" s="68">
        <f>IF(O7="","",YEAR('Financial Goals (non-recurring)'!D7))</f>
        <v>2014</v>
      </c>
      <c r="Q7" s="68">
        <f>IF(O7="","",YEAR('Financial Goals (non-recurring)'!D6))</f>
        <v>2029</v>
      </c>
      <c r="R7" s="68">
        <f>IF(O7="","",Report!I18)</f>
        <v>3</v>
      </c>
      <c r="S7" s="136" t="str">
        <f t="shared" si="8"/>
        <v>1+2+3</v>
      </c>
      <c r="T7" s="155">
        <f t="shared" ca="1" si="9"/>
        <v>0.48</v>
      </c>
      <c r="U7" s="28"/>
      <c r="V7" s="139" t="s">
        <v>179</v>
      </c>
      <c r="W7" s="67">
        <v>4</v>
      </c>
      <c r="X7" s="152">
        <f ca="1">AF3</f>
        <v>0.48</v>
      </c>
      <c r="Y7" s="140">
        <f ca="1">IF('Detailed Cash Flow Chart'!E7=0,NA(),M7-'Detailed Cash Flow Chart'!E7)</f>
        <v>1786.5419946743496</v>
      </c>
      <c r="Z7" s="83"/>
      <c r="AA7" s="141">
        <f ca="1">Y7
-IF('Financial Goals (non-recurring)'!$B$4=2,IF('Detailed Cash Flow Chart'!S7="",0,'Detailed Cash Flow Chart'!S7),0)
-IF('Financial Goals (non-recurring)'!$D$4=2,IF('Detailed Cash Flow Chart'!U7="",0,'Detailed Cash Flow Chart'!U7),0)
-IF('Financial Goals (non-recurring)'!$F$4=2,IF('Detailed Cash Flow Chart'!W7="",0,'Detailed Cash Flow Chart'!W7),0)
-IF('Financial Goals (non-recurring)'!$H$4=2,IF('Detailed Cash Flow Chart'!Y7="",0,'Detailed Cash Flow Chart'!Y7),0)
-IF('Financial Goals (non-recurring)'!$J$4=2,IF('Detailed Cash Flow Chart'!AA7="",0,'Detailed Cash Flow Chart'!AA7),0)
-IF('Financial Goals (recurring)'!$B$3=2,IF('Detailed Cash Flow Chart'!AG7="",0,'Detailed Cash Flow Chart'!AG7),0)
-IF('Financial Goals (recurring)'!$K$3=2,IF('Detailed Cash Flow Chart'!AN7="",0,'Detailed Cash Flow Chart'!AN7),0)</f>
        <v>1786.5419946743496</v>
      </c>
      <c r="AB7" s="139"/>
      <c r="AC7" s="140">
        <f ca="1">AA7
-IF('Financial Goals (non-recurring)'!$B$4=3,IF('Detailed Cash Flow Chart'!S7="",0,'Detailed Cash Flow Chart'!S7),0)
-IF('Financial Goals (non-recurring)'!$D$4=3,IF('Detailed Cash Flow Chart'!U7="",0,'Detailed Cash Flow Chart'!U7),0)
-IF('Financial Goals (non-recurring)'!$F$4=3,IF('Detailed Cash Flow Chart'!W7="",0,'Detailed Cash Flow Chart'!W7),0)
-IF('Financial Goals (non-recurring)'!$H$4=3,IF('Detailed Cash Flow Chart'!Y7="",0,'Detailed Cash Flow Chart'!Y7),0)
-IF('Financial Goals (non-recurring)'!$J$4=3,IF('Detailed Cash Flow Chart'!AA7="",0,'Detailed Cash Flow Chart'!AA7),0)
-IF('Financial Goals (recurring)'!$B$3=3,IF('Detailed Cash Flow Chart'!AG7="",0,'Detailed Cash Flow Chart'!AG7),0)
-IF('Financial Goals (recurring)'!$K$3=3,IF('Detailed Cash Flow Chart'!AN7="",0,'Detailed Cash Flow Chart'!AN7),0)</f>
        <v>-40387.742828196846</v>
      </c>
      <c r="AD7" s="83"/>
      <c r="AE7" s="146">
        <f ca="1">AC7
-IF('Financial Goals (non-recurring)'!$B$4=4,IF('Detailed Cash Flow Chart'!S7="",0,'Detailed Cash Flow Chart'!S7),0)
-IF('Financial Goals (non-recurring)'!$D$4=4,IF('Detailed Cash Flow Chart'!U7="",0,'Detailed Cash Flow Chart'!U7),0)
-IF('Financial Goals (non-recurring)'!$F$4=4,IF('Detailed Cash Flow Chart'!W7="",0,'Detailed Cash Flow Chart'!W7),0)
-IF('Financial Goals (non-recurring)'!$H$4=4,IF('Detailed Cash Flow Chart'!Y7="",0,'Detailed Cash Flow Chart'!Y7),0)
-IF('Financial Goals (non-recurring)'!$J$4=4,IF('Detailed Cash Flow Chart'!AA7="",0,'Detailed Cash Flow Chart'!AA7),0)
-IF('Financial Goals (recurring)'!$B$3=4,IF('Detailed Cash Flow Chart'!AG7="",0,'Detailed Cash Flow Chart'!AG7),0)
-IF('Financial Goals (recurring)'!$K$3=4,IF('Detailed Cash Flow Chart'!AN7="",0,'Detailed Cash Flow Chart'!AN7),0)</f>
        <v>-77079.589579647509</v>
      </c>
      <c r="AF7" s="139"/>
      <c r="AG7" s="145">
        <f ca="1">AE7
-IF('Financial Goals (non-recurring)'!$B$4=5,IF('Detailed Cash Flow Chart'!S7="",0,'Detailed Cash Flow Chart'!S7),0)
-IF('Financial Goals (non-recurring)'!$D$4=5,IF('Detailed Cash Flow Chart'!U7="",0,'Detailed Cash Flow Chart'!U7),0)
-IF('Financial Goals (non-recurring)'!$F$4=5,IF('Detailed Cash Flow Chart'!W7="",0,'Detailed Cash Flow Chart'!W7),0)
-IF('Financial Goals (non-recurring)'!$H$4=5,IF('Detailed Cash Flow Chart'!Y7="",0,'Detailed Cash Flow Chart'!Y7),0)
-IF('Financial Goals (non-recurring)'!$J$4=5,IF('Detailed Cash Flow Chart'!AA7="",0,'Detailed Cash Flow Chart'!AA7),0)
-IF('Financial Goals (recurring)'!$B$3=5,IF('Detailed Cash Flow Chart'!AG7="",0,'Detailed Cash Flow Chart'!AG7),0)
-IF('Financial Goals (recurring)'!$K$3=5,IF('Detailed Cash Flow Chart'!AN7="",0,'Detailed Cash Flow Chart'!AN7),0)</f>
        <v>-77079.589579647509</v>
      </c>
      <c r="AI7" s="145">
        <f ca="1">AG7
-IF('Financial Goals (non-recurring)'!$B$4=6,IF('Detailed Cash Flow Chart'!S7="",0,'Detailed Cash Flow Chart'!S7),0)
-IF('Financial Goals (non-recurring)'!$D$4=6,IF('Detailed Cash Flow Chart'!U7="",0,'Detailed Cash Flow Chart'!U7),0)
-IF('Financial Goals (non-recurring)'!$F$4=6,IF('Detailed Cash Flow Chart'!W7="",0,'Detailed Cash Flow Chart'!W7),0)
-IF('Financial Goals (non-recurring)'!$H$4=6,IF('Detailed Cash Flow Chart'!Y7="",0,'Detailed Cash Flow Chart'!Y7),0)
-IF('Financial Goals (non-recurring)'!$J$4=6,IF('Detailed Cash Flow Chart'!AA7="",0,'Detailed Cash Flow Chart'!AA7),0)
-IF('Financial Goals (recurring)'!$B$3=6,IF('Detailed Cash Flow Chart'!AG7="",0,'Detailed Cash Flow Chart'!AG7),0)
-IF('Financial Goals (recurring)'!$K$3=6,IF('Detailed Cash Flow Chart'!AN7="",0,'Detailed Cash Flow Chart'!AN7),0)</f>
        <v>-77079.589579647509</v>
      </c>
      <c r="AK7" s="145">
        <f ca="1">AI7
-IF('Financial Goals (non-recurring)'!$B$4=7,IF('Detailed Cash Flow Chart'!S7="",0,'Detailed Cash Flow Chart'!S7),0)
-IF('Financial Goals (non-recurring)'!$D$4=7,IF('Detailed Cash Flow Chart'!U7="",0,'Detailed Cash Flow Chart'!U7),0)
-IF('Financial Goals (non-recurring)'!$F$4=7,IF('Detailed Cash Flow Chart'!W7="",0,'Detailed Cash Flow Chart'!W7),0)
-IF('Financial Goals (non-recurring)'!$H$4=7,IF('Detailed Cash Flow Chart'!Y7="",0,'Detailed Cash Flow Chart'!Y7),0)
-IF('Financial Goals (non-recurring)'!$J$4=7,IF('Detailed Cash Flow Chart'!AA7="",0,'Detailed Cash Flow Chart'!AA7),0)
-IF('Financial Goals (recurring)'!$B$3=7,IF('Detailed Cash Flow Chart'!AG7="",0,'Detailed Cash Flow Chart'!AG7),0)
-IF('Financial Goals (recurring)'!$K$3=7,IF('Detailed Cash Flow Chart'!AN7="",0,'Detailed Cash Flow Chart'!AN7),0)</f>
        <v>-77079.589579647509</v>
      </c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</row>
    <row r="8" spans="1:61" ht="15.6">
      <c r="A8" s="38">
        <f ca="1">'Detailed Cash Flow Chart'!AJ8</f>
        <v>2018</v>
      </c>
      <c r="B8" s="40">
        <f ca="1">'Detailed Cash Flow Chart'!B8</f>
        <v>44</v>
      </c>
      <c r="C8" s="87">
        <f t="shared" ca="1" si="5"/>
        <v>146410</v>
      </c>
      <c r="D8" s="87">
        <f t="shared" ca="1" si="0"/>
        <v>0</v>
      </c>
      <c r="E8" s="87">
        <f t="shared" ca="1" si="1"/>
        <v>0</v>
      </c>
      <c r="F8" s="87">
        <f t="shared" ca="1" si="2"/>
        <v>0</v>
      </c>
      <c r="G8" s="87">
        <f t="shared" ca="1" si="3"/>
        <v>0</v>
      </c>
      <c r="H8" s="87">
        <f t="shared" ca="1" si="6"/>
        <v>0</v>
      </c>
      <c r="I8" s="289">
        <f ca="1">'Detailed Cash Flow Chart'!D8</f>
        <v>0</v>
      </c>
      <c r="J8" s="32">
        <f ca="1">'Detailed Cash Flow Chart'!C8</f>
        <v>45876.40232500001</v>
      </c>
      <c r="K8" s="46">
        <f t="shared" ca="1" si="4"/>
        <v>55000</v>
      </c>
      <c r="L8" s="32">
        <f ca="1">'Detailed Cash Flow Chart'!AQ8</f>
        <v>120731.07711246717</v>
      </c>
      <c r="M8" s="32">
        <f t="shared" ca="1" si="7"/>
        <v>45533.597674999997</v>
      </c>
      <c r="N8" s="28"/>
      <c r="O8" s="68" t="str">
        <f>IF('Financial Goals (non-recurring)'!F9=0,"",'Financial Goals (non-recurring)'!F5)</f>
        <v>Abhay's Marriage</v>
      </c>
      <c r="P8" s="68">
        <f>IF(O8="","",YEAR('Financial Goals (non-recurring)'!F7))</f>
        <v>2013</v>
      </c>
      <c r="Q8" s="68">
        <f>IF(O8="","",YEAR('Financial Goals (non-recurring)'!F6))</f>
        <v>2032</v>
      </c>
      <c r="R8" s="68">
        <f>IF(O8="","",Report!I19)</f>
        <v>2</v>
      </c>
      <c r="S8" s="136" t="str">
        <f t="shared" si="8"/>
        <v>1+2</v>
      </c>
      <c r="T8" s="155" t="e">
        <f t="shared" si="9"/>
        <v>#N/A</v>
      </c>
      <c r="U8" s="28"/>
      <c r="V8" t="s">
        <v>180</v>
      </c>
      <c r="W8" s="67">
        <v>5</v>
      </c>
      <c r="X8" s="152">
        <f ca="1">AH3</f>
        <v>0.48</v>
      </c>
      <c r="Y8" s="140">
        <f ca="1">IF('Detailed Cash Flow Chart'!E8=0,NA(),M8-'Detailed Cash Flow Chart'!E8)</f>
        <v>7886.0806191417869</v>
      </c>
      <c r="Z8" s="83"/>
      <c r="AA8" s="141">
        <f ca="1">Y8
-IF('Financial Goals (non-recurring)'!$B$4=2,IF('Detailed Cash Flow Chart'!S8="",0,'Detailed Cash Flow Chart'!S8),0)
-IF('Financial Goals (non-recurring)'!$D$4=2,IF('Detailed Cash Flow Chart'!U8="",0,'Detailed Cash Flow Chart'!U8),0)
-IF('Financial Goals (non-recurring)'!$F$4=2,IF('Detailed Cash Flow Chart'!W8="",0,'Detailed Cash Flow Chart'!W8),0)
-IF('Financial Goals (non-recurring)'!$H$4=2,IF('Detailed Cash Flow Chart'!Y8="",0,'Detailed Cash Flow Chart'!Y8),0)
-IF('Financial Goals (non-recurring)'!$J$4=2,IF('Detailed Cash Flow Chart'!AA8="",0,'Detailed Cash Flow Chart'!AA8),0)
-IF('Financial Goals (recurring)'!$B$3=2,IF('Detailed Cash Flow Chart'!AG8="",0,'Detailed Cash Flow Chart'!AG8),0)
-IF('Financial Goals (recurring)'!$K$3=2,IF('Detailed Cash Flow Chart'!AN8="",0,'Detailed Cash Flow Chart'!AN8),0)</f>
        <v>7886.0806191417869</v>
      </c>
      <c r="AB8" s="139"/>
      <c r="AC8" s="140">
        <f ca="1">AA8
-IF('Financial Goals (non-recurring)'!$B$4=3,IF('Detailed Cash Flow Chart'!S8="",0,'Detailed Cash Flow Chart'!S8),0)
-IF('Financial Goals (non-recurring)'!$D$4=3,IF('Detailed Cash Flow Chart'!U8="",0,'Detailed Cash Flow Chart'!U8),0)
-IF('Financial Goals (non-recurring)'!$F$4=3,IF('Detailed Cash Flow Chart'!W8="",0,'Detailed Cash Flow Chart'!W8),0)
-IF('Financial Goals (non-recurring)'!$H$4=3,IF('Detailed Cash Flow Chart'!Y8="",0,'Detailed Cash Flow Chart'!Y8),0)
-IF('Financial Goals (non-recurring)'!$J$4=3,IF('Detailed Cash Flow Chart'!AA8="",0,'Detailed Cash Flow Chart'!AA8),0)
-IF('Financial Goals (recurring)'!$B$3=3,IF('Detailed Cash Flow Chart'!AG8="",0,'Detailed Cash Flow Chart'!AG8),0)
-IF('Financial Goals (recurring)'!$K$3=3,IF('Detailed Cash Flow Chart'!AN8="",0,'Detailed Cash Flow Chart'!AN8),0)</f>
        <v>-38505.632686016528</v>
      </c>
      <c r="AD8" s="83"/>
      <c r="AE8" s="146">
        <f ca="1">AC8
-IF('Financial Goals (non-recurring)'!$B$4=4,IF('Detailed Cash Flow Chart'!S8="",0,'Detailed Cash Flow Chart'!S8),0)
-IF('Financial Goals (non-recurring)'!$D$4=4,IF('Detailed Cash Flow Chart'!U8="",0,'Detailed Cash Flow Chart'!U8),0)
-IF('Financial Goals (non-recurring)'!$F$4=4,IF('Detailed Cash Flow Chart'!W8="",0,'Detailed Cash Flow Chart'!W8),0)
-IF('Financial Goals (non-recurring)'!$H$4=4,IF('Detailed Cash Flow Chart'!Y8="",0,'Detailed Cash Flow Chart'!Y8),0)
-IF('Financial Goals (non-recurring)'!$J$4=4,IF('Detailed Cash Flow Chart'!AA8="",0,'Detailed Cash Flow Chart'!AA8),0)
-IF('Financial Goals (recurring)'!$B$3=4,IF('Detailed Cash Flow Chart'!AG8="",0,'Detailed Cash Flow Chart'!AG8),0)
-IF('Financial Goals (recurring)'!$K$3=4,IF('Detailed Cash Flow Chart'!AN8="",0,'Detailed Cash Flow Chart'!AN8),0)</f>
        <v>-75197.479437467191</v>
      </c>
      <c r="AF8" s="139"/>
      <c r="AG8" s="145">
        <f ca="1">AE8
-IF('Financial Goals (non-recurring)'!$B$4=5,IF('Detailed Cash Flow Chart'!S8="",0,'Detailed Cash Flow Chart'!S8),0)
-IF('Financial Goals (non-recurring)'!$D$4=5,IF('Detailed Cash Flow Chart'!U8="",0,'Detailed Cash Flow Chart'!U8),0)
-IF('Financial Goals (non-recurring)'!$F$4=5,IF('Detailed Cash Flow Chart'!W8="",0,'Detailed Cash Flow Chart'!W8),0)
-IF('Financial Goals (non-recurring)'!$H$4=5,IF('Detailed Cash Flow Chart'!Y8="",0,'Detailed Cash Flow Chart'!Y8),0)
-IF('Financial Goals (non-recurring)'!$J$4=5,IF('Detailed Cash Flow Chart'!AA8="",0,'Detailed Cash Flow Chart'!AA8),0)
-IF('Financial Goals (recurring)'!$B$3=5,IF('Detailed Cash Flow Chart'!AG8="",0,'Detailed Cash Flow Chart'!AG8),0)
-IF('Financial Goals (recurring)'!$K$3=5,IF('Detailed Cash Flow Chart'!AN8="",0,'Detailed Cash Flow Chart'!AN8),0)</f>
        <v>-75197.479437467191</v>
      </c>
      <c r="AI8" s="145">
        <f ca="1">AG8
-IF('Financial Goals (non-recurring)'!$B$4=6,IF('Detailed Cash Flow Chart'!S8="",0,'Detailed Cash Flow Chart'!S8),0)
-IF('Financial Goals (non-recurring)'!$D$4=6,IF('Detailed Cash Flow Chart'!U8="",0,'Detailed Cash Flow Chart'!U8),0)
-IF('Financial Goals (non-recurring)'!$F$4=6,IF('Detailed Cash Flow Chart'!W8="",0,'Detailed Cash Flow Chart'!W8),0)
-IF('Financial Goals (non-recurring)'!$H$4=6,IF('Detailed Cash Flow Chart'!Y8="",0,'Detailed Cash Flow Chart'!Y8),0)
-IF('Financial Goals (non-recurring)'!$J$4=6,IF('Detailed Cash Flow Chart'!AA8="",0,'Detailed Cash Flow Chart'!AA8),0)
-IF('Financial Goals (recurring)'!$B$3=6,IF('Detailed Cash Flow Chart'!AG8="",0,'Detailed Cash Flow Chart'!AG8),0)
-IF('Financial Goals (recurring)'!$K$3=6,IF('Detailed Cash Flow Chart'!AN8="",0,'Detailed Cash Flow Chart'!AN8),0)</f>
        <v>-75197.479437467191</v>
      </c>
      <c r="AK8" s="145">
        <f ca="1">AI8
-IF('Financial Goals (non-recurring)'!$B$4=7,IF('Detailed Cash Flow Chart'!S8="",0,'Detailed Cash Flow Chart'!S8),0)
-IF('Financial Goals (non-recurring)'!$D$4=7,IF('Detailed Cash Flow Chart'!U8="",0,'Detailed Cash Flow Chart'!U8),0)
-IF('Financial Goals (non-recurring)'!$F$4=7,IF('Detailed Cash Flow Chart'!W8="",0,'Detailed Cash Flow Chart'!W8),0)
-IF('Financial Goals (non-recurring)'!$H$4=7,IF('Detailed Cash Flow Chart'!Y8="",0,'Detailed Cash Flow Chart'!Y8),0)
-IF('Financial Goals (non-recurring)'!$J$4=7,IF('Detailed Cash Flow Chart'!AA8="",0,'Detailed Cash Flow Chart'!AA8),0)
-IF('Financial Goals (recurring)'!$B$3=7,IF('Detailed Cash Flow Chart'!AG8="",0,'Detailed Cash Flow Chart'!AG8),0)
-IF('Financial Goals (recurring)'!$K$3=7,IF('Detailed Cash Flow Chart'!AN8="",0,'Detailed Cash Flow Chart'!AN8),0)</f>
        <v>-75197.479437467191</v>
      </c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</row>
    <row r="9" spans="1:61" ht="15.6">
      <c r="A9" s="38">
        <f ca="1">'Detailed Cash Flow Chart'!AJ9</f>
        <v>2019</v>
      </c>
      <c r="B9" s="40">
        <f ca="1">'Detailed Cash Flow Chart'!B9</f>
        <v>45</v>
      </c>
      <c r="C9" s="87">
        <f t="shared" ca="1" si="5"/>
        <v>161051</v>
      </c>
      <c r="D9" s="87">
        <f t="shared" ca="1" si="0"/>
        <v>0</v>
      </c>
      <c r="E9" s="87">
        <f t="shared" ca="1" si="1"/>
        <v>0</v>
      </c>
      <c r="F9" s="87">
        <f t="shared" ca="1" si="2"/>
        <v>0</v>
      </c>
      <c r="G9" s="87">
        <f t="shared" ca="1" si="3"/>
        <v>0</v>
      </c>
      <c r="H9" s="87">
        <f t="shared" ca="1" si="6"/>
        <v>0</v>
      </c>
      <c r="I9" s="289">
        <f ca="1">'Detailed Cash Flow Chart'!D9</f>
        <v>0</v>
      </c>
      <c r="J9" s="32">
        <f ca="1">'Detailed Cash Flow Chart'!C9</f>
        <v>50005.278534250014</v>
      </c>
      <c r="K9" s="46">
        <f t="shared" ca="1" si="4"/>
        <v>55000</v>
      </c>
      <c r="L9" s="32">
        <f ca="1">'Detailed Cash Flow Chart'!AQ9</f>
        <v>92443.153397118178</v>
      </c>
      <c r="M9" s="32">
        <f t="shared" ca="1" si="7"/>
        <v>56045.721465749986</v>
      </c>
      <c r="N9" s="28"/>
      <c r="O9" s="68" t="str">
        <f>IF('Financial Goals (non-recurring)'!H9=0,"",'Financial Goals (non-recurring)'!H5)</f>
        <v>XYZ marriage</v>
      </c>
      <c r="P9" s="68">
        <f>IF(O9="","",YEAR('Financial Goals (non-recurring)'!H7))</f>
        <v>2015</v>
      </c>
      <c r="Q9" s="68">
        <f>IF(O9="","",YEAR('Financial Goals (non-recurring)'!H6))</f>
        <v>2019</v>
      </c>
      <c r="R9" s="68">
        <f>IF(O9="","",Report!I20)</f>
        <v>4</v>
      </c>
      <c r="S9" s="136" t="str">
        <f t="shared" si="8"/>
        <v>1+2+3+4</v>
      </c>
      <c r="T9" s="155">
        <f t="shared" ca="1" si="9"/>
        <v>0.48</v>
      </c>
      <c r="U9" s="28"/>
      <c r="V9" t="s">
        <v>181</v>
      </c>
      <c r="W9" s="67">
        <v>6</v>
      </c>
      <c r="X9" s="152">
        <f ca="1">AJ3</f>
        <v>0.48</v>
      </c>
      <c r="Y9" s="140">
        <f ca="1">IF('Detailed Cash Flow Chart'!E9=0,NA(),M9-'Detailed Cash Flow Chart'!E9)</f>
        <v>14633.452704305957</v>
      </c>
      <c r="Z9" s="83"/>
      <c r="AA9" s="141">
        <f ca="1">Y9
-IF('Financial Goals (non-recurring)'!$B$4=2,IF('Detailed Cash Flow Chart'!S9="",0,'Detailed Cash Flow Chart'!S9),0)
-IF('Financial Goals (non-recurring)'!$D$4=2,IF('Detailed Cash Flow Chart'!U9="",0,'Detailed Cash Flow Chart'!U9),0)
-IF('Financial Goals (non-recurring)'!$F$4=2,IF('Detailed Cash Flow Chart'!W9="",0,'Detailed Cash Flow Chart'!W9),0)
-IF('Financial Goals (non-recurring)'!$H$4=2,IF('Detailed Cash Flow Chart'!Y9="",0,'Detailed Cash Flow Chart'!Y9),0)
-IF('Financial Goals (non-recurring)'!$J$4=2,IF('Detailed Cash Flow Chart'!AA9="",0,'Detailed Cash Flow Chart'!AA9),0)
-IF('Financial Goals (recurring)'!$B$3=2,IF('Detailed Cash Flow Chart'!AG9="",0,'Detailed Cash Flow Chart'!AG9),0)
-IF('Financial Goals (recurring)'!$K$3=2,IF('Detailed Cash Flow Chart'!AN9="",0,'Detailed Cash Flow Chart'!AN9),0)</f>
        <v>14633.452704305957</v>
      </c>
      <c r="AB9" s="139"/>
      <c r="AC9" s="140">
        <f ca="1">AA9
-IF('Financial Goals (non-recurring)'!$B$4=3,IF('Detailed Cash Flow Chart'!S9="",0,'Detailed Cash Flow Chart'!S9),0)
-IF('Financial Goals (non-recurring)'!$D$4=3,IF('Detailed Cash Flow Chart'!U9="",0,'Detailed Cash Flow Chart'!U9),0)
-IF('Financial Goals (non-recurring)'!$F$4=3,IF('Detailed Cash Flow Chart'!W9="",0,'Detailed Cash Flow Chart'!W9),0)
-IF('Financial Goals (non-recurring)'!$H$4=3,IF('Detailed Cash Flow Chart'!Y9="",0,'Detailed Cash Flow Chart'!Y9),0)
-IF('Financial Goals (non-recurring)'!$J$4=3,IF('Detailed Cash Flow Chart'!AA9="",0,'Detailed Cash Flow Chart'!AA9),0)
-IF('Financial Goals (recurring)'!$B$3=3,IF('Detailed Cash Flow Chart'!AG9="",0,'Detailed Cash Flow Chart'!AG9),0)
-IF('Financial Goals (recurring)'!$K$3=3,IF('Detailed Cash Flow Chart'!AN9="",0,'Detailed Cash Flow Chart'!AN9),0)</f>
        <v>-36397.431931368192</v>
      </c>
      <c r="AD9" s="83"/>
      <c r="AE9" s="146">
        <f ca="1">AC9
-IF('Financial Goals (non-recurring)'!$B$4=4,IF('Detailed Cash Flow Chart'!S9="",0,'Detailed Cash Flow Chart'!S9),0)
-IF('Financial Goals (non-recurring)'!$D$4=4,IF('Detailed Cash Flow Chart'!U9="",0,'Detailed Cash Flow Chart'!U9),0)
-IF('Financial Goals (non-recurring)'!$F$4=4,IF('Detailed Cash Flow Chart'!W9="",0,'Detailed Cash Flow Chart'!W9),0)
-IF('Financial Goals (non-recurring)'!$H$4=4,IF('Detailed Cash Flow Chart'!Y9="",0,'Detailed Cash Flow Chart'!Y9),0)
-IF('Financial Goals (non-recurring)'!$J$4=4,IF('Detailed Cash Flow Chart'!AA9="",0,'Detailed Cash Flow Chart'!AA9),0)
-IF('Financial Goals (recurring)'!$B$3=4,IF('Detailed Cash Flow Chart'!AG9="",0,'Detailed Cash Flow Chart'!AG9),0)
-IF('Financial Goals (recurring)'!$K$3=4,IF('Detailed Cash Flow Chart'!AN9="",0,'Detailed Cash Flow Chart'!AN9),0)</f>
        <v>-36397.431931368192</v>
      </c>
      <c r="AF9" s="139"/>
      <c r="AG9" s="145">
        <f ca="1">AE9
-IF('Financial Goals (non-recurring)'!$B$4=5,IF('Detailed Cash Flow Chart'!S9="",0,'Detailed Cash Flow Chart'!S9),0)
-IF('Financial Goals (non-recurring)'!$D$4=5,IF('Detailed Cash Flow Chart'!U9="",0,'Detailed Cash Flow Chart'!U9),0)
-IF('Financial Goals (non-recurring)'!$F$4=5,IF('Detailed Cash Flow Chart'!W9="",0,'Detailed Cash Flow Chart'!W9),0)
-IF('Financial Goals (non-recurring)'!$H$4=5,IF('Detailed Cash Flow Chart'!Y9="",0,'Detailed Cash Flow Chart'!Y9),0)
-IF('Financial Goals (non-recurring)'!$J$4=5,IF('Detailed Cash Flow Chart'!AA9="",0,'Detailed Cash Flow Chart'!AA9),0)
-IF('Financial Goals (recurring)'!$B$3=5,IF('Detailed Cash Flow Chart'!AG9="",0,'Detailed Cash Flow Chart'!AG9),0)
-IF('Financial Goals (recurring)'!$K$3=5,IF('Detailed Cash Flow Chart'!AN9="",0,'Detailed Cash Flow Chart'!AN9),0)</f>
        <v>-36397.431931368192</v>
      </c>
      <c r="AI9" s="145">
        <f ca="1">AG9
-IF('Financial Goals (non-recurring)'!$B$4=6,IF('Detailed Cash Flow Chart'!S9="",0,'Detailed Cash Flow Chart'!S9),0)
-IF('Financial Goals (non-recurring)'!$D$4=6,IF('Detailed Cash Flow Chart'!U9="",0,'Detailed Cash Flow Chart'!U9),0)
-IF('Financial Goals (non-recurring)'!$F$4=6,IF('Detailed Cash Flow Chart'!W9="",0,'Detailed Cash Flow Chart'!W9),0)
-IF('Financial Goals (non-recurring)'!$H$4=6,IF('Detailed Cash Flow Chart'!Y9="",0,'Detailed Cash Flow Chart'!Y9),0)
-IF('Financial Goals (non-recurring)'!$J$4=6,IF('Detailed Cash Flow Chart'!AA9="",0,'Detailed Cash Flow Chart'!AA9),0)
-IF('Financial Goals (recurring)'!$B$3=6,IF('Detailed Cash Flow Chart'!AG9="",0,'Detailed Cash Flow Chart'!AG9),0)
-IF('Financial Goals (recurring)'!$K$3=6,IF('Detailed Cash Flow Chart'!AN9="",0,'Detailed Cash Flow Chart'!AN9),0)</f>
        <v>-36397.431931368192</v>
      </c>
      <c r="AK9" s="145">
        <f ca="1">AI9
-IF('Financial Goals (non-recurring)'!$B$4=7,IF('Detailed Cash Flow Chart'!S9="",0,'Detailed Cash Flow Chart'!S9),0)
-IF('Financial Goals (non-recurring)'!$D$4=7,IF('Detailed Cash Flow Chart'!U9="",0,'Detailed Cash Flow Chart'!U9),0)
-IF('Financial Goals (non-recurring)'!$F$4=7,IF('Detailed Cash Flow Chart'!W9="",0,'Detailed Cash Flow Chart'!W9),0)
-IF('Financial Goals (non-recurring)'!$H$4=7,IF('Detailed Cash Flow Chart'!Y9="",0,'Detailed Cash Flow Chart'!Y9),0)
-IF('Financial Goals (non-recurring)'!$J$4=7,IF('Detailed Cash Flow Chart'!AA9="",0,'Detailed Cash Flow Chart'!AA9),0)
-IF('Financial Goals (recurring)'!$B$3=7,IF('Detailed Cash Flow Chart'!AG9="",0,'Detailed Cash Flow Chart'!AG9),0)
-IF('Financial Goals (recurring)'!$K$3=7,IF('Detailed Cash Flow Chart'!AN9="",0,'Detailed Cash Flow Chart'!AN9),0)</f>
        <v>-36397.431931368192</v>
      </c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10" spans="1:61" ht="15.6">
      <c r="A10" s="38">
        <f ca="1">'Detailed Cash Flow Chart'!AJ10</f>
        <v>2020</v>
      </c>
      <c r="B10" s="40">
        <f ca="1">'Detailed Cash Flow Chart'!B10</f>
        <v>46</v>
      </c>
      <c r="C10" s="87">
        <f t="shared" ca="1" si="5"/>
        <v>177156.1</v>
      </c>
      <c r="D10" s="87">
        <f t="shared" ca="1" si="0"/>
        <v>0</v>
      </c>
      <c r="E10" s="87">
        <f t="shared" ca="1" si="1"/>
        <v>0</v>
      </c>
      <c r="F10" s="87">
        <f t="shared" ca="1" si="2"/>
        <v>0</v>
      </c>
      <c r="G10" s="87">
        <f t="shared" ca="1" si="3"/>
        <v>0</v>
      </c>
      <c r="H10" s="87">
        <f t="shared" ca="1" si="6"/>
        <v>0</v>
      </c>
      <c r="I10" s="289">
        <f ca="1">'Detailed Cash Flow Chart'!D10</f>
        <v>0</v>
      </c>
      <c r="J10" s="32">
        <f ca="1">'Detailed Cash Flow Chart'!C10</f>
        <v>54505.753602332516</v>
      </c>
      <c r="K10" s="46">
        <f t="shared" ca="1" si="4"/>
        <v>55000</v>
      </c>
      <c r="L10" s="32">
        <f ca="1">'Detailed Cash Flow Chart'!AQ10</f>
        <v>101687.46873683001</v>
      </c>
      <c r="M10" s="32">
        <f t="shared" ca="1" si="7"/>
        <v>67650.346397667483</v>
      </c>
      <c r="N10" s="28"/>
      <c r="O10" s="68" t="str">
        <f>IF('Financial Goals (non-recurring)'!J9=0,"",'Financial Goals (non-recurring)'!J5)</f>
        <v/>
      </c>
      <c r="P10" s="68" t="str">
        <f>IF(O10="","",YEAR('Financial Goals (non-recurring)'!J7))</f>
        <v/>
      </c>
      <c r="Q10" s="68" t="str">
        <f>IF(O10="","",YEAR('Financial Goals (non-recurring)'!J6))</f>
        <v/>
      </c>
      <c r="R10" s="68" t="str">
        <f>IF(O10="","",Report!I21)</f>
        <v/>
      </c>
      <c r="S10" s="136" t="str">
        <f t="shared" si="8"/>
        <v>see note 2 below</v>
      </c>
      <c r="T10" s="155" t="str">
        <f t="shared" si="9"/>
        <v/>
      </c>
      <c r="U10" s="28"/>
      <c r="V10" t="s">
        <v>188</v>
      </c>
      <c r="W10" s="67">
        <v>7</v>
      </c>
      <c r="X10" s="152">
        <f ca="1">AL3</f>
        <v>0.48</v>
      </c>
      <c r="Y10" s="140">
        <f ca="1">IF('Detailed Cash Flow Chart'!E10=0,NA(),M10-'Detailed Cash Flow Chart'!E10)</f>
        <v>22096.850760079047</v>
      </c>
      <c r="Z10" s="83"/>
      <c r="AA10" s="141">
        <f ca="1">Y10
-IF('Financial Goals (non-recurring)'!$B$4=2,IF('Detailed Cash Flow Chart'!S10="",0,'Detailed Cash Flow Chart'!S10),0)
-IF('Financial Goals (non-recurring)'!$D$4=2,IF('Detailed Cash Flow Chart'!U10="",0,'Detailed Cash Flow Chart'!U10),0)
-IF('Financial Goals (non-recurring)'!$F$4=2,IF('Detailed Cash Flow Chart'!W10="",0,'Detailed Cash Flow Chart'!W10),0)
-IF('Financial Goals (non-recurring)'!$H$4=2,IF('Detailed Cash Flow Chart'!Y10="",0,'Detailed Cash Flow Chart'!Y10),0)
-IF('Financial Goals (non-recurring)'!$J$4=2,IF('Detailed Cash Flow Chart'!AA10="",0,'Detailed Cash Flow Chart'!AA10),0)
-IF('Financial Goals (recurring)'!$B$3=2,IF('Detailed Cash Flow Chart'!AG10="",0,'Detailed Cash Flow Chart'!AG10),0)
-IF('Financial Goals (recurring)'!$K$3=2,IF('Detailed Cash Flow Chart'!AN10="",0,'Detailed Cash Flow Chart'!AN10),0)</f>
        <v>22096.850760079047</v>
      </c>
      <c r="AB10" s="139"/>
      <c r="AC10" s="140">
        <f ca="1">AA10
-IF('Financial Goals (non-recurring)'!$B$4=3,IF('Detailed Cash Flow Chart'!S10="",0,'Detailed Cash Flow Chart'!S10),0)
-IF('Financial Goals (non-recurring)'!$D$4=3,IF('Detailed Cash Flow Chart'!U10="",0,'Detailed Cash Flow Chart'!U10),0)
-IF('Financial Goals (non-recurring)'!$F$4=3,IF('Detailed Cash Flow Chart'!W10="",0,'Detailed Cash Flow Chart'!W10),0)
-IF('Financial Goals (non-recurring)'!$H$4=3,IF('Detailed Cash Flow Chart'!Y10="",0,'Detailed Cash Flow Chart'!Y10),0)
-IF('Financial Goals (non-recurring)'!$J$4=3,IF('Detailed Cash Flow Chart'!AA10="",0,'Detailed Cash Flow Chart'!AA10),0)
-IF('Financial Goals (recurring)'!$B$3=3,IF('Detailed Cash Flow Chart'!AG10="",0,'Detailed Cash Flow Chart'!AG10),0)
-IF('Financial Goals (recurring)'!$K$3=3,IF('Detailed Cash Flow Chart'!AN10="",0,'Detailed Cash Flow Chart'!AN10),0)</f>
        <v>-34037.122339162524</v>
      </c>
      <c r="AD10" s="83"/>
      <c r="AE10" s="146">
        <f ca="1">AC10
-IF('Financial Goals (non-recurring)'!$B$4=4,IF('Detailed Cash Flow Chart'!S10="",0,'Detailed Cash Flow Chart'!S10),0)
-IF('Financial Goals (non-recurring)'!$D$4=4,IF('Detailed Cash Flow Chart'!U10="",0,'Detailed Cash Flow Chart'!U10),0)
-IF('Financial Goals (non-recurring)'!$F$4=4,IF('Detailed Cash Flow Chart'!W10="",0,'Detailed Cash Flow Chart'!W10),0)
-IF('Financial Goals (non-recurring)'!$H$4=4,IF('Detailed Cash Flow Chart'!Y10="",0,'Detailed Cash Flow Chart'!Y10),0)
-IF('Financial Goals (non-recurring)'!$J$4=4,IF('Detailed Cash Flow Chart'!AA10="",0,'Detailed Cash Flow Chart'!AA10),0)
-IF('Financial Goals (recurring)'!$B$3=4,IF('Detailed Cash Flow Chart'!AG10="",0,'Detailed Cash Flow Chart'!AG10),0)
-IF('Financial Goals (recurring)'!$K$3=4,IF('Detailed Cash Flow Chart'!AN10="",0,'Detailed Cash Flow Chart'!AN10),0)</f>
        <v>-34037.122339162524</v>
      </c>
      <c r="AF10" s="139"/>
      <c r="AG10" s="145">
        <f ca="1">AE10
-IF('Financial Goals (non-recurring)'!$B$4=5,IF('Detailed Cash Flow Chart'!S10="",0,'Detailed Cash Flow Chart'!S10),0)
-IF('Financial Goals (non-recurring)'!$D$4=5,IF('Detailed Cash Flow Chart'!U10="",0,'Detailed Cash Flow Chart'!U10),0)
-IF('Financial Goals (non-recurring)'!$F$4=5,IF('Detailed Cash Flow Chart'!W10="",0,'Detailed Cash Flow Chart'!W10),0)
-IF('Financial Goals (non-recurring)'!$H$4=5,IF('Detailed Cash Flow Chart'!Y10="",0,'Detailed Cash Flow Chart'!Y10),0)
-IF('Financial Goals (non-recurring)'!$J$4=5,IF('Detailed Cash Flow Chart'!AA10="",0,'Detailed Cash Flow Chart'!AA10),0)
-IF('Financial Goals (recurring)'!$B$3=5,IF('Detailed Cash Flow Chart'!AG10="",0,'Detailed Cash Flow Chart'!AG10),0)
-IF('Financial Goals (recurring)'!$K$3=5,IF('Detailed Cash Flow Chart'!AN10="",0,'Detailed Cash Flow Chart'!AN10),0)</f>
        <v>-34037.122339162524</v>
      </c>
      <c r="AI10" s="145">
        <f ca="1">AG10
-IF('Financial Goals (non-recurring)'!$B$4=6,IF('Detailed Cash Flow Chart'!S10="",0,'Detailed Cash Flow Chart'!S10),0)
-IF('Financial Goals (non-recurring)'!$D$4=6,IF('Detailed Cash Flow Chart'!U10="",0,'Detailed Cash Flow Chart'!U10),0)
-IF('Financial Goals (non-recurring)'!$F$4=6,IF('Detailed Cash Flow Chart'!W10="",0,'Detailed Cash Flow Chart'!W10),0)
-IF('Financial Goals (non-recurring)'!$H$4=6,IF('Detailed Cash Flow Chart'!Y10="",0,'Detailed Cash Flow Chart'!Y10),0)
-IF('Financial Goals (non-recurring)'!$J$4=6,IF('Detailed Cash Flow Chart'!AA10="",0,'Detailed Cash Flow Chart'!AA10),0)
-IF('Financial Goals (recurring)'!$B$3=6,IF('Detailed Cash Flow Chart'!AG10="",0,'Detailed Cash Flow Chart'!AG10),0)
-IF('Financial Goals (recurring)'!$K$3=6,IF('Detailed Cash Flow Chart'!AN10="",0,'Detailed Cash Flow Chart'!AN10),0)</f>
        <v>-34037.122339162524</v>
      </c>
      <c r="AK10" s="145">
        <f ca="1">AI10
-IF('Financial Goals (non-recurring)'!$B$4=7,IF('Detailed Cash Flow Chart'!S10="",0,'Detailed Cash Flow Chart'!S10),0)
-IF('Financial Goals (non-recurring)'!$D$4=7,IF('Detailed Cash Flow Chart'!U10="",0,'Detailed Cash Flow Chart'!U10),0)
-IF('Financial Goals (non-recurring)'!$F$4=7,IF('Detailed Cash Flow Chart'!W10="",0,'Detailed Cash Flow Chart'!W10),0)
-IF('Financial Goals (non-recurring)'!$H$4=7,IF('Detailed Cash Flow Chart'!Y10="",0,'Detailed Cash Flow Chart'!Y10),0)
-IF('Financial Goals (non-recurring)'!$J$4=7,IF('Detailed Cash Flow Chart'!AA10="",0,'Detailed Cash Flow Chart'!AA10),0)
-IF('Financial Goals (recurring)'!$B$3=7,IF('Detailed Cash Flow Chart'!AG10="",0,'Detailed Cash Flow Chart'!AG10),0)
-IF('Financial Goals (recurring)'!$K$3=7,IF('Detailed Cash Flow Chart'!AN10="",0,'Detailed Cash Flow Chart'!AN10),0)</f>
        <v>-34037.122339162524</v>
      </c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</row>
    <row r="11" spans="1:61" ht="15.6">
      <c r="A11" s="38">
        <f ca="1">'Detailed Cash Flow Chart'!AJ11</f>
        <v>2021</v>
      </c>
      <c r="B11" s="40">
        <f ca="1">'Detailed Cash Flow Chart'!B11</f>
        <v>47</v>
      </c>
      <c r="C11" s="87">
        <f t="shared" ca="1" si="5"/>
        <v>194871.71000000002</v>
      </c>
      <c r="D11" s="87">
        <f t="shared" ca="1" si="0"/>
        <v>0</v>
      </c>
      <c r="E11" s="87">
        <f t="shared" ca="1" si="1"/>
        <v>0</v>
      </c>
      <c r="F11" s="87">
        <f t="shared" ca="1" si="2"/>
        <v>0</v>
      </c>
      <c r="G11" s="87">
        <f t="shared" ca="1" si="3"/>
        <v>0</v>
      </c>
      <c r="H11" s="87">
        <f t="shared" ca="1" si="6"/>
        <v>0</v>
      </c>
      <c r="I11" s="87">
        <f ca="1">'Detailed Cash Flow Chart'!D11</f>
        <v>0</v>
      </c>
      <c r="J11" s="32">
        <f ca="1">'Detailed Cash Flow Chart'!C11</f>
        <v>59411.271426542444</v>
      </c>
      <c r="K11" s="46">
        <f t="shared" ca="1" si="4"/>
        <v>55000</v>
      </c>
      <c r="L11" s="32">
        <f ca="1">'Detailed Cash Flow Chart'!AQ11</f>
        <v>111856.21561051301</v>
      </c>
      <c r="M11" s="32">
        <f t="shared" ca="1" si="7"/>
        <v>80460.438573457592</v>
      </c>
      <c r="N11" s="28"/>
      <c r="O11" s="68" t="str">
        <f>IF('Financial Goals (recurring)'!B8=0,"",'Financial Goals (recurring)'!A2)</f>
        <v/>
      </c>
      <c r="P11" s="68" t="str">
        <f>IF(O11="","",'Financial Goals (recurring)'!D4)</f>
        <v/>
      </c>
      <c r="Q11" s="68" t="str">
        <f>IF(O11="","",MAX('Financial Goals (recurring)'!E4:E34))</f>
        <v/>
      </c>
      <c r="R11" s="68" t="str">
        <f>IF(O11="","",Report!I23)</f>
        <v/>
      </c>
      <c r="S11" s="136" t="str">
        <f t="shared" si="8"/>
        <v>see note 2 below</v>
      </c>
      <c r="T11" s="155" t="str">
        <f t="shared" si="9"/>
        <v/>
      </c>
      <c r="U11" s="28"/>
      <c r="W11" s="67"/>
      <c r="X11" s="67"/>
      <c r="Y11" s="140">
        <f ca="1">IF('Detailed Cash Flow Chart'!E11=0,NA(),M11-'Detailed Cash Flow Chart'!E11)</f>
        <v>30351.593372110314</v>
      </c>
      <c r="Z11" s="83"/>
      <c r="AA11" s="141">
        <f ca="1">Y11
-IF('Financial Goals (non-recurring)'!$B$4=2,IF('Detailed Cash Flow Chart'!S11="",0,'Detailed Cash Flow Chart'!S11),0)
-IF('Financial Goals (non-recurring)'!$D$4=2,IF('Detailed Cash Flow Chart'!U11="",0,'Detailed Cash Flow Chart'!U11),0)
-IF('Financial Goals (non-recurring)'!$F$4=2,IF('Detailed Cash Flow Chart'!W11="",0,'Detailed Cash Flow Chart'!W11),0)
-IF('Financial Goals (non-recurring)'!$H$4=2,IF('Detailed Cash Flow Chart'!Y11="",0,'Detailed Cash Flow Chart'!Y11),0)
-IF('Financial Goals (non-recurring)'!$J$4=2,IF('Detailed Cash Flow Chart'!AA11="",0,'Detailed Cash Flow Chart'!AA11),0)
-IF('Financial Goals (recurring)'!$B$3=2,IF('Detailed Cash Flow Chart'!AG11="",0,'Detailed Cash Flow Chart'!AG11),0)
-IF('Financial Goals (recurring)'!$K$3=2,IF('Detailed Cash Flow Chart'!AN11="",0,'Detailed Cash Flow Chart'!AN11),0)</f>
        <v>30351.593372110314</v>
      </c>
      <c r="AB11" s="139"/>
      <c r="AC11" s="140">
        <f ca="1">AA11
-IF('Financial Goals (non-recurring)'!$B$4=3,IF('Detailed Cash Flow Chart'!S11="",0,'Detailed Cash Flow Chart'!S11),0)
-IF('Financial Goals (non-recurring)'!$D$4=3,IF('Detailed Cash Flow Chart'!U11="",0,'Detailed Cash Flow Chart'!U11),0)
-IF('Financial Goals (non-recurring)'!$F$4=3,IF('Detailed Cash Flow Chart'!W11="",0,'Detailed Cash Flow Chart'!W11),0)
-IF('Financial Goals (non-recurring)'!$H$4=3,IF('Detailed Cash Flow Chart'!Y11="",0,'Detailed Cash Flow Chart'!Y11),0)
-IF('Financial Goals (non-recurring)'!$J$4=3,IF('Detailed Cash Flow Chart'!AA11="",0,'Detailed Cash Flow Chart'!AA11),0)
-IF('Financial Goals (recurring)'!$B$3=3,IF('Detailed Cash Flow Chart'!AG11="",0,'Detailed Cash Flow Chart'!AG11),0)
-IF('Financial Goals (recurring)'!$K$3=3,IF('Detailed Cash Flow Chart'!AN11="",0,'Detailed Cash Flow Chart'!AN11),0)</f>
        <v>-31395.777037055421</v>
      </c>
      <c r="AD11" s="83"/>
      <c r="AE11" s="146">
        <f ca="1">AC11
-IF('Financial Goals (non-recurring)'!$B$4=4,IF('Detailed Cash Flow Chart'!S11="",0,'Detailed Cash Flow Chart'!S11),0)
-IF('Financial Goals (non-recurring)'!$D$4=4,IF('Detailed Cash Flow Chart'!U11="",0,'Detailed Cash Flow Chart'!U11),0)
-IF('Financial Goals (non-recurring)'!$F$4=4,IF('Detailed Cash Flow Chart'!W11="",0,'Detailed Cash Flow Chart'!W11),0)
-IF('Financial Goals (non-recurring)'!$H$4=4,IF('Detailed Cash Flow Chart'!Y11="",0,'Detailed Cash Flow Chart'!Y11),0)
-IF('Financial Goals (non-recurring)'!$J$4=4,IF('Detailed Cash Flow Chart'!AA11="",0,'Detailed Cash Flow Chart'!AA11),0)
-IF('Financial Goals (recurring)'!$B$3=4,IF('Detailed Cash Flow Chart'!AG11="",0,'Detailed Cash Flow Chart'!AG11),0)
-IF('Financial Goals (recurring)'!$K$3=4,IF('Detailed Cash Flow Chart'!AN11="",0,'Detailed Cash Flow Chart'!AN11),0)</f>
        <v>-31395.777037055421</v>
      </c>
      <c r="AF11" s="139"/>
      <c r="AG11" s="145">
        <f ca="1">AE11
-IF('Financial Goals (non-recurring)'!$B$4=5,IF('Detailed Cash Flow Chart'!S11="",0,'Detailed Cash Flow Chart'!S11),0)
-IF('Financial Goals (non-recurring)'!$D$4=5,IF('Detailed Cash Flow Chart'!U11="",0,'Detailed Cash Flow Chart'!U11),0)
-IF('Financial Goals (non-recurring)'!$F$4=5,IF('Detailed Cash Flow Chart'!W11="",0,'Detailed Cash Flow Chart'!W11),0)
-IF('Financial Goals (non-recurring)'!$H$4=5,IF('Detailed Cash Flow Chart'!Y11="",0,'Detailed Cash Flow Chart'!Y11),0)
-IF('Financial Goals (non-recurring)'!$J$4=5,IF('Detailed Cash Flow Chart'!AA11="",0,'Detailed Cash Flow Chart'!AA11),0)
-IF('Financial Goals (recurring)'!$B$3=5,IF('Detailed Cash Flow Chart'!AG11="",0,'Detailed Cash Flow Chart'!AG11),0)
-IF('Financial Goals (recurring)'!$K$3=5,IF('Detailed Cash Flow Chart'!AN11="",0,'Detailed Cash Flow Chart'!AN11),0)</f>
        <v>-31395.777037055421</v>
      </c>
      <c r="AI11" s="145">
        <f ca="1">AG11
-IF('Financial Goals (non-recurring)'!$B$4=6,IF('Detailed Cash Flow Chart'!S11="",0,'Detailed Cash Flow Chart'!S11),0)
-IF('Financial Goals (non-recurring)'!$D$4=6,IF('Detailed Cash Flow Chart'!U11="",0,'Detailed Cash Flow Chart'!U11),0)
-IF('Financial Goals (non-recurring)'!$F$4=6,IF('Detailed Cash Flow Chart'!W11="",0,'Detailed Cash Flow Chart'!W11),0)
-IF('Financial Goals (non-recurring)'!$H$4=6,IF('Detailed Cash Flow Chart'!Y11="",0,'Detailed Cash Flow Chart'!Y11),0)
-IF('Financial Goals (non-recurring)'!$J$4=6,IF('Detailed Cash Flow Chart'!AA11="",0,'Detailed Cash Flow Chart'!AA11),0)
-IF('Financial Goals (recurring)'!$B$3=6,IF('Detailed Cash Flow Chart'!AG11="",0,'Detailed Cash Flow Chart'!AG11),0)
-IF('Financial Goals (recurring)'!$K$3=6,IF('Detailed Cash Flow Chart'!AN11="",0,'Detailed Cash Flow Chart'!AN11),0)</f>
        <v>-31395.777037055421</v>
      </c>
      <c r="AK11" s="145">
        <f ca="1">AI11
-IF('Financial Goals (non-recurring)'!$B$4=7,IF('Detailed Cash Flow Chart'!S11="",0,'Detailed Cash Flow Chart'!S11),0)
-IF('Financial Goals (non-recurring)'!$D$4=7,IF('Detailed Cash Flow Chart'!U11="",0,'Detailed Cash Flow Chart'!U11),0)
-IF('Financial Goals (non-recurring)'!$F$4=7,IF('Detailed Cash Flow Chart'!W11="",0,'Detailed Cash Flow Chart'!W11),0)
-IF('Financial Goals (non-recurring)'!$H$4=7,IF('Detailed Cash Flow Chart'!Y11="",0,'Detailed Cash Flow Chart'!Y11),0)
-IF('Financial Goals (non-recurring)'!$J$4=7,IF('Detailed Cash Flow Chart'!AA11="",0,'Detailed Cash Flow Chart'!AA11),0)
-IF('Financial Goals (recurring)'!$B$3=7,IF('Detailed Cash Flow Chart'!AG11="",0,'Detailed Cash Flow Chart'!AG11),0)
-IF('Financial Goals (recurring)'!$K$3=7,IF('Detailed Cash Flow Chart'!AN11="",0,'Detailed Cash Flow Chart'!AN11),0)</f>
        <v>-31395.777037055421</v>
      </c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</row>
    <row r="12" spans="1:61" ht="15.6">
      <c r="A12" s="38">
        <f ca="1">'Detailed Cash Flow Chart'!AJ12</f>
        <v>2022</v>
      </c>
      <c r="B12" s="40">
        <f ca="1">'Detailed Cash Flow Chart'!B12</f>
        <v>48</v>
      </c>
      <c r="C12" s="87">
        <f t="shared" ca="1" si="5"/>
        <v>214358.88100000002</v>
      </c>
      <c r="D12" s="87">
        <f t="shared" ca="1" si="0"/>
        <v>0</v>
      </c>
      <c r="E12" s="87">
        <f t="shared" ca="1" si="1"/>
        <v>0</v>
      </c>
      <c r="F12" s="87">
        <f t="shared" ca="1" si="2"/>
        <v>0</v>
      </c>
      <c r="G12" s="87">
        <f t="shared" ca="1" si="3"/>
        <v>0</v>
      </c>
      <c r="H12" s="87">
        <f t="shared" ca="1" si="6"/>
        <v>0</v>
      </c>
      <c r="I12" s="87">
        <f ca="1">'Detailed Cash Flow Chart'!D12</f>
        <v>0</v>
      </c>
      <c r="J12" s="32">
        <f ca="1">'Detailed Cash Flow Chart'!C12</f>
        <v>64758.285854931266</v>
      </c>
      <c r="K12" s="46">
        <f t="shared" ca="1" si="4"/>
        <v>55000</v>
      </c>
      <c r="L12" s="32">
        <f ca="1">'Detailed Cash Flow Chart'!AQ12</f>
        <v>123041.83717156432</v>
      </c>
      <c r="M12" s="32">
        <f t="shared" ca="1" si="7"/>
        <v>94600.595145068772</v>
      </c>
      <c r="N12" s="28"/>
      <c r="O12" s="154" t="str">
        <f>IF('Financial Goals (recurring)'!K8=0,"",'Financial Goals (recurring)'!J2)</f>
        <v/>
      </c>
      <c r="P12" s="154" t="str">
        <f>IF(O12="","",'Financial Goals (recurring)'!M4)</f>
        <v/>
      </c>
      <c r="Q12" s="154" t="str">
        <f>IF(O12="","",MAX('Financial Goals (recurring)'!N4:N34))</f>
        <v/>
      </c>
      <c r="R12" s="154" t="str">
        <f>IF(O12="","",Report!I24)</f>
        <v/>
      </c>
      <c r="S12" s="136" t="str">
        <f>IF(Q12&gt;$Q$5,"see note 2 below",IF(R12="","",INDEX($V$4:$X$10,MATCH(R12,$W$4:$W$10,0),1)))</f>
        <v>see note 2 below</v>
      </c>
      <c r="T12" s="155" t="str">
        <f t="shared" si="9"/>
        <v/>
      </c>
      <c r="U12" s="28"/>
      <c r="W12" s="67"/>
      <c r="X12" s="67"/>
      <c r="Y12" s="140">
        <f ca="1">IF('Detailed Cash Flow Chart'!E12=0,NA(),M12-'Detailed Cash Flow Chart'!E12)</f>
        <v>39480.865423586765</v>
      </c>
      <c r="Z12" s="83"/>
      <c r="AA12" s="141">
        <f ca="1">Y12
-IF('Financial Goals (non-recurring)'!$B$4=2,IF('Detailed Cash Flow Chart'!S12="",0,'Detailed Cash Flow Chart'!S12),0)
-IF('Financial Goals (non-recurring)'!$D$4=2,IF('Detailed Cash Flow Chart'!U12="",0,'Detailed Cash Flow Chart'!U12),0)
-IF('Financial Goals (non-recurring)'!$F$4=2,IF('Detailed Cash Flow Chart'!W12="",0,'Detailed Cash Flow Chart'!W12),0)
-IF('Financial Goals (non-recurring)'!$H$4=2,IF('Detailed Cash Flow Chart'!Y12="",0,'Detailed Cash Flow Chart'!Y12),0)
-IF('Financial Goals (non-recurring)'!$J$4=2,IF('Detailed Cash Flow Chart'!AA12="",0,'Detailed Cash Flow Chart'!AA12),0)
-IF('Financial Goals (recurring)'!$B$3=2,IF('Detailed Cash Flow Chart'!AG12="",0,'Detailed Cash Flow Chart'!AG12),0)
-IF('Financial Goals (recurring)'!$K$3=2,IF('Detailed Cash Flow Chart'!AN12="",0,'Detailed Cash Flow Chart'!AN12),0)</f>
        <v>39480.865423586765</v>
      </c>
      <c r="AB12" s="139"/>
      <c r="AC12" s="140">
        <f ca="1">AA12
-IF('Financial Goals (non-recurring)'!$B$4=3,IF('Detailed Cash Flow Chart'!S12="",0,'Detailed Cash Flow Chart'!S12),0)
-IF('Financial Goals (non-recurring)'!$D$4=3,IF('Detailed Cash Flow Chart'!U12="",0,'Detailed Cash Flow Chart'!U12),0)
-IF('Financial Goals (non-recurring)'!$F$4=3,IF('Detailed Cash Flow Chart'!W12="",0,'Detailed Cash Flow Chart'!W12),0)
-IF('Financial Goals (non-recurring)'!$H$4=3,IF('Detailed Cash Flow Chart'!Y12="",0,'Detailed Cash Flow Chart'!Y12),0)
-IF('Financial Goals (non-recurring)'!$J$4=3,IF('Detailed Cash Flow Chart'!AA12="",0,'Detailed Cash Flow Chart'!AA12),0)
-IF('Financial Goals (recurring)'!$B$3=3,IF('Detailed Cash Flow Chart'!AG12="",0,'Detailed Cash Flow Chart'!AG12),0)
-IF('Financial Goals (recurring)'!$K$3=3,IF('Detailed Cash Flow Chart'!AN12="",0,'Detailed Cash Flow Chart'!AN12),0)</f>
        <v>-28441.24202649554</v>
      </c>
      <c r="AD12" s="83"/>
      <c r="AE12" s="146">
        <f ca="1">AC12
-IF('Financial Goals (non-recurring)'!$B$4=4,IF('Detailed Cash Flow Chart'!S12="",0,'Detailed Cash Flow Chart'!S12),0)
-IF('Financial Goals (non-recurring)'!$D$4=4,IF('Detailed Cash Flow Chart'!U12="",0,'Detailed Cash Flow Chart'!U12),0)
-IF('Financial Goals (non-recurring)'!$F$4=4,IF('Detailed Cash Flow Chart'!W12="",0,'Detailed Cash Flow Chart'!W12),0)
-IF('Financial Goals (non-recurring)'!$H$4=4,IF('Detailed Cash Flow Chart'!Y12="",0,'Detailed Cash Flow Chart'!Y12),0)
-IF('Financial Goals (non-recurring)'!$J$4=4,IF('Detailed Cash Flow Chart'!AA12="",0,'Detailed Cash Flow Chart'!AA12),0)
-IF('Financial Goals (recurring)'!$B$3=4,IF('Detailed Cash Flow Chart'!AG12="",0,'Detailed Cash Flow Chart'!AG12),0)
-IF('Financial Goals (recurring)'!$K$3=4,IF('Detailed Cash Flow Chart'!AN12="",0,'Detailed Cash Flow Chart'!AN12),0)</f>
        <v>-28441.24202649554</v>
      </c>
      <c r="AF12" s="139"/>
      <c r="AG12" s="145">
        <f ca="1">AE12
-IF('Financial Goals (non-recurring)'!$B$4=5,IF('Detailed Cash Flow Chart'!S12="",0,'Detailed Cash Flow Chart'!S12),0)
-IF('Financial Goals (non-recurring)'!$D$4=5,IF('Detailed Cash Flow Chart'!U12="",0,'Detailed Cash Flow Chart'!U12),0)
-IF('Financial Goals (non-recurring)'!$F$4=5,IF('Detailed Cash Flow Chart'!W12="",0,'Detailed Cash Flow Chart'!W12),0)
-IF('Financial Goals (non-recurring)'!$H$4=5,IF('Detailed Cash Flow Chart'!Y12="",0,'Detailed Cash Flow Chart'!Y12),0)
-IF('Financial Goals (non-recurring)'!$J$4=5,IF('Detailed Cash Flow Chart'!AA12="",0,'Detailed Cash Flow Chart'!AA12),0)
-IF('Financial Goals (recurring)'!$B$3=5,IF('Detailed Cash Flow Chart'!AG12="",0,'Detailed Cash Flow Chart'!AG12),0)
-IF('Financial Goals (recurring)'!$K$3=5,IF('Detailed Cash Flow Chart'!AN12="",0,'Detailed Cash Flow Chart'!AN12),0)</f>
        <v>-28441.24202649554</v>
      </c>
      <c r="AI12" s="145">
        <f ca="1">AG12
-IF('Financial Goals (non-recurring)'!$B$4=6,IF('Detailed Cash Flow Chart'!S12="",0,'Detailed Cash Flow Chart'!S12),0)
-IF('Financial Goals (non-recurring)'!$D$4=6,IF('Detailed Cash Flow Chart'!U12="",0,'Detailed Cash Flow Chart'!U12),0)
-IF('Financial Goals (non-recurring)'!$F$4=6,IF('Detailed Cash Flow Chart'!W12="",0,'Detailed Cash Flow Chart'!W12),0)
-IF('Financial Goals (non-recurring)'!$H$4=6,IF('Detailed Cash Flow Chart'!Y12="",0,'Detailed Cash Flow Chart'!Y12),0)
-IF('Financial Goals (non-recurring)'!$J$4=6,IF('Detailed Cash Flow Chart'!AA12="",0,'Detailed Cash Flow Chart'!AA12),0)
-IF('Financial Goals (recurring)'!$B$3=6,IF('Detailed Cash Flow Chart'!AG12="",0,'Detailed Cash Flow Chart'!AG12),0)
-IF('Financial Goals (recurring)'!$K$3=6,IF('Detailed Cash Flow Chart'!AN12="",0,'Detailed Cash Flow Chart'!AN12),0)</f>
        <v>-28441.24202649554</v>
      </c>
      <c r="AK12" s="145">
        <f ca="1">AI12
-IF('Financial Goals (non-recurring)'!$B$4=7,IF('Detailed Cash Flow Chart'!S12="",0,'Detailed Cash Flow Chart'!S12),0)
-IF('Financial Goals (non-recurring)'!$D$4=7,IF('Detailed Cash Flow Chart'!U12="",0,'Detailed Cash Flow Chart'!U12),0)
-IF('Financial Goals (non-recurring)'!$F$4=7,IF('Detailed Cash Flow Chart'!W12="",0,'Detailed Cash Flow Chart'!W12),0)
-IF('Financial Goals (non-recurring)'!$H$4=7,IF('Detailed Cash Flow Chart'!Y12="",0,'Detailed Cash Flow Chart'!Y12),0)
-IF('Financial Goals (non-recurring)'!$J$4=7,IF('Detailed Cash Flow Chart'!AA12="",0,'Detailed Cash Flow Chart'!AA12),0)
-IF('Financial Goals (recurring)'!$B$3=7,IF('Detailed Cash Flow Chart'!AG12="",0,'Detailed Cash Flow Chart'!AG12),0)
-IF('Financial Goals (recurring)'!$K$3=7,IF('Detailed Cash Flow Chart'!AN12="",0,'Detailed Cash Flow Chart'!AN12),0)</f>
        <v>-28441.24202649554</v>
      </c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</row>
    <row r="13" spans="1:61" ht="15.6">
      <c r="A13" s="38">
        <f ca="1">'Detailed Cash Flow Chart'!AJ13</f>
        <v>2023</v>
      </c>
      <c r="B13" s="40">
        <f ca="1">'Detailed Cash Flow Chart'!B13</f>
        <v>49</v>
      </c>
      <c r="C13" s="87">
        <f t="shared" ca="1" si="5"/>
        <v>235794.76910000003</v>
      </c>
      <c r="D13" s="87">
        <f t="shared" ca="1" si="0"/>
        <v>0</v>
      </c>
      <c r="E13" s="87">
        <f t="shared" ca="1" si="1"/>
        <v>0</v>
      </c>
      <c r="F13" s="87">
        <f t="shared" ca="1" si="2"/>
        <v>0</v>
      </c>
      <c r="G13" s="87">
        <f t="shared" ca="1" si="3"/>
        <v>0</v>
      </c>
      <c r="H13" s="87">
        <f t="shared" ca="1" si="6"/>
        <v>0</v>
      </c>
      <c r="I13" s="87">
        <f ca="1">'Detailed Cash Flow Chart'!D13</f>
        <v>0</v>
      </c>
      <c r="J13" s="32">
        <f ca="1">'Detailed Cash Flow Chart'!C13</f>
        <v>70586.531581875082</v>
      </c>
      <c r="K13" s="46">
        <f t="shared" ca="1" si="4"/>
        <v>55000</v>
      </c>
      <c r="L13" s="32">
        <f ca="1">'Detailed Cash Flow Chart'!AQ13</f>
        <v>135346.02088872076</v>
      </c>
      <c r="M13" s="32">
        <f t="shared" ca="1" si="7"/>
        <v>110208.23751812495</v>
      </c>
      <c r="N13" s="28"/>
      <c r="O13" s="156" t="s">
        <v>224</v>
      </c>
      <c r="P13" s="157"/>
      <c r="Q13" s="157"/>
      <c r="R13" s="157"/>
      <c r="S13" s="157"/>
      <c r="T13" s="158"/>
      <c r="U13" s="28"/>
      <c r="W13" s="67"/>
      <c r="X13" s="67"/>
      <c r="Y13" s="140">
        <f ca="1">IF('Detailed Cash Flow Chart'!E13=0,NA(),M13-'Detailed Cash Flow Chart'!E13)</f>
        <v>49576.534824494745</v>
      </c>
      <c r="Z13" s="83"/>
      <c r="AA13" s="141">
        <f ca="1">Y13
-IF('Financial Goals (non-recurring)'!$B$4=2,IF('Detailed Cash Flow Chart'!S13="",0,'Detailed Cash Flow Chart'!S13),0)
-IF('Financial Goals (non-recurring)'!$D$4=2,IF('Detailed Cash Flow Chart'!U13="",0,'Detailed Cash Flow Chart'!U13),0)
-IF('Financial Goals (non-recurring)'!$F$4=2,IF('Detailed Cash Flow Chart'!W13="",0,'Detailed Cash Flow Chart'!W13),0)
-IF('Financial Goals (non-recurring)'!$H$4=2,IF('Detailed Cash Flow Chart'!Y13="",0,'Detailed Cash Flow Chart'!Y13),0)
-IF('Financial Goals (non-recurring)'!$J$4=2,IF('Detailed Cash Flow Chart'!AA13="",0,'Detailed Cash Flow Chart'!AA13),0)
-IF('Financial Goals (recurring)'!$B$3=2,IF('Detailed Cash Flow Chart'!AG13="",0,'Detailed Cash Flow Chart'!AG13),0)
-IF('Financial Goals (recurring)'!$K$3=2,IF('Detailed Cash Flow Chart'!AN13="",0,'Detailed Cash Flow Chart'!AN13),0)</f>
        <v>49576.534824494745</v>
      </c>
      <c r="AB13" s="139"/>
      <c r="AC13" s="140">
        <f ca="1">AA13
-IF('Financial Goals (non-recurring)'!$B$4=3,IF('Detailed Cash Flow Chart'!S13="",0,'Detailed Cash Flow Chart'!S13),0)
-IF('Financial Goals (non-recurring)'!$D$4=3,IF('Detailed Cash Flow Chart'!U13="",0,'Detailed Cash Flow Chart'!U13),0)
-IF('Financial Goals (non-recurring)'!$F$4=3,IF('Detailed Cash Flow Chart'!W13="",0,'Detailed Cash Flow Chart'!W13),0)
-IF('Financial Goals (non-recurring)'!$H$4=3,IF('Detailed Cash Flow Chart'!Y13="",0,'Detailed Cash Flow Chart'!Y13),0)
-IF('Financial Goals (non-recurring)'!$J$4=3,IF('Detailed Cash Flow Chart'!AA13="",0,'Detailed Cash Flow Chart'!AA13),0)
-IF('Financial Goals (recurring)'!$B$3=3,IF('Detailed Cash Flow Chart'!AG13="",0,'Detailed Cash Flow Chart'!AG13),0)
-IF('Financial Goals (recurring)'!$K$3=3,IF('Detailed Cash Flow Chart'!AN13="",0,'Detailed Cash Flow Chart'!AN13),0)</f>
        <v>-25137.783370595796</v>
      </c>
      <c r="AD13" s="83"/>
      <c r="AE13" s="146">
        <f ca="1">AC13
-IF('Financial Goals (non-recurring)'!$B$4=4,IF('Detailed Cash Flow Chart'!S13="",0,'Detailed Cash Flow Chart'!S13),0)
-IF('Financial Goals (non-recurring)'!$D$4=4,IF('Detailed Cash Flow Chart'!U13="",0,'Detailed Cash Flow Chart'!U13),0)
-IF('Financial Goals (non-recurring)'!$F$4=4,IF('Detailed Cash Flow Chart'!W13="",0,'Detailed Cash Flow Chart'!W13),0)
-IF('Financial Goals (non-recurring)'!$H$4=4,IF('Detailed Cash Flow Chart'!Y13="",0,'Detailed Cash Flow Chart'!Y13),0)
-IF('Financial Goals (non-recurring)'!$J$4=4,IF('Detailed Cash Flow Chart'!AA13="",0,'Detailed Cash Flow Chart'!AA13),0)
-IF('Financial Goals (recurring)'!$B$3=4,IF('Detailed Cash Flow Chart'!AG13="",0,'Detailed Cash Flow Chart'!AG13),0)
-IF('Financial Goals (recurring)'!$K$3=4,IF('Detailed Cash Flow Chart'!AN13="",0,'Detailed Cash Flow Chart'!AN13),0)</f>
        <v>-25137.783370595796</v>
      </c>
      <c r="AF13" s="139"/>
      <c r="AG13" s="145">
        <f ca="1">AE13
-IF('Financial Goals (non-recurring)'!$B$4=5,IF('Detailed Cash Flow Chart'!S13="",0,'Detailed Cash Flow Chart'!S13),0)
-IF('Financial Goals (non-recurring)'!$D$4=5,IF('Detailed Cash Flow Chart'!U13="",0,'Detailed Cash Flow Chart'!U13),0)
-IF('Financial Goals (non-recurring)'!$F$4=5,IF('Detailed Cash Flow Chart'!W13="",0,'Detailed Cash Flow Chart'!W13),0)
-IF('Financial Goals (non-recurring)'!$H$4=5,IF('Detailed Cash Flow Chart'!Y13="",0,'Detailed Cash Flow Chart'!Y13),0)
-IF('Financial Goals (non-recurring)'!$J$4=5,IF('Detailed Cash Flow Chart'!AA13="",0,'Detailed Cash Flow Chart'!AA13),0)
-IF('Financial Goals (recurring)'!$B$3=5,IF('Detailed Cash Flow Chart'!AG13="",0,'Detailed Cash Flow Chart'!AG13),0)
-IF('Financial Goals (recurring)'!$K$3=5,IF('Detailed Cash Flow Chart'!AN13="",0,'Detailed Cash Flow Chart'!AN13),0)</f>
        <v>-25137.783370595796</v>
      </c>
      <c r="AI13" s="145">
        <f ca="1">AG13
-IF('Financial Goals (non-recurring)'!$B$4=6,IF('Detailed Cash Flow Chart'!S13="",0,'Detailed Cash Flow Chart'!S13),0)
-IF('Financial Goals (non-recurring)'!$D$4=6,IF('Detailed Cash Flow Chart'!U13="",0,'Detailed Cash Flow Chart'!U13),0)
-IF('Financial Goals (non-recurring)'!$F$4=6,IF('Detailed Cash Flow Chart'!W13="",0,'Detailed Cash Flow Chart'!W13),0)
-IF('Financial Goals (non-recurring)'!$H$4=6,IF('Detailed Cash Flow Chart'!Y13="",0,'Detailed Cash Flow Chart'!Y13),0)
-IF('Financial Goals (non-recurring)'!$J$4=6,IF('Detailed Cash Flow Chart'!AA13="",0,'Detailed Cash Flow Chart'!AA13),0)
-IF('Financial Goals (recurring)'!$B$3=6,IF('Detailed Cash Flow Chart'!AG13="",0,'Detailed Cash Flow Chart'!AG13),0)
-IF('Financial Goals (recurring)'!$K$3=6,IF('Detailed Cash Flow Chart'!AN13="",0,'Detailed Cash Flow Chart'!AN13),0)</f>
        <v>-25137.783370595796</v>
      </c>
      <c r="AK13" s="145">
        <f ca="1">AI13
-IF('Financial Goals (non-recurring)'!$B$4=7,IF('Detailed Cash Flow Chart'!S13="",0,'Detailed Cash Flow Chart'!S13),0)
-IF('Financial Goals (non-recurring)'!$D$4=7,IF('Detailed Cash Flow Chart'!U13="",0,'Detailed Cash Flow Chart'!U13),0)
-IF('Financial Goals (non-recurring)'!$F$4=7,IF('Detailed Cash Flow Chart'!W13="",0,'Detailed Cash Flow Chart'!W13),0)
-IF('Financial Goals (non-recurring)'!$H$4=7,IF('Detailed Cash Flow Chart'!Y13="",0,'Detailed Cash Flow Chart'!Y13),0)
-IF('Financial Goals (non-recurring)'!$J$4=7,IF('Detailed Cash Flow Chart'!AA13="",0,'Detailed Cash Flow Chart'!AA13),0)
-IF('Financial Goals (recurring)'!$B$3=7,IF('Detailed Cash Flow Chart'!AG13="",0,'Detailed Cash Flow Chart'!AG13),0)
-IF('Financial Goals (recurring)'!$K$3=7,IF('Detailed Cash Flow Chart'!AN13="",0,'Detailed Cash Flow Chart'!AN13),0)</f>
        <v>-25137.783370595796</v>
      </c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</row>
    <row r="14" spans="1:61" ht="15.6">
      <c r="A14" s="38">
        <f ca="1">'Detailed Cash Flow Chart'!AJ14</f>
        <v>2024</v>
      </c>
      <c r="B14" s="40">
        <f ca="1">'Detailed Cash Flow Chart'!B14</f>
        <v>50</v>
      </c>
      <c r="C14" s="87">
        <f t="shared" ca="1" si="5"/>
        <v>259374.24601000003</v>
      </c>
      <c r="D14" s="87">
        <f t="shared" ca="1" si="0"/>
        <v>0</v>
      </c>
      <c r="E14" s="87">
        <f t="shared" ca="1" si="1"/>
        <v>0</v>
      </c>
      <c r="F14" s="87">
        <f t="shared" ca="1" si="2"/>
        <v>0</v>
      </c>
      <c r="G14" s="87">
        <f t="shared" ca="1" si="3"/>
        <v>0</v>
      </c>
      <c r="H14" s="87">
        <f t="shared" ca="1" si="6"/>
        <v>0</v>
      </c>
      <c r="I14" s="87">
        <f ca="1">'Detailed Cash Flow Chart'!D14</f>
        <v>0</v>
      </c>
      <c r="J14" s="32">
        <f ca="1">'Detailed Cash Flow Chart'!C14</f>
        <v>76939.319424243848</v>
      </c>
      <c r="K14" s="46">
        <f t="shared" ca="1" si="4"/>
        <v>55000</v>
      </c>
      <c r="L14" s="32">
        <f ca="1">'Detailed Cash Flow Chart'!AQ14</f>
        <v>148880.62297759281</v>
      </c>
      <c r="M14" s="32">
        <f t="shared" ca="1" si="7"/>
        <v>127434.92658575618</v>
      </c>
      <c r="N14" s="28"/>
      <c r="O14" s="137" t="s">
        <v>196</v>
      </c>
      <c r="P14" s="94"/>
      <c r="Q14" s="94"/>
      <c r="R14" s="94"/>
      <c r="S14" s="94"/>
      <c r="T14" s="94"/>
      <c r="U14" s="28"/>
      <c r="W14" s="67"/>
      <c r="X14" s="67"/>
      <c r="Y14" s="140">
        <f ca="1">IF('Detailed Cash Flow Chart'!E14=0,NA(),M14-'Detailed Cash Flow Chart'!E14)</f>
        <v>60740.053622762964</v>
      </c>
      <c r="Z14" s="83"/>
      <c r="AA14" s="141">
        <f ca="1">Y14
-IF('Financial Goals (non-recurring)'!$B$4=2,IF('Detailed Cash Flow Chart'!S14="",0,'Detailed Cash Flow Chart'!S14),0)
-IF('Financial Goals (non-recurring)'!$D$4=2,IF('Detailed Cash Flow Chart'!U14="",0,'Detailed Cash Flow Chart'!U14),0)
-IF('Financial Goals (non-recurring)'!$F$4=2,IF('Detailed Cash Flow Chart'!W14="",0,'Detailed Cash Flow Chart'!W14),0)
-IF('Financial Goals (non-recurring)'!$H$4=2,IF('Detailed Cash Flow Chart'!Y14="",0,'Detailed Cash Flow Chart'!Y14),0)
-IF('Financial Goals (non-recurring)'!$J$4=2,IF('Detailed Cash Flow Chart'!AA14="",0,'Detailed Cash Flow Chart'!AA14),0)
-IF('Financial Goals (recurring)'!$B$3=2,IF('Detailed Cash Flow Chart'!AG14="",0,'Detailed Cash Flow Chart'!AG14),0)
-IF('Financial Goals (recurring)'!$K$3=2,IF('Detailed Cash Flow Chart'!AN14="",0,'Detailed Cash Flow Chart'!AN14),0)</f>
        <v>60740.053622762964</v>
      </c>
      <c r="AB14" s="139"/>
      <c r="AC14" s="140">
        <f ca="1">AA14
-IF('Financial Goals (non-recurring)'!$B$4=3,IF('Detailed Cash Flow Chart'!S14="",0,'Detailed Cash Flow Chart'!S14),0)
-IF('Financial Goals (non-recurring)'!$D$4=3,IF('Detailed Cash Flow Chart'!U14="",0,'Detailed Cash Flow Chart'!U14),0)
-IF('Financial Goals (non-recurring)'!$F$4=3,IF('Detailed Cash Flow Chart'!W14="",0,'Detailed Cash Flow Chart'!W14),0)
-IF('Financial Goals (non-recurring)'!$H$4=3,IF('Detailed Cash Flow Chart'!Y14="",0,'Detailed Cash Flow Chart'!Y14),0)
-IF('Financial Goals (non-recurring)'!$J$4=3,IF('Detailed Cash Flow Chart'!AA14="",0,'Detailed Cash Flow Chart'!AA14),0)
-IF('Financial Goals (recurring)'!$B$3=3,IF('Detailed Cash Flow Chart'!AG14="",0,'Detailed Cash Flow Chart'!AG14),0)
-IF('Financial Goals (recurring)'!$K$3=3,IF('Detailed Cash Flow Chart'!AN14="",0,'Detailed Cash Flow Chart'!AN14),0)</f>
        <v>-21445.696391836638</v>
      </c>
      <c r="AD14" s="83"/>
      <c r="AE14" s="146">
        <f ca="1">AC14
-IF('Financial Goals (non-recurring)'!$B$4=4,IF('Detailed Cash Flow Chart'!S14="",0,'Detailed Cash Flow Chart'!S14),0)
-IF('Financial Goals (non-recurring)'!$D$4=4,IF('Detailed Cash Flow Chart'!U14="",0,'Detailed Cash Flow Chart'!U14),0)
-IF('Financial Goals (non-recurring)'!$F$4=4,IF('Detailed Cash Flow Chart'!W14="",0,'Detailed Cash Flow Chart'!W14),0)
-IF('Financial Goals (non-recurring)'!$H$4=4,IF('Detailed Cash Flow Chart'!Y14="",0,'Detailed Cash Flow Chart'!Y14),0)
-IF('Financial Goals (non-recurring)'!$J$4=4,IF('Detailed Cash Flow Chart'!AA14="",0,'Detailed Cash Flow Chart'!AA14),0)
-IF('Financial Goals (recurring)'!$B$3=4,IF('Detailed Cash Flow Chart'!AG14="",0,'Detailed Cash Flow Chart'!AG14),0)
-IF('Financial Goals (recurring)'!$K$3=4,IF('Detailed Cash Flow Chart'!AN14="",0,'Detailed Cash Flow Chart'!AN14),0)</f>
        <v>-21445.696391836638</v>
      </c>
      <c r="AF14" s="139"/>
      <c r="AG14" s="145">
        <f ca="1">AE14
-IF('Financial Goals (non-recurring)'!$B$4=5,IF('Detailed Cash Flow Chart'!S14="",0,'Detailed Cash Flow Chart'!S14),0)
-IF('Financial Goals (non-recurring)'!$D$4=5,IF('Detailed Cash Flow Chart'!U14="",0,'Detailed Cash Flow Chart'!U14),0)
-IF('Financial Goals (non-recurring)'!$F$4=5,IF('Detailed Cash Flow Chart'!W14="",0,'Detailed Cash Flow Chart'!W14),0)
-IF('Financial Goals (non-recurring)'!$H$4=5,IF('Detailed Cash Flow Chart'!Y14="",0,'Detailed Cash Flow Chart'!Y14),0)
-IF('Financial Goals (non-recurring)'!$J$4=5,IF('Detailed Cash Flow Chart'!AA14="",0,'Detailed Cash Flow Chart'!AA14),0)
-IF('Financial Goals (recurring)'!$B$3=5,IF('Detailed Cash Flow Chart'!AG14="",0,'Detailed Cash Flow Chart'!AG14),0)
-IF('Financial Goals (recurring)'!$K$3=5,IF('Detailed Cash Flow Chart'!AN14="",0,'Detailed Cash Flow Chart'!AN14),0)</f>
        <v>-21445.696391836638</v>
      </c>
      <c r="AI14" s="145">
        <f ca="1">AG14
-IF('Financial Goals (non-recurring)'!$B$4=6,IF('Detailed Cash Flow Chart'!S14="",0,'Detailed Cash Flow Chart'!S14),0)
-IF('Financial Goals (non-recurring)'!$D$4=6,IF('Detailed Cash Flow Chart'!U14="",0,'Detailed Cash Flow Chart'!U14),0)
-IF('Financial Goals (non-recurring)'!$F$4=6,IF('Detailed Cash Flow Chart'!W14="",0,'Detailed Cash Flow Chart'!W14),0)
-IF('Financial Goals (non-recurring)'!$H$4=6,IF('Detailed Cash Flow Chart'!Y14="",0,'Detailed Cash Flow Chart'!Y14),0)
-IF('Financial Goals (non-recurring)'!$J$4=6,IF('Detailed Cash Flow Chart'!AA14="",0,'Detailed Cash Flow Chart'!AA14),0)
-IF('Financial Goals (recurring)'!$B$3=6,IF('Detailed Cash Flow Chart'!AG14="",0,'Detailed Cash Flow Chart'!AG14),0)
-IF('Financial Goals (recurring)'!$K$3=6,IF('Detailed Cash Flow Chart'!AN14="",0,'Detailed Cash Flow Chart'!AN14),0)</f>
        <v>-21445.696391836638</v>
      </c>
      <c r="AK14" s="145">
        <f ca="1">AI14
-IF('Financial Goals (non-recurring)'!$B$4=7,IF('Detailed Cash Flow Chart'!S14="",0,'Detailed Cash Flow Chart'!S14),0)
-IF('Financial Goals (non-recurring)'!$D$4=7,IF('Detailed Cash Flow Chart'!U14="",0,'Detailed Cash Flow Chart'!U14),0)
-IF('Financial Goals (non-recurring)'!$F$4=7,IF('Detailed Cash Flow Chart'!W14="",0,'Detailed Cash Flow Chart'!W14),0)
-IF('Financial Goals (non-recurring)'!$H$4=7,IF('Detailed Cash Flow Chart'!Y14="",0,'Detailed Cash Flow Chart'!Y14),0)
-IF('Financial Goals (non-recurring)'!$J$4=7,IF('Detailed Cash Flow Chart'!AA14="",0,'Detailed Cash Flow Chart'!AA14),0)
-IF('Financial Goals (recurring)'!$B$3=7,IF('Detailed Cash Flow Chart'!AG14="",0,'Detailed Cash Flow Chart'!AG14),0)
-IF('Financial Goals (recurring)'!$K$3=7,IF('Detailed Cash Flow Chart'!AN14="",0,'Detailed Cash Flow Chart'!AN14),0)</f>
        <v>-21445.696391836638</v>
      </c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</row>
    <row r="15" spans="1:61" ht="15.6">
      <c r="A15" s="38">
        <f ca="1">'Detailed Cash Flow Chart'!AJ15</f>
        <v>2025</v>
      </c>
      <c r="B15" s="40">
        <f ca="1">'Detailed Cash Flow Chart'!B15</f>
        <v>51</v>
      </c>
      <c r="C15" s="87">
        <f t="shared" ca="1" si="5"/>
        <v>285311.67061100004</v>
      </c>
      <c r="D15" s="87">
        <f t="shared" ca="1" si="0"/>
        <v>0</v>
      </c>
      <c r="E15" s="87">
        <f t="shared" ca="1" si="1"/>
        <v>0</v>
      </c>
      <c r="F15" s="87">
        <f t="shared" ca="1" si="2"/>
        <v>0</v>
      </c>
      <c r="G15" s="87">
        <f t="shared" ca="1" si="3"/>
        <v>0</v>
      </c>
      <c r="H15" s="87">
        <f t="shared" ca="1" si="6"/>
        <v>0</v>
      </c>
      <c r="I15" s="87">
        <f ca="1">'Detailed Cash Flow Chart'!D15</f>
        <v>0</v>
      </c>
      <c r="J15" s="32">
        <f ca="1">'Detailed Cash Flow Chart'!C15</f>
        <v>83863.858172425797</v>
      </c>
      <c r="K15" s="46">
        <f t="shared" ca="1" si="4"/>
        <v>55000</v>
      </c>
      <c r="L15" s="32">
        <f ca="1">'Detailed Cash Flow Chart'!AQ15</f>
        <v>163768.68527535209</v>
      </c>
      <c r="M15" s="32">
        <f t="shared" ca="1" si="7"/>
        <v>146447.81243857424</v>
      </c>
      <c r="N15" s="28"/>
      <c r="O15" s="94" t="s">
        <v>253</v>
      </c>
      <c r="P15" s="94"/>
      <c r="Q15" s="94"/>
      <c r="R15" s="94"/>
      <c r="S15" s="94"/>
      <c r="T15" s="94"/>
      <c r="U15" s="28"/>
      <c r="W15" s="67"/>
      <c r="X15" s="67"/>
      <c r="Y15" s="140">
        <f ca="1">IF('Detailed Cash Flow Chart'!E15=0,NA(),M15-'Detailed Cash Flow Chart'!E15)</f>
        <v>73083.452179281696</v>
      </c>
      <c r="Z15" s="83"/>
      <c r="AA15" s="141">
        <f ca="1">Y15
-IF('Financial Goals (non-recurring)'!$B$4=2,IF('Detailed Cash Flow Chart'!S15="",0,'Detailed Cash Flow Chart'!S15),0)
-IF('Financial Goals (non-recurring)'!$D$4=2,IF('Detailed Cash Flow Chart'!U15="",0,'Detailed Cash Flow Chart'!U15),0)
-IF('Financial Goals (non-recurring)'!$F$4=2,IF('Detailed Cash Flow Chart'!W15="",0,'Detailed Cash Flow Chart'!W15),0)
-IF('Financial Goals (non-recurring)'!$H$4=2,IF('Detailed Cash Flow Chart'!Y15="",0,'Detailed Cash Flow Chart'!Y15),0)
-IF('Financial Goals (non-recurring)'!$J$4=2,IF('Detailed Cash Flow Chart'!AA15="",0,'Detailed Cash Flow Chart'!AA15),0)
-IF('Financial Goals (recurring)'!$B$3=2,IF('Detailed Cash Flow Chart'!AG15="",0,'Detailed Cash Flow Chart'!AG15),0)
-IF('Financial Goals (recurring)'!$K$3=2,IF('Detailed Cash Flow Chart'!AN15="",0,'Detailed Cash Flow Chart'!AN15),0)</f>
        <v>73083.452179281696</v>
      </c>
      <c r="AB15" s="139"/>
      <c r="AC15" s="140">
        <f ca="1">AA15
-IF('Financial Goals (non-recurring)'!$B$4=3,IF('Detailed Cash Flow Chart'!S15="",0,'Detailed Cash Flow Chart'!S15),0)
-IF('Financial Goals (non-recurring)'!$D$4=3,IF('Detailed Cash Flow Chart'!U15="",0,'Detailed Cash Flow Chart'!U15),0)
-IF('Financial Goals (non-recurring)'!$F$4=3,IF('Detailed Cash Flow Chart'!W15="",0,'Detailed Cash Flow Chart'!W15),0)
-IF('Financial Goals (non-recurring)'!$H$4=3,IF('Detailed Cash Flow Chart'!Y15="",0,'Detailed Cash Flow Chart'!Y15),0)
-IF('Financial Goals (non-recurring)'!$J$4=3,IF('Detailed Cash Flow Chart'!AA15="",0,'Detailed Cash Flow Chart'!AA15),0)
-IF('Financial Goals (recurring)'!$B$3=3,IF('Detailed Cash Flow Chart'!AG15="",0,'Detailed Cash Flow Chart'!AG15),0)
-IF('Financial Goals (recurring)'!$K$3=3,IF('Detailed Cash Flow Chart'!AN15="",0,'Detailed Cash Flow Chart'!AN15),0)</f>
        <v>-17320.872836777875</v>
      </c>
      <c r="AD15" s="83"/>
      <c r="AE15" s="146">
        <f ca="1">AC15
-IF('Financial Goals (non-recurring)'!$B$4=4,IF('Detailed Cash Flow Chart'!S15="",0,'Detailed Cash Flow Chart'!S15),0)
-IF('Financial Goals (non-recurring)'!$D$4=4,IF('Detailed Cash Flow Chart'!U15="",0,'Detailed Cash Flow Chart'!U15),0)
-IF('Financial Goals (non-recurring)'!$F$4=4,IF('Detailed Cash Flow Chart'!W15="",0,'Detailed Cash Flow Chart'!W15),0)
-IF('Financial Goals (non-recurring)'!$H$4=4,IF('Detailed Cash Flow Chart'!Y15="",0,'Detailed Cash Flow Chart'!Y15),0)
-IF('Financial Goals (non-recurring)'!$J$4=4,IF('Detailed Cash Flow Chart'!AA15="",0,'Detailed Cash Flow Chart'!AA15),0)
-IF('Financial Goals (recurring)'!$B$3=4,IF('Detailed Cash Flow Chart'!AG15="",0,'Detailed Cash Flow Chart'!AG15),0)
-IF('Financial Goals (recurring)'!$K$3=4,IF('Detailed Cash Flow Chart'!AN15="",0,'Detailed Cash Flow Chart'!AN15),0)</f>
        <v>-17320.872836777875</v>
      </c>
      <c r="AF15" s="139"/>
      <c r="AG15" s="145">
        <f ca="1">AE15
-IF('Financial Goals (non-recurring)'!$B$4=5,IF('Detailed Cash Flow Chart'!S15="",0,'Detailed Cash Flow Chart'!S15),0)
-IF('Financial Goals (non-recurring)'!$D$4=5,IF('Detailed Cash Flow Chart'!U15="",0,'Detailed Cash Flow Chart'!U15),0)
-IF('Financial Goals (non-recurring)'!$F$4=5,IF('Detailed Cash Flow Chart'!W15="",0,'Detailed Cash Flow Chart'!W15),0)
-IF('Financial Goals (non-recurring)'!$H$4=5,IF('Detailed Cash Flow Chart'!Y15="",0,'Detailed Cash Flow Chart'!Y15),0)
-IF('Financial Goals (non-recurring)'!$J$4=5,IF('Detailed Cash Flow Chart'!AA15="",0,'Detailed Cash Flow Chart'!AA15),0)
-IF('Financial Goals (recurring)'!$B$3=5,IF('Detailed Cash Flow Chart'!AG15="",0,'Detailed Cash Flow Chart'!AG15),0)
-IF('Financial Goals (recurring)'!$K$3=5,IF('Detailed Cash Flow Chart'!AN15="",0,'Detailed Cash Flow Chart'!AN15),0)</f>
        <v>-17320.872836777875</v>
      </c>
      <c r="AI15" s="145">
        <f ca="1">AG15
-IF('Financial Goals (non-recurring)'!$B$4=6,IF('Detailed Cash Flow Chart'!S15="",0,'Detailed Cash Flow Chart'!S15),0)
-IF('Financial Goals (non-recurring)'!$D$4=6,IF('Detailed Cash Flow Chart'!U15="",0,'Detailed Cash Flow Chart'!U15),0)
-IF('Financial Goals (non-recurring)'!$F$4=6,IF('Detailed Cash Flow Chart'!W15="",0,'Detailed Cash Flow Chart'!W15),0)
-IF('Financial Goals (non-recurring)'!$H$4=6,IF('Detailed Cash Flow Chart'!Y15="",0,'Detailed Cash Flow Chart'!Y15),0)
-IF('Financial Goals (non-recurring)'!$J$4=6,IF('Detailed Cash Flow Chart'!AA15="",0,'Detailed Cash Flow Chart'!AA15),0)
-IF('Financial Goals (recurring)'!$B$3=6,IF('Detailed Cash Flow Chart'!AG15="",0,'Detailed Cash Flow Chart'!AG15),0)
-IF('Financial Goals (recurring)'!$K$3=6,IF('Detailed Cash Flow Chart'!AN15="",0,'Detailed Cash Flow Chart'!AN15),0)</f>
        <v>-17320.872836777875</v>
      </c>
      <c r="AK15" s="145">
        <f ca="1">AI15
-IF('Financial Goals (non-recurring)'!$B$4=7,IF('Detailed Cash Flow Chart'!S15="",0,'Detailed Cash Flow Chart'!S15),0)
-IF('Financial Goals (non-recurring)'!$D$4=7,IF('Detailed Cash Flow Chart'!U15="",0,'Detailed Cash Flow Chart'!U15),0)
-IF('Financial Goals (non-recurring)'!$F$4=7,IF('Detailed Cash Flow Chart'!W15="",0,'Detailed Cash Flow Chart'!W15),0)
-IF('Financial Goals (non-recurring)'!$H$4=7,IF('Detailed Cash Flow Chart'!Y15="",0,'Detailed Cash Flow Chart'!Y15),0)
-IF('Financial Goals (non-recurring)'!$J$4=7,IF('Detailed Cash Flow Chart'!AA15="",0,'Detailed Cash Flow Chart'!AA15),0)
-IF('Financial Goals (recurring)'!$B$3=7,IF('Detailed Cash Flow Chart'!AG15="",0,'Detailed Cash Flow Chart'!AG15),0)
-IF('Financial Goals (recurring)'!$K$3=7,IF('Detailed Cash Flow Chart'!AN15="",0,'Detailed Cash Flow Chart'!AN15),0)</f>
        <v>-17320.872836777875</v>
      </c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</row>
    <row r="16" spans="1:61" ht="15.6">
      <c r="A16" s="38">
        <f ca="1">'Detailed Cash Flow Chart'!AJ16</f>
        <v>2026</v>
      </c>
      <c r="B16" s="40">
        <f ca="1">'Detailed Cash Flow Chart'!B16</f>
        <v>52</v>
      </c>
      <c r="C16" s="87">
        <f t="shared" ca="1" si="5"/>
        <v>313842.83767210005</v>
      </c>
      <c r="D16" s="87">
        <f t="shared" ca="1" si="0"/>
        <v>0</v>
      </c>
      <c r="E16" s="87">
        <f t="shared" ca="1" si="1"/>
        <v>0</v>
      </c>
      <c r="F16" s="87">
        <f t="shared" ca="1" si="2"/>
        <v>0</v>
      </c>
      <c r="G16" s="87">
        <f t="shared" ca="1" si="3"/>
        <v>0</v>
      </c>
      <c r="H16" s="87">
        <f t="shared" ca="1" si="6"/>
        <v>0</v>
      </c>
      <c r="I16" s="87">
        <f ca="1">'Detailed Cash Flow Chart'!D16</f>
        <v>0</v>
      </c>
      <c r="J16" s="32">
        <f ca="1">'Detailed Cash Flow Chart'!C16</f>
        <v>91411.605407944124</v>
      </c>
      <c r="K16" s="46">
        <f t="shared" ca="1" si="4"/>
        <v>55000</v>
      </c>
      <c r="L16" s="32">
        <f ca="1">'Detailed Cash Flow Chart'!AQ16</f>
        <v>180145.55380288733</v>
      </c>
      <c r="M16" s="32">
        <f t="shared" ca="1" si="7"/>
        <v>167431.23226415593</v>
      </c>
      <c r="N16" s="28"/>
      <c r="P16" s="94"/>
      <c r="Q16" s="94"/>
      <c r="R16" s="94"/>
      <c r="S16" s="94"/>
      <c r="T16" s="94"/>
      <c r="U16" s="28"/>
      <c r="W16" s="67"/>
      <c r="X16" s="67"/>
      <c r="Y16" s="140">
        <f ca="1">IF('Detailed Cash Flow Chart'!E16=0,NA(),M16-'Detailed Cash Flow Chart'!E16)</f>
        <v>86730.435978934125</v>
      </c>
      <c r="Z16" s="83"/>
      <c r="AA16" s="141">
        <f ca="1">Y16
-IF('Financial Goals (non-recurring)'!$B$4=2,IF('Detailed Cash Flow Chart'!S16="",0,'Detailed Cash Flow Chart'!S16),0)
-IF('Financial Goals (non-recurring)'!$D$4=2,IF('Detailed Cash Flow Chart'!U16="",0,'Detailed Cash Flow Chart'!U16),0)
-IF('Financial Goals (non-recurring)'!$F$4=2,IF('Detailed Cash Flow Chart'!W16="",0,'Detailed Cash Flow Chart'!W16),0)
-IF('Financial Goals (non-recurring)'!$H$4=2,IF('Detailed Cash Flow Chart'!Y16="",0,'Detailed Cash Flow Chart'!Y16),0)
-IF('Financial Goals (non-recurring)'!$J$4=2,IF('Detailed Cash Flow Chart'!AA16="",0,'Detailed Cash Flow Chart'!AA16),0)
-IF('Financial Goals (recurring)'!$B$3=2,IF('Detailed Cash Flow Chart'!AG16="",0,'Detailed Cash Flow Chart'!AG16),0)
-IF('Financial Goals (recurring)'!$K$3=2,IF('Detailed Cash Flow Chart'!AN16="",0,'Detailed Cash Flow Chart'!AN16),0)</f>
        <v>86730.435978934125</v>
      </c>
      <c r="AB16" s="139"/>
      <c r="AC16" s="140">
        <f ca="1">AA16
-IF('Financial Goals (non-recurring)'!$B$4=3,IF('Detailed Cash Flow Chart'!S16="",0,'Detailed Cash Flow Chart'!S16),0)
-IF('Financial Goals (non-recurring)'!$D$4=3,IF('Detailed Cash Flow Chart'!U16="",0,'Detailed Cash Flow Chart'!U16),0)
-IF('Financial Goals (non-recurring)'!$F$4=3,IF('Detailed Cash Flow Chart'!W16="",0,'Detailed Cash Flow Chart'!W16),0)
-IF('Financial Goals (non-recurring)'!$H$4=3,IF('Detailed Cash Flow Chart'!Y16="",0,'Detailed Cash Flow Chart'!Y16),0)
-IF('Financial Goals (non-recurring)'!$J$4=3,IF('Detailed Cash Flow Chart'!AA16="",0,'Detailed Cash Flow Chart'!AA16),0)
-IF('Financial Goals (recurring)'!$B$3=3,IF('Detailed Cash Flow Chart'!AG16="",0,'Detailed Cash Flow Chart'!AG16),0)
-IF('Financial Goals (recurring)'!$K$3=3,IF('Detailed Cash Flow Chart'!AN16="",0,'Detailed Cash Flow Chart'!AN16),0)</f>
        <v>-12714.321538731405</v>
      </c>
      <c r="AD16" s="83"/>
      <c r="AE16" s="146">
        <f ca="1">AC16
-IF('Financial Goals (non-recurring)'!$B$4=4,IF('Detailed Cash Flow Chart'!S16="",0,'Detailed Cash Flow Chart'!S16),0)
-IF('Financial Goals (non-recurring)'!$D$4=4,IF('Detailed Cash Flow Chart'!U16="",0,'Detailed Cash Flow Chart'!U16),0)
-IF('Financial Goals (non-recurring)'!$F$4=4,IF('Detailed Cash Flow Chart'!W16="",0,'Detailed Cash Flow Chart'!W16),0)
-IF('Financial Goals (non-recurring)'!$H$4=4,IF('Detailed Cash Flow Chart'!Y16="",0,'Detailed Cash Flow Chart'!Y16),0)
-IF('Financial Goals (non-recurring)'!$J$4=4,IF('Detailed Cash Flow Chart'!AA16="",0,'Detailed Cash Flow Chart'!AA16),0)
-IF('Financial Goals (recurring)'!$B$3=4,IF('Detailed Cash Flow Chart'!AG16="",0,'Detailed Cash Flow Chart'!AG16),0)
-IF('Financial Goals (recurring)'!$K$3=4,IF('Detailed Cash Flow Chart'!AN16="",0,'Detailed Cash Flow Chart'!AN16),0)</f>
        <v>-12714.321538731405</v>
      </c>
      <c r="AF16" s="139"/>
      <c r="AG16" s="145">
        <f ca="1">AE16
-IF('Financial Goals (non-recurring)'!$B$4=5,IF('Detailed Cash Flow Chart'!S16="",0,'Detailed Cash Flow Chart'!S16),0)
-IF('Financial Goals (non-recurring)'!$D$4=5,IF('Detailed Cash Flow Chart'!U16="",0,'Detailed Cash Flow Chart'!U16),0)
-IF('Financial Goals (non-recurring)'!$F$4=5,IF('Detailed Cash Flow Chart'!W16="",0,'Detailed Cash Flow Chart'!W16),0)
-IF('Financial Goals (non-recurring)'!$H$4=5,IF('Detailed Cash Flow Chart'!Y16="",0,'Detailed Cash Flow Chart'!Y16),0)
-IF('Financial Goals (non-recurring)'!$J$4=5,IF('Detailed Cash Flow Chart'!AA16="",0,'Detailed Cash Flow Chart'!AA16),0)
-IF('Financial Goals (recurring)'!$B$3=5,IF('Detailed Cash Flow Chart'!AG16="",0,'Detailed Cash Flow Chart'!AG16),0)
-IF('Financial Goals (recurring)'!$K$3=5,IF('Detailed Cash Flow Chart'!AN16="",0,'Detailed Cash Flow Chart'!AN16),0)</f>
        <v>-12714.321538731405</v>
      </c>
      <c r="AI16" s="145">
        <f ca="1">AG16
-IF('Financial Goals (non-recurring)'!$B$4=6,IF('Detailed Cash Flow Chart'!S16="",0,'Detailed Cash Flow Chart'!S16),0)
-IF('Financial Goals (non-recurring)'!$D$4=6,IF('Detailed Cash Flow Chart'!U16="",0,'Detailed Cash Flow Chart'!U16),0)
-IF('Financial Goals (non-recurring)'!$F$4=6,IF('Detailed Cash Flow Chart'!W16="",0,'Detailed Cash Flow Chart'!W16),0)
-IF('Financial Goals (non-recurring)'!$H$4=6,IF('Detailed Cash Flow Chart'!Y16="",0,'Detailed Cash Flow Chart'!Y16),0)
-IF('Financial Goals (non-recurring)'!$J$4=6,IF('Detailed Cash Flow Chart'!AA16="",0,'Detailed Cash Flow Chart'!AA16),0)
-IF('Financial Goals (recurring)'!$B$3=6,IF('Detailed Cash Flow Chart'!AG16="",0,'Detailed Cash Flow Chart'!AG16),0)
-IF('Financial Goals (recurring)'!$K$3=6,IF('Detailed Cash Flow Chart'!AN16="",0,'Detailed Cash Flow Chart'!AN16),0)</f>
        <v>-12714.321538731405</v>
      </c>
      <c r="AK16" s="145">
        <f ca="1">AI16
-IF('Financial Goals (non-recurring)'!$B$4=7,IF('Detailed Cash Flow Chart'!S16="",0,'Detailed Cash Flow Chart'!S16),0)
-IF('Financial Goals (non-recurring)'!$D$4=7,IF('Detailed Cash Flow Chart'!U16="",0,'Detailed Cash Flow Chart'!U16),0)
-IF('Financial Goals (non-recurring)'!$F$4=7,IF('Detailed Cash Flow Chart'!W16="",0,'Detailed Cash Flow Chart'!W16),0)
-IF('Financial Goals (non-recurring)'!$H$4=7,IF('Detailed Cash Flow Chart'!Y16="",0,'Detailed Cash Flow Chart'!Y16),0)
-IF('Financial Goals (non-recurring)'!$J$4=7,IF('Detailed Cash Flow Chart'!AA16="",0,'Detailed Cash Flow Chart'!AA16),0)
-IF('Financial Goals (recurring)'!$B$3=7,IF('Detailed Cash Flow Chart'!AG16="",0,'Detailed Cash Flow Chart'!AG16),0)
-IF('Financial Goals (recurring)'!$K$3=7,IF('Detailed Cash Flow Chart'!AN16="",0,'Detailed Cash Flow Chart'!AN16),0)</f>
        <v>-12714.321538731405</v>
      </c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</row>
    <row r="17" spans="1:61" ht="15.6">
      <c r="A17" s="38">
        <f ca="1">'Detailed Cash Flow Chart'!AJ17</f>
        <v>2027</v>
      </c>
      <c r="B17" s="40">
        <f ca="1">'Detailed Cash Flow Chart'!B17</f>
        <v>53</v>
      </c>
      <c r="C17" s="87">
        <f t="shared" ca="1" si="5"/>
        <v>345227.12143931008</v>
      </c>
      <c r="D17" s="87">
        <f t="shared" ca="1" si="0"/>
        <v>0</v>
      </c>
      <c r="E17" s="87">
        <f t="shared" ca="1" si="1"/>
        <v>0</v>
      </c>
      <c r="F17" s="87">
        <f t="shared" ca="1" si="2"/>
        <v>0</v>
      </c>
      <c r="G17" s="87">
        <f t="shared" ca="1" si="3"/>
        <v>0</v>
      </c>
      <c r="H17" s="87">
        <f t="shared" ca="1" si="6"/>
        <v>0</v>
      </c>
      <c r="I17" s="87">
        <f ca="1">'Detailed Cash Flow Chart'!D17</f>
        <v>0</v>
      </c>
      <c r="J17" s="32">
        <f ca="1">'Detailed Cash Flow Chart'!C17</f>
        <v>99638.649894659102</v>
      </c>
      <c r="K17" s="46">
        <f t="shared" ca="1" si="4"/>
        <v>55000</v>
      </c>
      <c r="L17" s="32">
        <f ca="1">'Detailed Cash Flow Chart'!AQ17</f>
        <v>146655.31111347029</v>
      </c>
      <c r="M17" s="32">
        <f t="shared" ca="1" si="7"/>
        <v>190588.47154465097</v>
      </c>
      <c r="N17" s="28"/>
      <c r="O17" s="67"/>
      <c r="P17" s="67"/>
      <c r="Q17" s="67"/>
      <c r="R17" s="67"/>
      <c r="S17" s="67"/>
      <c r="T17" s="67"/>
      <c r="U17" s="28"/>
      <c r="W17" s="67"/>
      <c r="X17" s="67"/>
      <c r="Y17" s="140">
        <f ca="1">IF('Detailed Cash Flow Chart'!E17=0,NA(),M17-'Detailed Cash Flow Chart'!E17)</f>
        <v>101817.59563090699</v>
      </c>
      <c r="Z17" s="83"/>
      <c r="AA17" s="141">
        <f ca="1">Y17
-IF('Financial Goals (non-recurring)'!$B$4=2,IF('Detailed Cash Flow Chart'!S17="",0,'Detailed Cash Flow Chart'!S17),0)
-IF('Financial Goals (non-recurring)'!$D$4=2,IF('Detailed Cash Flow Chart'!U17="",0,'Detailed Cash Flow Chart'!U17),0)
-IF('Financial Goals (non-recurring)'!$F$4=2,IF('Detailed Cash Flow Chart'!W17="",0,'Detailed Cash Flow Chart'!W17),0)
-IF('Financial Goals (non-recurring)'!$H$4=2,IF('Detailed Cash Flow Chart'!Y17="",0,'Detailed Cash Flow Chart'!Y17),0)
-IF('Financial Goals (non-recurring)'!$J$4=2,IF('Detailed Cash Flow Chart'!AA17="",0,'Detailed Cash Flow Chart'!AA17),0)
-IF('Financial Goals (recurring)'!$B$3=2,IF('Detailed Cash Flow Chart'!AG17="",0,'Detailed Cash Flow Chart'!AG17),0)
-IF('Financial Goals (recurring)'!$K$3=2,IF('Detailed Cash Flow Chart'!AN17="",0,'Detailed Cash Flow Chart'!AN17),0)</f>
        <v>101817.59563090699</v>
      </c>
      <c r="AB17" s="139"/>
      <c r="AC17" s="140">
        <f ca="1">AA17
-IF('Financial Goals (non-recurring)'!$B$4=3,IF('Detailed Cash Flow Chart'!S17="",0,'Detailed Cash Flow Chart'!S17),0)
-IF('Financial Goals (non-recurring)'!$D$4=3,IF('Detailed Cash Flow Chart'!U17="",0,'Detailed Cash Flow Chart'!U17),0)
-IF('Financial Goals (non-recurring)'!$F$4=3,IF('Detailed Cash Flow Chart'!W17="",0,'Detailed Cash Flow Chart'!W17),0)
-IF('Financial Goals (non-recurring)'!$H$4=3,IF('Detailed Cash Flow Chart'!Y17="",0,'Detailed Cash Flow Chart'!Y17),0)
-IF('Financial Goals (non-recurring)'!$J$4=3,IF('Detailed Cash Flow Chart'!AA17="",0,'Detailed Cash Flow Chart'!AA17),0)
-IF('Financial Goals (recurring)'!$B$3=3,IF('Detailed Cash Flow Chart'!AG17="",0,'Detailed Cash Flow Chart'!AG17),0)
-IF('Financial Goals (recurring)'!$K$3=3,IF('Detailed Cash Flow Chart'!AN17="",0,'Detailed Cash Flow Chart'!AN17),0)</f>
        <v>43933.160431180659</v>
      </c>
      <c r="AD17" s="83"/>
      <c r="AE17" s="146">
        <f ca="1">AC17
-IF('Financial Goals (non-recurring)'!$B$4=4,IF('Detailed Cash Flow Chart'!S17="",0,'Detailed Cash Flow Chart'!S17),0)
-IF('Financial Goals (non-recurring)'!$D$4=4,IF('Detailed Cash Flow Chart'!U17="",0,'Detailed Cash Flow Chart'!U17),0)
-IF('Financial Goals (non-recurring)'!$F$4=4,IF('Detailed Cash Flow Chart'!W17="",0,'Detailed Cash Flow Chart'!W17),0)
-IF('Financial Goals (non-recurring)'!$H$4=4,IF('Detailed Cash Flow Chart'!Y17="",0,'Detailed Cash Flow Chart'!Y17),0)
-IF('Financial Goals (non-recurring)'!$J$4=4,IF('Detailed Cash Flow Chart'!AA17="",0,'Detailed Cash Flow Chart'!AA17),0)
-IF('Financial Goals (recurring)'!$B$3=4,IF('Detailed Cash Flow Chart'!AG17="",0,'Detailed Cash Flow Chart'!AG17),0)
-IF('Financial Goals (recurring)'!$K$3=4,IF('Detailed Cash Flow Chart'!AN17="",0,'Detailed Cash Flow Chart'!AN17),0)</f>
        <v>43933.160431180659</v>
      </c>
      <c r="AF17" s="139"/>
      <c r="AG17" s="145">
        <f ca="1">AE17
-IF('Financial Goals (non-recurring)'!$B$4=5,IF('Detailed Cash Flow Chart'!S17="",0,'Detailed Cash Flow Chart'!S17),0)
-IF('Financial Goals (non-recurring)'!$D$4=5,IF('Detailed Cash Flow Chart'!U17="",0,'Detailed Cash Flow Chart'!U17),0)
-IF('Financial Goals (non-recurring)'!$F$4=5,IF('Detailed Cash Flow Chart'!W17="",0,'Detailed Cash Flow Chart'!W17),0)
-IF('Financial Goals (non-recurring)'!$H$4=5,IF('Detailed Cash Flow Chart'!Y17="",0,'Detailed Cash Flow Chart'!Y17),0)
-IF('Financial Goals (non-recurring)'!$J$4=5,IF('Detailed Cash Flow Chart'!AA17="",0,'Detailed Cash Flow Chart'!AA17),0)
-IF('Financial Goals (recurring)'!$B$3=5,IF('Detailed Cash Flow Chart'!AG17="",0,'Detailed Cash Flow Chart'!AG17),0)
-IF('Financial Goals (recurring)'!$K$3=5,IF('Detailed Cash Flow Chart'!AN17="",0,'Detailed Cash Flow Chart'!AN17),0)</f>
        <v>43933.160431180659</v>
      </c>
      <c r="AI17" s="145">
        <f ca="1">AG17
-IF('Financial Goals (non-recurring)'!$B$4=6,IF('Detailed Cash Flow Chart'!S17="",0,'Detailed Cash Flow Chart'!S17),0)
-IF('Financial Goals (non-recurring)'!$D$4=6,IF('Detailed Cash Flow Chart'!U17="",0,'Detailed Cash Flow Chart'!U17),0)
-IF('Financial Goals (non-recurring)'!$F$4=6,IF('Detailed Cash Flow Chart'!W17="",0,'Detailed Cash Flow Chart'!W17),0)
-IF('Financial Goals (non-recurring)'!$H$4=6,IF('Detailed Cash Flow Chart'!Y17="",0,'Detailed Cash Flow Chart'!Y17),0)
-IF('Financial Goals (non-recurring)'!$J$4=6,IF('Detailed Cash Flow Chart'!AA17="",0,'Detailed Cash Flow Chart'!AA17),0)
-IF('Financial Goals (recurring)'!$B$3=6,IF('Detailed Cash Flow Chart'!AG17="",0,'Detailed Cash Flow Chart'!AG17),0)
-IF('Financial Goals (recurring)'!$K$3=6,IF('Detailed Cash Flow Chart'!AN17="",0,'Detailed Cash Flow Chart'!AN17),0)</f>
        <v>43933.160431180659</v>
      </c>
      <c r="AK17" s="145">
        <f ca="1">AI17
-IF('Financial Goals (non-recurring)'!$B$4=7,IF('Detailed Cash Flow Chart'!S17="",0,'Detailed Cash Flow Chart'!S17),0)
-IF('Financial Goals (non-recurring)'!$D$4=7,IF('Detailed Cash Flow Chart'!U17="",0,'Detailed Cash Flow Chart'!U17),0)
-IF('Financial Goals (non-recurring)'!$F$4=7,IF('Detailed Cash Flow Chart'!W17="",0,'Detailed Cash Flow Chart'!W17),0)
-IF('Financial Goals (non-recurring)'!$H$4=7,IF('Detailed Cash Flow Chart'!Y17="",0,'Detailed Cash Flow Chart'!Y17),0)
-IF('Financial Goals (non-recurring)'!$J$4=7,IF('Detailed Cash Flow Chart'!AA17="",0,'Detailed Cash Flow Chart'!AA17),0)
-IF('Financial Goals (recurring)'!$B$3=7,IF('Detailed Cash Flow Chart'!AG17="",0,'Detailed Cash Flow Chart'!AG17),0)
-IF('Financial Goals (recurring)'!$K$3=7,IF('Detailed Cash Flow Chart'!AN17="",0,'Detailed Cash Flow Chart'!AN17),0)</f>
        <v>43933.160431180659</v>
      </c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</row>
    <row r="18" spans="1:61" ht="15.6">
      <c r="A18" s="38">
        <f ca="1">'Detailed Cash Flow Chart'!AJ18</f>
        <v>2028</v>
      </c>
      <c r="B18" s="40">
        <f ca="1">'Detailed Cash Flow Chart'!B18</f>
        <v>54</v>
      </c>
      <c r="C18" s="87">
        <f t="shared" ca="1" si="5"/>
        <v>379749.8335832411</v>
      </c>
      <c r="D18" s="87">
        <f t="shared" ca="1" si="0"/>
        <v>0</v>
      </c>
      <c r="E18" s="87">
        <f t="shared" ca="1" si="1"/>
        <v>0</v>
      </c>
      <c r="F18" s="87">
        <f t="shared" ca="1" si="2"/>
        <v>0</v>
      </c>
      <c r="G18" s="87">
        <f t="shared" ca="1" si="3"/>
        <v>0</v>
      </c>
      <c r="H18" s="87">
        <f t="shared" ca="1" si="6"/>
        <v>0</v>
      </c>
      <c r="I18" s="87">
        <f ca="1">'Detailed Cash Flow Chart'!D18</f>
        <v>0</v>
      </c>
      <c r="J18" s="32">
        <f ca="1">'Detailed Cash Flow Chart'!C18</f>
        <v>108606.12838517842</v>
      </c>
      <c r="K18" s="46">
        <f t="shared" ca="1" si="4"/>
        <v>55000</v>
      </c>
      <c r="L18" s="32">
        <f ca="1">'Detailed Cash Flow Chart'!AQ18</f>
        <v>161320.84222481734</v>
      </c>
      <c r="M18" s="32">
        <f t="shared" ca="1" si="7"/>
        <v>216143.7051980627</v>
      </c>
      <c r="N18" s="28"/>
      <c r="O18" s="232" t="s">
        <v>225</v>
      </c>
      <c r="P18" s="67"/>
      <c r="Q18" s="67"/>
      <c r="R18" s="67"/>
      <c r="S18" s="67"/>
      <c r="T18" s="67"/>
      <c r="U18" s="28"/>
      <c r="W18" s="67"/>
      <c r="X18" s="67"/>
      <c r="Y18" s="140">
        <f ca="1">IF('Detailed Cash Flow Chart'!E18=0,NA(),M18-'Detailed Cash Flow Chart'!E18)</f>
        <v>118495.74169294433</v>
      </c>
      <c r="Z18" s="83"/>
      <c r="AA18" s="141">
        <f ca="1">Y18
-IF('Financial Goals (non-recurring)'!$B$4=2,IF('Detailed Cash Flow Chart'!S18="",0,'Detailed Cash Flow Chart'!S18),0)
-IF('Financial Goals (non-recurring)'!$D$4=2,IF('Detailed Cash Flow Chart'!U18="",0,'Detailed Cash Flow Chart'!U18),0)
-IF('Financial Goals (non-recurring)'!$F$4=2,IF('Detailed Cash Flow Chart'!W18="",0,'Detailed Cash Flow Chart'!W18),0)
-IF('Financial Goals (non-recurring)'!$H$4=2,IF('Detailed Cash Flow Chart'!Y18="",0,'Detailed Cash Flow Chart'!Y18),0)
-IF('Financial Goals (non-recurring)'!$J$4=2,IF('Detailed Cash Flow Chart'!AA18="",0,'Detailed Cash Flow Chart'!AA18),0)
-IF('Financial Goals (recurring)'!$B$3=2,IF('Detailed Cash Flow Chart'!AG18="",0,'Detailed Cash Flow Chart'!AG18),0)
-IF('Financial Goals (recurring)'!$K$3=2,IF('Detailed Cash Flow Chart'!AN18="",0,'Detailed Cash Flow Chart'!AN18),0)</f>
        <v>118495.74169294433</v>
      </c>
      <c r="AB18" s="139"/>
      <c r="AC18" s="140">
        <f ca="1">AA18
-IF('Financial Goals (non-recurring)'!$B$4=3,IF('Detailed Cash Flow Chart'!S18="",0,'Detailed Cash Flow Chart'!S18),0)
-IF('Financial Goals (non-recurring)'!$D$4=3,IF('Detailed Cash Flow Chart'!U18="",0,'Detailed Cash Flow Chart'!U18),0)
-IF('Financial Goals (non-recurring)'!$F$4=3,IF('Detailed Cash Flow Chart'!W18="",0,'Detailed Cash Flow Chart'!W18),0)
-IF('Financial Goals (non-recurring)'!$H$4=3,IF('Detailed Cash Flow Chart'!Y18="",0,'Detailed Cash Flow Chart'!Y18),0)
-IF('Financial Goals (non-recurring)'!$J$4=3,IF('Detailed Cash Flow Chart'!AA18="",0,'Detailed Cash Flow Chart'!AA18),0)
-IF('Financial Goals (recurring)'!$B$3=3,IF('Detailed Cash Flow Chart'!AG18="",0,'Detailed Cash Flow Chart'!AG18),0)
-IF('Financial Goals (recurring)'!$K$3=3,IF('Detailed Cash Flow Chart'!AN18="",0,'Detailed Cash Flow Chart'!AN18),0)</f>
        <v>54822.862973245356</v>
      </c>
      <c r="AD18" s="83"/>
      <c r="AE18" s="146">
        <f ca="1">AC18
-IF('Financial Goals (non-recurring)'!$B$4=4,IF('Detailed Cash Flow Chart'!S18="",0,'Detailed Cash Flow Chart'!S18),0)
-IF('Financial Goals (non-recurring)'!$D$4=4,IF('Detailed Cash Flow Chart'!U18="",0,'Detailed Cash Flow Chart'!U18),0)
-IF('Financial Goals (non-recurring)'!$F$4=4,IF('Detailed Cash Flow Chart'!W18="",0,'Detailed Cash Flow Chart'!W18),0)
-IF('Financial Goals (non-recurring)'!$H$4=4,IF('Detailed Cash Flow Chart'!Y18="",0,'Detailed Cash Flow Chart'!Y18),0)
-IF('Financial Goals (non-recurring)'!$J$4=4,IF('Detailed Cash Flow Chart'!AA18="",0,'Detailed Cash Flow Chart'!AA18),0)
-IF('Financial Goals (recurring)'!$B$3=4,IF('Detailed Cash Flow Chart'!AG18="",0,'Detailed Cash Flow Chart'!AG18),0)
-IF('Financial Goals (recurring)'!$K$3=4,IF('Detailed Cash Flow Chart'!AN18="",0,'Detailed Cash Flow Chart'!AN18),0)</f>
        <v>54822.862973245356</v>
      </c>
      <c r="AF18" s="139"/>
      <c r="AG18" s="145">
        <f ca="1">AE18
-IF('Financial Goals (non-recurring)'!$B$4=5,IF('Detailed Cash Flow Chart'!S18="",0,'Detailed Cash Flow Chart'!S18),0)
-IF('Financial Goals (non-recurring)'!$D$4=5,IF('Detailed Cash Flow Chart'!U18="",0,'Detailed Cash Flow Chart'!U18),0)
-IF('Financial Goals (non-recurring)'!$F$4=5,IF('Detailed Cash Flow Chart'!W18="",0,'Detailed Cash Flow Chart'!W18),0)
-IF('Financial Goals (non-recurring)'!$H$4=5,IF('Detailed Cash Flow Chart'!Y18="",0,'Detailed Cash Flow Chart'!Y18),0)
-IF('Financial Goals (non-recurring)'!$J$4=5,IF('Detailed Cash Flow Chart'!AA18="",0,'Detailed Cash Flow Chart'!AA18),0)
-IF('Financial Goals (recurring)'!$B$3=5,IF('Detailed Cash Flow Chart'!AG18="",0,'Detailed Cash Flow Chart'!AG18),0)
-IF('Financial Goals (recurring)'!$K$3=5,IF('Detailed Cash Flow Chart'!AN18="",0,'Detailed Cash Flow Chart'!AN18),0)</f>
        <v>54822.862973245356</v>
      </c>
      <c r="AI18" s="145">
        <f ca="1">AG18
-IF('Financial Goals (non-recurring)'!$B$4=6,IF('Detailed Cash Flow Chart'!S18="",0,'Detailed Cash Flow Chart'!S18),0)
-IF('Financial Goals (non-recurring)'!$D$4=6,IF('Detailed Cash Flow Chart'!U18="",0,'Detailed Cash Flow Chart'!U18),0)
-IF('Financial Goals (non-recurring)'!$F$4=6,IF('Detailed Cash Flow Chart'!W18="",0,'Detailed Cash Flow Chart'!W18),0)
-IF('Financial Goals (non-recurring)'!$H$4=6,IF('Detailed Cash Flow Chart'!Y18="",0,'Detailed Cash Flow Chart'!Y18),0)
-IF('Financial Goals (non-recurring)'!$J$4=6,IF('Detailed Cash Flow Chart'!AA18="",0,'Detailed Cash Flow Chart'!AA18),0)
-IF('Financial Goals (recurring)'!$B$3=6,IF('Detailed Cash Flow Chart'!AG18="",0,'Detailed Cash Flow Chart'!AG18),0)
-IF('Financial Goals (recurring)'!$K$3=6,IF('Detailed Cash Flow Chart'!AN18="",0,'Detailed Cash Flow Chart'!AN18),0)</f>
        <v>54822.862973245356</v>
      </c>
      <c r="AK18" s="145">
        <f ca="1">AI18
-IF('Financial Goals (non-recurring)'!$B$4=7,IF('Detailed Cash Flow Chart'!S18="",0,'Detailed Cash Flow Chart'!S18),0)
-IF('Financial Goals (non-recurring)'!$D$4=7,IF('Detailed Cash Flow Chart'!U18="",0,'Detailed Cash Flow Chart'!U18),0)
-IF('Financial Goals (non-recurring)'!$F$4=7,IF('Detailed Cash Flow Chart'!W18="",0,'Detailed Cash Flow Chart'!W18),0)
-IF('Financial Goals (non-recurring)'!$H$4=7,IF('Detailed Cash Flow Chart'!Y18="",0,'Detailed Cash Flow Chart'!Y18),0)
-IF('Financial Goals (non-recurring)'!$J$4=7,IF('Detailed Cash Flow Chart'!AA18="",0,'Detailed Cash Flow Chart'!AA18),0)
-IF('Financial Goals (recurring)'!$B$3=7,IF('Detailed Cash Flow Chart'!AG18="",0,'Detailed Cash Flow Chart'!AG18),0)
-IF('Financial Goals (recurring)'!$K$3=7,IF('Detailed Cash Flow Chart'!AN18="",0,'Detailed Cash Flow Chart'!AN18),0)</f>
        <v>54822.862973245356</v>
      </c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</row>
    <row r="19" spans="1:61" ht="15.6">
      <c r="A19" s="38">
        <f ca="1">'Detailed Cash Flow Chart'!AJ19</f>
        <v>2029</v>
      </c>
      <c r="B19" s="40">
        <f ca="1">'Detailed Cash Flow Chart'!B19</f>
        <v>55</v>
      </c>
      <c r="C19" s="87">
        <f t="shared" ca="1" si="5"/>
        <v>417724.81694156519</v>
      </c>
      <c r="D19" s="87">
        <f t="shared" ca="1" si="0"/>
        <v>0</v>
      </c>
      <c r="E19" s="87">
        <f t="shared" ca="1" si="1"/>
        <v>0</v>
      </c>
      <c r="F19" s="87">
        <f t="shared" ca="1" si="2"/>
        <v>0</v>
      </c>
      <c r="G19" s="87">
        <f t="shared" ca="1" si="3"/>
        <v>0</v>
      </c>
      <c r="H19" s="87">
        <f t="shared" ca="1" si="6"/>
        <v>0</v>
      </c>
      <c r="I19" s="87">
        <f ca="1">'Detailed Cash Flow Chart'!D19</f>
        <v>0</v>
      </c>
      <c r="J19" s="32">
        <f ca="1">'Detailed Cash Flow Chart'!C19</f>
        <v>118380.67993984449</v>
      </c>
      <c r="K19" s="46">
        <f t="shared" ca="1" si="4"/>
        <v>55000</v>
      </c>
      <c r="L19" s="32">
        <f ca="1">'Detailed Cash Flow Chart'!AQ19</f>
        <v>107412.75985563021</v>
      </c>
      <c r="M19" s="32">
        <f t="shared" ca="1" si="7"/>
        <v>244344.13700172072</v>
      </c>
      <c r="N19" s="28"/>
      <c r="O19" s="232" t="s">
        <v>226</v>
      </c>
      <c r="P19" s="67"/>
      <c r="Q19" s="67"/>
      <c r="R19" s="67"/>
      <c r="S19" s="67"/>
      <c r="T19" s="67"/>
      <c r="U19" s="28"/>
      <c r="W19" s="67"/>
      <c r="X19" s="67"/>
      <c r="Y19" s="140">
        <f ca="1">IF('Detailed Cash Flow Chart'!E19=0,NA(),M19-'Detailed Cash Flow Chart'!E19)</f>
        <v>136931.3771460905</v>
      </c>
      <c r="Z19" s="83"/>
      <c r="AA19" s="141">
        <f ca="1">Y19
-IF('Financial Goals (non-recurring)'!$B$4=2,IF('Detailed Cash Flow Chart'!S19="",0,'Detailed Cash Flow Chart'!S19),0)
-IF('Financial Goals (non-recurring)'!$D$4=2,IF('Detailed Cash Flow Chart'!U19="",0,'Detailed Cash Flow Chart'!U19),0)
-IF('Financial Goals (non-recurring)'!$F$4=2,IF('Detailed Cash Flow Chart'!W19="",0,'Detailed Cash Flow Chart'!W19),0)
-IF('Financial Goals (non-recurring)'!$H$4=2,IF('Detailed Cash Flow Chart'!Y19="",0,'Detailed Cash Flow Chart'!Y19),0)
-IF('Financial Goals (non-recurring)'!$J$4=2,IF('Detailed Cash Flow Chart'!AA19="",0,'Detailed Cash Flow Chart'!AA19),0)
-IF('Financial Goals (recurring)'!$B$3=2,IF('Detailed Cash Flow Chart'!AG19="",0,'Detailed Cash Flow Chart'!AG19),0)
-IF('Financial Goals (recurring)'!$K$3=2,IF('Detailed Cash Flow Chart'!AN19="",0,'Detailed Cash Flow Chart'!AN19),0)</f>
        <v>136931.3771460905</v>
      </c>
      <c r="AB19" s="139"/>
      <c r="AC19" s="140">
        <f ca="1">AA19
-IF('Financial Goals (non-recurring)'!$B$4=3,IF('Detailed Cash Flow Chart'!S19="",0,'Detailed Cash Flow Chart'!S19),0)
-IF('Financial Goals (non-recurring)'!$D$4=3,IF('Detailed Cash Flow Chart'!U19="",0,'Detailed Cash Flow Chart'!U19),0)
-IF('Financial Goals (non-recurring)'!$F$4=3,IF('Detailed Cash Flow Chart'!W19="",0,'Detailed Cash Flow Chart'!W19),0)
-IF('Financial Goals (non-recurring)'!$H$4=3,IF('Detailed Cash Flow Chart'!Y19="",0,'Detailed Cash Flow Chart'!Y19),0)
-IF('Financial Goals (non-recurring)'!$J$4=3,IF('Detailed Cash Flow Chart'!AA19="",0,'Detailed Cash Flow Chart'!AA19),0)
-IF('Financial Goals (recurring)'!$B$3=3,IF('Detailed Cash Flow Chart'!AG19="",0,'Detailed Cash Flow Chart'!AG19),0)
-IF('Financial Goals (recurring)'!$K$3=3,IF('Detailed Cash Flow Chart'!AN19="",0,'Detailed Cash Flow Chart'!AN19),0)</f>
        <v>136931.3771460905</v>
      </c>
      <c r="AD19" s="83"/>
      <c r="AE19" s="146">
        <f ca="1">AC19
-IF('Financial Goals (non-recurring)'!$B$4=4,IF('Detailed Cash Flow Chart'!S19="",0,'Detailed Cash Flow Chart'!S19),0)
-IF('Financial Goals (non-recurring)'!$D$4=4,IF('Detailed Cash Flow Chart'!U19="",0,'Detailed Cash Flow Chart'!U19),0)
-IF('Financial Goals (non-recurring)'!$F$4=4,IF('Detailed Cash Flow Chart'!W19="",0,'Detailed Cash Flow Chart'!W19),0)
-IF('Financial Goals (non-recurring)'!$H$4=4,IF('Detailed Cash Flow Chart'!Y19="",0,'Detailed Cash Flow Chart'!Y19),0)
-IF('Financial Goals (non-recurring)'!$J$4=4,IF('Detailed Cash Flow Chart'!AA19="",0,'Detailed Cash Flow Chart'!AA19),0)
-IF('Financial Goals (recurring)'!$B$3=4,IF('Detailed Cash Flow Chart'!AG19="",0,'Detailed Cash Flow Chart'!AG19),0)
-IF('Financial Goals (recurring)'!$K$3=4,IF('Detailed Cash Flow Chart'!AN19="",0,'Detailed Cash Flow Chart'!AN19),0)</f>
        <v>136931.3771460905</v>
      </c>
      <c r="AF19" s="139"/>
      <c r="AG19" s="145">
        <f ca="1">AE19
-IF('Financial Goals (non-recurring)'!$B$4=5,IF('Detailed Cash Flow Chart'!S19="",0,'Detailed Cash Flow Chart'!S19),0)
-IF('Financial Goals (non-recurring)'!$D$4=5,IF('Detailed Cash Flow Chart'!U19="",0,'Detailed Cash Flow Chart'!U19),0)
-IF('Financial Goals (non-recurring)'!$F$4=5,IF('Detailed Cash Flow Chart'!W19="",0,'Detailed Cash Flow Chart'!W19),0)
-IF('Financial Goals (non-recurring)'!$H$4=5,IF('Detailed Cash Flow Chart'!Y19="",0,'Detailed Cash Flow Chart'!Y19),0)
-IF('Financial Goals (non-recurring)'!$J$4=5,IF('Detailed Cash Flow Chart'!AA19="",0,'Detailed Cash Flow Chart'!AA19),0)
-IF('Financial Goals (recurring)'!$B$3=5,IF('Detailed Cash Flow Chart'!AG19="",0,'Detailed Cash Flow Chart'!AG19),0)
-IF('Financial Goals (recurring)'!$K$3=5,IF('Detailed Cash Flow Chart'!AN19="",0,'Detailed Cash Flow Chart'!AN19),0)</f>
        <v>136931.3771460905</v>
      </c>
      <c r="AI19" s="145">
        <f ca="1">AG19
-IF('Financial Goals (non-recurring)'!$B$4=6,IF('Detailed Cash Flow Chart'!S19="",0,'Detailed Cash Flow Chart'!S19),0)
-IF('Financial Goals (non-recurring)'!$D$4=6,IF('Detailed Cash Flow Chart'!U19="",0,'Detailed Cash Flow Chart'!U19),0)
-IF('Financial Goals (non-recurring)'!$F$4=6,IF('Detailed Cash Flow Chart'!W19="",0,'Detailed Cash Flow Chart'!W19),0)
-IF('Financial Goals (non-recurring)'!$H$4=6,IF('Detailed Cash Flow Chart'!Y19="",0,'Detailed Cash Flow Chart'!Y19),0)
-IF('Financial Goals (non-recurring)'!$J$4=6,IF('Detailed Cash Flow Chart'!AA19="",0,'Detailed Cash Flow Chart'!AA19),0)
-IF('Financial Goals (recurring)'!$B$3=6,IF('Detailed Cash Flow Chart'!AG19="",0,'Detailed Cash Flow Chart'!AG19),0)
-IF('Financial Goals (recurring)'!$K$3=6,IF('Detailed Cash Flow Chart'!AN19="",0,'Detailed Cash Flow Chart'!AN19),0)</f>
        <v>136931.3771460905</v>
      </c>
      <c r="AK19" s="145">
        <f ca="1">AI19
-IF('Financial Goals (non-recurring)'!$B$4=7,IF('Detailed Cash Flow Chart'!S19="",0,'Detailed Cash Flow Chart'!S19),0)
-IF('Financial Goals (non-recurring)'!$D$4=7,IF('Detailed Cash Flow Chart'!U19="",0,'Detailed Cash Flow Chart'!U19),0)
-IF('Financial Goals (non-recurring)'!$F$4=7,IF('Detailed Cash Flow Chart'!W19="",0,'Detailed Cash Flow Chart'!W19),0)
-IF('Financial Goals (non-recurring)'!$H$4=7,IF('Detailed Cash Flow Chart'!Y19="",0,'Detailed Cash Flow Chart'!Y19),0)
-IF('Financial Goals (non-recurring)'!$J$4=7,IF('Detailed Cash Flow Chart'!AA19="",0,'Detailed Cash Flow Chart'!AA19),0)
-IF('Financial Goals (recurring)'!$B$3=7,IF('Detailed Cash Flow Chart'!AG19="",0,'Detailed Cash Flow Chart'!AG19),0)
-IF('Financial Goals (recurring)'!$K$3=7,IF('Detailed Cash Flow Chart'!AN19="",0,'Detailed Cash Flow Chart'!AN19),0)</f>
        <v>136931.3771460905</v>
      </c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</row>
    <row r="20" spans="1:61" ht="15.6">
      <c r="A20" s="38">
        <f ca="1">'Detailed Cash Flow Chart'!AJ20</f>
        <v>2030</v>
      </c>
      <c r="B20" s="40">
        <f ca="1">'Detailed Cash Flow Chart'!B20</f>
        <v>56</v>
      </c>
      <c r="C20" s="87">
        <f t="shared" ca="1" si="5"/>
        <v>459497.29863572173</v>
      </c>
      <c r="D20" s="87">
        <f t="shared" ca="1" si="0"/>
        <v>0</v>
      </c>
      <c r="E20" s="87">
        <f t="shared" ca="1" si="1"/>
        <v>0</v>
      </c>
      <c r="F20" s="87">
        <f t="shared" ca="1" si="2"/>
        <v>0</v>
      </c>
      <c r="G20" s="87">
        <f t="shared" ca="1" si="3"/>
        <v>0</v>
      </c>
      <c r="H20" s="87">
        <f t="shared" ca="1" si="6"/>
        <v>0</v>
      </c>
      <c r="I20" s="87">
        <f ca="1">'Detailed Cash Flow Chart'!D20</f>
        <v>0</v>
      </c>
      <c r="J20" s="32">
        <f ca="1">'Detailed Cash Flow Chart'!C20</f>
        <v>129034.9411344305</v>
      </c>
      <c r="K20" s="46">
        <f t="shared" ca="1" si="4"/>
        <v>55000</v>
      </c>
      <c r="L20" s="32">
        <f ca="1">'Detailed Cash Flow Chart'!AQ20</f>
        <v>118154.03584119322</v>
      </c>
      <c r="M20" s="32">
        <f t="shared" ca="1" si="7"/>
        <v>275462.3575012912</v>
      </c>
      <c r="N20" s="28"/>
      <c r="O20" s="232"/>
      <c r="P20" s="67"/>
      <c r="Q20" s="67"/>
      <c r="R20" s="67"/>
      <c r="S20" s="67"/>
      <c r="T20" s="67"/>
      <c r="U20" s="28"/>
      <c r="W20" s="67"/>
      <c r="X20" s="67"/>
      <c r="Y20" s="140">
        <f ca="1">IF('Detailed Cash Flow Chart'!E20=0,NA(),M20-'Detailed Cash Flow Chart'!E20)</f>
        <v>157308.32166009798</v>
      </c>
      <c r="Z20" s="83"/>
      <c r="AA20" s="141">
        <f ca="1">Y20
-IF('Financial Goals (non-recurring)'!$B$4=2,IF('Detailed Cash Flow Chart'!S20="",0,'Detailed Cash Flow Chart'!S20),0)
-IF('Financial Goals (non-recurring)'!$D$4=2,IF('Detailed Cash Flow Chart'!U20="",0,'Detailed Cash Flow Chart'!U20),0)
-IF('Financial Goals (non-recurring)'!$F$4=2,IF('Detailed Cash Flow Chart'!W20="",0,'Detailed Cash Flow Chart'!W20),0)
-IF('Financial Goals (non-recurring)'!$H$4=2,IF('Detailed Cash Flow Chart'!Y20="",0,'Detailed Cash Flow Chart'!Y20),0)
-IF('Financial Goals (non-recurring)'!$J$4=2,IF('Detailed Cash Flow Chart'!AA20="",0,'Detailed Cash Flow Chart'!AA20),0)
-IF('Financial Goals (recurring)'!$B$3=2,IF('Detailed Cash Flow Chart'!AG20="",0,'Detailed Cash Flow Chart'!AG20),0)
-IF('Financial Goals (recurring)'!$K$3=2,IF('Detailed Cash Flow Chart'!AN20="",0,'Detailed Cash Flow Chart'!AN20),0)</f>
        <v>157308.32166009798</v>
      </c>
      <c r="AB20" s="139"/>
      <c r="AC20" s="140">
        <f ca="1">AA20
-IF('Financial Goals (non-recurring)'!$B$4=3,IF('Detailed Cash Flow Chart'!S20="",0,'Detailed Cash Flow Chart'!S20),0)
-IF('Financial Goals (non-recurring)'!$D$4=3,IF('Detailed Cash Flow Chart'!U20="",0,'Detailed Cash Flow Chart'!U20),0)
-IF('Financial Goals (non-recurring)'!$F$4=3,IF('Detailed Cash Flow Chart'!W20="",0,'Detailed Cash Flow Chart'!W20),0)
-IF('Financial Goals (non-recurring)'!$H$4=3,IF('Detailed Cash Flow Chart'!Y20="",0,'Detailed Cash Flow Chart'!Y20),0)
-IF('Financial Goals (non-recurring)'!$J$4=3,IF('Detailed Cash Flow Chart'!AA20="",0,'Detailed Cash Flow Chart'!AA20),0)
-IF('Financial Goals (recurring)'!$B$3=3,IF('Detailed Cash Flow Chart'!AG20="",0,'Detailed Cash Flow Chart'!AG20),0)
-IF('Financial Goals (recurring)'!$K$3=3,IF('Detailed Cash Flow Chart'!AN20="",0,'Detailed Cash Flow Chart'!AN20),0)</f>
        <v>157308.32166009798</v>
      </c>
      <c r="AD20" s="83"/>
      <c r="AE20" s="146">
        <f ca="1">AC20
-IF('Financial Goals (non-recurring)'!$B$4=4,IF('Detailed Cash Flow Chart'!S20="",0,'Detailed Cash Flow Chart'!S20),0)
-IF('Financial Goals (non-recurring)'!$D$4=4,IF('Detailed Cash Flow Chart'!U20="",0,'Detailed Cash Flow Chart'!U20),0)
-IF('Financial Goals (non-recurring)'!$F$4=4,IF('Detailed Cash Flow Chart'!W20="",0,'Detailed Cash Flow Chart'!W20),0)
-IF('Financial Goals (non-recurring)'!$H$4=4,IF('Detailed Cash Flow Chart'!Y20="",0,'Detailed Cash Flow Chart'!Y20),0)
-IF('Financial Goals (non-recurring)'!$J$4=4,IF('Detailed Cash Flow Chart'!AA20="",0,'Detailed Cash Flow Chart'!AA20),0)
-IF('Financial Goals (recurring)'!$B$3=4,IF('Detailed Cash Flow Chart'!AG20="",0,'Detailed Cash Flow Chart'!AG20),0)
-IF('Financial Goals (recurring)'!$K$3=4,IF('Detailed Cash Flow Chart'!AN20="",0,'Detailed Cash Flow Chart'!AN20),0)</f>
        <v>157308.32166009798</v>
      </c>
      <c r="AF20" s="139"/>
      <c r="AG20" s="145">
        <f ca="1">AE20
-IF('Financial Goals (non-recurring)'!$B$4=5,IF('Detailed Cash Flow Chart'!S20="",0,'Detailed Cash Flow Chart'!S20),0)
-IF('Financial Goals (non-recurring)'!$D$4=5,IF('Detailed Cash Flow Chart'!U20="",0,'Detailed Cash Flow Chart'!U20),0)
-IF('Financial Goals (non-recurring)'!$F$4=5,IF('Detailed Cash Flow Chart'!W20="",0,'Detailed Cash Flow Chart'!W20),0)
-IF('Financial Goals (non-recurring)'!$H$4=5,IF('Detailed Cash Flow Chart'!Y20="",0,'Detailed Cash Flow Chart'!Y20),0)
-IF('Financial Goals (non-recurring)'!$J$4=5,IF('Detailed Cash Flow Chart'!AA20="",0,'Detailed Cash Flow Chart'!AA20),0)
-IF('Financial Goals (recurring)'!$B$3=5,IF('Detailed Cash Flow Chart'!AG20="",0,'Detailed Cash Flow Chart'!AG20),0)
-IF('Financial Goals (recurring)'!$K$3=5,IF('Detailed Cash Flow Chart'!AN20="",0,'Detailed Cash Flow Chart'!AN20),0)</f>
        <v>157308.32166009798</v>
      </c>
      <c r="AI20" s="145">
        <f ca="1">AG20
-IF('Financial Goals (non-recurring)'!$B$4=6,IF('Detailed Cash Flow Chart'!S20="",0,'Detailed Cash Flow Chart'!S20),0)
-IF('Financial Goals (non-recurring)'!$D$4=6,IF('Detailed Cash Flow Chart'!U20="",0,'Detailed Cash Flow Chart'!U20),0)
-IF('Financial Goals (non-recurring)'!$F$4=6,IF('Detailed Cash Flow Chart'!W20="",0,'Detailed Cash Flow Chart'!W20),0)
-IF('Financial Goals (non-recurring)'!$H$4=6,IF('Detailed Cash Flow Chart'!Y20="",0,'Detailed Cash Flow Chart'!Y20),0)
-IF('Financial Goals (non-recurring)'!$J$4=6,IF('Detailed Cash Flow Chart'!AA20="",0,'Detailed Cash Flow Chart'!AA20),0)
-IF('Financial Goals (recurring)'!$B$3=6,IF('Detailed Cash Flow Chart'!AG20="",0,'Detailed Cash Flow Chart'!AG20),0)
-IF('Financial Goals (recurring)'!$K$3=6,IF('Detailed Cash Flow Chart'!AN20="",0,'Detailed Cash Flow Chart'!AN20),0)</f>
        <v>157308.32166009798</v>
      </c>
      <c r="AK20" s="145">
        <f ca="1">AI20
-IF('Financial Goals (non-recurring)'!$B$4=7,IF('Detailed Cash Flow Chart'!S20="",0,'Detailed Cash Flow Chart'!S20),0)
-IF('Financial Goals (non-recurring)'!$D$4=7,IF('Detailed Cash Flow Chart'!U20="",0,'Detailed Cash Flow Chart'!U20),0)
-IF('Financial Goals (non-recurring)'!$F$4=7,IF('Detailed Cash Flow Chart'!W20="",0,'Detailed Cash Flow Chart'!W20),0)
-IF('Financial Goals (non-recurring)'!$H$4=7,IF('Detailed Cash Flow Chart'!Y20="",0,'Detailed Cash Flow Chart'!Y20),0)
-IF('Financial Goals (non-recurring)'!$J$4=7,IF('Detailed Cash Flow Chart'!AA20="",0,'Detailed Cash Flow Chart'!AA20),0)
-IF('Financial Goals (recurring)'!$B$3=7,IF('Detailed Cash Flow Chart'!AG20="",0,'Detailed Cash Flow Chart'!AG20),0)
-IF('Financial Goals (recurring)'!$K$3=7,IF('Detailed Cash Flow Chart'!AN20="",0,'Detailed Cash Flow Chart'!AN20),0)</f>
        <v>157308.32166009798</v>
      </c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</row>
    <row r="21" spans="1:61" ht="15.6">
      <c r="A21" s="38">
        <f ca="1">'Detailed Cash Flow Chart'!AJ21</f>
        <v>2031</v>
      </c>
      <c r="B21" s="40">
        <f ca="1">'Detailed Cash Flow Chart'!B21</f>
        <v>57</v>
      </c>
      <c r="C21" s="87">
        <f t="shared" ca="1" si="5"/>
        <v>505447.0284992939</v>
      </c>
      <c r="D21" s="87">
        <f t="shared" ca="1" si="0"/>
        <v>0</v>
      </c>
      <c r="E21" s="87">
        <f t="shared" ca="1" si="1"/>
        <v>0</v>
      </c>
      <c r="F21" s="87">
        <f t="shared" ca="1" si="2"/>
        <v>0</v>
      </c>
      <c r="G21" s="87">
        <f t="shared" ca="1" si="3"/>
        <v>0</v>
      </c>
      <c r="H21" s="87">
        <f t="shared" ca="1" si="6"/>
        <v>0</v>
      </c>
      <c r="I21" s="87">
        <f ca="1">'Detailed Cash Flow Chart'!D21</f>
        <v>0</v>
      </c>
      <c r="J21" s="32">
        <f ca="1">'Detailed Cash Flow Chart'!C21</f>
        <v>140648.08583652927</v>
      </c>
      <c r="K21" s="46">
        <f t="shared" ca="1" si="4"/>
        <v>0</v>
      </c>
      <c r="L21" s="32">
        <f ca="1">'Detailed Cash Flow Chart'!AQ21</f>
        <v>129969.43942531255</v>
      </c>
      <c r="M21" s="32">
        <f t="shared" ca="1" si="7"/>
        <v>364798.94266276463</v>
      </c>
      <c r="N21" s="28"/>
      <c r="O21" s="233" t="s">
        <v>227</v>
      </c>
      <c r="P21" s="67"/>
      <c r="Q21" s="67"/>
      <c r="R21" s="67"/>
      <c r="S21" s="67"/>
      <c r="T21" s="67"/>
      <c r="U21" s="28"/>
      <c r="W21" s="67"/>
      <c r="X21" s="67"/>
      <c r="Y21" s="140">
        <f ca="1">IF('Detailed Cash Flow Chart'!E21=0,NA(),M21-'Detailed Cash Flow Chart'!E21)</f>
        <v>234829.50323745207</v>
      </c>
      <c r="Z21" s="83"/>
      <c r="AA21" s="141">
        <f ca="1">Y21
-IF('Financial Goals (non-recurring)'!$B$4=2,IF('Detailed Cash Flow Chart'!S21="",0,'Detailed Cash Flow Chart'!S21),0)
-IF('Financial Goals (non-recurring)'!$D$4=2,IF('Detailed Cash Flow Chart'!U21="",0,'Detailed Cash Flow Chart'!U21),0)
-IF('Financial Goals (non-recurring)'!$F$4=2,IF('Detailed Cash Flow Chart'!W21="",0,'Detailed Cash Flow Chart'!W21),0)
-IF('Financial Goals (non-recurring)'!$H$4=2,IF('Detailed Cash Flow Chart'!Y21="",0,'Detailed Cash Flow Chart'!Y21),0)
-IF('Financial Goals (non-recurring)'!$J$4=2,IF('Detailed Cash Flow Chart'!AA21="",0,'Detailed Cash Flow Chart'!AA21),0)
-IF('Financial Goals (recurring)'!$B$3=2,IF('Detailed Cash Flow Chart'!AG21="",0,'Detailed Cash Flow Chart'!AG21),0)
-IF('Financial Goals (recurring)'!$K$3=2,IF('Detailed Cash Flow Chart'!AN21="",0,'Detailed Cash Flow Chart'!AN21),0)</f>
        <v>234829.50323745207</v>
      </c>
      <c r="AB21" s="139"/>
      <c r="AC21" s="140">
        <f ca="1">AA21
-IF('Financial Goals (non-recurring)'!$B$4=3,IF('Detailed Cash Flow Chart'!S21="",0,'Detailed Cash Flow Chart'!S21),0)
-IF('Financial Goals (non-recurring)'!$D$4=3,IF('Detailed Cash Flow Chart'!U21="",0,'Detailed Cash Flow Chart'!U21),0)
-IF('Financial Goals (non-recurring)'!$F$4=3,IF('Detailed Cash Flow Chart'!W21="",0,'Detailed Cash Flow Chart'!W21),0)
-IF('Financial Goals (non-recurring)'!$H$4=3,IF('Detailed Cash Flow Chart'!Y21="",0,'Detailed Cash Flow Chart'!Y21),0)
-IF('Financial Goals (non-recurring)'!$J$4=3,IF('Detailed Cash Flow Chart'!AA21="",0,'Detailed Cash Flow Chart'!AA21),0)
-IF('Financial Goals (recurring)'!$B$3=3,IF('Detailed Cash Flow Chart'!AG21="",0,'Detailed Cash Flow Chart'!AG21),0)
-IF('Financial Goals (recurring)'!$K$3=3,IF('Detailed Cash Flow Chart'!AN21="",0,'Detailed Cash Flow Chart'!AN21),0)</f>
        <v>234829.50323745207</v>
      </c>
      <c r="AD21" s="83"/>
      <c r="AE21" s="146">
        <f ca="1">AC21
-IF('Financial Goals (non-recurring)'!$B$4=4,IF('Detailed Cash Flow Chart'!S21="",0,'Detailed Cash Flow Chart'!S21),0)
-IF('Financial Goals (non-recurring)'!$D$4=4,IF('Detailed Cash Flow Chart'!U21="",0,'Detailed Cash Flow Chart'!U21),0)
-IF('Financial Goals (non-recurring)'!$F$4=4,IF('Detailed Cash Flow Chart'!W21="",0,'Detailed Cash Flow Chart'!W21),0)
-IF('Financial Goals (non-recurring)'!$H$4=4,IF('Detailed Cash Flow Chart'!Y21="",0,'Detailed Cash Flow Chart'!Y21),0)
-IF('Financial Goals (non-recurring)'!$J$4=4,IF('Detailed Cash Flow Chart'!AA21="",0,'Detailed Cash Flow Chart'!AA21),0)
-IF('Financial Goals (recurring)'!$B$3=4,IF('Detailed Cash Flow Chart'!AG21="",0,'Detailed Cash Flow Chart'!AG21),0)
-IF('Financial Goals (recurring)'!$K$3=4,IF('Detailed Cash Flow Chart'!AN21="",0,'Detailed Cash Flow Chart'!AN21),0)</f>
        <v>234829.50323745207</v>
      </c>
      <c r="AF21" s="139"/>
      <c r="AG21" s="145">
        <f ca="1">AE21
-IF('Financial Goals (non-recurring)'!$B$4=5,IF('Detailed Cash Flow Chart'!S21="",0,'Detailed Cash Flow Chart'!S21),0)
-IF('Financial Goals (non-recurring)'!$D$4=5,IF('Detailed Cash Flow Chart'!U21="",0,'Detailed Cash Flow Chart'!U21),0)
-IF('Financial Goals (non-recurring)'!$F$4=5,IF('Detailed Cash Flow Chart'!W21="",0,'Detailed Cash Flow Chart'!W21),0)
-IF('Financial Goals (non-recurring)'!$H$4=5,IF('Detailed Cash Flow Chart'!Y21="",0,'Detailed Cash Flow Chart'!Y21),0)
-IF('Financial Goals (non-recurring)'!$J$4=5,IF('Detailed Cash Flow Chart'!AA21="",0,'Detailed Cash Flow Chart'!AA21),0)
-IF('Financial Goals (recurring)'!$B$3=5,IF('Detailed Cash Flow Chart'!AG21="",0,'Detailed Cash Flow Chart'!AG21),0)
-IF('Financial Goals (recurring)'!$K$3=5,IF('Detailed Cash Flow Chart'!AN21="",0,'Detailed Cash Flow Chart'!AN21),0)</f>
        <v>234829.50323745207</v>
      </c>
      <c r="AI21" s="145">
        <f ca="1">AG21
-IF('Financial Goals (non-recurring)'!$B$4=6,IF('Detailed Cash Flow Chart'!S21="",0,'Detailed Cash Flow Chart'!S21),0)
-IF('Financial Goals (non-recurring)'!$D$4=6,IF('Detailed Cash Flow Chart'!U21="",0,'Detailed Cash Flow Chart'!U21),0)
-IF('Financial Goals (non-recurring)'!$F$4=6,IF('Detailed Cash Flow Chart'!W21="",0,'Detailed Cash Flow Chart'!W21),0)
-IF('Financial Goals (non-recurring)'!$H$4=6,IF('Detailed Cash Flow Chart'!Y21="",0,'Detailed Cash Flow Chart'!Y21),0)
-IF('Financial Goals (non-recurring)'!$J$4=6,IF('Detailed Cash Flow Chart'!AA21="",0,'Detailed Cash Flow Chart'!AA21),0)
-IF('Financial Goals (recurring)'!$B$3=6,IF('Detailed Cash Flow Chart'!AG21="",0,'Detailed Cash Flow Chart'!AG21),0)
-IF('Financial Goals (recurring)'!$K$3=6,IF('Detailed Cash Flow Chart'!AN21="",0,'Detailed Cash Flow Chart'!AN21),0)</f>
        <v>234829.50323745207</v>
      </c>
      <c r="AK21" s="145">
        <f ca="1">AI21
-IF('Financial Goals (non-recurring)'!$B$4=7,IF('Detailed Cash Flow Chart'!S21="",0,'Detailed Cash Flow Chart'!S21),0)
-IF('Financial Goals (non-recurring)'!$D$4=7,IF('Detailed Cash Flow Chart'!U21="",0,'Detailed Cash Flow Chart'!U21),0)
-IF('Financial Goals (non-recurring)'!$F$4=7,IF('Detailed Cash Flow Chart'!W21="",0,'Detailed Cash Flow Chart'!W21),0)
-IF('Financial Goals (non-recurring)'!$H$4=7,IF('Detailed Cash Flow Chart'!Y21="",0,'Detailed Cash Flow Chart'!Y21),0)
-IF('Financial Goals (non-recurring)'!$J$4=7,IF('Detailed Cash Flow Chart'!AA21="",0,'Detailed Cash Flow Chart'!AA21),0)
-IF('Financial Goals (recurring)'!$B$3=7,IF('Detailed Cash Flow Chart'!AG21="",0,'Detailed Cash Flow Chart'!AG21),0)
-IF('Financial Goals (recurring)'!$K$3=7,IF('Detailed Cash Flow Chart'!AN21="",0,'Detailed Cash Flow Chart'!AN21),0)</f>
        <v>234829.50323745207</v>
      </c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</row>
    <row r="22" spans="1:61" ht="15.6">
      <c r="A22" s="38">
        <f ca="1">'Detailed Cash Flow Chart'!AJ22</f>
        <v>2032</v>
      </c>
      <c r="B22" s="40">
        <f ca="1">'Detailed Cash Flow Chart'!B22</f>
        <v>58</v>
      </c>
      <c r="C22" s="87">
        <f t="shared" ca="1" si="5"/>
        <v>555991.73134922329</v>
      </c>
      <c r="D22" s="87">
        <f t="shared" ca="1" si="0"/>
        <v>0</v>
      </c>
      <c r="E22" s="87">
        <f t="shared" ca="1" si="1"/>
        <v>0</v>
      </c>
      <c r="F22" s="87">
        <f t="shared" ca="1" si="2"/>
        <v>0</v>
      </c>
      <c r="G22" s="87">
        <f t="shared" ca="1" si="3"/>
        <v>0</v>
      </c>
      <c r="H22" s="87">
        <f t="shared" ca="1" si="6"/>
        <v>0</v>
      </c>
      <c r="I22" s="87">
        <f ca="1">'Detailed Cash Flow Chart'!D22</f>
        <v>0</v>
      </c>
      <c r="J22" s="32">
        <f ca="1">'Detailed Cash Flow Chart'!C22</f>
        <v>153306.41356181691</v>
      </c>
      <c r="K22" s="46">
        <f t="shared" ca="1" si="4"/>
        <v>0</v>
      </c>
      <c r="L22" s="32">
        <f ca="1">'Detailed Cash Flow Chart'!AQ22</f>
        <v>142966.38336784381</v>
      </c>
      <c r="M22" s="32">
        <f t="shared" ca="1" si="7"/>
        <v>402685.31778740638</v>
      </c>
      <c r="N22" s="28"/>
      <c r="O22" s="233" t="s">
        <v>92</v>
      </c>
      <c r="P22" s="67"/>
      <c r="Q22" s="67"/>
      <c r="R22" s="67"/>
      <c r="S22" s="67"/>
      <c r="T22" s="67"/>
      <c r="U22" s="28"/>
      <c r="W22" s="67"/>
      <c r="X22" s="67"/>
      <c r="Y22" s="140">
        <f ca="1">IF('Detailed Cash Flow Chart'!E22=0,NA(),M22-'Detailed Cash Flow Chart'!E22)</f>
        <v>259718.93441956257</v>
      </c>
      <c r="Z22" s="83"/>
      <c r="AA22" s="141">
        <f ca="1">Y22
-IF('Financial Goals (non-recurring)'!$B$4=2,IF('Detailed Cash Flow Chart'!S22="",0,'Detailed Cash Flow Chart'!S22),0)
-IF('Financial Goals (non-recurring)'!$D$4=2,IF('Detailed Cash Flow Chart'!U22="",0,'Detailed Cash Flow Chart'!U22),0)
-IF('Financial Goals (non-recurring)'!$F$4=2,IF('Detailed Cash Flow Chart'!W22="",0,'Detailed Cash Flow Chart'!W22),0)
-IF('Financial Goals (non-recurring)'!$H$4=2,IF('Detailed Cash Flow Chart'!Y22="",0,'Detailed Cash Flow Chart'!Y22),0)
-IF('Financial Goals (non-recurring)'!$J$4=2,IF('Detailed Cash Flow Chart'!AA22="",0,'Detailed Cash Flow Chart'!AA22),0)
-IF('Financial Goals (recurring)'!$B$3=2,IF('Detailed Cash Flow Chart'!AG22="",0,'Detailed Cash Flow Chart'!AG22),0)
-IF('Financial Goals (recurring)'!$K$3=2,IF('Detailed Cash Flow Chart'!AN22="",0,'Detailed Cash Flow Chart'!AN22),0)</f>
        <v>259718.93441956257</v>
      </c>
      <c r="AB22" s="139"/>
      <c r="AC22" s="140">
        <f ca="1">AA22
-IF('Financial Goals (non-recurring)'!$B$4=3,IF('Detailed Cash Flow Chart'!S22="",0,'Detailed Cash Flow Chart'!S22),0)
-IF('Financial Goals (non-recurring)'!$D$4=3,IF('Detailed Cash Flow Chart'!U22="",0,'Detailed Cash Flow Chart'!U22),0)
-IF('Financial Goals (non-recurring)'!$F$4=3,IF('Detailed Cash Flow Chart'!W22="",0,'Detailed Cash Flow Chart'!W22),0)
-IF('Financial Goals (non-recurring)'!$H$4=3,IF('Detailed Cash Flow Chart'!Y22="",0,'Detailed Cash Flow Chart'!Y22),0)
-IF('Financial Goals (non-recurring)'!$J$4=3,IF('Detailed Cash Flow Chart'!AA22="",0,'Detailed Cash Flow Chart'!AA22),0)
-IF('Financial Goals (recurring)'!$B$3=3,IF('Detailed Cash Flow Chart'!AG22="",0,'Detailed Cash Flow Chart'!AG22),0)
-IF('Financial Goals (recurring)'!$K$3=3,IF('Detailed Cash Flow Chart'!AN22="",0,'Detailed Cash Flow Chart'!AN22),0)</f>
        <v>259718.93441956257</v>
      </c>
      <c r="AD22" s="83"/>
      <c r="AE22" s="146">
        <f ca="1">AC22
-IF('Financial Goals (non-recurring)'!$B$4=4,IF('Detailed Cash Flow Chart'!S22="",0,'Detailed Cash Flow Chart'!S22),0)
-IF('Financial Goals (non-recurring)'!$D$4=4,IF('Detailed Cash Flow Chart'!U22="",0,'Detailed Cash Flow Chart'!U22),0)
-IF('Financial Goals (non-recurring)'!$F$4=4,IF('Detailed Cash Flow Chart'!W22="",0,'Detailed Cash Flow Chart'!W22),0)
-IF('Financial Goals (non-recurring)'!$H$4=4,IF('Detailed Cash Flow Chart'!Y22="",0,'Detailed Cash Flow Chart'!Y22),0)
-IF('Financial Goals (non-recurring)'!$J$4=4,IF('Detailed Cash Flow Chart'!AA22="",0,'Detailed Cash Flow Chart'!AA22),0)
-IF('Financial Goals (recurring)'!$B$3=4,IF('Detailed Cash Flow Chart'!AG22="",0,'Detailed Cash Flow Chart'!AG22),0)
-IF('Financial Goals (recurring)'!$K$3=4,IF('Detailed Cash Flow Chart'!AN22="",0,'Detailed Cash Flow Chart'!AN22),0)</f>
        <v>259718.93441956257</v>
      </c>
      <c r="AF22" s="139"/>
      <c r="AG22" s="145">
        <f ca="1">AE22
-IF('Financial Goals (non-recurring)'!$B$4=5,IF('Detailed Cash Flow Chart'!S22="",0,'Detailed Cash Flow Chart'!S22),0)
-IF('Financial Goals (non-recurring)'!$D$4=5,IF('Detailed Cash Flow Chart'!U22="",0,'Detailed Cash Flow Chart'!U22),0)
-IF('Financial Goals (non-recurring)'!$F$4=5,IF('Detailed Cash Flow Chart'!W22="",0,'Detailed Cash Flow Chart'!W22),0)
-IF('Financial Goals (non-recurring)'!$H$4=5,IF('Detailed Cash Flow Chart'!Y22="",0,'Detailed Cash Flow Chart'!Y22),0)
-IF('Financial Goals (non-recurring)'!$J$4=5,IF('Detailed Cash Flow Chart'!AA22="",0,'Detailed Cash Flow Chart'!AA22),0)
-IF('Financial Goals (recurring)'!$B$3=5,IF('Detailed Cash Flow Chart'!AG22="",0,'Detailed Cash Flow Chart'!AG22),0)
-IF('Financial Goals (recurring)'!$K$3=5,IF('Detailed Cash Flow Chart'!AN22="",0,'Detailed Cash Flow Chart'!AN22),0)</f>
        <v>259718.93441956257</v>
      </c>
      <c r="AI22" s="145">
        <f ca="1">AG22
-IF('Financial Goals (non-recurring)'!$B$4=6,IF('Detailed Cash Flow Chart'!S22="",0,'Detailed Cash Flow Chart'!S22),0)
-IF('Financial Goals (non-recurring)'!$D$4=6,IF('Detailed Cash Flow Chart'!U22="",0,'Detailed Cash Flow Chart'!U22),0)
-IF('Financial Goals (non-recurring)'!$F$4=6,IF('Detailed Cash Flow Chart'!W22="",0,'Detailed Cash Flow Chart'!W22),0)
-IF('Financial Goals (non-recurring)'!$H$4=6,IF('Detailed Cash Flow Chart'!Y22="",0,'Detailed Cash Flow Chart'!Y22),0)
-IF('Financial Goals (non-recurring)'!$J$4=6,IF('Detailed Cash Flow Chart'!AA22="",0,'Detailed Cash Flow Chart'!AA22),0)
-IF('Financial Goals (recurring)'!$B$3=6,IF('Detailed Cash Flow Chart'!AG22="",0,'Detailed Cash Flow Chart'!AG22),0)
-IF('Financial Goals (recurring)'!$K$3=6,IF('Detailed Cash Flow Chart'!AN22="",0,'Detailed Cash Flow Chart'!AN22),0)</f>
        <v>259718.93441956257</v>
      </c>
      <c r="AK22" s="145">
        <f ca="1">AI22
-IF('Financial Goals (non-recurring)'!$B$4=7,IF('Detailed Cash Flow Chart'!S22="",0,'Detailed Cash Flow Chart'!S22),0)
-IF('Financial Goals (non-recurring)'!$D$4=7,IF('Detailed Cash Flow Chart'!U22="",0,'Detailed Cash Flow Chart'!U22),0)
-IF('Financial Goals (non-recurring)'!$F$4=7,IF('Detailed Cash Flow Chart'!W22="",0,'Detailed Cash Flow Chart'!W22),0)
-IF('Financial Goals (non-recurring)'!$H$4=7,IF('Detailed Cash Flow Chart'!Y22="",0,'Detailed Cash Flow Chart'!Y22),0)
-IF('Financial Goals (non-recurring)'!$J$4=7,IF('Detailed Cash Flow Chart'!AA22="",0,'Detailed Cash Flow Chart'!AA22),0)
-IF('Financial Goals (recurring)'!$B$3=7,IF('Detailed Cash Flow Chart'!AG22="",0,'Detailed Cash Flow Chart'!AG22),0)
-IF('Financial Goals (recurring)'!$K$3=7,IF('Detailed Cash Flow Chart'!AN22="",0,'Detailed Cash Flow Chart'!AN22),0)</f>
        <v>259718.93441956257</v>
      </c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</row>
    <row r="23" spans="1:61" ht="15.6">
      <c r="A23" s="38">
        <f ca="1">'Detailed Cash Flow Chart'!AJ23</f>
        <v>2033</v>
      </c>
      <c r="B23" s="40">
        <f ca="1">'Detailed Cash Flow Chart'!B23</f>
        <v>59</v>
      </c>
      <c r="C23" s="87">
        <f t="shared" ca="1" si="5"/>
        <v>611590.90448414558</v>
      </c>
      <c r="D23" s="87">
        <f t="shared" ca="1" si="0"/>
        <v>0</v>
      </c>
      <c r="E23" s="87">
        <f t="shared" ca="1" si="1"/>
        <v>0</v>
      </c>
      <c r="F23" s="87">
        <f t="shared" ca="1" si="2"/>
        <v>0</v>
      </c>
      <c r="G23" s="87">
        <f t="shared" ca="1" si="3"/>
        <v>0</v>
      </c>
      <c r="H23" s="87">
        <f t="shared" ca="1" si="6"/>
        <v>0</v>
      </c>
      <c r="I23" s="87">
        <f ca="1">'Detailed Cash Flow Chart'!D23</f>
        <v>0</v>
      </c>
      <c r="J23" s="32">
        <f ca="1">'Detailed Cash Flow Chart'!C23</f>
        <v>167103.99078238045</v>
      </c>
      <c r="K23" s="46">
        <f t="shared" ca="1" si="4"/>
        <v>0</v>
      </c>
      <c r="L23" s="32">
        <f ca="1">'Detailed Cash Flow Chart'!AQ23</f>
        <v>157263.02170462819</v>
      </c>
      <c r="M23" s="32">
        <f t="shared" ca="1" si="7"/>
        <v>444486.91370176512</v>
      </c>
      <c r="N23" s="28"/>
      <c r="O23" s="233" t="s">
        <v>93</v>
      </c>
      <c r="P23" s="67"/>
      <c r="Q23" s="67"/>
      <c r="R23" s="67"/>
      <c r="S23" s="67"/>
      <c r="T23" s="67"/>
      <c r="U23" s="28"/>
      <c r="W23" s="67"/>
      <c r="X23" s="67"/>
      <c r="Y23" s="140">
        <f ca="1">IF('Detailed Cash Flow Chart'!E23=0,NA(),M23-'Detailed Cash Flow Chart'!E23)</f>
        <v>287223.89199713693</v>
      </c>
      <c r="Z23" s="83"/>
      <c r="AA23" s="141">
        <f ca="1">Y23
-IF('Financial Goals (non-recurring)'!$B$4=2,IF('Detailed Cash Flow Chart'!S23="",0,'Detailed Cash Flow Chart'!S23),0)
-IF('Financial Goals (non-recurring)'!$D$4=2,IF('Detailed Cash Flow Chart'!U23="",0,'Detailed Cash Flow Chart'!U23),0)
-IF('Financial Goals (non-recurring)'!$F$4=2,IF('Detailed Cash Flow Chart'!W23="",0,'Detailed Cash Flow Chart'!W23),0)
-IF('Financial Goals (non-recurring)'!$H$4=2,IF('Detailed Cash Flow Chart'!Y23="",0,'Detailed Cash Flow Chart'!Y23),0)
-IF('Financial Goals (non-recurring)'!$J$4=2,IF('Detailed Cash Flow Chart'!AA23="",0,'Detailed Cash Flow Chart'!AA23),0)
-IF('Financial Goals (recurring)'!$B$3=2,IF('Detailed Cash Flow Chart'!AG23="",0,'Detailed Cash Flow Chart'!AG23),0)
-IF('Financial Goals (recurring)'!$K$3=2,IF('Detailed Cash Flow Chart'!AN23="",0,'Detailed Cash Flow Chart'!AN23),0)</f>
        <v>287223.89199713693</v>
      </c>
      <c r="AB23" s="139"/>
      <c r="AC23" s="140">
        <f ca="1">AA23
-IF('Financial Goals (non-recurring)'!$B$4=3,IF('Detailed Cash Flow Chart'!S23="",0,'Detailed Cash Flow Chart'!S23),0)
-IF('Financial Goals (non-recurring)'!$D$4=3,IF('Detailed Cash Flow Chart'!U23="",0,'Detailed Cash Flow Chart'!U23),0)
-IF('Financial Goals (non-recurring)'!$F$4=3,IF('Detailed Cash Flow Chart'!W23="",0,'Detailed Cash Flow Chart'!W23),0)
-IF('Financial Goals (non-recurring)'!$H$4=3,IF('Detailed Cash Flow Chart'!Y23="",0,'Detailed Cash Flow Chart'!Y23),0)
-IF('Financial Goals (non-recurring)'!$J$4=3,IF('Detailed Cash Flow Chart'!AA23="",0,'Detailed Cash Flow Chart'!AA23),0)
-IF('Financial Goals (recurring)'!$B$3=3,IF('Detailed Cash Flow Chart'!AG23="",0,'Detailed Cash Flow Chart'!AG23),0)
-IF('Financial Goals (recurring)'!$K$3=3,IF('Detailed Cash Flow Chart'!AN23="",0,'Detailed Cash Flow Chart'!AN23),0)</f>
        <v>287223.89199713693</v>
      </c>
      <c r="AD23" s="83"/>
      <c r="AE23" s="146">
        <f ca="1">AC23
-IF('Financial Goals (non-recurring)'!$B$4=4,IF('Detailed Cash Flow Chart'!S23="",0,'Detailed Cash Flow Chart'!S23),0)
-IF('Financial Goals (non-recurring)'!$D$4=4,IF('Detailed Cash Flow Chart'!U23="",0,'Detailed Cash Flow Chart'!U23),0)
-IF('Financial Goals (non-recurring)'!$F$4=4,IF('Detailed Cash Flow Chart'!W23="",0,'Detailed Cash Flow Chart'!W23),0)
-IF('Financial Goals (non-recurring)'!$H$4=4,IF('Detailed Cash Flow Chart'!Y23="",0,'Detailed Cash Flow Chart'!Y23),0)
-IF('Financial Goals (non-recurring)'!$J$4=4,IF('Detailed Cash Flow Chart'!AA23="",0,'Detailed Cash Flow Chart'!AA23),0)
-IF('Financial Goals (recurring)'!$B$3=4,IF('Detailed Cash Flow Chart'!AG23="",0,'Detailed Cash Flow Chart'!AG23),0)
-IF('Financial Goals (recurring)'!$K$3=4,IF('Detailed Cash Flow Chart'!AN23="",0,'Detailed Cash Flow Chart'!AN23),0)</f>
        <v>287223.89199713693</v>
      </c>
      <c r="AF23" s="139"/>
      <c r="AG23" s="145">
        <f ca="1">AE23
-IF('Financial Goals (non-recurring)'!$B$4=5,IF('Detailed Cash Flow Chart'!S23="",0,'Detailed Cash Flow Chart'!S23),0)
-IF('Financial Goals (non-recurring)'!$D$4=5,IF('Detailed Cash Flow Chart'!U23="",0,'Detailed Cash Flow Chart'!U23),0)
-IF('Financial Goals (non-recurring)'!$F$4=5,IF('Detailed Cash Flow Chart'!W23="",0,'Detailed Cash Flow Chart'!W23),0)
-IF('Financial Goals (non-recurring)'!$H$4=5,IF('Detailed Cash Flow Chart'!Y23="",0,'Detailed Cash Flow Chart'!Y23),0)
-IF('Financial Goals (non-recurring)'!$J$4=5,IF('Detailed Cash Flow Chart'!AA23="",0,'Detailed Cash Flow Chart'!AA23),0)
-IF('Financial Goals (recurring)'!$B$3=5,IF('Detailed Cash Flow Chart'!AG23="",0,'Detailed Cash Flow Chart'!AG23),0)
-IF('Financial Goals (recurring)'!$K$3=5,IF('Detailed Cash Flow Chart'!AN23="",0,'Detailed Cash Flow Chart'!AN23),0)</f>
        <v>287223.89199713693</v>
      </c>
      <c r="AI23" s="145">
        <f ca="1">AG23
-IF('Financial Goals (non-recurring)'!$B$4=6,IF('Detailed Cash Flow Chart'!S23="",0,'Detailed Cash Flow Chart'!S23),0)
-IF('Financial Goals (non-recurring)'!$D$4=6,IF('Detailed Cash Flow Chart'!U23="",0,'Detailed Cash Flow Chart'!U23),0)
-IF('Financial Goals (non-recurring)'!$F$4=6,IF('Detailed Cash Flow Chart'!W23="",0,'Detailed Cash Flow Chart'!W23),0)
-IF('Financial Goals (non-recurring)'!$H$4=6,IF('Detailed Cash Flow Chart'!Y23="",0,'Detailed Cash Flow Chart'!Y23),0)
-IF('Financial Goals (non-recurring)'!$J$4=6,IF('Detailed Cash Flow Chart'!AA23="",0,'Detailed Cash Flow Chart'!AA23),0)
-IF('Financial Goals (recurring)'!$B$3=6,IF('Detailed Cash Flow Chart'!AG23="",0,'Detailed Cash Flow Chart'!AG23),0)
-IF('Financial Goals (recurring)'!$K$3=6,IF('Detailed Cash Flow Chart'!AN23="",0,'Detailed Cash Flow Chart'!AN23),0)</f>
        <v>287223.89199713693</v>
      </c>
      <c r="AK23" s="145">
        <f ca="1">AI23
-IF('Financial Goals (non-recurring)'!$B$4=7,IF('Detailed Cash Flow Chart'!S23="",0,'Detailed Cash Flow Chart'!S23),0)
-IF('Financial Goals (non-recurring)'!$D$4=7,IF('Detailed Cash Flow Chart'!U23="",0,'Detailed Cash Flow Chart'!U23),0)
-IF('Financial Goals (non-recurring)'!$F$4=7,IF('Detailed Cash Flow Chart'!W23="",0,'Detailed Cash Flow Chart'!W23),0)
-IF('Financial Goals (non-recurring)'!$H$4=7,IF('Detailed Cash Flow Chart'!Y23="",0,'Detailed Cash Flow Chart'!Y23),0)
-IF('Financial Goals (non-recurring)'!$J$4=7,IF('Detailed Cash Flow Chart'!AA23="",0,'Detailed Cash Flow Chart'!AA23),0)
-IF('Financial Goals (recurring)'!$B$3=7,IF('Detailed Cash Flow Chart'!AG23="",0,'Detailed Cash Flow Chart'!AG23),0)
-IF('Financial Goals (recurring)'!$K$3=7,IF('Detailed Cash Flow Chart'!AN23="",0,'Detailed Cash Flow Chart'!AN23),0)</f>
        <v>287223.89199713693</v>
      </c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</row>
    <row r="24" spans="1:61" ht="15.6">
      <c r="A24" s="38">
        <f ca="1">'Detailed Cash Flow Chart'!AJ24</f>
        <v>2034</v>
      </c>
      <c r="B24" s="40">
        <f ca="1">'Detailed Cash Flow Chart'!B24</f>
        <v>60</v>
      </c>
      <c r="C24" s="87">
        <f t="shared" ca="1" si="5"/>
        <v>672749.99493256013</v>
      </c>
      <c r="D24" s="87">
        <f t="shared" ca="1" si="0"/>
        <v>0</v>
      </c>
      <c r="E24" s="87">
        <f t="shared" ca="1" si="1"/>
        <v>0</v>
      </c>
      <c r="F24" s="87">
        <f t="shared" ca="1" si="2"/>
        <v>0</v>
      </c>
      <c r="G24" s="87">
        <f t="shared" ca="1" si="3"/>
        <v>0</v>
      </c>
      <c r="H24" s="87">
        <f t="shared" ca="1" si="6"/>
        <v>0</v>
      </c>
      <c r="I24" s="87">
        <f ca="1">'Detailed Cash Flow Chart'!D24</f>
        <v>0</v>
      </c>
      <c r="J24" s="32">
        <f ca="1">'Detailed Cash Flow Chart'!C24</f>
        <v>182143.3499527947</v>
      </c>
      <c r="K24" s="46">
        <f t="shared" ca="1" si="4"/>
        <v>0</v>
      </c>
      <c r="L24" s="32">
        <f ca="1">'Detailed Cash Flow Chart'!AQ24</f>
        <v>172989.32387509101</v>
      </c>
      <c r="M24" s="32">
        <f t="shared" ca="1" si="7"/>
        <v>490606.64497976541</v>
      </c>
      <c r="N24" s="28"/>
      <c r="O24" s="233" t="s">
        <v>228</v>
      </c>
      <c r="P24" s="67"/>
      <c r="Q24" s="67"/>
      <c r="R24" s="67"/>
      <c r="S24" s="67"/>
      <c r="T24" s="67"/>
      <c r="U24" s="28"/>
      <c r="W24" s="67"/>
      <c r="X24" s="67"/>
      <c r="Y24" s="140">
        <f ca="1">IF('Detailed Cash Flow Chart'!E24=0,NA(),M24-'Detailed Cash Flow Chart'!E24)</f>
        <v>317617.32110467437</v>
      </c>
      <c r="Z24" s="83"/>
      <c r="AA24" s="141">
        <f ca="1">Y24
-IF('Financial Goals (non-recurring)'!$B$4=2,IF('Detailed Cash Flow Chart'!S24="",0,'Detailed Cash Flow Chart'!S24),0)
-IF('Financial Goals (non-recurring)'!$D$4=2,IF('Detailed Cash Flow Chart'!U24="",0,'Detailed Cash Flow Chart'!U24),0)
-IF('Financial Goals (non-recurring)'!$F$4=2,IF('Detailed Cash Flow Chart'!W24="",0,'Detailed Cash Flow Chart'!W24),0)
-IF('Financial Goals (non-recurring)'!$H$4=2,IF('Detailed Cash Flow Chart'!Y24="",0,'Detailed Cash Flow Chart'!Y24),0)
-IF('Financial Goals (non-recurring)'!$J$4=2,IF('Detailed Cash Flow Chart'!AA24="",0,'Detailed Cash Flow Chart'!AA24),0)
-IF('Financial Goals (recurring)'!$B$3=2,IF('Detailed Cash Flow Chart'!AG24="",0,'Detailed Cash Flow Chart'!AG24),0)
-IF('Financial Goals (recurring)'!$K$3=2,IF('Detailed Cash Flow Chart'!AN24="",0,'Detailed Cash Flow Chart'!AN24),0)</f>
        <v>317617.32110467437</v>
      </c>
      <c r="AB24" s="139"/>
      <c r="AC24" s="140">
        <f ca="1">AA24
-IF('Financial Goals (non-recurring)'!$B$4=3,IF('Detailed Cash Flow Chart'!S24="",0,'Detailed Cash Flow Chart'!S24),0)
-IF('Financial Goals (non-recurring)'!$D$4=3,IF('Detailed Cash Flow Chart'!U24="",0,'Detailed Cash Flow Chart'!U24),0)
-IF('Financial Goals (non-recurring)'!$F$4=3,IF('Detailed Cash Flow Chart'!W24="",0,'Detailed Cash Flow Chart'!W24),0)
-IF('Financial Goals (non-recurring)'!$H$4=3,IF('Detailed Cash Flow Chart'!Y24="",0,'Detailed Cash Flow Chart'!Y24),0)
-IF('Financial Goals (non-recurring)'!$J$4=3,IF('Detailed Cash Flow Chart'!AA24="",0,'Detailed Cash Flow Chart'!AA24),0)
-IF('Financial Goals (recurring)'!$B$3=3,IF('Detailed Cash Flow Chart'!AG24="",0,'Detailed Cash Flow Chart'!AG24),0)
-IF('Financial Goals (recurring)'!$K$3=3,IF('Detailed Cash Flow Chart'!AN24="",0,'Detailed Cash Flow Chart'!AN24),0)</f>
        <v>317617.32110467437</v>
      </c>
      <c r="AD24" s="83"/>
      <c r="AE24" s="146">
        <f ca="1">AC24
-IF('Financial Goals (non-recurring)'!$B$4=4,IF('Detailed Cash Flow Chart'!S24="",0,'Detailed Cash Flow Chart'!S24),0)
-IF('Financial Goals (non-recurring)'!$D$4=4,IF('Detailed Cash Flow Chart'!U24="",0,'Detailed Cash Flow Chart'!U24),0)
-IF('Financial Goals (non-recurring)'!$F$4=4,IF('Detailed Cash Flow Chart'!W24="",0,'Detailed Cash Flow Chart'!W24),0)
-IF('Financial Goals (non-recurring)'!$H$4=4,IF('Detailed Cash Flow Chart'!Y24="",0,'Detailed Cash Flow Chart'!Y24),0)
-IF('Financial Goals (non-recurring)'!$J$4=4,IF('Detailed Cash Flow Chart'!AA24="",0,'Detailed Cash Flow Chart'!AA24),0)
-IF('Financial Goals (recurring)'!$B$3=4,IF('Detailed Cash Flow Chart'!AG24="",0,'Detailed Cash Flow Chart'!AG24),0)
-IF('Financial Goals (recurring)'!$K$3=4,IF('Detailed Cash Flow Chart'!AN24="",0,'Detailed Cash Flow Chart'!AN24),0)</f>
        <v>317617.32110467437</v>
      </c>
      <c r="AF24" s="139"/>
      <c r="AG24" s="145">
        <f ca="1">AE24
-IF('Financial Goals (non-recurring)'!$B$4=5,IF('Detailed Cash Flow Chart'!S24="",0,'Detailed Cash Flow Chart'!S24),0)
-IF('Financial Goals (non-recurring)'!$D$4=5,IF('Detailed Cash Flow Chart'!U24="",0,'Detailed Cash Flow Chart'!U24),0)
-IF('Financial Goals (non-recurring)'!$F$4=5,IF('Detailed Cash Flow Chart'!W24="",0,'Detailed Cash Flow Chart'!W24),0)
-IF('Financial Goals (non-recurring)'!$H$4=5,IF('Detailed Cash Flow Chart'!Y24="",0,'Detailed Cash Flow Chart'!Y24),0)
-IF('Financial Goals (non-recurring)'!$J$4=5,IF('Detailed Cash Flow Chart'!AA24="",0,'Detailed Cash Flow Chart'!AA24),0)
-IF('Financial Goals (recurring)'!$B$3=5,IF('Detailed Cash Flow Chart'!AG24="",0,'Detailed Cash Flow Chart'!AG24),0)
-IF('Financial Goals (recurring)'!$K$3=5,IF('Detailed Cash Flow Chart'!AN24="",0,'Detailed Cash Flow Chart'!AN24),0)</f>
        <v>317617.32110467437</v>
      </c>
      <c r="AI24" s="145">
        <f ca="1">AG24
-IF('Financial Goals (non-recurring)'!$B$4=6,IF('Detailed Cash Flow Chart'!S24="",0,'Detailed Cash Flow Chart'!S24),0)
-IF('Financial Goals (non-recurring)'!$D$4=6,IF('Detailed Cash Flow Chart'!U24="",0,'Detailed Cash Flow Chart'!U24),0)
-IF('Financial Goals (non-recurring)'!$F$4=6,IF('Detailed Cash Flow Chart'!W24="",0,'Detailed Cash Flow Chart'!W24),0)
-IF('Financial Goals (non-recurring)'!$H$4=6,IF('Detailed Cash Flow Chart'!Y24="",0,'Detailed Cash Flow Chart'!Y24),0)
-IF('Financial Goals (non-recurring)'!$J$4=6,IF('Detailed Cash Flow Chart'!AA24="",0,'Detailed Cash Flow Chart'!AA24),0)
-IF('Financial Goals (recurring)'!$B$3=6,IF('Detailed Cash Flow Chart'!AG24="",0,'Detailed Cash Flow Chart'!AG24),0)
-IF('Financial Goals (recurring)'!$K$3=6,IF('Detailed Cash Flow Chart'!AN24="",0,'Detailed Cash Flow Chart'!AN24),0)</f>
        <v>317617.32110467437</v>
      </c>
      <c r="AK24" s="145">
        <f ca="1">AI24
-IF('Financial Goals (non-recurring)'!$B$4=7,IF('Detailed Cash Flow Chart'!S24="",0,'Detailed Cash Flow Chart'!S24),0)
-IF('Financial Goals (non-recurring)'!$D$4=7,IF('Detailed Cash Flow Chart'!U24="",0,'Detailed Cash Flow Chart'!U24),0)
-IF('Financial Goals (non-recurring)'!$F$4=7,IF('Detailed Cash Flow Chart'!W24="",0,'Detailed Cash Flow Chart'!W24),0)
-IF('Financial Goals (non-recurring)'!$H$4=7,IF('Detailed Cash Flow Chart'!Y24="",0,'Detailed Cash Flow Chart'!Y24),0)
-IF('Financial Goals (non-recurring)'!$J$4=7,IF('Detailed Cash Flow Chart'!AA24="",0,'Detailed Cash Flow Chart'!AA24),0)
-IF('Financial Goals (recurring)'!$B$3=7,IF('Detailed Cash Flow Chart'!AG24="",0,'Detailed Cash Flow Chart'!AG24),0)
-IF('Financial Goals (recurring)'!$K$3=7,IF('Detailed Cash Flow Chart'!AN24="",0,'Detailed Cash Flow Chart'!AN24),0)</f>
        <v>317617.32110467437</v>
      </c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</row>
    <row r="25" spans="1:61" ht="15.6">
      <c r="A25" s="38">
        <f ca="1">'Detailed Cash Flow Chart'!AJ25</f>
        <v>2035</v>
      </c>
      <c r="B25" s="40">
        <f ca="1">'Detailed Cash Flow Chart'!B25</f>
        <v>61</v>
      </c>
      <c r="C25" s="87">
        <f t="shared" ca="1" si="5"/>
        <v>740024.99442581611</v>
      </c>
      <c r="D25" s="87">
        <f t="shared" ca="1" si="0"/>
        <v>0</v>
      </c>
      <c r="E25" s="87">
        <f t="shared" ca="1" si="1"/>
        <v>0</v>
      </c>
      <c r="F25" s="87">
        <f t="shared" ca="1" si="2"/>
        <v>0</v>
      </c>
      <c r="G25" s="87">
        <f t="shared" ca="1" si="3"/>
        <v>0</v>
      </c>
      <c r="H25" s="87">
        <f t="shared" ca="1" si="6"/>
        <v>0</v>
      </c>
      <c r="I25" s="87">
        <f ca="1">'Detailed Cash Flow Chart'!D25</f>
        <v>0</v>
      </c>
      <c r="J25" s="32">
        <f ca="1">'Detailed Cash Flow Chart'!C25</f>
        <v>198536.25144854625</v>
      </c>
      <c r="K25" s="46">
        <f t="shared" ca="1" si="4"/>
        <v>0</v>
      </c>
      <c r="L25" s="32">
        <f ca="1">'Detailed Cash Flow Chart'!AQ25</f>
        <v>190288.2562626001</v>
      </c>
      <c r="M25" s="32">
        <f t="shared" ca="1" si="7"/>
        <v>541488.74297726993</v>
      </c>
      <c r="N25" s="28"/>
      <c r="O25" s="233" t="s">
        <v>229</v>
      </c>
      <c r="P25" s="67"/>
      <c r="Q25" s="67"/>
      <c r="R25" s="67"/>
      <c r="S25" s="67"/>
      <c r="T25" s="67"/>
      <c r="U25" s="28"/>
      <c r="W25" s="67"/>
      <c r="X25" s="67"/>
      <c r="Y25" s="140">
        <f ca="1">IF('Detailed Cash Flow Chart'!E25=0,NA(),M25-'Detailed Cash Flow Chart'!E25)</f>
        <v>351200.48671466985</v>
      </c>
      <c r="Z25" s="83"/>
      <c r="AA25" s="141">
        <f ca="1">Y25
-IF('Financial Goals (non-recurring)'!$B$4=2,IF('Detailed Cash Flow Chart'!S25="",0,'Detailed Cash Flow Chart'!S25),0)
-IF('Financial Goals (non-recurring)'!$D$4=2,IF('Detailed Cash Flow Chart'!U25="",0,'Detailed Cash Flow Chart'!U25),0)
-IF('Financial Goals (non-recurring)'!$F$4=2,IF('Detailed Cash Flow Chart'!W25="",0,'Detailed Cash Flow Chart'!W25),0)
-IF('Financial Goals (non-recurring)'!$H$4=2,IF('Detailed Cash Flow Chart'!Y25="",0,'Detailed Cash Flow Chart'!Y25),0)
-IF('Financial Goals (non-recurring)'!$J$4=2,IF('Detailed Cash Flow Chart'!AA25="",0,'Detailed Cash Flow Chart'!AA25),0)
-IF('Financial Goals (recurring)'!$B$3=2,IF('Detailed Cash Flow Chart'!AG25="",0,'Detailed Cash Flow Chart'!AG25),0)
-IF('Financial Goals (recurring)'!$K$3=2,IF('Detailed Cash Flow Chart'!AN25="",0,'Detailed Cash Flow Chart'!AN25),0)</f>
        <v>351200.48671466985</v>
      </c>
      <c r="AB25" s="139"/>
      <c r="AC25" s="140">
        <f ca="1">AA25
-IF('Financial Goals (non-recurring)'!$B$4=3,IF('Detailed Cash Flow Chart'!S25="",0,'Detailed Cash Flow Chart'!S25),0)
-IF('Financial Goals (non-recurring)'!$D$4=3,IF('Detailed Cash Flow Chart'!U25="",0,'Detailed Cash Flow Chart'!U25),0)
-IF('Financial Goals (non-recurring)'!$F$4=3,IF('Detailed Cash Flow Chart'!W25="",0,'Detailed Cash Flow Chart'!W25),0)
-IF('Financial Goals (non-recurring)'!$H$4=3,IF('Detailed Cash Flow Chart'!Y25="",0,'Detailed Cash Flow Chart'!Y25),0)
-IF('Financial Goals (non-recurring)'!$J$4=3,IF('Detailed Cash Flow Chart'!AA25="",0,'Detailed Cash Flow Chart'!AA25),0)
-IF('Financial Goals (recurring)'!$B$3=3,IF('Detailed Cash Flow Chart'!AG25="",0,'Detailed Cash Flow Chart'!AG25),0)
-IF('Financial Goals (recurring)'!$K$3=3,IF('Detailed Cash Flow Chart'!AN25="",0,'Detailed Cash Flow Chart'!AN25),0)</f>
        <v>351200.48671466985</v>
      </c>
      <c r="AD25" s="83"/>
      <c r="AE25" s="146">
        <f ca="1">AC25
-IF('Financial Goals (non-recurring)'!$B$4=4,IF('Detailed Cash Flow Chart'!S25="",0,'Detailed Cash Flow Chart'!S25),0)
-IF('Financial Goals (non-recurring)'!$D$4=4,IF('Detailed Cash Flow Chart'!U25="",0,'Detailed Cash Flow Chart'!U25),0)
-IF('Financial Goals (non-recurring)'!$F$4=4,IF('Detailed Cash Flow Chart'!W25="",0,'Detailed Cash Flow Chart'!W25),0)
-IF('Financial Goals (non-recurring)'!$H$4=4,IF('Detailed Cash Flow Chart'!Y25="",0,'Detailed Cash Flow Chart'!Y25),0)
-IF('Financial Goals (non-recurring)'!$J$4=4,IF('Detailed Cash Flow Chart'!AA25="",0,'Detailed Cash Flow Chart'!AA25),0)
-IF('Financial Goals (recurring)'!$B$3=4,IF('Detailed Cash Flow Chart'!AG25="",0,'Detailed Cash Flow Chart'!AG25),0)
-IF('Financial Goals (recurring)'!$K$3=4,IF('Detailed Cash Flow Chart'!AN25="",0,'Detailed Cash Flow Chart'!AN25),0)</f>
        <v>351200.48671466985</v>
      </c>
      <c r="AF25" s="139"/>
      <c r="AG25" s="145">
        <f ca="1">AE25
-IF('Financial Goals (non-recurring)'!$B$4=5,IF('Detailed Cash Flow Chart'!S25="",0,'Detailed Cash Flow Chart'!S25),0)
-IF('Financial Goals (non-recurring)'!$D$4=5,IF('Detailed Cash Flow Chart'!U25="",0,'Detailed Cash Flow Chart'!U25),0)
-IF('Financial Goals (non-recurring)'!$F$4=5,IF('Detailed Cash Flow Chart'!W25="",0,'Detailed Cash Flow Chart'!W25),0)
-IF('Financial Goals (non-recurring)'!$H$4=5,IF('Detailed Cash Flow Chart'!Y25="",0,'Detailed Cash Flow Chart'!Y25),0)
-IF('Financial Goals (non-recurring)'!$J$4=5,IF('Detailed Cash Flow Chart'!AA25="",0,'Detailed Cash Flow Chart'!AA25),0)
-IF('Financial Goals (recurring)'!$B$3=5,IF('Detailed Cash Flow Chart'!AG25="",0,'Detailed Cash Flow Chart'!AG25),0)
-IF('Financial Goals (recurring)'!$K$3=5,IF('Detailed Cash Flow Chart'!AN25="",0,'Detailed Cash Flow Chart'!AN25),0)</f>
        <v>351200.48671466985</v>
      </c>
      <c r="AI25" s="145">
        <f ca="1">AG25
-IF('Financial Goals (non-recurring)'!$B$4=6,IF('Detailed Cash Flow Chart'!S25="",0,'Detailed Cash Flow Chart'!S25),0)
-IF('Financial Goals (non-recurring)'!$D$4=6,IF('Detailed Cash Flow Chart'!U25="",0,'Detailed Cash Flow Chart'!U25),0)
-IF('Financial Goals (non-recurring)'!$F$4=6,IF('Detailed Cash Flow Chart'!W25="",0,'Detailed Cash Flow Chart'!W25),0)
-IF('Financial Goals (non-recurring)'!$H$4=6,IF('Detailed Cash Flow Chart'!Y25="",0,'Detailed Cash Flow Chart'!Y25),0)
-IF('Financial Goals (non-recurring)'!$J$4=6,IF('Detailed Cash Flow Chart'!AA25="",0,'Detailed Cash Flow Chart'!AA25),0)
-IF('Financial Goals (recurring)'!$B$3=6,IF('Detailed Cash Flow Chart'!AG25="",0,'Detailed Cash Flow Chart'!AG25),0)
-IF('Financial Goals (recurring)'!$K$3=6,IF('Detailed Cash Flow Chart'!AN25="",0,'Detailed Cash Flow Chart'!AN25),0)</f>
        <v>351200.48671466985</v>
      </c>
      <c r="AK25" s="145">
        <f ca="1">AI25
-IF('Financial Goals (non-recurring)'!$B$4=7,IF('Detailed Cash Flow Chart'!S25="",0,'Detailed Cash Flow Chart'!S25),0)
-IF('Financial Goals (non-recurring)'!$D$4=7,IF('Detailed Cash Flow Chart'!U25="",0,'Detailed Cash Flow Chart'!U25),0)
-IF('Financial Goals (non-recurring)'!$F$4=7,IF('Detailed Cash Flow Chart'!W25="",0,'Detailed Cash Flow Chart'!W25),0)
-IF('Financial Goals (non-recurring)'!$H$4=7,IF('Detailed Cash Flow Chart'!Y25="",0,'Detailed Cash Flow Chart'!Y25),0)
-IF('Financial Goals (non-recurring)'!$J$4=7,IF('Detailed Cash Flow Chart'!AA25="",0,'Detailed Cash Flow Chart'!AA25),0)
-IF('Financial Goals (recurring)'!$B$3=7,IF('Detailed Cash Flow Chart'!AG25="",0,'Detailed Cash Flow Chart'!AG25),0)
-IF('Financial Goals (recurring)'!$K$3=7,IF('Detailed Cash Flow Chart'!AN25="",0,'Detailed Cash Flow Chart'!AN25),0)</f>
        <v>351200.48671466985</v>
      </c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</row>
    <row r="26" spans="1:61" ht="15.6">
      <c r="A26" s="38">
        <f ca="1">'Detailed Cash Flow Chart'!AJ26</f>
        <v>2036</v>
      </c>
      <c r="B26" s="40">
        <f ca="1">'Detailed Cash Flow Chart'!B26</f>
        <v>62</v>
      </c>
      <c r="C26" s="87">
        <f t="shared" ca="1" si="5"/>
        <v>814027.49386839778</v>
      </c>
      <c r="D26" s="87">
        <f t="shared" ca="1" si="0"/>
        <v>0</v>
      </c>
      <c r="E26" s="87">
        <f t="shared" ca="1" si="1"/>
        <v>0</v>
      </c>
      <c r="F26" s="87">
        <f t="shared" ca="1" si="2"/>
        <v>0</v>
      </c>
      <c r="G26" s="87">
        <f t="shared" ca="1" si="3"/>
        <v>0</v>
      </c>
      <c r="H26" s="87">
        <f t="shared" ca="1" si="6"/>
        <v>0</v>
      </c>
      <c r="I26" s="87">
        <f ca="1">'Detailed Cash Flow Chart'!D26</f>
        <v>0</v>
      </c>
      <c r="J26" s="32">
        <f ca="1">'Detailed Cash Flow Chart'!C26</f>
        <v>216404.51407891541</v>
      </c>
      <c r="K26" s="46">
        <f t="shared" ca="1" si="4"/>
        <v>0</v>
      </c>
      <c r="L26" s="32">
        <f ca="1">'Detailed Cash Flow Chart'!AQ26</f>
        <v>209317.08188886012</v>
      </c>
      <c r="M26" s="32">
        <f t="shared" ca="1" si="7"/>
        <v>597622.97978948243</v>
      </c>
      <c r="N26" s="28"/>
      <c r="P26" s="67"/>
      <c r="Q26" s="67"/>
      <c r="R26" s="67"/>
      <c r="S26" s="67"/>
      <c r="T26" s="67"/>
      <c r="U26" s="28"/>
      <c r="W26" s="67"/>
      <c r="X26" s="67"/>
      <c r="Y26" s="140">
        <f ca="1">IF('Detailed Cash Flow Chart'!E26=0,NA(),M26-'Detailed Cash Flow Chart'!E26)</f>
        <v>388305.89790062234</v>
      </c>
      <c r="Z26" s="83"/>
      <c r="AA26" s="141">
        <f ca="1">Y26
-IF('Financial Goals (non-recurring)'!$B$4=2,IF('Detailed Cash Flow Chart'!S26="",0,'Detailed Cash Flow Chart'!S26),0)
-IF('Financial Goals (non-recurring)'!$D$4=2,IF('Detailed Cash Flow Chart'!U26="",0,'Detailed Cash Flow Chart'!U26),0)
-IF('Financial Goals (non-recurring)'!$F$4=2,IF('Detailed Cash Flow Chart'!W26="",0,'Detailed Cash Flow Chart'!W26),0)
-IF('Financial Goals (non-recurring)'!$H$4=2,IF('Detailed Cash Flow Chart'!Y26="",0,'Detailed Cash Flow Chart'!Y26),0)
-IF('Financial Goals (non-recurring)'!$J$4=2,IF('Detailed Cash Flow Chart'!AA26="",0,'Detailed Cash Flow Chart'!AA26),0)
-IF('Financial Goals (recurring)'!$B$3=2,IF('Detailed Cash Flow Chart'!AG26="",0,'Detailed Cash Flow Chart'!AG26),0)
-IF('Financial Goals (recurring)'!$K$3=2,IF('Detailed Cash Flow Chart'!AN26="",0,'Detailed Cash Flow Chart'!AN26),0)</f>
        <v>388305.89790062234</v>
      </c>
      <c r="AB26" s="139"/>
      <c r="AC26" s="140">
        <f ca="1">AA26
-IF('Financial Goals (non-recurring)'!$B$4=3,IF('Detailed Cash Flow Chart'!S26="",0,'Detailed Cash Flow Chart'!S26),0)
-IF('Financial Goals (non-recurring)'!$D$4=3,IF('Detailed Cash Flow Chart'!U26="",0,'Detailed Cash Flow Chart'!U26),0)
-IF('Financial Goals (non-recurring)'!$F$4=3,IF('Detailed Cash Flow Chart'!W26="",0,'Detailed Cash Flow Chart'!W26),0)
-IF('Financial Goals (non-recurring)'!$H$4=3,IF('Detailed Cash Flow Chart'!Y26="",0,'Detailed Cash Flow Chart'!Y26),0)
-IF('Financial Goals (non-recurring)'!$J$4=3,IF('Detailed Cash Flow Chart'!AA26="",0,'Detailed Cash Flow Chart'!AA26),0)
-IF('Financial Goals (recurring)'!$B$3=3,IF('Detailed Cash Flow Chart'!AG26="",0,'Detailed Cash Flow Chart'!AG26),0)
-IF('Financial Goals (recurring)'!$K$3=3,IF('Detailed Cash Flow Chart'!AN26="",0,'Detailed Cash Flow Chart'!AN26),0)</f>
        <v>388305.89790062234</v>
      </c>
      <c r="AD26" s="83"/>
      <c r="AE26" s="146">
        <f ca="1">AC26
-IF('Financial Goals (non-recurring)'!$B$4=4,IF('Detailed Cash Flow Chart'!S26="",0,'Detailed Cash Flow Chart'!S26),0)
-IF('Financial Goals (non-recurring)'!$D$4=4,IF('Detailed Cash Flow Chart'!U26="",0,'Detailed Cash Flow Chart'!U26),0)
-IF('Financial Goals (non-recurring)'!$F$4=4,IF('Detailed Cash Flow Chart'!W26="",0,'Detailed Cash Flow Chart'!W26),0)
-IF('Financial Goals (non-recurring)'!$H$4=4,IF('Detailed Cash Flow Chart'!Y26="",0,'Detailed Cash Flow Chart'!Y26),0)
-IF('Financial Goals (non-recurring)'!$J$4=4,IF('Detailed Cash Flow Chart'!AA26="",0,'Detailed Cash Flow Chart'!AA26),0)
-IF('Financial Goals (recurring)'!$B$3=4,IF('Detailed Cash Flow Chart'!AG26="",0,'Detailed Cash Flow Chart'!AG26),0)
-IF('Financial Goals (recurring)'!$K$3=4,IF('Detailed Cash Flow Chart'!AN26="",0,'Detailed Cash Flow Chart'!AN26),0)</f>
        <v>388305.89790062234</v>
      </c>
      <c r="AF26" s="139"/>
      <c r="AG26" s="145">
        <f ca="1">AE26
-IF('Financial Goals (non-recurring)'!$B$4=5,IF('Detailed Cash Flow Chart'!S26="",0,'Detailed Cash Flow Chart'!S26),0)
-IF('Financial Goals (non-recurring)'!$D$4=5,IF('Detailed Cash Flow Chart'!U26="",0,'Detailed Cash Flow Chart'!U26),0)
-IF('Financial Goals (non-recurring)'!$F$4=5,IF('Detailed Cash Flow Chart'!W26="",0,'Detailed Cash Flow Chart'!W26),0)
-IF('Financial Goals (non-recurring)'!$H$4=5,IF('Detailed Cash Flow Chart'!Y26="",0,'Detailed Cash Flow Chart'!Y26),0)
-IF('Financial Goals (non-recurring)'!$J$4=5,IF('Detailed Cash Flow Chart'!AA26="",0,'Detailed Cash Flow Chart'!AA26),0)
-IF('Financial Goals (recurring)'!$B$3=5,IF('Detailed Cash Flow Chart'!AG26="",0,'Detailed Cash Flow Chart'!AG26),0)
-IF('Financial Goals (recurring)'!$K$3=5,IF('Detailed Cash Flow Chart'!AN26="",0,'Detailed Cash Flow Chart'!AN26),0)</f>
        <v>388305.89790062234</v>
      </c>
      <c r="AI26" s="145">
        <f ca="1">AG26
-IF('Financial Goals (non-recurring)'!$B$4=6,IF('Detailed Cash Flow Chart'!S26="",0,'Detailed Cash Flow Chart'!S26),0)
-IF('Financial Goals (non-recurring)'!$D$4=6,IF('Detailed Cash Flow Chart'!U26="",0,'Detailed Cash Flow Chart'!U26),0)
-IF('Financial Goals (non-recurring)'!$F$4=6,IF('Detailed Cash Flow Chart'!W26="",0,'Detailed Cash Flow Chart'!W26),0)
-IF('Financial Goals (non-recurring)'!$H$4=6,IF('Detailed Cash Flow Chart'!Y26="",0,'Detailed Cash Flow Chart'!Y26),0)
-IF('Financial Goals (non-recurring)'!$J$4=6,IF('Detailed Cash Flow Chart'!AA26="",0,'Detailed Cash Flow Chart'!AA26),0)
-IF('Financial Goals (recurring)'!$B$3=6,IF('Detailed Cash Flow Chart'!AG26="",0,'Detailed Cash Flow Chart'!AG26),0)
-IF('Financial Goals (recurring)'!$K$3=6,IF('Detailed Cash Flow Chart'!AN26="",0,'Detailed Cash Flow Chart'!AN26),0)</f>
        <v>388305.89790062234</v>
      </c>
      <c r="AK26" s="145">
        <f ca="1">AI26
-IF('Financial Goals (non-recurring)'!$B$4=7,IF('Detailed Cash Flow Chart'!S26="",0,'Detailed Cash Flow Chart'!S26),0)
-IF('Financial Goals (non-recurring)'!$D$4=7,IF('Detailed Cash Flow Chart'!U26="",0,'Detailed Cash Flow Chart'!U26),0)
-IF('Financial Goals (non-recurring)'!$F$4=7,IF('Detailed Cash Flow Chart'!W26="",0,'Detailed Cash Flow Chart'!W26),0)
-IF('Financial Goals (non-recurring)'!$H$4=7,IF('Detailed Cash Flow Chart'!Y26="",0,'Detailed Cash Flow Chart'!Y26),0)
-IF('Financial Goals (non-recurring)'!$J$4=7,IF('Detailed Cash Flow Chart'!AA26="",0,'Detailed Cash Flow Chart'!AA26),0)
-IF('Financial Goals (recurring)'!$B$3=7,IF('Detailed Cash Flow Chart'!AG26="",0,'Detailed Cash Flow Chart'!AG26),0)
-IF('Financial Goals (recurring)'!$K$3=7,IF('Detailed Cash Flow Chart'!AN26="",0,'Detailed Cash Flow Chart'!AN26),0)</f>
        <v>388305.89790062234</v>
      </c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</row>
    <row r="27" spans="1:61" ht="15.6">
      <c r="A27" s="38">
        <f ca="1">'Detailed Cash Flow Chart'!AJ27</f>
        <v>2037</v>
      </c>
      <c r="B27" s="40">
        <f ca="1">'Detailed Cash Flow Chart'!B27</f>
        <v>63</v>
      </c>
      <c r="C27" s="87">
        <f t="shared" ca="1" si="5"/>
        <v>895430.24325523758</v>
      </c>
      <c r="D27" s="87">
        <f t="shared" ca="1" si="0"/>
        <v>0</v>
      </c>
      <c r="E27" s="87">
        <f t="shared" ca="1" si="1"/>
        <v>0</v>
      </c>
      <c r="F27" s="87">
        <f t="shared" ca="1" si="2"/>
        <v>0</v>
      </c>
      <c r="G27" s="87">
        <f t="shared" ca="1" si="3"/>
        <v>0</v>
      </c>
      <c r="H27" s="87">
        <f t="shared" ca="1" si="6"/>
        <v>0</v>
      </c>
      <c r="I27" s="87">
        <f ca="1">'Detailed Cash Flow Chart'!D27</f>
        <v>0</v>
      </c>
      <c r="J27" s="32">
        <f ca="1">'Detailed Cash Flow Chart'!C27</f>
        <v>235880.92034601781</v>
      </c>
      <c r="K27" s="46">
        <f t="shared" ca="1" si="4"/>
        <v>0</v>
      </c>
      <c r="L27" s="32">
        <f ca="1">'Detailed Cash Flow Chart'!AQ27</f>
        <v>230248.79007774615</v>
      </c>
      <c r="M27" s="32">
        <f t="shared" ca="1" si="7"/>
        <v>659549.32290921977</v>
      </c>
      <c r="N27" s="28"/>
      <c r="O27" s="233" t="s">
        <v>259</v>
      </c>
      <c r="P27" s="67"/>
      <c r="Q27" s="67"/>
      <c r="R27" s="67"/>
      <c r="S27" s="67"/>
      <c r="T27" s="67"/>
      <c r="U27" s="28"/>
      <c r="W27" s="67"/>
      <c r="X27" s="67"/>
      <c r="Y27" s="140">
        <f ca="1">IF('Detailed Cash Flow Chart'!E27=0,NA(),M27-'Detailed Cash Flow Chart'!E27)</f>
        <v>429300.53283147363</v>
      </c>
      <c r="Z27" s="83"/>
      <c r="AA27" s="141">
        <f ca="1">Y27
-IF('Financial Goals (non-recurring)'!$B$4=2,IF('Detailed Cash Flow Chart'!S27="",0,'Detailed Cash Flow Chart'!S27),0)
-IF('Financial Goals (non-recurring)'!$D$4=2,IF('Detailed Cash Flow Chart'!U27="",0,'Detailed Cash Flow Chart'!U27),0)
-IF('Financial Goals (non-recurring)'!$F$4=2,IF('Detailed Cash Flow Chart'!W27="",0,'Detailed Cash Flow Chart'!W27),0)
-IF('Financial Goals (non-recurring)'!$H$4=2,IF('Detailed Cash Flow Chart'!Y27="",0,'Detailed Cash Flow Chart'!Y27),0)
-IF('Financial Goals (non-recurring)'!$J$4=2,IF('Detailed Cash Flow Chart'!AA27="",0,'Detailed Cash Flow Chart'!AA27),0)
-IF('Financial Goals (recurring)'!$B$3=2,IF('Detailed Cash Flow Chart'!AG27="",0,'Detailed Cash Flow Chart'!AG27),0)
-IF('Financial Goals (recurring)'!$K$3=2,IF('Detailed Cash Flow Chart'!AN27="",0,'Detailed Cash Flow Chart'!AN27),0)</f>
        <v>429300.53283147363</v>
      </c>
      <c r="AB27" s="139"/>
      <c r="AC27" s="140">
        <f ca="1">AA27
-IF('Financial Goals (non-recurring)'!$B$4=3,IF('Detailed Cash Flow Chart'!S27="",0,'Detailed Cash Flow Chart'!S27),0)
-IF('Financial Goals (non-recurring)'!$D$4=3,IF('Detailed Cash Flow Chart'!U27="",0,'Detailed Cash Flow Chart'!U27),0)
-IF('Financial Goals (non-recurring)'!$F$4=3,IF('Detailed Cash Flow Chart'!W27="",0,'Detailed Cash Flow Chart'!W27),0)
-IF('Financial Goals (non-recurring)'!$H$4=3,IF('Detailed Cash Flow Chart'!Y27="",0,'Detailed Cash Flow Chart'!Y27),0)
-IF('Financial Goals (non-recurring)'!$J$4=3,IF('Detailed Cash Flow Chart'!AA27="",0,'Detailed Cash Flow Chart'!AA27),0)
-IF('Financial Goals (recurring)'!$B$3=3,IF('Detailed Cash Flow Chart'!AG27="",0,'Detailed Cash Flow Chart'!AG27),0)
-IF('Financial Goals (recurring)'!$K$3=3,IF('Detailed Cash Flow Chart'!AN27="",0,'Detailed Cash Flow Chart'!AN27),0)</f>
        <v>429300.53283147363</v>
      </c>
      <c r="AD27" s="83"/>
      <c r="AE27" s="146">
        <f ca="1">AC27
-IF('Financial Goals (non-recurring)'!$B$4=4,IF('Detailed Cash Flow Chart'!S27="",0,'Detailed Cash Flow Chart'!S27),0)
-IF('Financial Goals (non-recurring)'!$D$4=4,IF('Detailed Cash Flow Chart'!U27="",0,'Detailed Cash Flow Chart'!U27),0)
-IF('Financial Goals (non-recurring)'!$F$4=4,IF('Detailed Cash Flow Chart'!W27="",0,'Detailed Cash Flow Chart'!W27),0)
-IF('Financial Goals (non-recurring)'!$H$4=4,IF('Detailed Cash Flow Chart'!Y27="",0,'Detailed Cash Flow Chart'!Y27),0)
-IF('Financial Goals (non-recurring)'!$J$4=4,IF('Detailed Cash Flow Chart'!AA27="",0,'Detailed Cash Flow Chart'!AA27),0)
-IF('Financial Goals (recurring)'!$B$3=4,IF('Detailed Cash Flow Chart'!AG27="",0,'Detailed Cash Flow Chart'!AG27),0)
-IF('Financial Goals (recurring)'!$K$3=4,IF('Detailed Cash Flow Chart'!AN27="",0,'Detailed Cash Flow Chart'!AN27),0)</f>
        <v>429300.53283147363</v>
      </c>
      <c r="AF27" s="139"/>
      <c r="AG27" s="145">
        <f ca="1">AE27
-IF('Financial Goals (non-recurring)'!$B$4=5,IF('Detailed Cash Flow Chart'!S27="",0,'Detailed Cash Flow Chart'!S27),0)
-IF('Financial Goals (non-recurring)'!$D$4=5,IF('Detailed Cash Flow Chart'!U27="",0,'Detailed Cash Flow Chart'!U27),0)
-IF('Financial Goals (non-recurring)'!$F$4=5,IF('Detailed Cash Flow Chart'!W27="",0,'Detailed Cash Flow Chart'!W27),0)
-IF('Financial Goals (non-recurring)'!$H$4=5,IF('Detailed Cash Flow Chart'!Y27="",0,'Detailed Cash Flow Chart'!Y27),0)
-IF('Financial Goals (non-recurring)'!$J$4=5,IF('Detailed Cash Flow Chart'!AA27="",0,'Detailed Cash Flow Chart'!AA27),0)
-IF('Financial Goals (recurring)'!$B$3=5,IF('Detailed Cash Flow Chart'!AG27="",0,'Detailed Cash Flow Chart'!AG27),0)
-IF('Financial Goals (recurring)'!$K$3=5,IF('Detailed Cash Flow Chart'!AN27="",0,'Detailed Cash Flow Chart'!AN27),0)</f>
        <v>429300.53283147363</v>
      </c>
      <c r="AI27" s="145">
        <f ca="1">AG27
-IF('Financial Goals (non-recurring)'!$B$4=6,IF('Detailed Cash Flow Chart'!S27="",0,'Detailed Cash Flow Chart'!S27),0)
-IF('Financial Goals (non-recurring)'!$D$4=6,IF('Detailed Cash Flow Chart'!U27="",0,'Detailed Cash Flow Chart'!U27),0)
-IF('Financial Goals (non-recurring)'!$F$4=6,IF('Detailed Cash Flow Chart'!W27="",0,'Detailed Cash Flow Chart'!W27),0)
-IF('Financial Goals (non-recurring)'!$H$4=6,IF('Detailed Cash Flow Chart'!Y27="",0,'Detailed Cash Flow Chart'!Y27),0)
-IF('Financial Goals (non-recurring)'!$J$4=6,IF('Detailed Cash Flow Chart'!AA27="",0,'Detailed Cash Flow Chart'!AA27),0)
-IF('Financial Goals (recurring)'!$B$3=6,IF('Detailed Cash Flow Chart'!AG27="",0,'Detailed Cash Flow Chart'!AG27),0)
-IF('Financial Goals (recurring)'!$K$3=6,IF('Detailed Cash Flow Chart'!AN27="",0,'Detailed Cash Flow Chart'!AN27),0)</f>
        <v>429300.53283147363</v>
      </c>
      <c r="AK27" s="145">
        <f ca="1">AI27
-IF('Financial Goals (non-recurring)'!$B$4=7,IF('Detailed Cash Flow Chart'!S27="",0,'Detailed Cash Flow Chart'!S27),0)
-IF('Financial Goals (non-recurring)'!$D$4=7,IF('Detailed Cash Flow Chart'!U27="",0,'Detailed Cash Flow Chart'!U27),0)
-IF('Financial Goals (non-recurring)'!$F$4=7,IF('Detailed Cash Flow Chart'!W27="",0,'Detailed Cash Flow Chart'!W27),0)
-IF('Financial Goals (non-recurring)'!$H$4=7,IF('Detailed Cash Flow Chart'!Y27="",0,'Detailed Cash Flow Chart'!Y27),0)
-IF('Financial Goals (non-recurring)'!$J$4=7,IF('Detailed Cash Flow Chart'!AA27="",0,'Detailed Cash Flow Chart'!AA27),0)
-IF('Financial Goals (recurring)'!$B$3=7,IF('Detailed Cash Flow Chart'!AG27="",0,'Detailed Cash Flow Chart'!AG27),0)
-IF('Financial Goals (recurring)'!$K$3=7,IF('Detailed Cash Flow Chart'!AN27="",0,'Detailed Cash Flow Chart'!AN27),0)</f>
        <v>429300.53283147363</v>
      </c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</row>
    <row r="28" spans="1:61" ht="15.6">
      <c r="A28" s="38">
        <f ca="1">'Detailed Cash Flow Chart'!AJ28</f>
        <v>2038</v>
      </c>
      <c r="B28" s="40">
        <f ca="1">'Detailed Cash Flow Chart'!B28</f>
        <v>64</v>
      </c>
      <c r="C28" s="87">
        <f t="shared" ca="1" si="5"/>
        <v>984973.26758076134</v>
      </c>
      <c r="D28" s="87">
        <f t="shared" ca="1" si="0"/>
        <v>0</v>
      </c>
      <c r="E28" s="87">
        <f t="shared" ca="1" si="1"/>
        <v>0</v>
      </c>
      <c r="F28" s="87">
        <f t="shared" ca="1" si="2"/>
        <v>0</v>
      </c>
      <c r="G28" s="87">
        <f t="shared" ca="1" si="3"/>
        <v>0</v>
      </c>
      <c r="H28" s="87">
        <f t="shared" ca="1" si="6"/>
        <v>0</v>
      </c>
      <c r="I28" s="87">
        <f ca="1">'Detailed Cash Flow Chart'!D28</f>
        <v>0</v>
      </c>
      <c r="J28" s="32">
        <f ca="1">'Detailed Cash Flow Chart'!C28</f>
        <v>257110.20317715942</v>
      </c>
      <c r="K28" s="46">
        <f t="shared" ca="1" si="4"/>
        <v>0</v>
      </c>
      <c r="L28" s="32">
        <f ca="1">'Detailed Cash Flow Chart'!AQ28</f>
        <v>253273.66908552076</v>
      </c>
      <c r="M28" s="32">
        <f t="shared" ca="1" si="7"/>
        <v>727863.06440360192</v>
      </c>
      <c r="N28" s="28"/>
      <c r="O28" s="233" t="s">
        <v>230</v>
      </c>
      <c r="P28" s="67"/>
      <c r="Q28" s="67"/>
      <c r="R28" s="67"/>
      <c r="S28" s="67"/>
      <c r="T28" s="67"/>
      <c r="U28" s="28"/>
      <c r="W28" s="67"/>
      <c r="X28" s="67"/>
      <c r="Y28" s="140">
        <f ca="1">IF('Detailed Cash Flow Chart'!E28=0,NA(),M28-'Detailed Cash Flow Chart'!E28)</f>
        <v>474589.39531808114</v>
      </c>
      <c r="Z28" s="83"/>
      <c r="AA28" s="141">
        <f ca="1">Y28
-IF('Financial Goals (non-recurring)'!$B$4=2,IF('Detailed Cash Flow Chart'!S28="",0,'Detailed Cash Flow Chart'!S28),0)
-IF('Financial Goals (non-recurring)'!$D$4=2,IF('Detailed Cash Flow Chart'!U28="",0,'Detailed Cash Flow Chart'!U28),0)
-IF('Financial Goals (non-recurring)'!$F$4=2,IF('Detailed Cash Flow Chart'!W28="",0,'Detailed Cash Flow Chart'!W28),0)
-IF('Financial Goals (non-recurring)'!$H$4=2,IF('Detailed Cash Flow Chart'!Y28="",0,'Detailed Cash Flow Chart'!Y28),0)
-IF('Financial Goals (non-recurring)'!$J$4=2,IF('Detailed Cash Flow Chart'!AA28="",0,'Detailed Cash Flow Chart'!AA28),0)
-IF('Financial Goals (recurring)'!$B$3=2,IF('Detailed Cash Flow Chart'!AG28="",0,'Detailed Cash Flow Chart'!AG28),0)
-IF('Financial Goals (recurring)'!$K$3=2,IF('Detailed Cash Flow Chart'!AN28="",0,'Detailed Cash Flow Chart'!AN28),0)</f>
        <v>474589.39531808114</v>
      </c>
      <c r="AB28" s="139"/>
      <c r="AC28" s="140">
        <f ca="1">AA28
-IF('Financial Goals (non-recurring)'!$B$4=3,IF('Detailed Cash Flow Chart'!S28="",0,'Detailed Cash Flow Chart'!S28),0)
-IF('Financial Goals (non-recurring)'!$D$4=3,IF('Detailed Cash Flow Chart'!U28="",0,'Detailed Cash Flow Chart'!U28),0)
-IF('Financial Goals (non-recurring)'!$F$4=3,IF('Detailed Cash Flow Chart'!W28="",0,'Detailed Cash Flow Chart'!W28),0)
-IF('Financial Goals (non-recurring)'!$H$4=3,IF('Detailed Cash Flow Chart'!Y28="",0,'Detailed Cash Flow Chart'!Y28),0)
-IF('Financial Goals (non-recurring)'!$J$4=3,IF('Detailed Cash Flow Chart'!AA28="",0,'Detailed Cash Flow Chart'!AA28),0)
-IF('Financial Goals (recurring)'!$B$3=3,IF('Detailed Cash Flow Chart'!AG28="",0,'Detailed Cash Flow Chart'!AG28),0)
-IF('Financial Goals (recurring)'!$K$3=3,IF('Detailed Cash Flow Chart'!AN28="",0,'Detailed Cash Flow Chart'!AN28),0)</f>
        <v>474589.39531808114</v>
      </c>
      <c r="AD28" s="83"/>
      <c r="AE28" s="146">
        <f ca="1">AC28
-IF('Financial Goals (non-recurring)'!$B$4=4,IF('Detailed Cash Flow Chart'!S28="",0,'Detailed Cash Flow Chart'!S28),0)
-IF('Financial Goals (non-recurring)'!$D$4=4,IF('Detailed Cash Flow Chart'!U28="",0,'Detailed Cash Flow Chart'!U28),0)
-IF('Financial Goals (non-recurring)'!$F$4=4,IF('Detailed Cash Flow Chart'!W28="",0,'Detailed Cash Flow Chart'!W28),0)
-IF('Financial Goals (non-recurring)'!$H$4=4,IF('Detailed Cash Flow Chart'!Y28="",0,'Detailed Cash Flow Chart'!Y28),0)
-IF('Financial Goals (non-recurring)'!$J$4=4,IF('Detailed Cash Flow Chart'!AA28="",0,'Detailed Cash Flow Chart'!AA28),0)
-IF('Financial Goals (recurring)'!$B$3=4,IF('Detailed Cash Flow Chart'!AG28="",0,'Detailed Cash Flow Chart'!AG28),0)
-IF('Financial Goals (recurring)'!$K$3=4,IF('Detailed Cash Flow Chart'!AN28="",0,'Detailed Cash Flow Chart'!AN28),0)</f>
        <v>474589.39531808114</v>
      </c>
      <c r="AF28" s="139"/>
      <c r="AG28" s="145">
        <f ca="1">AE28
-IF('Financial Goals (non-recurring)'!$B$4=5,IF('Detailed Cash Flow Chart'!S28="",0,'Detailed Cash Flow Chart'!S28),0)
-IF('Financial Goals (non-recurring)'!$D$4=5,IF('Detailed Cash Flow Chart'!U28="",0,'Detailed Cash Flow Chart'!U28),0)
-IF('Financial Goals (non-recurring)'!$F$4=5,IF('Detailed Cash Flow Chart'!W28="",0,'Detailed Cash Flow Chart'!W28),0)
-IF('Financial Goals (non-recurring)'!$H$4=5,IF('Detailed Cash Flow Chart'!Y28="",0,'Detailed Cash Flow Chart'!Y28),0)
-IF('Financial Goals (non-recurring)'!$J$4=5,IF('Detailed Cash Flow Chart'!AA28="",0,'Detailed Cash Flow Chart'!AA28),0)
-IF('Financial Goals (recurring)'!$B$3=5,IF('Detailed Cash Flow Chart'!AG28="",0,'Detailed Cash Flow Chart'!AG28),0)
-IF('Financial Goals (recurring)'!$K$3=5,IF('Detailed Cash Flow Chart'!AN28="",0,'Detailed Cash Flow Chart'!AN28),0)</f>
        <v>474589.39531808114</v>
      </c>
      <c r="AI28" s="145">
        <f ca="1">AG28
-IF('Financial Goals (non-recurring)'!$B$4=6,IF('Detailed Cash Flow Chart'!S28="",0,'Detailed Cash Flow Chart'!S28),0)
-IF('Financial Goals (non-recurring)'!$D$4=6,IF('Detailed Cash Flow Chart'!U28="",0,'Detailed Cash Flow Chart'!U28),0)
-IF('Financial Goals (non-recurring)'!$F$4=6,IF('Detailed Cash Flow Chart'!W28="",0,'Detailed Cash Flow Chart'!W28),0)
-IF('Financial Goals (non-recurring)'!$H$4=6,IF('Detailed Cash Flow Chart'!Y28="",0,'Detailed Cash Flow Chart'!Y28),0)
-IF('Financial Goals (non-recurring)'!$J$4=6,IF('Detailed Cash Flow Chart'!AA28="",0,'Detailed Cash Flow Chart'!AA28),0)
-IF('Financial Goals (recurring)'!$B$3=6,IF('Detailed Cash Flow Chart'!AG28="",0,'Detailed Cash Flow Chart'!AG28),0)
-IF('Financial Goals (recurring)'!$K$3=6,IF('Detailed Cash Flow Chart'!AN28="",0,'Detailed Cash Flow Chart'!AN28),0)</f>
        <v>474589.39531808114</v>
      </c>
      <c r="AK28" s="145">
        <f ca="1">AI28
-IF('Financial Goals (non-recurring)'!$B$4=7,IF('Detailed Cash Flow Chart'!S28="",0,'Detailed Cash Flow Chart'!S28),0)
-IF('Financial Goals (non-recurring)'!$D$4=7,IF('Detailed Cash Flow Chart'!U28="",0,'Detailed Cash Flow Chart'!U28),0)
-IF('Financial Goals (non-recurring)'!$F$4=7,IF('Detailed Cash Flow Chart'!W28="",0,'Detailed Cash Flow Chart'!W28),0)
-IF('Financial Goals (non-recurring)'!$H$4=7,IF('Detailed Cash Flow Chart'!Y28="",0,'Detailed Cash Flow Chart'!Y28),0)
-IF('Financial Goals (non-recurring)'!$J$4=7,IF('Detailed Cash Flow Chart'!AA28="",0,'Detailed Cash Flow Chart'!AA28),0)
-IF('Financial Goals (recurring)'!$B$3=7,IF('Detailed Cash Flow Chart'!AG28="",0,'Detailed Cash Flow Chart'!AG28),0)
-IF('Financial Goals (recurring)'!$K$3=7,IF('Detailed Cash Flow Chart'!AN28="",0,'Detailed Cash Flow Chart'!AN28),0)</f>
        <v>474589.39531808114</v>
      </c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</row>
    <row r="29" spans="1:61" ht="15.6">
      <c r="A29" s="38">
        <f ca="1">'Detailed Cash Flow Chart'!AJ29</f>
        <v>2039</v>
      </c>
      <c r="B29" s="40">
        <f ca="1">'Detailed Cash Flow Chart'!B29</f>
        <v>65</v>
      </c>
      <c r="C29" s="87">
        <f t="shared" ca="1" si="5"/>
        <v>1083470.5943388375</v>
      </c>
      <c r="D29" s="87">
        <f t="shared" ca="1" si="0"/>
        <v>0</v>
      </c>
      <c r="E29" s="87">
        <f t="shared" ca="1" si="1"/>
        <v>0</v>
      </c>
      <c r="F29" s="87">
        <f t="shared" ca="1" si="2"/>
        <v>0</v>
      </c>
      <c r="G29" s="87">
        <f t="shared" ca="1" si="3"/>
        <v>0</v>
      </c>
      <c r="H29" s="87">
        <f t="shared" ca="1" si="6"/>
        <v>0</v>
      </c>
      <c r="I29" s="87">
        <f ca="1">'Detailed Cash Flow Chart'!D29</f>
        <v>280250.12146310386</v>
      </c>
      <c r="J29" s="32">
        <f ca="1">'Detailed Cash Flow Chart'!C29</f>
        <v>280250.1214631038</v>
      </c>
      <c r="K29" s="46">
        <f t="shared" ca="1" si="4"/>
        <v>0</v>
      </c>
      <c r="L29" s="32">
        <f ca="1">'Detailed Cash Flow Chart'!AQ29</f>
        <v>0</v>
      </c>
      <c r="M29" s="32">
        <f t="shared" ca="1" si="7"/>
        <v>1083470.5943388375</v>
      </c>
      <c r="N29" s="28"/>
      <c r="O29" s="233"/>
      <c r="P29" s="67"/>
      <c r="Q29" s="67"/>
      <c r="R29" s="67"/>
      <c r="S29" s="67"/>
      <c r="T29" s="67"/>
      <c r="U29" s="28"/>
      <c r="W29" s="67"/>
      <c r="X29" s="67"/>
      <c r="Y29" s="140" t="e">
        <f ca="1">IF('Detailed Cash Flow Chart'!E29=0,NA(),M29-'Detailed Cash Flow Chart'!E29)</f>
        <v>#N/A</v>
      </c>
      <c r="Z29" s="83"/>
      <c r="AA29" s="141" t="e">
        <f ca="1">Y29
-IF('Financial Goals (non-recurring)'!$B$4=2,IF('Detailed Cash Flow Chart'!S29="",0,'Detailed Cash Flow Chart'!S29),0)
-IF('Financial Goals (non-recurring)'!$D$4=2,IF('Detailed Cash Flow Chart'!U29="",0,'Detailed Cash Flow Chart'!U29),0)
-IF('Financial Goals (non-recurring)'!$F$4=2,IF('Detailed Cash Flow Chart'!W29="",0,'Detailed Cash Flow Chart'!W29),0)
-IF('Financial Goals (non-recurring)'!$H$4=2,IF('Detailed Cash Flow Chart'!Y29="",0,'Detailed Cash Flow Chart'!Y29),0)
-IF('Financial Goals (non-recurring)'!$J$4=2,IF('Detailed Cash Flow Chart'!AA29="",0,'Detailed Cash Flow Chart'!AA29),0)
-IF('Financial Goals (recurring)'!$B$3=2,IF('Detailed Cash Flow Chart'!AG29="",0,'Detailed Cash Flow Chart'!AG29),0)
-IF('Financial Goals (recurring)'!$K$3=2,IF('Detailed Cash Flow Chart'!AN29="",0,'Detailed Cash Flow Chart'!AN29),0)</f>
        <v>#N/A</v>
      </c>
      <c r="AB29" s="139"/>
      <c r="AC29" s="140" t="e">
        <f ca="1">AA29
-IF('Financial Goals (non-recurring)'!$B$4=3,IF('Detailed Cash Flow Chart'!S29="",0,'Detailed Cash Flow Chart'!S29),0)
-IF('Financial Goals (non-recurring)'!$D$4=3,IF('Detailed Cash Flow Chart'!U29="",0,'Detailed Cash Flow Chart'!U29),0)
-IF('Financial Goals (non-recurring)'!$F$4=3,IF('Detailed Cash Flow Chart'!W29="",0,'Detailed Cash Flow Chart'!W29),0)
-IF('Financial Goals (non-recurring)'!$H$4=3,IF('Detailed Cash Flow Chart'!Y29="",0,'Detailed Cash Flow Chart'!Y29),0)
-IF('Financial Goals (non-recurring)'!$J$4=3,IF('Detailed Cash Flow Chart'!AA29="",0,'Detailed Cash Flow Chart'!AA29),0)
-IF('Financial Goals (recurring)'!$B$3=3,IF('Detailed Cash Flow Chart'!AG29="",0,'Detailed Cash Flow Chart'!AG29),0)
-IF('Financial Goals (recurring)'!$K$3=3,IF('Detailed Cash Flow Chart'!AN29="",0,'Detailed Cash Flow Chart'!AN29),0)</f>
        <v>#N/A</v>
      </c>
      <c r="AD29" s="83"/>
      <c r="AE29" s="146" t="e">
        <f ca="1">AC29
-IF('Financial Goals (non-recurring)'!$B$4=4,IF('Detailed Cash Flow Chart'!S29="",0,'Detailed Cash Flow Chart'!S29),0)
-IF('Financial Goals (non-recurring)'!$D$4=4,IF('Detailed Cash Flow Chart'!U29="",0,'Detailed Cash Flow Chart'!U29),0)
-IF('Financial Goals (non-recurring)'!$F$4=4,IF('Detailed Cash Flow Chart'!W29="",0,'Detailed Cash Flow Chart'!W29),0)
-IF('Financial Goals (non-recurring)'!$H$4=4,IF('Detailed Cash Flow Chart'!Y29="",0,'Detailed Cash Flow Chart'!Y29),0)
-IF('Financial Goals (non-recurring)'!$J$4=4,IF('Detailed Cash Flow Chart'!AA29="",0,'Detailed Cash Flow Chart'!AA29),0)
-IF('Financial Goals (recurring)'!$B$3=4,IF('Detailed Cash Flow Chart'!AG29="",0,'Detailed Cash Flow Chart'!AG29),0)
-IF('Financial Goals (recurring)'!$K$3=4,IF('Detailed Cash Flow Chart'!AN29="",0,'Detailed Cash Flow Chart'!AN29),0)</f>
        <v>#N/A</v>
      </c>
      <c r="AF29" s="139"/>
      <c r="AG29" s="145" t="e">
        <f ca="1">AE29
-IF('Financial Goals (non-recurring)'!$B$4=5,IF('Detailed Cash Flow Chart'!S29="",0,'Detailed Cash Flow Chart'!S29),0)
-IF('Financial Goals (non-recurring)'!$D$4=5,IF('Detailed Cash Flow Chart'!U29="",0,'Detailed Cash Flow Chart'!U29),0)
-IF('Financial Goals (non-recurring)'!$F$4=5,IF('Detailed Cash Flow Chart'!W29="",0,'Detailed Cash Flow Chart'!W29),0)
-IF('Financial Goals (non-recurring)'!$H$4=5,IF('Detailed Cash Flow Chart'!Y29="",0,'Detailed Cash Flow Chart'!Y29),0)
-IF('Financial Goals (non-recurring)'!$J$4=5,IF('Detailed Cash Flow Chart'!AA29="",0,'Detailed Cash Flow Chart'!AA29),0)
-IF('Financial Goals (recurring)'!$B$3=5,IF('Detailed Cash Flow Chart'!AG29="",0,'Detailed Cash Flow Chart'!AG29),0)
-IF('Financial Goals (recurring)'!$K$3=5,IF('Detailed Cash Flow Chart'!AN29="",0,'Detailed Cash Flow Chart'!AN29),0)</f>
        <v>#N/A</v>
      </c>
      <c r="AI29" s="145" t="e">
        <f ca="1">AG29
-IF('Financial Goals (non-recurring)'!$B$4=6,IF('Detailed Cash Flow Chart'!S29="",0,'Detailed Cash Flow Chart'!S29),0)
-IF('Financial Goals (non-recurring)'!$D$4=6,IF('Detailed Cash Flow Chart'!U29="",0,'Detailed Cash Flow Chart'!U29),0)
-IF('Financial Goals (non-recurring)'!$F$4=6,IF('Detailed Cash Flow Chart'!W29="",0,'Detailed Cash Flow Chart'!W29),0)
-IF('Financial Goals (non-recurring)'!$H$4=6,IF('Detailed Cash Flow Chart'!Y29="",0,'Detailed Cash Flow Chart'!Y29),0)
-IF('Financial Goals (non-recurring)'!$J$4=6,IF('Detailed Cash Flow Chart'!AA29="",0,'Detailed Cash Flow Chart'!AA29),0)
-IF('Financial Goals (recurring)'!$B$3=6,IF('Detailed Cash Flow Chart'!AG29="",0,'Detailed Cash Flow Chart'!AG29),0)
-IF('Financial Goals (recurring)'!$K$3=6,IF('Detailed Cash Flow Chart'!AN29="",0,'Detailed Cash Flow Chart'!AN29),0)</f>
        <v>#N/A</v>
      </c>
      <c r="AK29" s="145" t="e">
        <f ca="1">AI29
-IF('Financial Goals (non-recurring)'!$B$4=7,IF('Detailed Cash Flow Chart'!S29="",0,'Detailed Cash Flow Chart'!S29),0)
-IF('Financial Goals (non-recurring)'!$D$4=7,IF('Detailed Cash Flow Chart'!U29="",0,'Detailed Cash Flow Chart'!U29),0)
-IF('Financial Goals (non-recurring)'!$F$4=7,IF('Detailed Cash Flow Chart'!W29="",0,'Detailed Cash Flow Chart'!W29),0)
-IF('Financial Goals (non-recurring)'!$H$4=7,IF('Detailed Cash Flow Chart'!Y29="",0,'Detailed Cash Flow Chart'!Y29),0)
-IF('Financial Goals (non-recurring)'!$J$4=7,IF('Detailed Cash Flow Chart'!AA29="",0,'Detailed Cash Flow Chart'!AA29),0)
-IF('Financial Goals (recurring)'!$B$3=7,IF('Detailed Cash Flow Chart'!AG29="",0,'Detailed Cash Flow Chart'!AG29),0)
-IF('Financial Goals (recurring)'!$K$3=7,IF('Detailed Cash Flow Chart'!AN29="",0,'Detailed Cash Flow Chart'!AN29),0)</f>
        <v>#N/A</v>
      </c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</row>
    <row r="30" spans="1:61" ht="15.6">
      <c r="A30" s="38">
        <f ca="1">'Detailed Cash Flow Chart'!AJ30</f>
        <v>2040</v>
      </c>
      <c r="B30" s="40">
        <f ca="1">'Detailed Cash Flow Chart'!B30</f>
        <v>66</v>
      </c>
      <c r="C30" s="87">
        <f t="shared" ca="1" si="5"/>
        <v>0</v>
      </c>
      <c r="D30" s="87">
        <f t="shared" ca="1" si="0"/>
        <v>0</v>
      </c>
      <c r="E30" s="87">
        <f t="shared" ca="1" si="1"/>
        <v>0</v>
      </c>
      <c r="F30" s="87">
        <f t="shared" ca="1" si="2"/>
        <v>0</v>
      </c>
      <c r="G30" s="87">
        <f t="shared" ca="1" si="3"/>
        <v>0</v>
      </c>
      <c r="H30" s="87">
        <f t="shared" ca="1" si="6"/>
        <v>0</v>
      </c>
      <c r="I30" s="87">
        <f ca="1">'Detailed Cash Flow Chart'!D30</f>
        <v>305472.63239478326</v>
      </c>
      <c r="J30" s="32">
        <f ca="1">'Detailed Cash Flow Chart'!C30</f>
        <v>305472.63239478314</v>
      </c>
      <c r="K30" s="46">
        <f t="shared" ca="1" si="4"/>
        <v>0</v>
      </c>
      <c r="L30" s="32">
        <f ca="1">'Detailed Cash Flow Chart'!AQ30</f>
        <v>0</v>
      </c>
      <c r="M30" s="32">
        <f t="shared" ca="1" si="7"/>
        <v>0</v>
      </c>
      <c r="N30" s="28"/>
      <c r="O30" s="233" t="s">
        <v>231</v>
      </c>
      <c r="P30" s="67"/>
      <c r="Q30" s="67"/>
      <c r="R30" s="67"/>
      <c r="S30" s="67"/>
      <c r="T30" s="67"/>
      <c r="U30" s="28"/>
      <c r="W30" s="67"/>
      <c r="X30" s="67"/>
      <c r="Y30" s="140" t="e">
        <f ca="1">IF('Detailed Cash Flow Chart'!E30=0,NA(),M30-'Detailed Cash Flow Chart'!E30)</f>
        <v>#N/A</v>
      </c>
      <c r="Z30" s="83"/>
      <c r="AA30" s="141" t="e">
        <f ca="1">Y30
-IF('Financial Goals (non-recurring)'!$B$4=2,IF('Detailed Cash Flow Chart'!S30="",0,'Detailed Cash Flow Chart'!S30),0)
-IF('Financial Goals (non-recurring)'!$D$4=2,IF('Detailed Cash Flow Chart'!U30="",0,'Detailed Cash Flow Chart'!U30),0)
-IF('Financial Goals (non-recurring)'!$F$4=2,IF('Detailed Cash Flow Chart'!W30="",0,'Detailed Cash Flow Chart'!W30),0)
-IF('Financial Goals (non-recurring)'!$H$4=2,IF('Detailed Cash Flow Chart'!Y30="",0,'Detailed Cash Flow Chart'!Y30),0)
-IF('Financial Goals (non-recurring)'!$J$4=2,IF('Detailed Cash Flow Chart'!AA30="",0,'Detailed Cash Flow Chart'!AA30),0)
-IF('Financial Goals (recurring)'!$B$3=2,IF('Detailed Cash Flow Chart'!AG30="",0,'Detailed Cash Flow Chart'!AG30),0)
-IF('Financial Goals (recurring)'!$K$3=2,IF('Detailed Cash Flow Chart'!AN30="",0,'Detailed Cash Flow Chart'!AN30),0)</f>
        <v>#N/A</v>
      </c>
      <c r="AB30" s="139"/>
      <c r="AC30" s="140" t="e">
        <f ca="1">AA30
-IF('Financial Goals (non-recurring)'!$B$4=3,IF('Detailed Cash Flow Chart'!S30="",0,'Detailed Cash Flow Chart'!S30),0)
-IF('Financial Goals (non-recurring)'!$D$4=3,IF('Detailed Cash Flow Chart'!U30="",0,'Detailed Cash Flow Chart'!U30),0)
-IF('Financial Goals (non-recurring)'!$F$4=3,IF('Detailed Cash Flow Chart'!W30="",0,'Detailed Cash Flow Chart'!W30),0)
-IF('Financial Goals (non-recurring)'!$H$4=3,IF('Detailed Cash Flow Chart'!Y30="",0,'Detailed Cash Flow Chart'!Y30),0)
-IF('Financial Goals (non-recurring)'!$J$4=3,IF('Detailed Cash Flow Chart'!AA30="",0,'Detailed Cash Flow Chart'!AA30),0)
-IF('Financial Goals (recurring)'!$B$3=3,IF('Detailed Cash Flow Chart'!AG30="",0,'Detailed Cash Flow Chart'!AG30),0)
-IF('Financial Goals (recurring)'!$K$3=3,IF('Detailed Cash Flow Chart'!AN30="",0,'Detailed Cash Flow Chart'!AN30),0)</f>
        <v>#N/A</v>
      </c>
      <c r="AD30" s="83"/>
      <c r="AE30" s="146" t="e">
        <f ca="1">AC30
-IF('Financial Goals (non-recurring)'!$B$4=4,IF('Detailed Cash Flow Chart'!S30="",0,'Detailed Cash Flow Chart'!S30),0)
-IF('Financial Goals (non-recurring)'!$D$4=4,IF('Detailed Cash Flow Chart'!U30="",0,'Detailed Cash Flow Chart'!U30),0)
-IF('Financial Goals (non-recurring)'!$F$4=4,IF('Detailed Cash Flow Chart'!W30="",0,'Detailed Cash Flow Chart'!W30),0)
-IF('Financial Goals (non-recurring)'!$H$4=4,IF('Detailed Cash Flow Chart'!Y30="",0,'Detailed Cash Flow Chart'!Y30),0)
-IF('Financial Goals (non-recurring)'!$J$4=4,IF('Detailed Cash Flow Chart'!AA30="",0,'Detailed Cash Flow Chart'!AA30),0)
-IF('Financial Goals (recurring)'!$B$3=4,IF('Detailed Cash Flow Chart'!AG30="",0,'Detailed Cash Flow Chart'!AG30),0)
-IF('Financial Goals (recurring)'!$K$3=4,IF('Detailed Cash Flow Chart'!AN30="",0,'Detailed Cash Flow Chart'!AN30),0)</f>
        <v>#N/A</v>
      </c>
      <c r="AF30" s="139"/>
      <c r="AG30" s="145" t="e">
        <f ca="1">AE30
-IF('Financial Goals (non-recurring)'!$B$4=5,IF('Detailed Cash Flow Chart'!S30="",0,'Detailed Cash Flow Chart'!S30),0)
-IF('Financial Goals (non-recurring)'!$D$4=5,IF('Detailed Cash Flow Chart'!U30="",0,'Detailed Cash Flow Chart'!U30),0)
-IF('Financial Goals (non-recurring)'!$F$4=5,IF('Detailed Cash Flow Chart'!W30="",0,'Detailed Cash Flow Chart'!W30),0)
-IF('Financial Goals (non-recurring)'!$H$4=5,IF('Detailed Cash Flow Chart'!Y30="",0,'Detailed Cash Flow Chart'!Y30),0)
-IF('Financial Goals (non-recurring)'!$J$4=5,IF('Detailed Cash Flow Chart'!AA30="",0,'Detailed Cash Flow Chart'!AA30),0)
-IF('Financial Goals (recurring)'!$B$3=5,IF('Detailed Cash Flow Chart'!AG30="",0,'Detailed Cash Flow Chart'!AG30),0)
-IF('Financial Goals (recurring)'!$K$3=5,IF('Detailed Cash Flow Chart'!AN30="",0,'Detailed Cash Flow Chart'!AN30),0)</f>
        <v>#N/A</v>
      </c>
      <c r="AI30" s="145" t="e">
        <f ca="1">AG30
-IF('Financial Goals (non-recurring)'!$B$4=6,IF('Detailed Cash Flow Chart'!S30="",0,'Detailed Cash Flow Chart'!S30),0)
-IF('Financial Goals (non-recurring)'!$D$4=6,IF('Detailed Cash Flow Chart'!U30="",0,'Detailed Cash Flow Chart'!U30),0)
-IF('Financial Goals (non-recurring)'!$F$4=6,IF('Detailed Cash Flow Chart'!W30="",0,'Detailed Cash Flow Chart'!W30),0)
-IF('Financial Goals (non-recurring)'!$H$4=6,IF('Detailed Cash Flow Chart'!Y30="",0,'Detailed Cash Flow Chart'!Y30),0)
-IF('Financial Goals (non-recurring)'!$J$4=6,IF('Detailed Cash Flow Chart'!AA30="",0,'Detailed Cash Flow Chart'!AA30),0)
-IF('Financial Goals (recurring)'!$B$3=6,IF('Detailed Cash Flow Chart'!AG30="",0,'Detailed Cash Flow Chart'!AG30),0)
-IF('Financial Goals (recurring)'!$K$3=6,IF('Detailed Cash Flow Chart'!AN30="",0,'Detailed Cash Flow Chart'!AN30),0)</f>
        <v>#N/A</v>
      </c>
      <c r="AK30" s="145" t="e">
        <f ca="1">AI30
-IF('Financial Goals (non-recurring)'!$B$4=7,IF('Detailed Cash Flow Chart'!S30="",0,'Detailed Cash Flow Chart'!S30),0)
-IF('Financial Goals (non-recurring)'!$D$4=7,IF('Detailed Cash Flow Chart'!U30="",0,'Detailed Cash Flow Chart'!U30),0)
-IF('Financial Goals (non-recurring)'!$F$4=7,IF('Detailed Cash Flow Chart'!W30="",0,'Detailed Cash Flow Chart'!W30),0)
-IF('Financial Goals (non-recurring)'!$H$4=7,IF('Detailed Cash Flow Chart'!Y30="",0,'Detailed Cash Flow Chart'!Y30),0)
-IF('Financial Goals (non-recurring)'!$J$4=7,IF('Detailed Cash Flow Chart'!AA30="",0,'Detailed Cash Flow Chart'!AA30),0)
-IF('Financial Goals (recurring)'!$B$3=7,IF('Detailed Cash Flow Chart'!AG30="",0,'Detailed Cash Flow Chart'!AG30),0)
-IF('Financial Goals (recurring)'!$K$3=7,IF('Detailed Cash Flow Chart'!AN30="",0,'Detailed Cash Flow Chart'!AN30),0)</f>
        <v>#N/A</v>
      </c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</row>
    <row r="31" spans="1:61" ht="15.6">
      <c r="A31" s="38">
        <f ca="1">'Detailed Cash Flow Chart'!AJ31</f>
        <v>2041</v>
      </c>
      <c r="B31" s="40">
        <f ca="1">'Detailed Cash Flow Chart'!B31</f>
        <v>67</v>
      </c>
      <c r="C31" s="87">
        <f t="shared" ca="1" si="5"/>
        <v>0</v>
      </c>
      <c r="D31" s="87">
        <f t="shared" ca="1" si="0"/>
        <v>0</v>
      </c>
      <c r="E31" s="87">
        <f t="shared" ca="1" si="1"/>
        <v>0</v>
      </c>
      <c r="F31" s="87">
        <f t="shared" ca="1" si="2"/>
        <v>0</v>
      </c>
      <c r="G31" s="87">
        <f t="shared" ca="1" si="3"/>
        <v>0</v>
      </c>
      <c r="H31" s="87">
        <f t="shared" ca="1" si="6"/>
        <v>0</v>
      </c>
      <c r="I31" s="87">
        <f ca="1">'Detailed Cash Flow Chart'!D31</f>
        <v>332965.16931031377</v>
      </c>
      <c r="J31" s="32">
        <f ca="1">'Detailed Cash Flow Chart'!C31</f>
        <v>332965.16931031365</v>
      </c>
      <c r="K31" s="46">
        <f t="shared" ca="1" si="4"/>
        <v>0</v>
      </c>
      <c r="L31" s="32">
        <f ca="1">'Detailed Cash Flow Chart'!AQ31</f>
        <v>0</v>
      </c>
      <c r="M31" s="32">
        <f t="shared" ca="1" si="7"/>
        <v>0</v>
      </c>
      <c r="N31" s="28"/>
      <c r="O31" s="233"/>
      <c r="P31" s="67"/>
      <c r="Q31" s="67"/>
      <c r="R31" s="67"/>
      <c r="S31" s="67"/>
      <c r="T31" s="67"/>
      <c r="U31" s="28"/>
      <c r="W31" s="67"/>
      <c r="X31" s="67"/>
      <c r="Y31" s="140" t="e">
        <f ca="1">IF('Detailed Cash Flow Chart'!E31=0,NA(),M31-'Detailed Cash Flow Chart'!E31)</f>
        <v>#N/A</v>
      </c>
      <c r="Z31" s="83"/>
      <c r="AA31" s="141" t="e">
        <f ca="1">Y31
-IF('Financial Goals (non-recurring)'!$B$4=2,IF('Detailed Cash Flow Chart'!S31="",0,'Detailed Cash Flow Chart'!S31),0)
-IF('Financial Goals (non-recurring)'!$D$4=2,IF('Detailed Cash Flow Chart'!U31="",0,'Detailed Cash Flow Chart'!U31),0)
-IF('Financial Goals (non-recurring)'!$F$4=2,IF('Detailed Cash Flow Chart'!W31="",0,'Detailed Cash Flow Chart'!W31),0)
-IF('Financial Goals (non-recurring)'!$H$4=2,IF('Detailed Cash Flow Chart'!Y31="",0,'Detailed Cash Flow Chart'!Y31),0)
-IF('Financial Goals (non-recurring)'!$J$4=2,IF('Detailed Cash Flow Chart'!AA31="",0,'Detailed Cash Flow Chart'!AA31),0)
-IF('Financial Goals (recurring)'!$B$3=2,IF('Detailed Cash Flow Chart'!AG31="",0,'Detailed Cash Flow Chart'!AG31),0)
-IF('Financial Goals (recurring)'!$K$3=2,IF('Detailed Cash Flow Chart'!AN31="",0,'Detailed Cash Flow Chart'!AN31),0)</f>
        <v>#N/A</v>
      </c>
      <c r="AB31" s="139"/>
      <c r="AC31" s="140" t="e">
        <f ca="1">AA31
-IF('Financial Goals (non-recurring)'!$B$4=3,IF('Detailed Cash Flow Chart'!S31="",0,'Detailed Cash Flow Chart'!S31),0)
-IF('Financial Goals (non-recurring)'!$D$4=3,IF('Detailed Cash Flow Chart'!U31="",0,'Detailed Cash Flow Chart'!U31),0)
-IF('Financial Goals (non-recurring)'!$F$4=3,IF('Detailed Cash Flow Chart'!W31="",0,'Detailed Cash Flow Chart'!W31),0)
-IF('Financial Goals (non-recurring)'!$H$4=3,IF('Detailed Cash Flow Chart'!Y31="",0,'Detailed Cash Flow Chart'!Y31),0)
-IF('Financial Goals (non-recurring)'!$J$4=3,IF('Detailed Cash Flow Chart'!AA31="",0,'Detailed Cash Flow Chart'!AA31),0)
-IF('Financial Goals (recurring)'!$B$3=3,IF('Detailed Cash Flow Chart'!AG31="",0,'Detailed Cash Flow Chart'!AG31),0)
-IF('Financial Goals (recurring)'!$K$3=3,IF('Detailed Cash Flow Chart'!AN31="",0,'Detailed Cash Flow Chart'!AN31),0)</f>
        <v>#N/A</v>
      </c>
      <c r="AD31" s="83"/>
      <c r="AE31" s="146" t="e">
        <f ca="1">AC31
-IF('Financial Goals (non-recurring)'!$B$4=4,IF('Detailed Cash Flow Chart'!S31="",0,'Detailed Cash Flow Chart'!S31),0)
-IF('Financial Goals (non-recurring)'!$D$4=4,IF('Detailed Cash Flow Chart'!U31="",0,'Detailed Cash Flow Chart'!U31),0)
-IF('Financial Goals (non-recurring)'!$F$4=4,IF('Detailed Cash Flow Chart'!W31="",0,'Detailed Cash Flow Chart'!W31),0)
-IF('Financial Goals (non-recurring)'!$H$4=4,IF('Detailed Cash Flow Chart'!Y31="",0,'Detailed Cash Flow Chart'!Y31),0)
-IF('Financial Goals (non-recurring)'!$J$4=4,IF('Detailed Cash Flow Chart'!AA31="",0,'Detailed Cash Flow Chart'!AA31),0)
-IF('Financial Goals (recurring)'!$B$3=4,IF('Detailed Cash Flow Chart'!AG31="",0,'Detailed Cash Flow Chart'!AG31),0)
-IF('Financial Goals (recurring)'!$K$3=4,IF('Detailed Cash Flow Chart'!AN31="",0,'Detailed Cash Flow Chart'!AN31),0)</f>
        <v>#N/A</v>
      </c>
      <c r="AF31" s="139"/>
      <c r="AG31" s="145" t="e">
        <f ca="1">AE31
-IF('Financial Goals (non-recurring)'!$B$4=5,IF('Detailed Cash Flow Chart'!S31="",0,'Detailed Cash Flow Chart'!S31),0)
-IF('Financial Goals (non-recurring)'!$D$4=5,IF('Detailed Cash Flow Chart'!U31="",0,'Detailed Cash Flow Chart'!U31),0)
-IF('Financial Goals (non-recurring)'!$F$4=5,IF('Detailed Cash Flow Chart'!W31="",0,'Detailed Cash Flow Chart'!W31),0)
-IF('Financial Goals (non-recurring)'!$H$4=5,IF('Detailed Cash Flow Chart'!Y31="",0,'Detailed Cash Flow Chart'!Y31),0)
-IF('Financial Goals (non-recurring)'!$J$4=5,IF('Detailed Cash Flow Chart'!AA31="",0,'Detailed Cash Flow Chart'!AA31),0)
-IF('Financial Goals (recurring)'!$B$3=5,IF('Detailed Cash Flow Chart'!AG31="",0,'Detailed Cash Flow Chart'!AG31),0)
-IF('Financial Goals (recurring)'!$K$3=5,IF('Detailed Cash Flow Chart'!AN31="",0,'Detailed Cash Flow Chart'!AN31),0)</f>
        <v>#N/A</v>
      </c>
      <c r="AI31" s="145" t="e">
        <f ca="1">AG31
-IF('Financial Goals (non-recurring)'!$B$4=6,IF('Detailed Cash Flow Chart'!S31="",0,'Detailed Cash Flow Chart'!S31),0)
-IF('Financial Goals (non-recurring)'!$D$4=6,IF('Detailed Cash Flow Chart'!U31="",0,'Detailed Cash Flow Chart'!U31),0)
-IF('Financial Goals (non-recurring)'!$F$4=6,IF('Detailed Cash Flow Chart'!W31="",0,'Detailed Cash Flow Chart'!W31),0)
-IF('Financial Goals (non-recurring)'!$H$4=6,IF('Detailed Cash Flow Chart'!Y31="",0,'Detailed Cash Flow Chart'!Y31),0)
-IF('Financial Goals (non-recurring)'!$J$4=6,IF('Detailed Cash Flow Chart'!AA31="",0,'Detailed Cash Flow Chart'!AA31),0)
-IF('Financial Goals (recurring)'!$B$3=6,IF('Detailed Cash Flow Chart'!AG31="",0,'Detailed Cash Flow Chart'!AG31),0)
-IF('Financial Goals (recurring)'!$K$3=6,IF('Detailed Cash Flow Chart'!AN31="",0,'Detailed Cash Flow Chart'!AN31),0)</f>
        <v>#N/A</v>
      </c>
      <c r="AK31" s="145" t="e">
        <f ca="1">AI31
-IF('Financial Goals (non-recurring)'!$B$4=7,IF('Detailed Cash Flow Chart'!S31="",0,'Detailed Cash Flow Chart'!S31),0)
-IF('Financial Goals (non-recurring)'!$D$4=7,IF('Detailed Cash Flow Chart'!U31="",0,'Detailed Cash Flow Chart'!U31),0)
-IF('Financial Goals (non-recurring)'!$F$4=7,IF('Detailed Cash Flow Chart'!W31="",0,'Detailed Cash Flow Chart'!W31),0)
-IF('Financial Goals (non-recurring)'!$H$4=7,IF('Detailed Cash Flow Chart'!Y31="",0,'Detailed Cash Flow Chart'!Y31),0)
-IF('Financial Goals (non-recurring)'!$J$4=7,IF('Detailed Cash Flow Chart'!AA31="",0,'Detailed Cash Flow Chart'!AA31),0)
-IF('Financial Goals (recurring)'!$B$3=7,IF('Detailed Cash Flow Chart'!AG31="",0,'Detailed Cash Flow Chart'!AG31),0)
-IF('Financial Goals (recurring)'!$K$3=7,IF('Detailed Cash Flow Chart'!AN31="",0,'Detailed Cash Flow Chart'!AN31),0)</f>
        <v>#N/A</v>
      </c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</row>
    <row r="32" spans="1:61" ht="15.6">
      <c r="A32" s="38">
        <f ca="1">'Detailed Cash Flow Chart'!AJ32</f>
        <v>2042</v>
      </c>
      <c r="B32" s="40">
        <f ca="1">'Detailed Cash Flow Chart'!B32</f>
        <v>68</v>
      </c>
      <c r="C32" s="87">
        <f t="shared" ca="1" si="5"/>
        <v>0</v>
      </c>
      <c r="D32" s="87">
        <f t="shared" ca="1" si="0"/>
        <v>0</v>
      </c>
      <c r="E32" s="87">
        <f t="shared" ca="1" si="1"/>
        <v>0</v>
      </c>
      <c r="F32" s="87">
        <f t="shared" ca="1" si="2"/>
        <v>0</v>
      </c>
      <c r="G32" s="87">
        <f t="shared" ca="1" si="3"/>
        <v>0</v>
      </c>
      <c r="H32" s="87">
        <f t="shared" ca="1" si="6"/>
        <v>0</v>
      </c>
      <c r="I32" s="87">
        <f ca="1">'Detailed Cash Flow Chart'!D32</f>
        <v>362932.03454824205</v>
      </c>
      <c r="J32" s="32">
        <f ca="1">'Detailed Cash Flow Chart'!C32</f>
        <v>362932.03454824188</v>
      </c>
      <c r="K32" s="46">
        <f t="shared" ca="1" si="4"/>
        <v>0</v>
      </c>
      <c r="L32" s="32">
        <f ca="1">'Detailed Cash Flow Chart'!AQ32</f>
        <v>0</v>
      </c>
      <c r="M32" s="32">
        <f t="shared" ca="1" si="7"/>
        <v>0</v>
      </c>
      <c r="N32" s="28"/>
      <c r="O32" s="67" t="s">
        <v>232</v>
      </c>
      <c r="P32" s="67"/>
      <c r="Q32" s="67"/>
      <c r="R32" s="67"/>
      <c r="S32" s="67"/>
      <c r="T32" s="67"/>
      <c r="U32" s="28"/>
      <c r="W32" s="67"/>
      <c r="X32" s="67"/>
      <c r="Y32" s="140" t="e">
        <f ca="1">IF('Detailed Cash Flow Chart'!E32=0,NA(),M32-'Detailed Cash Flow Chart'!E32)</f>
        <v>#N/A</v>
      </c>
      <c r="Z32" s="83"/>
      <c r="AA32" s="141" t="e">
        <f ca="1">Y32
-IF('Financial Goals (non-recurring)'!$B$4=2,IF('Detailed Cash Flow Chart'!S32="",0,'Detailed Cash Flow Chart'!S32),0)
-IF('Financial Goals (non-recurring)'!$D$4=2,IF('Detailed Cash Flow Chart'!U32="",0,'Detailed Cash Flow Chart'!U32),0)
-IF('Financial Goals (non-recurring)'!$F$4=2,IF('Detailed Cash Flow Chart'!W32="",0,'Detailed Cash Flow Chart'!W32),0)
-IF('Financial Goals (non-recurring)'!$H$4=2,IF('Detailed Cash Flow Chart'!Y32="",0,'Detailed Cash Flow Chart'!Y32),0)
-IF('Financial Goals (non-recurring)'!$J$4=2,IF('Detailed Cash Flow Chart'!AA32="",0,'Detailed Cash Flow Chart'!AA32),0)
-IF('Financial Goals (recurring)'!$B$3=2,IF('Detailed Cash Flow Chart'!AG32="",0,'Detailed Cash Flow Chart'!AG32),0)
-IF('Financial Goals (recurring)'!$K$3=2,IF('Detailed Cash Flow Chart'!AN32="",0,'Detailed Cash Flow Chart'!AN32),0)</f>
        <v>#N/A</v>
      </c>
      <c r="AB32" s="139"/>
      <c r="AC32" s="140" t="e">
        <f ca="1">AA32
-IF('Financial Goals (non-recurring)'!$B$4=3,IF('Detailed Cash Flow Chart'!S32="",0,'Detailed Cash Flow Chart'!S32),0)
-IF('Financial Goals (non-recurring)'!$D$4=3,IF('Detailed Cash Flow Chart'!U32="",0,'Detailed Cash Flow Chart'!U32),0)
-IF('Financial Goals (non-recurring)'!$F$4=3,IF('Detailed Cash Flow Chart'!W32="",0,'Detailed Cash Flow Chart'!W32),0)
-IF('Financial Goals (non-recurring)'!$H$4=3,IF('Detailed Cash Flow Chart'!Y32="",0,'Detailed Cash Flow Chart'!Y32),0)
-IF('Financial Goals (non-recurring)'!$J$4=3,IF('Detailed Cash Flow Chart'!AA32="",0,'Detailed Cash Flow Chart'!AA32),0)
-IF('Financial Goals (recurring)'!$B$3=3,IF('Detailed Cash Flow Chart'!AG32="",0,'Detailed Cash Flow Chart'!AG32),0)
-IF('Financial Goals (recurring)'!$K$3=3,IF('Detailed Cash Flow Chart'!AN32="",0,'Detailed Cash Flow Chart'!AN32),0)</f>
        <v>#N/A</v>
      </c>
      <c r="AD32" s="83"/>
      <c r="AE32" s="146" t="e">
        <f ca="1">AC32
-IF('Financial Goals (non-recurring)'!$B$4=4,IF('Detailed Cash Flow Chart'!S32="",0,'Detailed Cash Flow Chart'!S32),0)
-IF('Financial Goals (non-recurring)'!$D$4=4,IF('Detailed Cash Flow Chart'!U32="",0,'Detailed Cash Flow Chart'!U32),0)
-IF('Financial Goals (non-recurring)'!$F$4=4,IF('Detailed Cash Flow Chart'!W32="",0,'Detailed Cash Flow Chart'!W32),0)
-IF('Financial Goals (non-recurring)'!$H$4=4,IF('Detailed Cash Flow Chart'!Y32="",0,'Detailed Cash Flow Chart'!Y32),0)
-IF('Financial Goals (non-recurring)'!$J$4=4,IF('Detailed Cash Flow Chart'!AA32="",0,'Detailed Cash Flow Chart'!AA32),0)
-IF('Financial Goals (recurring)'!$B$3=4,IF('Detailed Cash Flow Chart'!AG32="",0,'Detailed Cash Flow Chart'!AG32),0)
-IF('Financial Goals (recurring)'!$K$3=4,IF('Detailed Cash Flow Chart'!AN32="",0,'Detailed Cash Flow Chart'!AN32),0)</f>
        <v>#N/A</v>
      </c>
      <c r="AF32" s="139"/>
      <c r="AG32" s="145" t="e">
        <f ca="1">AE32
-IF('Financial Goals (non-recurring)'!$B$4=5,IF('Detailed Cash Flow Chart'!S32="",0,'Detailed Cash Flow Chart'!S32),0)
-IF('Financial Goals (non-recurring)'!$D$4=5,IF('Detailed Cash Flow Chart'!U32="",0,'Detailed Cash Flow Chart'!U32),0)
-IF('Financial Goals (non-recurring)'!$F$4=5,IF('Detailed Cash Flow Chart'!W32="",0,'Detailed Cash Flow Chart'!W32),0)
-IF('Financial Goals (non-recurring)'!$H$4=5,IF('Detailed Cash Flow Chart'!Y32="",0,'Detailed Cash Flow Chart'!Y32),0)
-IF('Financial Goals (non-recurring)'!$J$4=5,IF('Detailed Cash Flow Chart'!AA32="",0,'Detailed Cash Flow Chart'!AA32),0)
-IF('Financial Goals (recurring)'!$B$3=5,IF('Detailed Cash Flow Chart'!AG32="",0,'Detailed Cash Flow Chart'!AG32),0)
-IF('Financial Goals (recurring)'!$K$3=5,IF('Detailed Cash Flow Chart'!AN32="",0,'Detailed Cash Flow Chart'!AN32),0)</f>
        <v>#N/A</v>
      </c>
      <c r="AI32" s="145" t="e">
        <f ca="1">AG32
-IF('Financial Goals (non-recurring)'!$B$4=6,IF('Detailed Cash Flow Chart'!S32="",0,'Detailed Cash Flow Chart'!S32),0)
-IF('Financial Goals (non-recurring)'!$D$4=6,IF('Detailed Cash Flow Chart'!U32="",0,'Detailed Cash Flow Chart'!U32),0)
-IF('Financial Goals (non-recurring)'!$F$4=6,IF('Detailed Cash Flow Chart'!W32="",0,'Detailed Cash Flow Chart'!W32),0)
-IF('Financial Goals (non-recurring)'!$H$4=6,IF('Detailed Cash Flow Chart'!Y32="",0,'Detailed Cash Flow Chart'!Y32),0)
-IF('Financial Goals (non-recurring)'!$J$4=6,IF('Detailed Cash Flow Chart'!AA32="",0,'Detailed Cash Flow Chart'!AA32),0)
-IF('Financial Goals (recurring)'!$B$3=6,IF('Detailed Cash Flow Chart'!AG32="",0,'Detailed Cash Flow Chart'!AG32),0)
-IF('Financial Goals (recurring)'!$K$3=6,IF('Detailed Cash Flow Chart'!AN32="",0,'Detailed Cash Flow Chart'!AN32),0)</f>
        <v>#N/A</v>
      </c>
      <c r="AK32" s="145" t="e">
        <f ca="1">AI32
-IF('Financial Goals (non-recurring)'!$B$4=7,IF('Detailed Cash Flow Chart'!S32="",0,'Detailed Cash Flow Chart'!S32),0)
-IF('Financial Goals (non-recurring)'!$D$4=7,IF('Detailed Cash Flow Chart'!U32="",0,'Detailed Cash Flow Chart'!U32),0)
-IF('Financial Goals (non-recurring)'!$F$4=7,IF('Detailed Cash Flow Chart'!W32="",0,'Detailed Cash Flow Chart'!W32),0)
-IF('Financial Goals (non-recurring)'!$H$4=7,IF('Detailed Cash Flow Chart'!Y32="",0,'Detailed Cash Flow Chart'!Y32),0)
-IF('Financial Goals (non-recurring)'!$J$4=7,IF('Detailed Cash Flow Chart'!AA32="",0,'Detailed Cash Flow Chart'!AA32),0)
-IF('Financial Goals (recurring)'!$B$3=7,IF('Detailed Cash Flow Chart'!AG32="",0,'Detailed Cash Flow Chart'!AG32),0)
-IF('Financial Goals (recurring)'!$K$3=7,IF('Detailed Cash Flow Chart'!AN32="",0,'Detailed Cash Flow Chart'!AN32),0)</f>
        <v>#N/A</v>
      </c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</row>
    <row r="33" spans="1:61" ht="15.6">
      <c r="A33" s="38">
        <f ca="1">'Detailed Cash Flow Chart'!AJ33</f>
        <v>2043</v>
      </c>
      <c r="B33" s="40">
        <f ca="1">'Detailed Cash Flow Chart'!B33</f>
        <v>69</v>
      </c>
      <c r="C33" s="87">
        <f t="shared" ca="1" si="5"/>
        <v>0</v>
      </c>
      <c r="D33" s="87">
        <f t="shared" ca="1" si="0"/>
        <v>0</v>
      </c>
      <c r="E33" s="87">
        <f t="shared" ca="1" si="1"/>
        <v>0</v>
      </c>
      <c r="F33" s="87">
        <f t="shared" ca="1" si="2"/>
        <v>0</v>
      </c>
      <c r="G33" s="87">
        <f t="shared" ca="1" si="3"/>
        <v>0</v>
      </c>
      <c r="H33" s="87">
        <f t="shared" ca="1" si="6"/>
        <v>0</v>
      </c>
      <c r="I33" s="87">
        <f ca="1">'Detailed Cash Flow Chart'!D33</f>
        <v>395595.91765758378</v>
      </c>
      <c r="J33" s="32">
        <f ca="1">'Detailed Cash Flow Chart'!C33</f>
        <v>395595.91765758366</v>
      </c>
      <c r="K33" s="46">
        <f t="shared" ca="1" si="4"/>
        <v>0</v>
      </c>
      <c r="L33" s="32">
        <f ca="1">'Detailed Cash Flow Chart'!AQ33</f>
        <v>0</v>
      </c>
      <c r="M33" s="32">
        <f t="shared" ca="1" si="7"/>
        <v>0</v>
      </c>
      <c r="N33" s="28"/>
      <c r="O33" s="233"/>
      <c r="P33" s="67"/>
      <c r="Q33" s="67"/>
      <c r="R33" s="67"/>
      <c r="S33" s="67"/>
      <c r="T33" s="67"/>
      <c r="U33" s="67"/>
      <c r="W33" s="67"/>
      <c r="X33" s="67"/>
      <c r="Y33" s="140" t="e">
        <f ca="1">IF('Detailed Cash Flow Chart'!E33=0,NA(),M33-'Detailed Cash Flow Chart'!E33)</f>
        <v>#N/A</v>
      </c>
      <c r="Z33" s="83"/>
      <c r="AA33" s="141" t="e">
        <f ca="1">Y33
-IF('Financial Goals (non-recurring)'!$B$4=2,IF('Detailed Cash Flow Chart'!S33="",0,'Detailed Cash Flow Chart'!S33),0)
-IF('Financial Goals (non-recurring)'!$D$4=2,IF('Detailed Cash Flow Chart'!U33="",0,'Detailed Cash Flow Chart'!U33),0)
-IF('Financial Goals (non-recurring)'!$F$4=2,IF('Detailed Cash Flow Chart'!W33="",0,'Detailed Cash Flow Chart'!W33),0)
-IF('Financial Goals (non-recurring)'!$H$4=2,IF('Detailed Cash Flow Chart'!Y33="",0,'Detailed Cash Flow Chart'!Y33),0)
-IF('Financial Goals (non-recurring)'!$J$4=2,IF('Detailed Cash Flow Chart'!AA33="",0,'Detailed Cash Flow Chart'!AA33),0)
-IF('Financial Goals (recurring)'!$B$3=2,IF('Detailed Cash Flow Chart'!AG33="",0,'Detailed Cash Flow Chart'!AG33),0)
-IF('Financial Goals (recurring)'!$K$3=2,IF('Detailed Cash Flow Chart'!AN33="",0,'Detailed Cash Flow Chart'!AN33),0)</f>
        <v>#N/A</v>
      </c>
      <c r="AB33" s="139"/>
      <c r="AC33" s="140" t="e">
        <f ca="1">AA33
-IF('Financial Goals (non-recurring)'!$B$4=3,IF('Detailed Cash Flow Chart'!S33="",0,'Detailed Cash Flow Chart'!S33),0)
-IF('Financial Goals (non-recurring)'!$D$4=3,IF('Detailed Cash Flow Chart'!U33="",0,'Detailed Cash Flow Chart'!U33),0)
-IF('Financial Goals (non-recurring)'!$F$4=3,IF('Detailed Cash Flow Chart'!W33="",0,'Detailed Cash Flow Chart'!W33),0)
-IF('Financial Goals (non-recurring)'!$H$4=3,IF('Detailed Cash Flow Chart'!Y33="",0,'Detailed Cash Flow Chart'!Y33),0)
-IF('Financial Goals (non-recurring)'!$J$4=3,IF('Detailed Cash Flow Chart'!AA33="",0,'Detailed Cash Flow Chart'!AA33),0)
-IF('Financial Goals (recurring)'!$B$3=3,IF('Detailed Cash Flow Chart'!AG33="",0,'Detailed Cash Flow Chart'!AG33),0)
-IF('Financial Goals (recurring)'!$K$3=3,IF('Detailed Cash Flow Chart'!AN33="",0,'Detailed Cash Flow Chart'!AN33),0)</f>
        <v>#N/A</v>
      </c>
      <c r="AD33" s="83"/>
      <c r="AE33" s="146" t="e">
        <f ca="1">AC33
-IF('Financial Goals (non-recurring)'!$B$4=4,IF('Detailed Cash Flow Chart'!S33="",0,'Detailed Cash Flow Chart'!S33),0)
-IF('Financial Goals (non-recurring)'!$D$4=4,IF('Detailed Cash Flow Chart'!U33="",0,'Detailed Cash Flow Chart'!U33),0)
-IF('Financial Goals (non-recurring)'!$F$4=4,IF('Detailed Cash Flow Chart'!W33="",0,'Detailed Cash Flow Chart'!W33),0)
-IF('Financial Goals (non-recurring)'!$H$4=4,IF('Detailed Cash Flow Chart'!Y33="",0,'Detailed Cash Flow Chart'!Y33),0)
-IF('Financial Goals (non-recurring)'!$J$4=4,IF('Detailed Cash Flow Chart'!AA33="",0,'Detailed Cash Flow Chart'!AA33),0)
-IF('Financial Goals (recurring)'!$B$3=4,IF('Detailed Cash Flow Chart'!AG33="",0,'Detailed Cash Flow Chart'!AG33),0)
-IF('Financial Goals (recurring)'!$K$3=4,IF('Detailed Cash Flow Chart'!AN33="",0,'Detailed Cash Flow Chart'!AN33),0)</f>
        <v>#N/A</v>
      </c>
      <c r="AF33" s="139"/>
      <c r="AG33" s="145" t="e">
        <f ca="1">AE33
-IF('Financial Goals (non-recurring)'!$B$4=5,IF('Detailed Cash Flow Chart'!S33="",0,'Detailed Cash Flow Chart'!S33),0)
-IF('Financial Goals (non-recurring)'!$D$4=5,IF('Detailed Cash Flow Chart'!U33="",0,'Detailed Cash Flow Chart'!U33),0)
-IF('Financial Goals (non-recurring)'!$F$4=5,IF('Detailed Cash Flow Chart'!W33="",0,'Detailed Cash Flow Chart'!W33),0)
-IF('Financial Goals (non-recurring)'!$H$4=5,IF('Detailed Cash Flow Chart'!Y33="",0,'Detailed Cash Flow Chart'!Y33),0)
-IF('Financial Goals (non-recurring)'!$J$4=5,IF('Detailed Cash Flow Chart'!AA33="",0,'Detailed Cash Flow Chart'!AA33),0)
-IF('Financial Goals (recurring)'!$B$3=5,IF('Detailed Cash Flow Chart'!AG33="",0,'Detailed Cash Flow Chart'!AG33),0)
-IF('Financial Goals (recurring)'!$K$3=5,IF('Detailed Cash Flow Chart'!AN33="",0,'Detailed Cash Flow Chart'!AN33),0)</f>
        <v>#N/A</v>
      </c>
      <c r="AI33" s="145" t="e">
        <f ca="1">AG33
-IF('Financial Goals (non-recurring)'!$B$4=6,IF('Detailed Cash Flow Chart'!S33="",0,'Detailed Cash Flow Chart'!S33),0)
-IF('Financial Goals (non-recurring)'!$D$4=6,IF('Detailed Cash Flow Chart'!U33="",0,'Detailed Cash Flow Chart'!U33),0)
-IF('Financial Goals (non-recurring)'!$F$4=6,IF('Detailed Cash Flow Chart'!W33="",0,'Detailed Cash Flow Chart'!W33),0)
-IF('Financial Goals (non-recurring)'!$H$4=6,IF('Detailed Cash Flow Chart'!Y33="",0,'Detailed Cash Flow Chart'!Y33),0)
-IF('Financial Goals (non-recurring)'!$J$4=6,IF('Detailed Cash Flow Chart'!AA33="",0,'Detailed Cash Flow Chart'!AA33),0)
-IF('Financial Goals (recurring)'!$B$3=6,IF('Detailed Cash Flow Chart'!AG33="",0,'Detailed Cash Flow Chart'!AG33),0)
-IF('Financial Goals (recurring)'!$K$3=6,IF('Detailed Cash Flow Chart'!AN33="",0,'Detailed Cash Flow Chart'!AN33),0)</f>
        <v>#N/A</v>
      </c>
      <c r="AK33" s="145" t="e">
        <f ca="1">AI33
-IF('Financial Goals (non-recurring)'!$B$4=7,IF('Detailed Cash Flow Chart'!S33="",0,'Detailed Cash Flow Chart'!S33),0)
-IF('Financial Goals (non-recurring)'!$D$4=7,IF('Detailed Cash Flow Chart'!U33="",0,'Detailed Cash Flow Chart'!U33),0)
-IF('Financial Goals (non-recurring)'!$F$4=7,IF('Detailed Cash Flow Chart'!W33="",0,'Detailed Cash Flow Chart'!W33),0)
-IF('Financial Goals (non-recurring)'!$H$4=7,IF('Detailed Cash Flow Chart'!Y33="",0,'Detailed Cash Flow Chart'!Y33),0)
-IF('Financial Goals (non-recurring)'!$J$4=7,IF('Detailed Cash Flow Chart'!AA33="",0,'Detailed Cash Flow Chart'!AA33),0)
-IF('Financial Goals (recurring)'!$B$3=7,IF('Detailed Cash Flow Chart'!AG33="",0,'Detailed Cash Flow Chart'!AG33),0)
-IF('Financial Goals (recurring)'!$K$3=7,IF('Detailed Cash Flow Chart'!AN33="",0,'Detailed Cash Flow Chart'!AN33),0)</f>
        <v>#N/A</v>
      </c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</row>
    <row r="34" spans="1:61" ht="15.6">
      <c r="A34" s="38">
        <f ca="1">'Detailed Cash Flow Chart'!AJ34</f>
        <v>2044</v>
      </c>
      <c r="B34" s="40">
        <f ca="1">'Detailed Cash Flow Chart'!B34</f>
        <v>70</v>
      </c>
      <c r="C34" s="87">
        <f t="shared" ca="1" si="5"/>
        <v>0</v>
      </c>
      <c r="D34" s="87">
        <f t="shared" ca="1" si="0"/>
        <v>0</v>
      </c>
      <c r="E34" s="87">
        <f t="shared" ca="1" si="1"/>
        <v>0</v>
      </c>
      <c r="F34" s="87">
        <f t="shared" ca="1" si="2"/>
        <v>0</v>
      </c>
      <c r="G34" s="87">
        <f t="shared" ca="1" si="3"/>
        <v>0</v>
      </c>
      <c r="H34" s="87">
        <f t="shared" ca="1" si="6"/>
        <v>0</v>
      </c>
      <c r="I34" s="87">
        <f ca="1">'Detailed Cash Flow Chart'!D34</f>
        <v>431199.55024676636</v>
      </c>
      <c r="J34" s="32">
        <f ca="1">'Detailed Cash Flow Chart'!C34</f>
        <v>431199.55024676624</v>
      </c>
      <c r="K34" s="46">
        <f t="shared" ca="1" si="4"/>
        <v>0</v>
      </c>
      <c r="L34" s="32">
        <f ca="1">'Detailed Cash Flow Chart'!AQ34</f>
        <v>0</v>
      </c>
      <c r="M34" s="32">
        <f t="shared" ca="1" si="7"/>
        <v>0</v>
      </c>
      <c r="N34" s="28"/>
      <c r="O34" s="67"/>
      <c r="P34" s="67"/>
      <c r="Q34" s="67"/>
      <c r="R34" s="67"/>
      <c r="S34" s="67"/>
      <c r="T34" s="67"/>
      <c r="U34" s="67"/>
      <c r="W34" s="67"/>
      <c r="X34" s="67"/>
      <c r="Y34" s="140" t="e">
        <f ca="1">IF('Detailed Cash Flow Chart'!E34=0,NA(),M34-'Detailed Cash Flow Chart'!E34)</f>
        <v>#N/A</v>
      </c>
      <c r="Z34" s="83"/>
      <c r="AA34" s="141" t="e">
        <f ca="1">Y34
-IF('Financial Goals (non-recurring)'!$B$4=2,IF('Detailed Cash Flow Chart'!S34="",0,'Detailed Cash Flow Chart'!S34),0)
-IF('Financial Goals (non-recurring)'!$D$4=2,IF('Detailed Cash Flow Chart'!U34="",0,'Detailed Cash Flow Chart'!U34),0)
-IF('Financial Goals (non-recurring)'!$F$4=2,IF('Detailed Cash Flow Chart'!W34="",0,'Detailed Cash Flow Chart'!W34),0)
-IF('Financial Goals (non-recurring)'!$H$4=2,IF('Detailed Cash Flow Chart'!Y34="",0,'Detailed Cash Flow Chart'!Y34),0)
-IF('Financial Goals (non-recurring)'!$J$4=2,IF('Detailed Cash Flow Chart'!AA34="",0,'Detailed Cash Flow Chart'!AA34),0)
-IF('Financial Goals (recurring)'!$B$3=2,IF('Detailed Cash Flow Chart'!AG34="",0,'Detailed Cash Flow Chart'!AG34),0)
-IF('Financial Goals (recurring)'!$K$3=2,IF('Detailed Cash Flow Chart'!AN34="",0,'Detailed Cash Flow Chart'!AN34),0)</f>
        <v>#N/A</v>
      </c>
      <c r="AB34" s="139"/>
      <c r="AC34" s="140" t="e">
        <f ca="1">AA34
-IF('Financial Goals (non-recurring)'!$B$4=3,IF('Detailed Cash Flow Chart'!S34="",0,'Detailed Cash Flow Chart'!S34),0)
-IF('Financial Goals (non-recurring)'!$D$4=3,IF('Detailed Cash Flow Chart'!U34="",0,'Detailed Cash Flow Chart'!U34),0)
-IF('Financial Goals (non-recurring)'!$F$4=3,IF('Detailed Cash Flow Chart'!W34="",0,'Detailed Cash Flow Chart'!W34),0)
-IF('Financial Goals (non-recurring)'!$H$4=3,IF('Detailed Cash Flow Chart'!Y34="",0,'Detailed Cash Flow Chart'!Y34),0)
-IF('Financial Goals (non-recurring)'!$J$4=3,IF('Detailed Cash Flow Chart'!AA34="",0,'Detailed Cash Flow Chart'!AA34),0)
-IF('Financial Goals (recurring)'!$B$3=3,IF('Detailed Cash Flow Chart'!AG34="",0,'Detailed Cash Flow Chart'!AG34),0)
-IF('Financial Goals (recurring)'!$K$3=3,IF('Detailed Cash Flow Chart'!AN34="",0,'Detailed Cash Flow Chart'!AN34),0)</f>
        <v>#N/A</v>
      </c>
      <c r="AD34" s="83"/>
      <c r="AE34" s="146" t="e">
        <f ca="1">AC34
-IF('Financial Goals (non-recurring)'!$B$4=4,IF('Detailed Cash Flow Chart'!S34="",0,'Detailed Cash Flow Chart'!S34),0)
-IF('Financial Goals (non-recurring)'!$D$4=4,IF('Detailed Cash Flow Chart'!U34="",0,'Detailed Cash Flow Chart'!U34),0)
-IF('Financial Goals (non-recurring)'!$F$4=4,IF('Detailed Cash Flow Chart'!W34="",0,'Detailed Cash Flow Chart'!W34),0)
-IF('Financial Goals (non-recurring)'!$H$4=4,IF('Detailed Cash Flow Chart'!Y34="",0,'Detailed Cash Flow Chart'!Y34),0)
-IF('Financial Goals (non-recurring)'!$J$4=4,IF('Detailed Cash Flow Chart'!AA34="",0,'Detailed Cash Flow Chart'!AA34),0)
-IF('Financial Goals (recurring)'!$B$3=4,IF('Detailed Cash Flow Chart'!AG34="",0,'Detailed Cash Flow Chart'!AG34),0)
-IF('Financial Goals (recurring)'!$K$3=4,IF('Detailed Cash Flow Chart'!AN34="",0,'Detailed Cash Flow Chart'!AN34),0)</f>
        <v>#N/A</v>
      </c>
      <c r="AF34" s="139"/>
      <c r="AG34" s="145" t="e">
        <f ca="1">AE34
-IF('Financial Goals (non-recurring)'!$B$4=5,IF('Detailed Cash Flow Chart'!S34="",0,'Detailed Cash Flow Chart'!S34),0)
-IF('Financial Goals (non-recurring)'!$D$4=5,IF('Detailed Cash Flow Chart'!U34="",0,'Detailed Cash Flow Chart'!U34),0)
-IF('Financial Goals (non-recurring)'!$F$4=5,IF('Detailed Cash Flow Chart'!W34="",0,'Detailed Cash Flow Chart'!W34),0)
-IF('Financial Goals (non-recurring)'!$H$4=5,IF('Detailed Cash Flow Chart'!Y34="",0,'Detailed Cash Flow Chart'!Y34),0)
-IF('Financial Goals (non-recurring)'!$J$4=5,IF('Detailed Cash Flow Chart'!AA34="",0,'Detailed Cash Flow Chart'!AA34),0)
-IF('Financial Goals (recurring)'!$B$3=5,IF('Detailed Cash Flow Chart'!AG34="",0,'Detailed Cash Flow Chart'!AG34),0)
-IF('Financial Goals (recurring)'!$K$3=5,IF('Detailed Cash Flow Chart'!AN34="",0,'Detailed Cash Flow Chart'!AN34),0)</f>
        <v>#N/A</v>
      </c>
      <c r="AI34" s="145" t="e">
        <f ca="1">AG34
-IF('Financial Goals (non-recurring)'!$B$4=6,IF('Detailed Cash Flow Chart'!S34="",0,'Detailed Cash Flow Chart'!S34),0)
-IF('Financial Goals (non-recurring)'!$D$4=6,IF('Detailed Cash Flow Chart'!U34="",0,'Detailed Cash Flow Chart'!U34),0)
-IF('Financial Goals (non-recurring)'!$F$4=6,IF('Detailed Cash Flow Chart'!W34="",0,'Detailed Cash Flow Chart'!W34),0)
-IF('Financial Goals (non-recurring)'!$H$4=6,IF('Detailed Cash Flow Chart'!Y34="",0,'Detailed Cash Flow Chart'!Y34),0)
-IF('Financial Goals (non-recurring)'!$J$4=6,IF('Detailed Cash Flow Chart'!AA34="",0,'Detailed Cash Flow Chart'!AA34),0)
-IF('Financial Goals (recurring)'!$B$3=6,IF('Detailed Cash Flow Chart'!AG34="",0,'Detailed Cash Flow Chart'!AG34),0)
-IF('Financial Goals (recurring)'!$K$3=6,IF('Detailed Cash Flow Chart'!AN34="",0,'Detailed Cash Flow Chart'!AN34),0)</f>
        <v>#N/A</v>
      </c>
      <c r="AK34" s="145" t="e">
        <f ca="1">AI34
-IF('Financial Goals (non-recurring)'!$B$4=7,IF('Detailed Cash Flow Chart'!S34="",0,'Detailed Cash Flow Chart'!S34),0)
-IF('Financial Goals (non-recurring)'!$D$4=7,IF('Detailed Cash Flow Chart'!U34="",0,'Detailed Cash Flow Chart'!U34),0)
-IF('Financial Goals (non-recurring)'!$F$4=7,IF('Detailed Cash Flow Chart'!W34="",0,'Detailed Cash Flow Chart'!W34),0)
-IF('Financial Goals (non-recurring)'!$H$4=7,IF('Detailed Cash Flow Chart'!Y34="",0,'Detailed Cash Flow Chart'!Y34),0)
-IF('Financial Goals (non-recurring)'!$J$4=7,IF('Detailed Cash Flow Chart'!AA34="",0,'Detailed Cash Flow Chart'!AA34),0)
-IF('Financial Goals (recurring)'!$B$3=7,IF('Detailed Cash Flow Chart'!AG34="",0,'Detailed Cash Flow Chart'!AG34),0)
-IF('Financial Goals (recurring)'!$K$3=7,IF('Detailed Cash Flow Chart'!AN34="",0,'Detailed Cash Flow Chart'!AN34),0)</f>
        <v>#N/A</v>
      </c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</row>
    <row r="35" spans="1:61" ht="15.6">
      <c r="A35" s="38">
        <f ca="1">'Detailed Cash Flow Chart'!AJ35</f>
        <v>2045</v>
      </c>
      <c r="B35" s="40">
        <f ca="1">'Detailed Cash Flow Chart'!B35</f>
        <v>71</v>
      </c>
      <c r="C35" s="87">
        <f t="shared" ca="1" si="5"/>
        <v>0</v>
      </c>
      <c r="D35" s="87">
        <f t="shared" ca="1" si="0"/>
        <v>0</v>
      </c>
      <c r="E35" s="87">
        <f t="shared" ca="1" si="1"/>
        <v>0</v>
      </c>
      <c r="F35" s="87">
        <f t="shared" ca="1" si="2"/>
        <v>0</v>
      </c>
      <c r="G35" s="87">
        <f t="shared" ca="1" si="3"/>
        <v>0</v>
      </c>
      <c r="H35" s="87">
        <f t="shared" ca="1" si="6"/>
        <v>0</v>
      </c>
      <c r="I35" s="87">
        <f ca="1">'Detailed Cash Flow Chart'!D35</f>
        <v>470007.50976897543</v>
      </c>
      <c r="J35" s="32">
        <f ca="1">'Detailed Cash Flow Chart'!C35</f>
        <v>470007.50976897526</v>
      </c>
      <c r="K35" s="46">
        <f t="shared" ca="1" si="4"/>
        <v>0</v>
      </c>
      <c r="L35" s="32">
        <f ca="1">'Detailed Cash Flow Chart'!AQ35</f>
        <v>0</v>
      </c>
      <c r="M35" s="32">
        <f t="shared" ca="1" si="7"/>
        <v>0</v>
      </c>
      <c r="N35" s="28"/>
      <c r="O35" s="67"/>
      <c r="P35" s="67"/>
      <c r="Q35" s="67"/>
      <c r="R35" s="67"/>
      <c r="S35" s="67"/>
      <c r="T35" s="67"/>
      <c r="U35" s="67"/>
      <c r="W35" s="67"/>
      <c r="X35" s="67"/>
      <c r="Y35" s="140" t="e">
        <f ca="1">IF('Detailed Cash Flow Chart'!E35=0,NA(),M35-'Detailed Cash Flow Chart'!E35)</f>
        <v>#N/A</v>
      </c>
      <c r="Z35" s="83"/>
      <c r="AA35" s="141" t="e">
        <f ca="1">Y35
-IF('Financial Goals (non-recurring)'!$B$4=2,IF('Detailed Cash Flow Chart'!S35="",0,'Detailed Cash Flow Chart'!S35),0)
-IF('Financial Goals (non-recurring)'!$D$4=2,IF('Detailed Cash Flow Chart'!U35="",0,'Detailed Cash Flow Chart'!U35),0)
-IF('Financial Goals (non-recurring)'!$F$4=2,IF('Detailed Cash Flow Chart'!W35="",0,'Detailed Cash Flow Chart'!W35),0)
-IF('Financial Goals (non-recurring)'!$H$4=2,IF('Detailed Cash Flow Chart'!Y35="",0,'Detailed Cash Flow Chart'!Y35),0)
-IF('Financial Goals (non-recurring)'!$J$4=2,IF('Detailed Cash Flow Chart'!AA35="",0,'Detailed Cash Flow Chart'!AA35),0)
-IF('Financial Goals (recurring)'!$B$3=2,IF('Detailed Cash Flow Chart'!AG35="",0,'Detailed Cash Flow Chart'!AG35),0)
-IF('Financial Goals (recurring)'!$K$3=2,IF('Detailed Cash Flow Chart'!AN35="",0,'Detailed Cash Flow Chart'!AN35),0)</f>
        <v>#N/A</v>
      </c>
      <c r="AB35" s="139"/>
      <c r="AC35" s="140" t="e">
        <f ca="1">AA35
-IF('Financial Goals (non-recurring)'!$B$4=3,IF('Detailed Cash Flow Chart'!S35="",0,'Detailed Cash Flow Chart'!S35),0)
-IF('Financial Goals (non-recurring)'!$D$4=3,IF('Detailed Cash Flow Chart'!U35="",0,'Detailed Cash Flow Chart'!U35),0)
-IF('Financial Goals (non-recurring)'!$F$4=3,IF('Detailed Cash Flow Chart'!W35="",0,'Detailed Cash Flow Chart'!W35),0)
-IF('Financial Goals (non-recurring)'!$H$4=3,IF('Detailed Cash Flow Chart'!Y35="",0,'Detailed Cash Flow Chart'!Y35),0)
-IF('Financial Goals (non-recurring)'!$J$4=3,IF('Detailed Cash Flow Chart'!AA35="",0,'Detailed Cash Flow Chart'!AA35),0)
-IF('Financial Goals (recurring)'!$B$3=3,IF('Detailed Cash Flow Chart'!AG35="",0,'Detailed Cash Flow Chart'!AG35),0)
-IF('Financial Goals (recurring)'!$K$3=3,IF('Detailed Cash Flow Chart'!AN35="",0,'Detailed Cash Flow Chart'!AN35),0)</f>
        <v>#N/A</v>
      </c>
      <c r="AD35" s="83"/>
      <c r="AE35" s="146" t="e">
        <f ca="1">AC35
-IF('Financial Goals (non-recurring)'!$B$4=4,IF('Detailed Cash Flow Chart'!S35="",0,'Detailed Cash Flow Chart'!S35),0)
-IF('Financial Goals (non-recurring)'!$D$4=4,IF('Detailed Cash Flow Chart'!U35="",0,'Detailed Cash Flow Chart'!U35),0)
-IF('Financial Goals (non-recurring)'!$F$4=4,IF('Detailed Cash Flow Chart'!W35="",0,'Detailed Cash Flow Chart'!W35),0)
-IF('Financial Goals (non-recurring)'!$H$4=4,IF('Detailed Cash Flow Chart'!Y35="",0,'Detailed Cash Flow Chart'!Y35),0)
-IF('Financial Goals (non-recurring)'!$J$4=4,IF('Detailed Cash Flow Chart'!AA35="",0,'Detailed Cash Flow Chart'!AA35),0)
-IF('Financial Goals (recurring)'!$B$3=4,IF('Detailed Cash Flow Chart'!AG35="",0,'Detailed Cash Flow Chart'!AG35),0)
-IF('Financial Goals (recurring)'!$K$3=4,IF('Detailed Cash Flow Chart'!AN35="",0,'Detailed Cash Flow Chart'!AN35),0)</f>
        <v>#N/A</v>
      </c>
      <c r="AF35" s="139"/>
      <c r="AG35" s="145" t="e">
        <f ca="1">AE35
-IF('Financial Goals (non-recurring)'!$B$4=5,IF('Detailed Cash Flow Chart'!S35="",0,'Detailed Cash Flow Chart'!S35),0)
-IF('Financial Goals (non-recurring)'!$D$4=5,IF('Detailed Cash Flow Chart'!U35="",0,'Detailed Cash Flow Chart'!U35),0)
-IF('Financial Goals (non-recurring)'!$F$4=5,IF('Detailed Cash Flow Chart'!W35="",0,'Detailed Cash Flow Chart'!W35),0)
-IF('Financial Goals (non-recurring)'!$H$4=5,IF('Detailed Cash Flow Chart'!Y35="",0,'Detailed Cash Flow Chart'!Y35),0)
-IF('Financial Goals (non-recurring)'!$J$4=5,IF('Detailed Cash Flow Chart'!AA35="",0,'Detailed Cash Flow Chart'!AA35),0)
-IF('Financial Goals (recurring)'!$B$3=5,IF('Detailed Cash Flow Chart'!AG35="",0,'Detailed Cash Flow Chart'!AG35),0)
-IF('Financial Goals (recurring)'!$K$3=5,IF('Detailed Cash Flow Chart'!AN35="",0,'Detailed Cash Flow Chart'!AN35),0)</f>
        <v>#N/A</v>
      </c>
      <c r="AI35" s="145" t="e">
        <f ca="1">AG35
-IF('Financial Goals (non-recurring)'!$B$4=6,IF('Detailed Cash Flow Chart'!S35="",0,'Detailed Cash Flow Chart'!S35),0)
-IF('Financial Goals (non-recurring)'!$D$4=6,IF('Detailed Cash Flow Chart'!U35="",0,'Detailed Cash Flow Chart'!U35),0)
-IF('Financial Goals (non-recurring)'!$F$4=6,IF('Detailed Cash Flow Chart'!W35="",0,'Detailed Cash Flow Chart'!W35),0)
-IF('Financial Goals (non-recurring)'!$H$4=6,IF('Detailed Cash Flow Chart'!Y35="",0,'Detailed Cash Flow Chart'!Y35),0)
-IF('Financial Goals (non-recurring)'!$J$4=6,IF('Detailed Cash Flow Chart'!AA35="",0,'Detailed Cash Flow Chart'!AA35),0)
-IF('Financial Goals (recurring)'!$B$3=6,IF('Detailed Cash Flow Chart'!AG35="",0,'Detailed Cash Flow Chart'!AG35),0)
-IF('Financial Goals (recurring)'!$K$3=6,IF('Detailed Cash Flow Chart'!AN35="",0,'Detailed Cash Flow Chart'!AN35),0)</f>
        <v>#N/A</v>
      </c>
      <c r="AK35" s="145" t="e">
        <f ca="1">AI35
-IF('Financial Goals (non-recurring)'!$B$4=7,IF('Detailed Cash Flow Chart'!S35="",0,'Detailed Cash Flow Chart'!S35),0)
-IF('Financial Goals (non-recurring)'!$D$4=7,IF('Detailed Cash Flow Chart'!U35="",0,'Detailed Cash Flow Chart'!U35),0)
-IF('Financial Goals (non-recurring)'!$F$4=7,IF('Detailed Cash Flow Chart'!W35="",0,'Detailed Cash Flow Chart'!W35),0)
-IF('Financial Goals (non-recurring)'!$H$4=7,IF('Detailed Cash Flow Chart'!Y35="",0,'Detailed Cash Flow Chart'!Y35),0)
-IF('Financial Goals (non-recurring)'!$J$4=7,IF('Detailed Cash Flow Chart'!AA35="",0,'Detailed Cash Flow Chart'!AA35),0)
-IF('Financial Goals (recurring)'!$B$3=7,IF('Detailed Cash Flow Chart'!AG35="",0,'Detailed Cash Flow Chart'!AG35),0)
-IF('Financial Goals (recurring)'!$K$3=7,IF('Detailed Cash Flow Chart'!AN35="",0,'Detailed Cash Flow Chart'!AN35),0)</f>
        <v>#N/A</v>
      </c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1:61" ht="15.6">
      <c r="A36" s="38">
        <f ca="1">'Detailed Cash Flow Chart'!AJ36</f>
        <v>2046</v>
      </c>
      <c r="B36" s="40">
        <f ca="1">'Detailed Cash Flow Chart'!B36</f>
        <v>72</v>
      </c>
      <c r="C36" s="87">
        <f t="shared" ca="1" si="5"/>
        <v>0</v>
      </c>
      <c r="D36" s="87">
        <f t="shared" ref="D36:D67" ca="1" si="10">IF(A36&gt;=syear1,IF(A36&lt;=eyear1,passive*(1+incp)^(A36-YEAR(TODAY())),0),0)</f>
        <v>0</v>
      </c>
      <c r="E36" s="87">
        <f t="shared" ref="E36:E67" ca="1" si="11">IF(A36&gt;=syear2,IF(A36&lt;=eyear2,passive2*(1+incp1)^(A36-YEAR(TODAY())),0),0)</f>
        <v>0</v>
      </c>
      <c r="F36" s="87">
        <f t="shared" ref="F36:F67" ca="1" si="12">IF(A36&gt;=sryear1,IF(A36&lt;=eryear1,passiver*(1+incpr)^(A36-YEAR(TODAY())),0),0)</f>
        <v>0</v>
      </c>
      <c r="G36" s="87">
        <f t="shared" ref="G36:G67" ca="1" si="13">IF(A36&gt;=sryear2,IF(A36&lt;=eryear2,passiver1*(1+incpr1)^(A36-YEAR(TODAY())),0),0)</f>
        <v>0</v>
      </c>
      <c r="H36" s="87">
        <f t="shared" ca="1" si="6"/>
        <v>0</v>
      </c>
      <c r="I36" s="87">
        <f ca="1">'Detailed Cash Flow Chart'!D36</f>
        <v>512308.18564818316</v>
      </c>
      <c r="J36" s="32">
        <f ca="1">'Detailed Cash Flow Chart'!C36</f>
        <v>512308.18564818305</v>
      </c>
      <c r="K36" s="46">
        <f t="shared" ref="K36:K65" ca="1" si="14">IF(A36&gt;=emistart,IF(A36&lt;=emiend,emi,0),0)</f>
        <v>0</v>
      </c>
      <c r="L36" s="32">
        <f ca="1">'Detailed Cash Flow Chart'!AQ36</f>
        <v>0</v>
      </c>
      <c r="M36" s="32">
        <f t="shared" ca="1" si="7"/>
        <v>0</v>
      </c>
      <c r="N36" s="28"/>
      <c r="O36" s="67"/>
      <c r="P36" s="67"/>
      <c r="Q36" s="67"/>
      <c r="R36" s="67"/>
      <c r="S36" s="67"/>
      <c r="T36" s="67"/>
      <c r="U36" s="67"/>
      <c r="W36" s="67"/>
      <c r="X36" s="67"/>
      <c r="Y36" s="140" t="e">
        <f ca="1">IF('Detailed Cash Flow Chart'!E36=0,NA(),M36-'Detailed Cash Flow Chart'!E36)</f>
        <v>#N/A</v>
      </c>
      <c r="Z36" s="83"/>
      <c r="AA36" s="141" t="e">
        <f ca="1">Y36
-IF('Financial Goals (non-recurring)'!$B$4=2,IF('Detailed Cash Flow Chart'!S36="",0,'Detailed Cash Flow Chart'!S36),0)
-IF('Financial Goals (non-recurring)'!$D$4=2,IF('Detailed Cash Flow Chart'!U36="",0,'Detailed Cash Flow Chart'!U36),0)
-IF('Financial Goals (non-recurring)'!$F$4=2,IF('Detailed Cash Flow Chart'!W36="",0,'Detailed Cash Flow Chart'!W36),0)
-IF('Financial Goals (non-recurring)'!$H$4=2,IF('Detailed Cash Flow Chart'!Y36="",0,'Detailed Cash Flow Chart'!Y36),0)
-IF('Financial Goals (non-recurring)'!$J$4=2,IF('Detailed Cash Flow Chart'!AA36="",0,'Detailed Cash Flow Chart'!AA36),0)
-IF('Financial Goals (recurring)'!$B$3=2,IF('Detailed Cash Flow Chart'!AG36="",0,'Detailed Cash Flow Chart'!AG36),0)
-IF('Financial Goals (recurring)'!$K$3=2,IF('Detailed Cash Flow Chart'!AN36="",0,'Detailed Cash Flow Chart'!AN36),0)</f>
        <v>#N/A</v>
      </c>
      <c r="AB36" s="139"/>
      <c r="AC36" s="140" t="e">
        <f ca="1">AA36
-IF('Financial Goals (non-recurring)'!$B$4=3,IF('Detailed Cash Flow Chart'!S36="",0,'Detailed Cash Flow Chart'!S36),0)
-IF('Financial Goals (non-recurring)'!$D$4=3,IF('Detailed Cash Flow Chart'!U36="",0,'Detailed Cash Flow Chart'!U36),0)
-IF('Financial Goals (non-recurring)'!$F$4=3,IF('Detailed Cash Flow Chart'!W36="",0,'Detailed Cash Flow Chart'!W36),0)
-IF('Financial Goals (non-recurring)'!$H$4=3,IF('Detailed Cash Flow Chart'!Y36="",0,'Detailed Cash Flow Chart'!Y36),0)
-IF('Financial Goals (non-recurring)'!$J$4=3,IF('Detailed Cash Flow Chart'!AA36="",0,'Detailed Cash Flow Chart'!AA36),0)
-IF('Financial Goals (recurring)'!$B$3=3,IF('Detailed Cash Flow Chart'!AG36="",0,'Detailed Cash Flow Chart'!AG36),0)
-IF('Financial Goals (recurring)'!$K$3=3,IF('Detailed Cash Flow Chart'!AN36="",0,'Detailed Cash Flow Chart'!AN36),0)</f>
        <v>#N/A</v>
      </c>
      <c r="AD36" s="83"/>
      <c r="AE36" s="146" t="e">
        <f ca="1">AC36
-IF('Financial Goals (non-recurring)'!$B$4=4,IF('Detailed Cash Flow Chart'!S36="",0,'Detailed Cash Flow Chart'!S36),0)
-IF('Financial Goals (non-recurring)'!$D$4=4,IF('Detailed Cash Flow Chart'!U36="",0,'Detailed Cash Flow Chart'!U36),0)
-IF('Financial Goals (non-recurring)'!$F$4=4,IF('Detailed Cash Flow Chart'!W36="",0,'Detailed Cash Flow Chart'!W36),0)
-IF('Financial Goals (non-recurring)'!$H$4=4,IF('Detailed Cash Flow Chart'!Y36="",0,'Detailed Cash Flow Chart'!Y36),0)
-IF('Financial Goals (non-recurring)'!$J$4=4,IF('Detailed Cash Flow Chart'!AA36="",0,'Detailed Cash Flow Chart'!AA36),0)
-IF('Financial Goals (recurring)'!$B$3=4,IF('Detailed Cash Flow Chart'!AG36="",0,'Detailed Cash Flow Chart'!AG36),0)
-IF('Financial Goals (recurring)'!$K$3=4,IF('Detailed Cash Flow Chart'!AN36="",0,'Detailed Cash Flow Chart'!AN36),0)</f>
        <v>#N/A</v>
      </c>
      <c r="AF36" s="139"/>
      <c r="AG36" s="145" t="e">
        <f ca="1">AE36
-IF('Financial Goals (non-recurring)'!$B$4=5,IF('Detailed Cash Flow Chart'!S36="",0,'Detailed Cash Flow Chart'!S36),0)
-IF('Financial Goals (non-recurring)'!$D$4=5,IF('Detailed Cash Flow Chart'!U36="",0,'Detailed Cash Flow Chart'!U36),0)
-IF('Financial Goals (non-recurring)'!$F$4=5,IF('Detailed Cash Flow Chart'!W36="",0,'Detailed Cash Flow Chart'!W36),0)
-IF('Financial Goals (non-recurring)'!$H$4=5,IF('Detailed Cash Flow Chart'!Y36="",0,'Detailed Cash Flow Chart'!Y36),0)
-IF('Financial Goals (non-recurring)'!$J$4=5,IF('Detailed Cash Flow Chart'!AA36="",0,'Detailed Cash Flow Chart'!AA36),0)
-IF('Financial Goals (recurring)'!$B$3=5,IF('Detailed Cash Flow Chart'!AG36="",0,'Detailed Cash Flow Chart'!AG36),0)
-IF('Financial Goals (recurring)'!$K$3=5,IF('Detailed Cash Flow Chart'!AN36="",0,'Detailed Cash Flow Chart'!AN36),0)</f>
        <v>#N/A</v>
      </c>
      <c r="AI36" s="145" t="e">
        <f ca="1">AG36
-IF('Financial Goals (non-recurring)'!$B$4=6,IF('Detailed Cash Flow Chart'!S36="",0,'Detailed Cash Flow Chart'!S36),0)
-IF('Financial Goals (non-recurring)'!$D$4=6,IF('Detailed Cash Flow Chart'!U36="",0,'Detailed Cash Flow Chart'!U36),0)
-IF('Financial Goals (non-recurring)'!$F$4=6,IF('Detailed Cash Flow Chart'!W36="",0,'Detailed Cash Flow Chart'!W36),0)
-IF('Financial Goals (non-recurring)'!$H$4=6,IF('Detailed Cash Flow Chart'!Y36="",0,'Detailed Cash Flow Chart'!Y36),0)
-IF('Financial Goals (non-recurring)'!$J$4=6,IF('Detailed Cash Flow Chart'!AA36="",0,'Detailed Cash Flow Chart'!AA36),0)
-IF('Financial Goals (recurring)'!$B$3=6,IF('Detailed Cash Flow Chart'!AG36="",0,'Detailed Cash Flow Chart'!AG36),0)
-IF('Financial Goals (recurring)'!$K$3=6,IF('Detailed Cash Flow Chart'!AN36="",0,'Detailed Cash Flow Chart'!AN36),0)</f>
        <v>#N/A</v>
      </c>
      <c r="AK36" s="145" t="e">
        <f ca="1">AI36
-IF('Financial Goals (non-recurring)'!$B$4=7,IF('Detailed Cash Flow Chart'!S36="",0,'Detailed Cash Flow Chart'!S36),0)
-IF('Financial Goals (non-recurring)'!$D$4=7,IF('Detailed Cash Flow Chart'!U36="",0,'Detailed Cash Flow Chart'!U36),0)
-IF('Financial Goals (non-recurring)'!$F$4=7,IF('Detailed Cash Flow Chart'!W36="",0,'Detailed Cash Flow Chart'!W36),0)
-IF('Financial Goals (non-recurring)'!$H$4=7,IF('Detailed Cash Flow Chart'!Y36="",0,'Detailed Cash Flow Chart'!Y36),0)
-IF('Financial Goals (non-recurring)'!$J$4=7,IF('Detailed Cash Flow Chart'!AA36="",0,'Detailed Cash Flow Chart'!AA36),0)
-IF('Financial Goals (recurring)'!$B$3=7,IF('Detailed Cash Flow Chart'!AG36="",0,'Detailed Cash Flow Chart'!AG36),0)
-IF('Financial Goals (recurring)'!$K$3=7,IF('Detailed Cash Flow Chart'!AN36="",0,'Detailed Cash Flow Chart'!AN36),0)</f>
        <v>#N/A</v>
      </c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1:61" ht="15.6">
      <c r="A37" s="38">
        <f ca="1">'Detailed Cash Flow Chart'!AJ37</f>
        <v>2047</v>
      </c>
      <c r="B37" s="40">
        <f ca="1">'Detailed Cash Flow Chart'!B37</f>
        <v>73</v>
      </c>
      <c r="C37" s="87">
        <f t="shared" ref="C37:C68" ca="1" si="15">IF(A36&lt;(y+wy+1),C36+C36*inc,0)</f>
        <v>0</v>
      </c>
      <c r="D37" s="87">
        <f t="shared" ca="1" si="10"/>
        <v>0</v>
      </c>
      <c r="E37" s="87">
        <f t="shared" ca="1" si="11"/>
        <v>0</v>
      </c>
      <c r="F37" s="87">
        <f t="shared" ca="1" si="12"/>
        <v>0</v>
      </c>
      <c r="G37" s="87">
        <f t="shared" ca="1" si="13"/>
        <v>0</v>
      </c>
      <c r="H37" s="87">
        <f t="shared" ca="1" si="6"/>
        <v>0</v>
      </c>
      <c r="I37" s="87">
        <f ca="1">'Detailed Cash Flow Chart'!D37</f>
        <v>558415.92235651973</v>
      </c>
      <c r="J37" s="32">
        <f ca="1">'Detailed Cash Flow Chart'!C37</f>
        <v>558415.92235651962</v>
      </c>
      <c r="K37" s="46">
        <f t="shared" ca="1" si="14"/>
        <v>0</v>
      </c>
      <c r="L37" s="32">
        <f ca="1">'Detailed Cash Flow Chart'!AQ37</f>
        <v>0</v>
      </c>
      <c r="M37" s="32">
        <f t="shared" ca="1" si="7"/>
        <v>0</v>
      </c>
      <c r="N37" s="28"/>
      <c r="O37" s="67"/>
      <c r="P37" s="67"/>
      <c r="Q37" s="67"/>
      <c r="R37" s="67"/>
      <c r="S37" s="67"/>
      <c r="T37" s="67"/>
      <c r="U37" s="67"/>
      <c r="W37" s="67"/>
      <c r="X37" s="67"/>
      <c r="Y37" s="140" t="e">
        <f ca="1">IF('Detailed Cash Flow Chart'!E37=0,NA(),M37-'Detailed Cash Flow Chart'!E37)</f>
        <v>#N/A</v>
      </c>
      <c r="Z37" s="83"/>
      <c r="AA37" s="141" t="e">
        <f ca="1">Y37
-IF('Financial Goals (non-recurring)'!$B$4=2,IF('Detailed Cash Flow Chart'!S37="",0,'Detailed Cash Flow Chart'!S37),0)
-IF('Financial Goals (non-recurring)'!$D$4=2,IF('Detailed Cash Flow Chart'!U37="",0,'Detailed Cash Flow Chart'!U37),0)
-IF('Financial Goals (non-recurring)'!$F$4=2,IF('Detailed Cash Flow Chart'!W37="",0,'Detailed Cash Flow Chart'!W37),0)
-IF('Financial Goals (non-recurring)'!$H$4=2,IF('Detailed Cash Flow Chart'!Y37="",0,'Detailed Cash Flow Chart'!Y37),0)
-IF('Financial Goals (non-recurring)'!$J$4=2,IF('Detailed Cash Flow Chart'!AA37="",0,'Detailed Cash Flow Chart'!AA37),0)
-IF('Financial Goals (recurring)'!$B$3=2,IF('Detailed Cash Flow Chart'!AG37="",0,'Detailed Cash Flow Chart'!AG37),0)
-IF('Financial Goals (recurring)'!$K$3=2,IF('Detailed Cash Flow Chart'!AN37="",0,'Detailed Cash Flow Chart'!AN37),0)</f>
        <v>#N/A</v>
      </c>
      <c r="AB37" s="139"/>
      <c r="AC37" s="140" t="e">
        <f ca="1">AA37
-IF('Financial Goals (non-recurring)'!$B$4=3,IF('Detailed Cash Flow Chart'!S37="",0,'Detailed Cash Flow Chart'!S37),0)
-IF('Financial Goals (non-recurring)'!$D$4=3,IF('Detailed Cash Flow Chart'!U37="",0,'Detailed Cash Flow Chart'!U37),0)
-IF('Financial Goals (non-recurring)'!$F$4=3,IF('Detailed Cash Flow Chart'!W37="",0,'Detailed Cash Flow Chart'!W37),0)
-IF('Financial Goals (non-recurring)'!$H$4=3,IF('Detailed Cash Flow Chart'!Y37="",0,'Detailed Cash Flow Chart'!Y37),0)
-IF('Financial Goals (non-recurring)'!$J$4=3,IF('Detailed Cash Flow Chart'!AA37="",0,'Detailed Cash Flow Chart'!AA37),0)
-IF('Financial Goals (recurring)'!$B$3=3,IF('Detailed Cash Flow Chart'!AG37="",0,'Detailed Cash Flow Chart'!AG37),0)
-IF('Financial Goals (recurring)'!$K$3=3,IF('Detailed Cash Flow Chart'!AN37="",0,'Detailed Cash Flow Chart'!AN37),0)</f>
        <v>#N/A</v>
      </c>
      <c r="AD37" s="83"/>
      <c r="AE37" s="146" t="e">
        <f ca="1">AC37
-IF('Financial Goals (non-recurring)'!$B$4=4,IF('Detailed Cash Flow Chart'!S37="",0,'Detailed Cash Flow Chart'!S37),0)
-IF('Financial Goals (non-recurring)'!$D$4=4,IF('Detailed Cash Flow Chart'!U37="",0,'Detailed Cash Flow Chart'!U37),0)
-IF('Financial Goals (non-recurring)'!$F$4=4,IF('Detailed Cash Flow Chart'!W37="",0,'Detailed Cash Flow Chart'!W37),0)
-IF('Financial Goals (non-recurring)'!$H$4=4,IF('Detailed Cash Flow Chart'!Y37="",0,'Detailed Cash Flow Chart'!Y37),0)
-IF('Financial Goals (non-recurring)'!$J$4=4,IF('Detailed Cash Flow Chart'!AA37="",0,'Detailed Cash Flow Chart'!AA37),0)
-IF('Financial Goals (recurring)'!$B$3=4,IF('Detailed Cash Flow Chart'!AG37="",0,'Detailed Cash Flow Chart'!AG37),0)
-IF('Financial Goals (recurring)'!$K$3=4,IF('Detailed Cash Flow Chart'!AN37="",0,'Detailed Cash Flow Chart'!AN37),0)</f>
        <v>#N/A</v>
      </c>
      <c r="AF37" s="139"/>
      <c r="AG37" s="145" t="e">
        <f ca="1">AE37
-IF('Financial Goals (non-recurring)'!$B$4=5,IF('Detailed Cash Flow Chart'!S37="",0,'Detailed Cash Flow Chart'!S37),0)
-IF('Financial Goals (non-recurring)'!$D$4=5,IF('Detailed Cash Flow Chart'!U37="",0,'Detailed Cash Flow Chart'!U37),0)
-IF('Financial Goals (non-recurring)'!$F$4=5,IF('Detailed Cash Flow Chart'!W37="",0,'Detailed Cash Flow Chart'!W37),0)
-IF('Financial Goals (non-recurring)'!$H$4=5,IF('Detailed Cash Flow Chart'!Y37="",0,'Detailed Cash Flow Chart'!Y37),0)
-IF('Financial Goals (non-recurring)'!$J$4=5,IF('Detailed Cash Flow Chart'!AA37="",0,'Detailed Cash Flow Chart'!AA37),0)
-IF('Financial Goals (recurring)'!$B$3=5,IF('Detailed Cash Flow Chart'!AG37="",0,'Detailed Cash Flow Chart'!AG37),0)
-IF('Financial Goals (recurring)'!$K$3=5,IF('Detailed Cash Flow Chart'!AN37="",0,'Detailed Cash Flow Chart'!AN37),0)</f>
        <v>#N/A</v>
      </c>
      <c r="AI37" s="145" t="e">
        <f ca="1">AG37
-IF('Financial Goals (non-recurring)'!$B$4=6,IF('Detailed Cash Flow Chart'!S37="",0,'Detailed Cash Flow Chart'!S37),0)
-IF('Financial Goals (non-recurring)'!$D$4=6,IF('Detailed Cash Flow Chart'!U37="",0,'Detailed Cash Flow Chart'!U37),0)
-IF('Financial Goals (non-recurring)'!$F$4=6,IF('Detailed Cash Flow Chart'!W37="",0,'Detailed Cash Flow Chart'!W37),0)
-IF('Financial Goals (non-recurring)'!$H$4=6,IF('Detailed Cash Flow Chart'!Y37="",0,'Detailed Cash Flow Chart'!Y37),0)
-IF('Financial Goals (non-recurring)'!$J$4=6,IF('Detailed Cash Flow Chart'!AA37="",0,'Detailed Cash Flow Chart'!AA37),0)
-IF('Financial Goals (recurring)'!$B$3=6,IF('Detailed Cash Flow Chart'!AG37="",0,'Detailed Cash Flow Chart'!AG37),0)
-IF('Financial Goals (recurring)'!$K$3=6,IF('Detailed Cash Flow Chart'!AN37="",0,'Detailed Cash Flow Chart'!AN37),0)</f>
        <v>#N/A</v>
      </c>
      <c r="AK37" s="145" t="e">
        <f ca="1">AI37
-IF('Financial Goals (non-recurring)'!$B$4=7,IF('Detailed Cash Flow Chart'!S37="",0,'Detailed Cash Flow Chart'!S37),0)
-IF('Financial Goals (non-recurring)'!$D$4=7,IF('Detailed Cash Flow Chart'!U37="",0,'Detailed Cash Flow Chart'!U37),0)
-IF('Financial Goals (non-recurring)'!$F$4=7,IF('Detailed Cash Flow Chart'!W37="",0,'Detailed Cash Flow Chart'!W37),0)
-IF('Financial Goals (non-recurring)'!$H$4=7,IF('Detailed Cash Flow Chart'!Y37="",0,'Detailed Cash Flow Chart'!Y37),0)
-IF('Financial Goals (non-recurring)'!$J$4=7,IF('Detailed Cash Flow Chart'!AA37="",0,'Detailed Cash Flow Chart'!AA37),0)
-IF('Financial Goals (recurring)'!$B$3=7,IF('Detailed Cash Flow Chart'!AG37="",0,'Detailed Cash Flow Chart'!AG37),0)
-IF('Financial Goals (recurring)'!$K$3=7,IF('Detailed Cash Flow Chart'!AN37="",0,'Detailed Cash Flow Chart'!AN37),0)</f>
        <v>#N/A</v>
      </c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1:61" ht="15.6">
      <c r="A38" s="38">
        <f ca="1">'Detailed Cash Flow Chart'!AJ38</f>
        <v>2048</v>
      </c>
      <c r="B38" s="40">
        <f ca="1">'Detailed Cash Flow Chart'!B38</f>
        <v>74</v>
      </c>
      <c r="C38" s="87">
        <f t="shared" ca="1" si="15"/>
        <v>0</v>
      </c>
      <c r="D38" s="87">
        <f t="shared" ca="1" si="10"/>
        <v>0</v>
      </c>
      <c r="E38" s="87">
        <f t="shared" ca="1" si="11"/>
        <v>0</v>
      </c>
      <c r="F38" s="87">
        <f t="shared" ca="1" si="12"/>
        <v>0</v>
      </c>
      <c r="G38" s="87">
        <f t="shared" ca="1" si="13"/>
        <v>0</v>
      </c>
      <c r="H38" s="87">
        <f t="shared" ca="1" si="6"/>
        <v>0</v>
      </c>
      <c r="I38" s="87">
        <f ca="1">'Detailed Cash Flow Chart'!D38</f>
        <v>608673.35536860651</v>
      </c>
      <c r="J38" s="32">
        <f ca="1">'Detailed Cash Flow Chart'!C38</f>
        <v>608673.3553686064</v>
      </c>
      <c r="K38" s="46">
        <f t="shared" ca="1" si="14"/>
        <v>0</v>
      </c>
      <c r="L38" s="32">
        <f ca="1">'Detailed Cash Flow Chart'!AQ38</f>
        <v>0</v>
      </c>
      <c r="M38" s="32">
        <f t="shared" ca="1" si="7"/>
        <v>1.1641532182693481E-10</v>
      </c>
      <c r="N38" s="28"/>
      <c r="O38" s="67"/>
      <c r="P38" s="67"/>
      <c r="Q38" s="67"/>
      <c r="R38" s="67"/>
      <c r="S38" s="67"/>
      <c r="T38" s="67"/>
      <c r="U38" s="67"/>
      <c r="W38" s="67"/>
      <c r="X38" s="67"/>
      <c r="Y38" s="140" t="e">
        <f ca="1">IF('Detailed Cash Flow Chart'!E38=0,NA(),M38-'Detailed Cash Flow Chart'!E38)</f>
        <v>#N/A</v>
      </c>
      <c r="Z38" s="83"/>
      <c r="AA38" s="141" t="e">
        <f ca="1">Y38
-IF('Financial Goals (non-recurring)'!$B$4=2,IF('Detailed Cash Flow Chart'!S38="",0,'Detailed Cash Flow Chart'!S38),0)
-IF('Financial Goals (non-recurring)'!$D$4=2,IF('Detailed Cash Flow Chart'!U38="",0,'Detailed Cash Flow Chart'!U38),0)
-IF('Financial Goals (non-recurring)'!$F$4=2,IF('Detailed Cash Flow Chart'!W38="",0,'Detailed Cash Flow Chart'!W38),0)
-IF('Financial Goals (non-recurring)'!$H$4=2,IF('Detailed Cash Flow Chart'!Y38="",0,'Detailed Cash Flow Chart'!Y38),0)
-IF('Financial Goals (non-recurring)'!$J$4=2,IF('Detailed Cash Flow Chart'!AA38="",0,'Detailed Cash Flow Chart'!AA38),0)
-IF('Financial Goals (recurring)'!$B$3=2,IF('Detailed Cash Flow Chart'!AG38="",0,'Detailed Cash Flow Chart'!AG38),0)
-IF('Financial Goals (recurring)'!$K$3=2,IF('Detailed Cash Flow Chart'!AN38="",0,'Detailed Cash Flow Chart'!AN38),0)</f>
        <v>#N/A</v>
      </c>
      <c r="AB38" s="139"/>
      <c r="AC38" s="140" t="e">
        <f ca="1">AA38
-IF('Financial Goals (non-recurring)'!$B$4=3,IF('Detailed Cash Flow Chart'!S38="",0,'Detailed Cash Flow Chart'!S38),0)
-IF('Financial Goals (non-recurring)'!$D$4=3,IF('Detailed Cash Flow Chart'!U38="",0,'Detailed Cash Flow Chart'!U38),0)
-IF('Financial Goals (non-recurring)'!$F$4=3,IF('Detailed Cash Flow Chart'!W38="",0,'Detailed Cash Flow Chart'!W38),0)
-IF('Financial Goals (non-recurring)'!$H$4=3,IF('Detailed Cash Flow Chart'!Y38="",0,'Detailed Cash Flow Chart'!Y38),0)
-IF('Financial Goals (non-recurring)'!$J$4=3,IF('Detailed Cash Flow Chart'!AA38="",0,'Detailed Cash Flow Chart'!AA38),0)
-IF('Financial Goals (recurring)'!$B$3=3,IF('Detailed Cash Flow Chart'!AG38="",0,'Detailed Cash Flow Chart'!AG38),0)
-IF('Financial Goals (recurring)'!$K$3=3,IF('Detailed Cash Flow Chart'!AN38="",0,'Detailed Cash Flow Chart'!AN38),0)</f>
        <v>#N/A</v>
      </c>
      <c r="AD38" s="83"/>
      <c r="AE38" s="146" t="e">
        <f ca="1">AC38
-IF('Financial Goals (non-recurring)'!$B$4=4,IF('Detailed Cash Flow Chart'!S38="",0,'Detailed Cash Flow Chart'!S38),0)
-IF('Financial Goals (non-recurring)'!$D$4=4,IF('Detailed Cash Flow Chart'!U38="",0,'Detailed Cash Flow Chart'!U38),0)
-IF('Financial Goals (non-recurring)'!$F$4=4,IF('Detailed Cash Flow Chart'!W38="",0,'Detailed Cash Flow Chart'!W38),0)
-IF('Financial Goals (non-recurring)'!$H$4=4,IF('Detailed Cash Flow Chart'!Y38="",0,'Detailed Cash Flow Chart'!Y38),0)
-IF('Financial Goals (non-recurring)'!$J$4=4,IF('Detailed Cash Flow Chart'!AA38="",0,'Detailed Cash Flow Chart'!AA38),0)
-IF('Financial Goals (recurring)'!$B$3=4,IF('Detailed Cash Flow Chart'!AG38="",0,'Detailed Cash Flow Chart'!AG38),0)
-IF('Financial Goals (recurring)'!$K$3=4,IF('Detailed Cash Flow Chart'!AN38="",0,'Detailed Cash Flow Chart'!AN38),0)</f>
        <v>#N/A</v>
      </c>
      <c r="AF38" s="139"/>
      <c r="AG38" s="145" t="e">
        <f ca="1">AE38
-IF('Financial Goals (non-recurring)'!$B$4=5,IF('Detailed Cash Flow Chart'!S38="",0,'Detailed Cash Flow Chart'!S38),0)
-IF('Financial Goals (non-recurring)'!$D$4=5,IF('Detailed Cash Flow Chart'!U38="",0,'Detailed Cash Flow Chart'!U38),0)
-IF('Financial Goals (non-recurring)'!$F$4=5,IF('Detailed Cash Flow Chart'!W38="",0,'Detailed Cash Flow Chart'!W38),0)
-IF('Financial Goals (non-recurring)'!$H$4=5,IF('Detailed Cash Flow Chart'!Y38="",0,'Detailed Cash Flow Chart'!Y38),0)
-IF('Financial Goals (non-recurring)'!$J$4=5,IF('Detailed Cash Flow Chart'!AA38="",0,'Detailed Cash Flow Chart'!AA38),0)
-IF('Financial Goals (recurring)'!$B$3=5,IF('Detailed Cash Flow Chart'!AG38="",0,'Detailed Cash Flow Chart'!AG38),0)
-IF('Financial Goals (recurring)'!$K$3=5,IF('Detailed Cash Flow Chart'!AN38="",0,'Detailed Cash Flow Chart'!AN38),0)</f>
        <v>#N/A</v>
      </c>
      <c r="AI38" s="145" t="e">
        <f ca="1">AG38
-IF('Financial Goals (non-recurring)'!$B$4=6,IF('Detailed Cash Flow Chart'!S38="",0,'Detailed Cash Flow Chart'!S38),0)
-IF('Financial Goals (non-recurring)'!$D$4=6,IF('Detailed Cash Flow Chart'!U38="",0,'Detailed Cash Flow Chart'!U38),0)
-IF('Financial Goals (non-recurring)'!$F$4=6,IF('Detailed Cash Flow Chart'!W38="",0,'Detailed Cash Flow Chart'!W38),0)
-IF('Financial Goals (non-recurring)'!$H$4=6,IF('Detailed Cash Flow Chart'!Y38="",0,'Detailed Cash Flow Chart'!Y38),0)
-IF('Financial Goals (non-recurring)'!$J$4=6,IF('Detailed Cash Flow Chart'!AA38="",0,'Detailed Cash Flow Chart'!AA38),0)
-IF('Financial Goals (recurring)'!$B$3=6,IF('Detailed Cash Flow Chart'!AG38="",0,'Detailed Cash Flow Chart'!AG38),0)
-IF('Financial Goals (recurring)'!$K$3=6,IF('Detailed Cash Flow Chart'!AN38="",0,'Detailed Cash Flow Chart'!AN38),0)</f>
        <v>#N/A</v>
      </c>
      <c r="AK38" s="145" t="e">
        <f ca="1">AI38
-IF('Financial Goals (non-recurring)'!$B$4=7,IF('Detailed Cash Flow Chart'!S38="",0,'Detailed Cash Flow Chart'!S38),0)
-IF('Financial Goals (non-recurring)'!$D$4=7,IF('Detailed Cash Flow Chart'!U38="",0,'Detailed Cash Flow Chart'!U38),0)
-IF('Financial Goals (non-recurring)'!$F$4=7,IF('Detailed Cash Flow Chart'!W38="",0,'Detailed Cash Flow Chart'!W38),0)
-IF('Financial Goals (non-recurring)'!$H$4=7,IF('Detailed Cash Flow Chart'!Y38="",0,'Detailed Cash Flow Chart'!Y38),0)
-IF('Financial Goals (non-recurring)'!$J$4=7,IF('Detailed Cash Flow Chart'!AA38="",0,'Detailed Cash Flow Chart'!AA38),0)
-IF('Financial Goals (recurring)'!$B$3=7,IF('Detailed Cash Flow Chart'!AG38="",0,'Detailed Cash Flow Chart'!AG38),0)
-IF('Financial Goals (recurring)'!$K$3=7,IF('Detailed Cash Flow Chart'!AN38="",0,'Detailed Cash Flow Chart'!AN38),0)</f>
        <v>#N/A</v>
      </c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1:61" ht="15.6">
      <c r="A39" s="38">
        <f ca="1">'Detailed Cash Flow Chart'!AJ39</f>
        <v>2049</v>
      </c>
      <c r="B39" s="40">
        <f ca="1">'Detailed Cash Flow Chart'!B39</f>
        <v>75</v>
      </c>
      <c r="C39" s="87">
        <f t="shared" ca="1" si="15"/>
        <v>0</v>
      </c>
      <c r="D39" s="87">
        <f t="shared" ca="1" si="10"/>
        <v>0</v>
      </c>
      <c r="E39" s="87">
        <f t="shared" ca="1" si="11"/>
        <v>0</v>
      </c>
      <c r="F39" s="87">
        <f t="shared" ca="1" si="12"/>
        <v>0</v>
      </c>
      <c r="G39" s="87">
        <f t="shared" ca="1" si="13"/>
        <v>0</v>
      </c>
      <c r="H39" s="87">
        <f t="shared" ca="1" si="6"/>
        <v>0</v>
      </c>
      <c r="I39" s="87">
        <f ca="1">'Detailed Cash Flow Chart'!D39</f>
        <v>663453.9573517812</v>
      </c>
      <c r="J39" s="32">
        <f ca="1">'Detailed Cash Flow Chart'!C39</f>
        <v>663453.95735178108</v>
      </c>
      <c r="K39" s="46">
        <f t="shared" ca="1" si="14"/>
        <v>0</v>
      </c>
      <c r="L39" s="32">
        <f ca="1">'Detailed Cash Flow Chart'!AQ39</f>
        <v>0</v>
      </c>
      <c r="M39" s="32">
        <f t="shared" ca="1" si="7"/>
        <v>0</v>
      </c>
      <c r="N39" s="28"/>
      <c r="O39" s="67"/>
      <c r="P39" s="67"/>
      <c r="Q39" s="67"/>
      <c r="R39" s="67"/>
      <c r="S39" s="67"/>
      <c r="T39" s="67"/>
      <c r="U39" s="67"/>
      <c r="W39" s="67"/>
      <c r="X39" s="67"/>
      <c r="Y39" s="140" t="e">
        <f ca="1">IF('Detailed Cash Flow Chart'!E39=0,NA(),M39-'Detailed Cash Flow Chart'!E39)</f>
        <v>#N/A</v>
      </c>
      <c r="Z39" s="83"/>
      <c r="AA39" s="141" t="e">
        <f ca="1">Y39
-IF('Financial Goals (non-recurring)'!$B$4=2,IF('Detailed Cash Flow Chart'!S39="",0,'Detailed Cash Flow Chart'!S39),0)
-IF('Financial Goals (non-recurring)'!$D$4=2,IF('Detailed Cash Flow Chart'!U39="",0,'Detailed Cash Flow Chart'!U39),0)
-IF('Financial Goals (non-recurring)'!$F$4=2,IF('Detailed Cash Flow Chart'!W39="",0,'Detailed Cash Flow Chart'!W39),0)
-IF('Financial Goals (non-recurring)'!$H$4=2,IF('Detailed Cash Flow Chart'!Y39="",0,'Detailed Cash Flow Chart'!Y39),0)
-IF('Financial Goals (non-recurring)'!$J$4=2,IF('Detailed Cash Flow Chart'!AA39="",0,'Detailed Cash Flow Chart'!AA39),0)
-IF('Financial Goals (recurring)'!$B$3=2,IF('Detailed Cash Flow Chart'!AG39="",0,'Detailed Cash Flow Chart'!AG39),0)
-IF('Financial Goals (recurring)'!$K$3=2,IF('Detailed Cash Flow Chart'!AN39="",0,'Detailed Cash Flow Chart'!AN39),0)</f>
        <v>#N/A</v>
      </c>
      <c r="AB39" s="139"/>
      <c r="AC39" s="140" t="e">
        <f ca="1">AA39
-IF('Financial Goals (non-recurring)'!$B$4=3,IF('Detailed Cash Flow Chart'!S39="",0,'Detailed Cash Flow Chart'!S39),0)
-IF('Financial Goals (non-recurring)'!$D$4=3,IF('Detailed Cash Flow Chart'!U39="",0,'Detailed Cash Flow Chart'!U39),0)
-IF('Financial Goals (non-recurring)'!$F$4=3,IF('Detailed Cash Flow Chart'!W39="",0,'Detailed Cash Flow Chart'!W39),0)
-IF('Financial Goals (non-recurring)'!$H$4=3,IF('Detailed Cash Flow Chart'!Y39="",0,'Detailed Cash Flow Chart'!Y39),0)
-IF('Financial Goals (non-recurring)'!$J$4=3,IF('Detailed Cash Flow Chart'!AA39="",0,'Detailed Cash Flow Chart'!AA39),0)
-IF('Financial Goals (recurring)'!$B$3=3,IF('Detailed Cash Flow Chart'!AG39="",0,'Detailed Cash Flow Chart'!AG39),0)
-IF('Financial Goals (recurring)'!$K$3=3,IF('Detailed Cash Flow Chart'!AN39="",0,'Detailed Cash Flow Chart'!AN39),0)</f>
        <v>#N/A</v>
      </c>
      <c r="AD39" s="83"/>
      <c r="AE39" s="146" t="e">
        <f ca="1">AC39
-IF('Financial Goals (non-recurring)'!$B$4=4,IF('Detailed Cash Flow Chart'!S39="",0,'Detailed Cash Flow Chart'!S39),0)
-IF('Financial Goals (non-recurring)'!$D$4=4,IF('Detailed Cash Flow Chart'!U39="",0,'Detailed Cash Flow Chart'!U39),0)
-IF('Financial Goals (non-recurring)'!$F$4=4,IF('Detailed Cash Flow Chart'!W39="",0,'Detailed Cash Flow Chart'!W39),0)
-IF('Financial Goals (non-recurring)'!$H$4=4,IF('Detailed Cash Flow Chart'!Y39="",0,'Detailed Cash Flow Chart'!Y39),0)
-IF('Financial Goals (non-recurring)'!$J$4=4,IF('Detailed Cash Flow Chart'!AA39="",0,'Detailed Cash Flow Chart'!AA39),0)
-IF('Financial Goals (recurring)'!$B$3=4,IF('Detailed Cash Flow Chart'!AG39="",0,'Detailed Cash Flow Chart'!AG39),0)
-IF('Financial Goals (recurring)'!$K$3=4,IF('Detailed Cash Flow Chart'!AN39="",0,'Detailed Cash Flow Chart'!AN39),0)</f>
        <v>#N/A</v>
      </c>
      <c r="AF39" s="139"/>
      <c r="AG39" s="145" t="e">
        <f ca="1">AE39
-IF('Financial Goals (non-recurring)'!$B$4=5,IF('Detailed Cash Flow Chart'!S39="",0,'Detailed Cash Flow Chart'!S39),0)
-IF('Financial Goals (non-recurring)'!$D$4=5,IF('Detailed Cash Flow Chart'!U39="",0,'Detailed Cash Flow Chart'!U39),0)
-IF('Financial Goals (non-recurring)'!$F$4=5,IF('Detailed Cash Flow Chart'!W39="",0,'Detailed Cash Flow Chart'!W39),0)
-IF('Financial Goals (non-recurring)'!$H$4=5,IF('Detailed Cash Flow Chart'!Y39="",0,'Detailed Cash Flow Chart'!Y39),0)
-IF('Financial Goals (non-recurring)'!$J$4=5,IF('Detailed Cash Flow Chart'!AA39="",0,'Detailed Cash Flow Chart'!AA39),0)
-IF('Financial Goals (recurring)'!$B$3=5,IF('Detailed Cash Flow Chart'!AG39="",0,'Detailed Cash Flow Chart'!AG39),0)
-IF('Financial Goals (recurring)'!$K$3=5,IF('Detailed Cash Flow Chart'!AN39="",0,'Detailed Cash Flow Chart'!AN39),0)</f>
        <v>#N/A</v>
      </c>
      <c r="AI39" s="145" t="e">
        <f ca="1">AG39
-IF('Financial Goals (non-recurring)'!$B$4=6,IF('Detailed Cash Flow Chart'!S39="",0,'Detailed Cash Flow Chart'!S39),0)
-IF('Financial Goals (non-recurring)'!$D$4=6,IF('Detailed Cash Flow Chart'!U39="",0,'Detailed Cash Flow Chart'!U39),0)
-IF('Financial Goals (non-recurring)'!$F$4=6,IF('Detailed Cash Flow Chart'!W39="",0,'Detailed Cash Flow Chart'!W39),0)
-IF('Financial Goals (non-recurring)'!$H$4=6,IF('Detailed Cash Flow Chart'!Y39="",0,'Detailed Cash Flow Chart'!Y39),0)
-IF('Financial Goals (non-recurring)'!$J$4=6,IF('Detailed Cash Flow Chart'!AA39="",0,'Detailed Cash Flow Chart'!AA39),0)
-IF('Financial Goals (recurring)'!$B$3=6,IF('Detailed Cash Flow Chart'!AG39="",0,'Detailed Cash Flow Chart'!AG39),0)
-IF('Financial Goals (recurring)'!$K$3=6,IF('Detailed Cash Flow Chart'!AN39="",0,'Detailed Cash Flow Chart'!AN39),0)</f>
        <v>#N/A</v>
      </c>
      <c r="AK39" s="145" t="e">
        <f ca="1">AI39
-IF('Financial Goals (non-recurring)'!$B$4=7,IF('Detailed Cash Flow Chart'!S39="",0,'Detailed Cash Flow Chart'!S39),0)
-IF('Financial Goals (non-recurring)'!$D$4=7,IF('Detailed Cash Flow Chart'!U39="",0,'Detailed Cash Flow Chart'!U39),0)
-IF('Financial Goals (non-recurring)'!$F$4=7,IF('Detailed Cash Flow Chart'!W39="",0,'Detailed Cash Flow Chart'!W39),0)
-IF('Financial Goals (non-recurring)'!$H$4=7,IF('Detailed Cash Flow Chart'!Y39="",0,'Detailed Cash Flow Chart'!Y39),0)
-IF('Financial Goals (non-recurring)'!$J$4=7,IF('Detailed Cash Flow Chart'!AA39="",0,'Detailed Cash Flow Chart'!AA39),0)
-IF('Financial Goals (recurring)'!$B$3=7,IF('Detailed Cash Flow Chart'!AG39="",0,'Detailed Cash Flow Chart'!AG39),0)
-IF('Financial Goals (recurring)'!$K$3=7,IF('Detailed Cash Flow Chart'!AN39="",0,'Detailed Cash Flow Chart'!AN39),0)</f>
        <v>#N/A</v>
      </c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1:61" ht="15.6">
      <c r="A40" s="38">
        <f ca="1">'Detailed Cash Flow Chart'!AJ40</f>
        <v>2050</v>
      </c>
      <c r="B40" s="40">
        <f ca="1">'Detailed Cash Flow Chart'!B40</f>
        <v>76</v>
      </c>
      <c r="C40" s="87">
        <f t="shared" ca="1" si="15"/>
        <v>0</v>
      </c>
      <c r="D40" s="87">
        <f t="shared" ca="1" si="10"/>
        <v>0</v>
      </c>
      <c r="E40" s="87">
        <f t="shared" ca="1" si="11"/>
        <v>0</v>
      </c>
      <c r="F40" s="87">
        <f t="shared" ca="1" si="12"/>
        <v>0</v>
      </c>
      <c r="G40" s="87">
        <f t="shared" ca="1" si="13"/>
        <v>0</v>
      </c>
      <c r="H40" s="87">
        <f t="shared" ca="1" si="6"/>
        <v>0</v>
      </c>
      <c r="I40" s="87">
        <f ca="1">'Detailed Cash Flow Chart'!D40</f>
        <v>723164.81351344148</v>
      </c>
      <c r="J40" s="32">
        <f ca="1">'Detailed Cash Flow Chart'!C40</f>
        <v>723164.81351344148</v>
      </c>
      <c r="K40" s="46">
        <f t="shared" ca="1" si="14"/>
        <v>0</v>
      </c>
      <c r="L40" s="32">
        <f ca="1">'Detailed Cash Flow Chart'!AQ40</f>
        <v>0</v>
      </c>
      <c r="M40" s="32">
        <f t="shared" ca="1" si="7"/>
        <v>0</v>
      </c>
      <c r="N40" s="28"/>
      <c r="O40" s="67"/>
      <c r="P40" s="67"/>
      <c r="Q40" s="67"/>
      <c r="R40" s="67"/>
      <c r="S40" s="67"/>
      <c r="T40" s="67"/>
      <c r="U40" s="67"/>
      <c r="W40" s="67"/>
      <c r="X40" s="67"/>
      <c r="Y40" s="140" t="e">
        <f ca="1">IF('Detailed Cash Flow Chart'!E40=0,NA(),M40-'Detailed Cash Flow Chart'!E40)</f>
        <v>#N/A</v>
      </c>
      <c r="Z40" s="83"/>
      <c r="AA40" s="141" t="e">
        <f ca="1">Y40
-IF('Financial Goals (non-recurring)'!$B$4=2,IF('Detailed Cash Flow Chart'!S40="",0,'Detailed Cash Flow Chart'!S40),0)
-IF('Financial Goals (non-recurring)'!$D$4=2,IF('Detailed Cash Flow Chart'!U40="",0,'Detailed Cash Flow Chart'!U40),0)
-IF('Financial Goals (non-recurring)'!$F$4=2,IF('Detailed Cash Flow Chart'!W40="",0,'Detailed Cash Flow Chart'!W40),0)
-IF('Financial Goals (non-recurring)'!$H$4=2,IF('Detailed Cash Flow Chart'!Y40="",0,'Detailed Cash Flow Chart'!Y40),0)
-IF('Financial Goals (non-recurring)'!$J$4=2,IF('Detailed Cash Flow Chart'!AA40="",0,'Detailed Cash Flow Chart'!AA40),0)
-IF('Financial Goals (recurring)'!$B$3=2,IF('Detailed Cash Flow Chart'!AG40="",0,'Detailed Cash Flow Chart'!AG40),0)
-IF('Financial Goals (recurring)'!$K$3=2,IF('Detailed Cash Flow Chart'!AN40="",0,'Detailed Cash Flow Chart'!AN40),0)</f>
        <v>#N/A</v>
      </c>
      <c r="AB40" s="139"/>
      <c r="AC40" s="140" t="e">
        <f ca="1">AA40
-IF('Financial Goals (non-recurring)'!$B$4=3,IF('Detailed Cash Flow Chart'!S40="",0,'Detailed Cash Flow Chart'!S40),0)
-IF('Financial Goals (non-recurring)'!$D$4=3,IF('Detailed Cash Flow Chart'!U40="",0,'Detailed Cash Flow Chart'!U40),0)
-IF('Financial Goals (non-recurring)'!$F$4=3,IF('Detailed Cash Flow Chart'!W40="",0,'Detailed Cash Flow Chart'!W40),0)
-IF('Financial Goals (non-recurring)'!$H$4=3,IF('Detailed Cash Flow Chart'!Y40="",0,'Detailed Cash Flow Chart'!Y40),0)
-IF('Financial Goals (non-recurring)'!$J$4=3,IF('Detailed Cash Flow Chart'!AA40="",0,'Detailed Cash Flow Chart'!AA40),0)
-IF('Financial Goals (recurring)'!$B$3=3,IF('Detailed Cash Flow Chart'!AG40="",0,'Detailed Cash Flow Chart'!AG40),0)
-IF('Financial Goals (recurring)'!$K$3=3,IF('Detailed Cash Flow Chart'!AN40="",0,'Detailed Cash Flow Chart'!AN40),0)</f>
        <v>#N/A</v>
      </c>
      <c r="AD40" s="83"/>
      <c r="AE40" s="146" t="e">
        <f ca="1">AC40
-IF('Financial Goals (non-recurring)'!$B$4=4,IF('Detailed Cash Flow Chart'!S40="",0,'Detailed Cash Flow Chart'!S40),0)
-IF('Financial Goals (non-recurring)'!$D$4=4,IF('Detailed Cash Flow Chart'!U40="",0,'Detailed Cash Flow Chart'!U40),0)
-IF('Financial Goals (non-recurring)'!$F$4=4,IF('Detailed Cash Flow Chart'!W40="",0,'Detailed Cash Flow Chart'!W40),0)
-IF('Financial Goals (non-recurring)'!$H$4=4,IF('Detailed Cash Flow Chart'!Y40="",0,'Detailed Cash Flow Chart'!Y40),0)
-IF('Financial Goals (non-recurring)'!$J$4=4,IF('Detailed Cash Flow Chart'!AA40="",0,'Detailed Cash Flow Chart'!AA40),0)
-IF('Financial Goals (recurring)'!$B$3=4,IF('Detailed Cash Flow Chart'!AG40="",0,'Detailed Cash Flow Chart'!AG40),0)
-IF('Financial Goals (recurring)'!$K$3=4,IF('Detailed Cash Flow Chart'!AN40="",0,'Detailed Cash Flow Chart'!AN40),0)</f>
        <v>#N/A</v>
      </c>
      <c r="AF40" s="139"/>
      <c r="AG40" s="145" t="e">
        <f ca="1">AE40
-IF('Financial Goals (non-recurring)'!$B$4=5,IF('Detailed Cash Flow Chart'!S40="",0,'Detailed Cash Flow Chart'!S40),0)
-IF('Financial Goals (non-recurring)'!$D$4=5,IF('Detailed Cash Flow Chart'!U40="",0,'Detailed Cash Flow Chart'!U40),0)
-IF('Financial Goals (non-recurring)'!$F$4=5,IF('Detailed Cash Flow Chart'!W40="",0,'Detailed Cash Flow Chart'!W40),0)
-IF('Financial Goals (non-recurring)'!$H$4=5,IF('Detailed Cash Flow Chart'!Y40="",0,'Detailed Cash Flow Chart'!Y40),0)
-IF('Financial Goals (non-recurring)'!$J$4=5,IF('Detailed Cash Flow Chart'!AA40="",0,'Detailed Cash Flow Chart'!AA40),0)
-IF('Financial Goals (recurring)'!$B$3=5,IF('Detailed Cash Flow Chart'!AG40="",0,'Detailed Cash Flow Chart'!AG40),0)
-IF('Financial Goals (recurring)'!$K$3=5,IF('Detailed Cash Flow Chart'!AN40="",0,'Detailed Cash Flow Chart'!AN40),0)</f>
        <v>#N/A</v>
      </c>
      <c r="AI40" s="145" t="e">
        <f ca="1">AG40
-IF('Financial Goals (non-recurring)'!$B$4=6,IF('Detailed Cash Flow Chart'!S40="",0,'Detailed Cash Flow Chart'!S40),0)
-IF('Financial Goals (non-recurring)'!$D$4=6,IF('Detailed Cash Flow Chart'!U40="",0,'Detailed Cash Flow Chart'!U40),0)
-IF('Financial Goals (non-recurring)'!$F$4=6,IF('Detailed Cash Flow Chart'!W40="",0,'Detailed Cash Flow Chart'!W40),0)
-IF('Financial Goals (non-recurring)'!$H$4=6,IF('Detailed Cash Flow Chart'!Y40="",0,'Detailed Cash Flow Chart'!Y40),0)
-IF('Financial Goals (non-recurring)'!$J$4=6,IF('Detailed Cash Flow Chart'!AA40="",0,'Detailed Cash Flow Chart'!AA40),0)
-IF('Financial Goals (recurring)'!$B$3=6,IF('Detailed Cash Flow Chart'!AG40="",0,'Detailed Cash Flow Chart'!AG40),0)
-IF('Financial Goals (recurring)'!$K$3=6,IF('Detailed Cash Flow Chart'!AN40="",0,'Detailed Cash Flow Chart'!AN40),0)</f>
        <v>#N/A</v>
      </c>
      <c r="AK40" s="145" t="e">
        <f ca="1">AI40
-IF('Financial Goals (non-recurring)'!$B$4=7,IF('Detailed Cash Flow Chart'!S40="",0,'Detailed Cash Flow Chart'!S40),0)
-IF('Financial Goals (non-recurring)'!$D$4=7,IF('Detailed Cash Flow Chart'!U40="",0,'Detailed Cash Flow Chart'!U40),0)
-IF('Financial Goals (non-recurring)'!$F$4=7,IF('Detailed Cash Flow Chart'!W40="",0,'Detailed Cash Flow Chart'!W40),0)
-IF('Financial Goals (non-recurring)'!$H$4=7,IF('Detailed Cash Flow Chart'!Y40="",0,'Detailed Cash Flow Chart'!Y40),0)
-IF('Financial Goals (non-recurring)'!$J$4=7,IF('Detailed Cash Flow Chart'!AA40="",0,'Detailed Cash Flow Chart'!AA40),0)
-IF('Financial Goals (recurring)'!$B$3=7,IF('Detailed Cash Flow Chart'!AG40="",0,'Detailed Cash Flow Chart'!AG40),0)
-IF('Financial Goals (recurring)'!$K$3=7,IF('Detailed Cash Flow Chart'!AN40="",0,'Detailed Cash Flow Chart'!AN40),0)</f>
        <v>#N/A</v>
      </c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1:61" ht="15.6">
      <c r="A41" s="38">
        <f ca="1">'Detailed Cash Flow Chart'!AJ41</f>
        <v>2051</v>
      </c>
      <c r="B41" s="40">
        <f ca="1">'Detailed Cash Flow Chart'!B41</f>
        <v>77</v>
      </c>
      <c r="C41" s="87">
        <f t="shared" ca="1" si="15"/>
        <v>0</v>
      </c>
      <c r="D41" s="87">
        <f t="shared" ca="1" si="10"/>
        <v>0</v>
      </c>
      <c r="E41" s="87">
        <f t="shared" ca="1" si="11"/>
        <v>0</v>
      </c>
      <c r="F41" s="87">
        <f t="shared" ca="1" si="12"/>
        <v>0</v>
      </c>
      <c r="G41" s="87">
        <f t="shared" ca="1" si="13"/>
        <v>0</v>
      </c>
      <c r="H41" s="87">
        <f t="shared" ca="1" si="6"/>
        <v>0</v>
      </c>
      <c r="I41" s="87">
        <f ca="1">'Detailed Cash Flow Chart'!D41</f>
        <v>788249.64672965126</v>
      </c>
      <c r="J41" s="32">
        <f ca="1">'Detailed Cash Flow Chart'!C41</f>
        <v>788249.64672965126</v>
      </c>
      <c r="K41" s="46">
        <f t="shared" ca="1" si="14"/>
        <v>0</v>
      </c>
      <c r="L41" s="32">
        <f ca="1">'Detailed Cash Flow Chart'!AQ41</f>
        <v>0</v>
      </c>
      <c r="M41" s="32">
        <f t="shared" ca="1" si="7"/>
        <v>0</v>
      </c>
      <c r="N41" s="28"/>
      <c r="O41" s="67"/>
      <c r="P41" s="67"/>
      <c r="Q41" s="67"/>
      <c r="R41" s="67"/>
      <c r="S41" s="67"/>
      <c r="T41" s="67"/>
      <c r="U41" s="67"/>
      <c r="W41" s="67"/>
      <c r="X41" s="67"/>
      <c r="Y41" s="140" t="e">
        <f ca="1">IF('Detailed Cash Flow Chart'!E41=0,NA(),M41-'Detailed Cash Flow Chart'!E41)</f>
        <v>#N/A</v>
      </c>
      <c r="Z41" s="83"/>
      <c r="AA41" s="141" t="e">
        <f ca="1">Y41
-IF('Financial Goals (non-recurring)'!$B$4=2,IF('Detailed Cash Flow Chart'!S41="",0,'Detailed Cash Flow Chart'!S41),0)
-IF('Financial Goals (non-recurring)'!$D$4=2,IF('Detailed Cash Flow Chart'!U41="",0,'Detailed Cash Flow Chart'!U41),0)
-IF('Financial Goals (non-recurring)'!$F$4=2,IF('Detailed Cash Flow Chart'!W41="",0,'Detailed Cash Flow Chart'!W41),0)
-IF('Financial Goals (non-recurring)'!$H$4=2,IF('Detailed Cash Flow Chart'!Y41="",0,'Detailed Cash Flow Chart'!Y41),0)
-IF('Financial Goals (non-recurring)'!$J$4=2,IF('Detailed Cash Flow Chart'!AA41="",0,'Detailed Cash Flow Chart'!AA41),0)
-IF('Financial Goals (recurring)'!$B$3=2,IF('Detailed Cash Flow Chart'!AG41="",0,'Detailed Cash Flow Chart'!AG41),0)
-IF('Financial Goals (recurring)'!$K$3=2,IF('Detailed Cash Flow Chart'!AN41="",0,'Detailed Cash Flow Chart'!AN41),0)</f>
        <v>#N/A</v>
      </c>
      <c r="AB41" s="139"/>
      <c r="AC41" s="140" t="e">
        <f ca="1">AA41
-IF('Financial Goals (non-recurring)'!$B$4=3,IF('Detailed Cash Flow Chart'!S41="",0,'Detailed Cash Flow Chart'!S41),0)
-IF('Financial Goals (non-recurring)'!$D$4=3,IF('Detailed Cash Flow Chart'!U41="",0,'Detailed Cash Flow Chart'!U41),0)
-IF('Financial Goals (non-recurring)'!$F$4=3,IF('Detailed Cash Flow Chart'!W41="",0,'Detailed Cash Flow Chart'!W41),0)
-IF('Financial Goals (non-recurring)'!$H$4=3,IF('Detailed Cash Flow Chart'!Y41="",0,'Detailed Cash Flow Chart'!Y41),0)
-IF('Financial Goals (non-recurring)'!$J$4=3,IF('Detailed Cash Flow Chart'!AA41="",0,'Detailed Cash Flow Chart'!AA41),0)
-IF('Financial Goals (recurring)'!$B$3=3,IF('Detailed Cash Flow Chart'!AG41="",0,'Detailed Cash Flow Chart'!AG41),0)
-IF('Financial Goals (recurring)'!$K$3=3,IF('Detailed Cash Flow Chart'!AN41="",0,'Detailed Cash Flow Chart'!AN41),0)</f>
        <v>#N/A</v>
      </c>
      <c r="AD41" s="83"/>
      <c r="AE41" s="146" t="e">
        <f ca="1">AC41
-IF('Financial Goals (non-recurring)'!$B$4=4,IF('Detailed Cash Flow Chart'!S41="",0,'Detailed Cash Flow Chart'!S41),0)
-IF('Financial Goals (non-recurring)'!$D$4=4,IF('Detailed Cash Flow Chart'!U41="",0,'Detailed Cash Flow Chart'!U41),0)
-IF('Financial Goals (non-recurring)'!$F$4=4,IF('Detailed Cash Flow Chart'!W41="",0,'Detailed Cash Flow Chart'!W41),0)
-IF('Financial Goals (non-recurring)'!$H$4=4,IF('Detailed Cash Flow Chart'!Y41="",0,'Detailed Cash Flow Chart'!Y41),0)
-IF('Financial Goals (non-recurring)'!$J$4=4,IF('Detailed Cash Flow Chart'!AA41="",0,'Detailed Cash Flow Chart'!AA41),0)
-IF('Financial Goals (recurring)'!$B$3=4,IF('Detailed Cash Flow Chart'!AG41="",0,'Detailed Cash Flow Chart'!AG41),0)
-IF('Financial Goals (recurring)'!$K$3=4,IF('Detailed Cash Flow Chart'!AN41="",0,'Detailed Cash Flow Chart'!AN41),0)</f>
        <v>#N/A</v>
      </c>
      <c r="AF41" s="139"/>
      <c r="AG41" s="145" t="e">
        <f ca="1">AE41
-IF('Financial Goals (non-recurring)'!$B$4=5,IF('Detailed Cash Flow Chart'!S41="",0,'Detailed Cash Flow Chart'!S41),0)
-IF('Financial Goals (non-recurring)'!$D$4=5,IF('Detailed Cash Flow Chart'!U41="",0,'Detailed Cash Flow Chart'!U41),0)
-IF('Financial Goals (non-recurring)'!$F$4=5,IF('Detailed Cash Flow Chart'!W41="",0,'Detailed Cash Flow Chart'!W41),0)
-IF('Financial Goals (non-recurring)'!$H$4=5,IF('Detailed Cash Flow Chart'!Y41="",0,'Detailed Cash Flow Chart'!Y41),0)
-IF('Financial Goals (non-recurring)'!$J$4=5,IF('Detailed Cash Flow Chart'!AA41="",0,'Detailed Cash Flow Chart'!AA41),0)
-IF('Financial Goals (recurring)'!$B$3=5,IF('Detailed Cash Flow Chart'!AG41="",0,'Detailed Cash Flow Chart'!AG41),0)
-IF('Financial Goals (recurring)'!$K$3=5,IF('Detailed Cash Flow Chart'!AN41="",0,'Detailed Cash Flow Chart'!AN41),0)</f>
        <v>#N/A</v>
      </c>
      <c r="AI41" s="145" t="e">
        <f ca="1">AG41
-IF('Financial Goals (non-recurring)'!$B$4=6,IF('Detailed Cash Flow Chart'!S41="",0,'Detailed Cash Flow Chart'!S41),0)
-IF('Financial Goals (non-recurring)'!$D$4=6,IF('Detailed Cash Flow Chart'!U41="",0,'Detailed Cash Flow Chart'!U41),0)
-IF('Financial Goals (non-recurring)'!$F$4=6,IF('Detailed Cash Flow Chart'!W41="",0,'Detailed Cash Flow Chart'!W41),0)
-IF('Financial Goals (non-recurring)'!$H$4=6,IF('Detailed Cash Flow Chart'!Y41="",0,'Detailed Cash Flow Chart'!Y41),0)
-IF('Financial Goals (non-recurring)'!$J$4=6,IF('Detailed Cash Flow Chart'!AA41="",0,'Detailed Cash Flow Chart'!AA41),0)
-IF('Financial Goals (recurring)'!$B$3=6,IF('Detailed Cash Flow Chart'!AG41="",0,'Detailed Cash Flow Chart'!AG41),0)
-IF('Financial Goals (recurring)'!$K$3=6,IF('Detailed Cash Flow Chart'!AN41="",0,'Detailed Cash Flow Chart'!AN41),0)</f>
        <v>#N/A</v>
      </c>
      <c r="AK41" s="145" t="e">
        <f ca="1">AI41
-IF('Financial Goals (non-recurring)'!$B$4=7,IF('Detailed Cash Flow Chart'!S41="",0,'Detailed Cash Flow Chart'!S41),0)
-IF('Financial Goals (non-recurring)'!$D$4=7,IF('Detailed Cash Flow Chart'!U41="",0,'Detailed Cash Flow Chart'!U41),0)
-IF('Financial Goals (non-recurring)'!$F$4=7,IF('Detailed Cash Flow Chart'!W41="",0,'Detailed Cash Flow Chart'!W41),0)
-IF('Financial Goals (non-recurring)'!$H$4=7,IF('Detailed Cash Flow Chart'!Y41="",0,'Detailed Cash Flow Chart'!Y41),0)
-IF('Financial Goals (non-recurring)'!$J$4=7,IF('Detailed Cash Flow Chart'!AA41="",0,'Detailed Cash Flow Chart'!AA41),0)
-IF('Financial Goals (recurring)'!$B$3=7,IF('Detailed Cash Flow Chart'!AG41="",0,'Detailed Cash Flow Chart'!AG41),0)
-IF('Financial Goals (recurring)'!$K$3=7,IF('Detailed Cash Flow Chart'!AN41="",0,'Detailed Cash Flow Chart'!AN41),0)</f>
        <v>#N/A</v>
      </c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1:61" ht="15.6">
      <c r="A42" s="38">
        <f ca="1">'Detailed Cash Flow Chart'!AJ42</f>
        <v>2052</v>
      </c>
      <c r="B42" s="40">
        <f ca="1">'Detailed Cash Flow Chart'!B42</f>
        <v>78</v>
      </c>
      <c r="C42" s="87">
        <f t="shared" ca="1" si="15"/>
        <v>0</v>
      </c>
      <c r="D42" s="87">
        <f t="shared" ca="1" si="10"/>
        <v>0</v>
      </c>
      <c r="E42" s="87">
        <f t="shared" ca="1" si="11"/>
        <v>0</v>
      </c>
      <c r="F42" s="87">
        <f t="shared" ca="1" si="12"/>
        <v>0</v>
      </c>
      <c r="G42" s="87">
        <f t="shared" ca="1" si="13"/>
        <v>0</v>
      </c>
      <c r="H42" s="87">
        <f t="shared" ca="1" si="6"/>
        <v>0</v>
      </c>
      <c r="I42" s="87">
        <f ca="1">'Detailed Cash Flow Chart'!D42</f>
        <v>859192.11493531999</v>
      </c>
      <c r="J42" s="32">
        <f ca="1">'Detailed Cash Flow Chart'!C42</f>
        <v>859192.11493531999</v>
      </c>
      <c r="K42" s="46">
        <f t="shared" ca="1" si="14"/>
        <v>0</v>
      </c>
      <c r="L42" s="32">
        <f ca="1">'Detailed Cash Flow Chart'!AQ42</f>
        <v>0</v>
      </c>
      <c r="M42" s="32">
        <f t="shared" ca="1" si="7"/>
        <v>0</v>
      </c>
      <c r="N42" s="28"/>
      <c r="O42" s="67"/>
      <c r="P42" s="67"/>
      <c r="Q42" s="67"/>
      <c r="R42" s="67"/>
      <c r="S42" s="67"/>
      <c r="T42" s="67"/>
      <c r="U42" s="67"/>
      <c r="W42" s="67"/>
      <c r="X42" s="67"/>
      <c r="Y42" s="140" t="e">
        <f ca="1">IF('Detailed Cash Flow Chart'!E42=0,NA(),M42-'Detailed Cash Flow Chart'!E42)</f>
        <v>#N/A</v>
      </c>
      <c r="Z42" s="83"/>
      <c r="AA42" s="141" t="e">
        <f ca="1">Y42
-IF('Financial Goals (non-recurring)'!$B$4=2,IF('Detailed Cash Flow Chart'!S42="",0,'Detailed Cash Flow Chart'!S42),0)
-IF('Financial Goals (non-recurring)'!$D$4=2,IF('Detailed Cash Flow Chart'!U42="",0,'Detailed Cash Flow Chart'!U42),0)
-IF('Financial Goals (non-recurring)'!$F$4=2,IF('Detailed Cash Flow Chart'!W42="",0,'Detailed Cash Flow Chart'!W42),0)
-IF('Financial Goals (non-recurring)'!$H$4=2,IF('Detailed Cash Flow Chart'!Y42="",0,'Detailed Cash Flow Chart'!Y42),0)
-IF('Financial Goals (non-recurring)'!$J$4=2,IF('Detailed Cash Flow Chart'!AA42="",0,'Detailed Cash Flow Chart'!AA42),0)
-IF('Financial Goals (recurring)'!$B$3=2,IF('Detailed Cash Flow Chart'!AG42="",0,'Detailed Cash Flow Chart'!AG42),0)
-IF('Financial Goals (recurring)'!$K$3=2,IF('Detailed Cash Flow Chart'!AN42="",0,'Detailed Cash Flow Chart'!AN42),0)</f>
        <v>#N/A</v>
      </c>
      <c r="AB42" s="139"/>
      <c r="AC42" s="140" t="e">
        <f ca="1">AA42
-IF('Financial Goals (non-recurring)'!$B$4=3,IF('Detailed Cash Flow Chart'!S42="",0,'Detailed Cash Flow Chart'!S42),0)
-IF('Financial Goals (non-recurring)'!$D$4=3,IF('Detailed Cash Flow Chart'!U42="",0,'Detailed Cash Flow Chart'!U42),0)
-IF('Financial Goals (non-recurring)'!$F$4=3,IF('Detailed Cash Flow Chart'!W42="",0,'Detailed Cash Flow Chart'!W42),0)
-IF('Financial Goals (non-recurring)'!$H$4=3,IF('Detailed Cash Flow Chart'!Y42="",0,'Detailed Cash Flow Chart'!Y42),0)
-IF('Financial Goals (non-recurring)'!$J$4=3,IF('Detailed Cash Flow Chart'!AA42="",0,'Detailed Cash Flow Chart'!AA42),0)
-IF('Financial Goals (recurring)'!$B$3=3,IF('Detailed Cash Flow Chart'!AG42="",0,'Detailed Cash Flow Chart'!AG42),0)
-IF('Financial Goals (recurring)'!$K$3=3,IF('Detailed Cash Flow Chart'!AN42="",0,'Detailed Cash Flow Chart'!AN42),0)</f>
        <v>#N/A</v>
      </c>
      <c r="AD42" s="83"/>
      <c r="AE42" s="146" t="e">
        <f ca="1">AC42
-IF('Financial Goals (non-recurring)'!$B$4=4,IF('Detailed Cash Flow Chart'!S42="",0,'Detailed Cash Flow Chart'!S42),0)
-IF('Financial Goals (non-recurring)'!$D$4=4,IF('Detailed Cash Flow Chart'!U42="",0,'Detailed Cash Flow Chart'!U42),0)
-IF('Financial Goals (non-recurring)'!$F$4=4,IF('Detailed Cash Flow Chart'!W42="",0,'Detailed Cash Flow Chart'!W42),0)
-IF('Financial Goals (non-recurring)'!$H$4=4,IF('Detailed Cash Flow Chart'!Y42="",0,'Detailed Cash Flow Chart'!Y42),0)
-IF('Financial Goals (non-recurring)'!$J$4=4,IF('Detailed Cash Flow Chart'!AA42="",0,'Detailed Cash Flow Chart'!AA42),0)
-IF('Financial Goals (recurring)'!$B$3=4,IF('Detailed Cash Flow Chart'!AG42="",0,'Detailed Cash Flow Chart'!AG42),0)
-IF('Financial Goals (recurring)'!$K$3=4,IF('Detailed Cash Flow Chart'!AN42="",0,'Detailed Cash Flow Chart'!AN42),0)</f>
        <v>#N/A</v>
      </c>
      <c r="AF42" s="139"/>
      <c r="AG42" s="145" t="e">
        <f ca="1">AE42
-IF('Financial Goals (non-recurring)'!$B$4=5,IF('Detailed Cash Flow Chart'!S42="",0,'Detailed Cash Flow Chart'!S42),0)
-IF('Financial Goals (non-recurring)'!$D$4=5,IF('Detailed Cash Flow Chart'!U42="",0,'Detailed Cash Flow Chart'!U42),0)
-IF('Financial Goals (non-recurring)'!$F$4=5,IF('Detailed Cash Flow Chart'!W42="",0,'Detailed Cash Flow Chart'!W42),0)
-IF('Financial Goals (non-recurring)'!$H$4=5,IF('Detailed Cash Flow Chart'!Y42="",0,'Detailed Cash Flow Chart'!Y42),0)
-IF('Financial Goals (non-recurring)'!$J$4=5,IF('Detailed Cash Flow Chart'!AA42="",0,'Detailed Cash Flow Chart'!AA42),0)
-IF('Financial Goals (recurring)'!$B$3=5,IF('Detailed Cash Flow Chart'!AG42="",0,'Detailed Cash Flow Chart'!AG42),0)
-IF('Financial Goals (recurring)'!$K$3=5,IF('Detailed Cash Flow Chart'!AN42="",0,'Detailed Cash Flow Chart'!AN42),0)</f>
        <v>#N/A</v>
      </c>
      <c r="AI42" s="145" t="e">
        <f ca="1">AG42
-IF('Financial Goals (non-recurring)'!$B$4=6,IF('Detailed Cash Flow Chart'!S42="",0,'Detailed Cash Flow Chart'!S42),0)
-IF('Financial Goals (non-recurring)'!$D$4=6,IF('Detailed Cash Flow Chart'!U42="",0,'Detailed Cash Flow Chart'!U42),0)
-IF('Financial Goals (non-recurring)'!$F$4=6,IF('Detailed Cash Flow Chart'!W42="",0,'Detailed Cash Flow Chart'!W42),0)
-IF('Financial Goals (non-recurring)'!$H$4=6,IF('Detailed Cash Flow Chart'!Y42="",0,'Detailed Cash Flow Chart'!Y42),0)
-IF('Financial Goals (non-recurring)'!$J$4=6,IF('Detailed Cash Flow Chart'!AA42="",0,'Detailed Cash Flow Chart'!AA42),0)
-IF('Financial Goals (recurring)'!$B$3=6,IF('Detailed Cash Flow Chart'!AG42="",0,'Detailed Cash Flow Chart'!AG42),0)
-IF('Financial Goals (recurring)'!$K$3=6,IF('Detailed Cash Flow Chart'!AN42="",0,'Detailed Cash Flow Chart'!AN42),0)</f>
        <v>#N/A</v>
      </c>
      <c r="AK42" s="145" t="e">
        <f ca="1">AI42
-IF('Financial Goals (non-recurring)'!$B$4=7,IF('Detailed Cash Flow Chart'!S42="",0,'Detailed Cash Flow Chart'!S42),0)
-IF('Financial Goals (non-recurring)'!$D$4=7,IF('Detailed Cash Flow Chart'!U42="",0,'Detailed Cash Flow Chart'!U42),0)
-IF('Financial Goals (non-recurring)'!$F$4=7,IF('Detailed Cash Flow Chart'!W42="",0,'Detailed Cash Flow Chart'!W42),0)
-IF('Financial Goals (non-recurring)'!$H$4=7,IF('Detailed Cash Flow Chart'!Y42="",0,'Detailed Cash Flow Chart'!Y42),0)
-IF('Financial Goals (non-recurring)'!$J$4=7,IF('Detailed Cash Flow Chart'!AA42="",0,'Detailed Cash Flow Chart'!AA42),0)
-IF('Financial Goals (recurring)'!$B$3=7,IF('Detailed Cash Flow Chart'!AG42="",0,'Detailed Cash Flow Chart'!AG42),0)
-IF('Financial Goals (recurring)'!$K$3=7,IF('Detailed Cash Flow Chart'!AN42="",0,'Detailed Cash Flow Chart'!AN42),0)</f>
        <v>#N/A</v>
      </c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1:61" ht="15.6">
      <c r="A43" s="38">
        <f ca="1">'Detailed Cash Flow Chart'!AJ43</f>
        <v>2053</v>
      </c>
      <c r="B43" s="40">
        <f ca="1">'Detailed Cash Flow Chart'!B43</f>
        <v>79</v>
      </c>
      <c r="C43" s="87">
        <f t="shared" ca="1" si="15"/>
        <v>0</v>
      </c>
      <c r="D43" s="87">
        <f t="shared" ca="1" si="10"/>
        <v>0</v>
      </c>
      <c r="E43" s="87">
        <f t="shared" ca="1" si="11"/>
        <v>0</v>
      </c>
      <c r="F43" s="87">
        <f t="shared" ca="1" si="12"/>
        <v>0</v>
      </c>
      <c r="G43" s="87">
        <f t="shared" ca="1" si="13"/>
        <v>0</v>
      </c>
      <c r="H43" s="87">
        <f t="shared" ca="1" si="6"/>
        <v>0</v>
      </c>
      <c r="I43" s="87">
        <f ca="1">'Detailed Cash Flow Chart'!D43</f>
        <v>936519.4052794989</v>
      </c>
      <c r="J43" s="32">
        <f ca="1">'Detailed Cash Flow Chart'!C43</f>
        <v>936519.4052794989</v>
      </c>
      <c r="K43" s="46">
        <f t="shared" ca="1" si="14"/>
        <v>0</v>
      </c>
      <c r="L43" s="32">
        <f ca="1">'Detailed Cash Flow Chart'!AQ43</f>
        <v>0</v>
      </c>
      <c r="M43" s="32">
        <f t="shared" ca="1" si="7"/>
        <v>0</v>
      </c>
      <c r="N43" s="28"/>
      <c r="O43" s="67"/>
      <c r="P43" s="67"/>
      <c r="Q43" s="67"/>
      <c r="R43" s="67"/>
      <c r="S43" s="67"/>
      <c r="T43" s="67"/>
      <c r="U43" s="67"/>
      <c r="W43" s="67"/>
      <c r="X43" s="67"/>
      <c r="Y43" s="140" t="e">
        <f ca="1">IF('Detailed Cash Flow Chart'!E43=0,NA(),M43-'Detailed Cash Flow Chart'!E43)</f>
        <v>#N/A</v>
      </c>
      <c r="Z43" s="83"/>
      <c r="AA43" s="141" t="e">
        <f ca="1">Y43
-IF('Financial Goals (non-recurring)'!$B$4=2,IF('Detailed Cash Flow Chart'!S43="",0,'Detailed Cash Flow Chart'!S43),0)
-IF('Financial Goals (non-recurring)'!$D$4=2,IF('Detailed Cash Flow Chart'!U43="",0,'Detailed Cash Flow Chart'!U43),0)
-IF('Financial Goals (non-recurring)'!$F$4=2,IF('Detailed Cash Flow Chart'!W43="",0,'Detailed Cash Flow Chart'!W43),0)
-IF('Financial Goals (non-recurring)'!$H$4=2,IF('Detailed Cash Flow Chart'!Y43="",0,'Detailed Cash Flow Chart'!Y43),0)
-IF('Financial Goals (non-recurring)'!$J$4=2,IF('Detailed Cash Flow Chart'!AA43="",0,'Detailed Cash Flow Chart'!AA43),0)
-IF('Financial Goals (recurring)'!$B$3=2,IF('Detailed Cash Flow Chart'!AG43="",0,'Detailed Cash Flow Chart'!AG43),0)
-IF('Financial Goals (recurring)'!$K$3=2,IF('Detailed Cash Flow Chart'!AN43="",0,'Detailed Cash Flow Chart'!AN43),0)</f>
        <v>#N/A</v>
      </c>
      <c r="AB43" s="139"/>
      <c r="AC43" s="140" t="e">
        <f ca="1">AA43
-IF('Financial Goals (non-recurring)'!$B$4=3,IF('Detailed Cash Flow Chart'!S43="",0,'Detailed Cash Flow Chart'!S43),0)
-IF('Financial Goals (non-recurring)'!$D$4=3,IF('Detailed Cash Flow Chart'!U43="",0,'Detailed Cash Flow Chart'!U43),0)
-IF('Financial Goals (non-recurring)'!$F$4=3,IF('Detailed Cash Flow Chart'!W43="",0,'Detailed Cash Flow Chart'!W43),0)
-IF('Financial Goals (non-recurring)'!$H$4=3,IF('Detailed Cash Flow Chart'!Y43="",0,'Detailed Cash Flow Chart'!Y43),0)
-IF('Financial Goals (non-recurring)'!$J$4=3,IF('Detailed Cash Flow Chart'!AA43="",0,'Detailed Cash Flow Chart'!AA43),0)
-IF('Financial Goals (recurring)'!$B$3=3,IF('Detailed Cash Flow Chart'!AG43="",0,'Detailed Cash Flow Chart'!AG43),0)
-IF('Financial Goals (recurring)'!$K$3=3,IF('Detailed Cash Flow Chart'!AN43="",0,'Detailed Cash Flow Chart'!AN43),0)</f>
        <v>#N/A</v>
      </c>
      <c r="AD43" s="83"/>
      <c r="AE43" s="146" t="e">
        <f ca="1">AC43
-IF('Financial Goals (non-recurring)'!$B$4=4,IF('Detailed Cash Flow Chart'!S43="",0,'Detailed Cash Flow Chart'!S43),0)
-IF('Financial Goals (non-recurring)'!$D$4=4,IF('Detailed Cash Flow Chart'!U43="",0,'Detailed Cash Flow Chart'!U43),0)
-IF('Financial Goals (non-recurring)'!$F$4=4,IF('Detailed Cash Flow Chart'!W43="",0,'Detailed Cash Flow Chart'!W43),0)
-IF('Financial Goals (non-recurring)'!$H$4=4,IF('Detailed Cash Flow Chart'!Y43="",0,'Detailed Cash Flow Chart'!Y43),0)
-IF('Financial Goals (non-recurring)'!$J$4=4,IF('Detailed Cash Flow Chart'!AA43="",0,'Detailed Cash Flow Chart'!AA43),0)
-IF('Financial Goals (recurring)'!$B$3=4,IF('Detailed Cash Flow Chart'!AG43="",0,'Detailed Cash Flow Chart'!AG43),0)
-IF('Financial Goals (recurring)'!$K$3=4,IF('Detailed Cash Flow Chart'!AN43="",0,'Detailed Cash Flow Chart'!AN43),0)</f>
        <v>#N/A</v>
      </c>
      <c r="AF43" s="139"/>
      <c r="AG43" s="145" t="e">
        <f ca="1">AE43
-IF('Financial Goals (non-recurring)'!$B$4=5,IF('Detailed Cash Flow Chart'!S43="",0,'Detailed Cash Flow Chart'!S43),0)
-IF('Financial Goals (non-recurring)'!$D$4=5,IF('Detailed Cash Flow Chart'!U43="",0,'Detailed Cash Flow Chart'!U43),0)
-IF('Financial Goals (non-recurring)'!$F$4=5,IF('Detailed Cash Flow Chart'!W43="",0,'Detailed Cash Flow Chart'!W43),0)
-IF('Financial Goals (non-recurring)'!$H$4=5,IF('Detailed Cash Flow Chart'!Y43="",0,'Detailed Cash Flow Chart'!Y43),0)
-IF('Financial Goals (non-recurring)'!$J$4=5,IF('Detailed Cash Flow Chart'!AA43="",0,'Detailed Cash Flow Chart'!AA43),0)
-IF('Financial Goals (recurring)'!$B$3=5,IF('Detailed Cash Flow Chart'!AG43="",0,'Detailed Cash Flow Chart'!AG43),0)
-IF('Financial Goals (recurring)'!$K$3=5,IF('Detailed Cash Flow Chart'!AN43="",0,'Detailed Cash Flow Chart'!AN43),0)</f>
        <v>#N/A</v>
      </c>
      <c r="AI43" s="145" t="e">
        <f ca="1">AG43
-IF('Financial Goals (non-recurring)'!$B$4=6,IF('Detailed Cash Flow Chart'!S43="",0,'Detailed Cash Flow Chart'!S43),0)
-IF('Financial Goals (non-recurring)'!$D$4=6,IF('Detailed Cash Flow Chart'!U43="",0,'Detailed Cash Flow Chart'!U43),0)
-IF('Financial Goals (non-recurring)'!$F$4=6,IF('Detailed Cash Flow Chart'!W43="",0,'Detailed Cash Flow Chart'!W43),0)
-IF('Financial Goals (non-recurring)'!$H$4=6,IF('Detailed Cash Flow Chart'!Y43="",0,'Detailed Cash Flow Chart'!Y43),0)
-IF('Financial Goals (non-recurring)'!$J$4=6,IF('Detailed Cash Flow Chart'!AA43="",0,'Detailed Cash Flow Chart'!AA43),0)
-IF('Financial Goals (recurring)'!$B$3=6,IF('Detailed Cash Flow Chart'!AG43="",0,'Detailed Cash Flow Chart'!AG43),0)
-IF('Financial Goals (recurring)'!$K$3=6,IF('Detailed Cash Flow Chart'!AN43="",0,'Detailed Cash Flow Chart'!AN43),0)</f>
        <v>#N/A</v>
      </c>
      <c r="AK43" s="145" t="e">
        <f ca="1">AI43
-IF('Financial Goals (non-recurring)'!$B$4=7,IF('Detailed Cash Flow Chart'!S43="",0,'Detailed Cash Flow Chart'!S43),0)
-IF('Financial Goals (non-recurring)'!$D$4=7,IF('Detailed Cash Flow Chart'!U43="",0,'Detailed Cash Flow Chart'!U43),0)
-IF('Financial Goals (non-recurring)'!$F$4=7,IF('Detailed Cash Flow Chart'!W43="",0,'Detailed Cash Flow Chart'!W43),0)
-IF('Financial Goals (non-recurring)'!$H$4=7,IF('Detailed Cash Flow Chart'!Y43="",0,'Detailed Cash Flow Chart'!Y43),0)
-IF('Financial Goals (non-recurring)'!$J$4=7,IF('Detailed Cash Flow Chart'!AA43="",0,'Detailed Cash Flow Chart'!AA43),0)
-IF('Financial Goals (recurring)'!$B$3=7,IF('Detailed Cash Flow Chart'!AG43="",0,'Detailed Cash Flow Chart'!AG43),0)
-IF('Financial Goals (recurring)'!$K$3=7,IF('Detailed Cash Flow Chart'!AN43="",0,'Detailed Cash Flow Chart'!AN43),0)</f>
        <v>#N/A</v>
      </c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1:61" ht="15.6">
      <c r="A44" s="38">
        <f ca="1">'Detailed Cash Flow Chart'!AJ44</f>
        <v>2054</v>
      </c>
      <c r="B44" s="40">
        <f ca="1">'Detailed Cash Flow Chart'!B44</f>
        <v>80</v>
      </c>
      <c r="C44" s="87">
        <f t="shared" ca="1" si="15"/>
        <v>0</v>
      </c>
      <c r="D44" s="87">
        <f t="shared" ca="1" si="10"/>
        <v>0</v>
      </c>
      <c r="E44" s="87">
        <f t="shared" ca="1" si="11"/>
        <v>0</v>
      </c>
      <c r="F44" s="87">
        <f t="shared" ca="1" si="12"/>
        <v>0</v>
      </c>
      <c r="G44" s="87">
        <f t="shared" ca="1" si="13"/>
        <v>0</v>
      </c>
      <c r="H44" s="87">
        <f t="shared" ca="1" si="6"/>
        <v>0</v>
      </c>
      <c r="I44" s="87">
        <f ca="1">'Detailed Cash Flow Chart'!D44</f>
        <v>1020806.1517546537</v>
      </c>
      <c r="J44" s="32">
        <f ca="1">'Detailed Cash Flow Chart'!C44</f>
        <v>1020806.1517546539</v>
      </c>
      <c r="K44" s="46">
        <f t="shared" ca="1" si="14"/>
        <v>0</v>
      </c>
      <c r="L44" s="32">
        <f ca="1">'Detailed Cash Flow Chart'!AQ44</f>
        <v>0</v>
      </c>
      <c r="M44" s="32">
        <f t="shared" ca="1" si="7"/>
        <v>0</v>
      </c>
      <c r="N44" s="28"/>
      <c r="O44" s="67"/>
      <c r="P44" s="67"/>
      <c r="Q44" s="67"/>
      <c r="R44" s="67"/>
      <c r="S44" s="67"/>
      <c r="T44" s="67"/>
      <c r="U44" s="67"/>
      <c r="W44" s="67"/>
      <c r="X44" s="67"/>
      <c r="Y44" s="140" t="e">
        <f ca="1">IF('Detailed Cash Flow Chart'!E44=0,NA(),M44-'Detailed Cash Flow Chart'!E44)</f>
        <v>#N/A</v>
      </c>
      <c r="Z44" s="83"/>
      <c r="AA44" s="141" t="e">
        <f ca="1">Y44
-IF('Financial Goals (non-recurring)'!$B$4=2,IF('Detailed Cash Flow Chart'!S44="",0,'Detailed Cash Flow Chart'!S44),0)
-IF('Financial Goals (non-recurring)'!$D$4=2,IF('Detailed Cash Flow Chart'!U44="",0,'Detailed Cash Flow Chart'!U44),0)
-IF('Financial Goals (non-recurring)'!$F$4=2,IF('Detailed Cash Flow Chart'!W44="",0,'Detailed Cash Flow Chart'!W44),0)
-IF('Financial Goals (non-recurring)'!$H$4=2,IF('Detailed Cash Flow Chart'!Y44="",0,'Detailed Cash Flow Chart'!Y44),0)
-IF('Financial Goals (non-recurring)'!$J$4=2,IF('Detailed Cash Flow Chart'!AA44="",0,'Detailed Cash Flow Chart'!AA44),0)
-IF('Financial Goals (recurring)'!$B$3=2,IF('Detailed Cash Flow Chart'!AG44="",0,'Detailed Cash Flow Chart'!AG44),0)
-IF('Financial Goals (recurring)'!$K$3=2,IF('Detailed Cash Flow Chart'!AN44="",0,'Detailed Cash Flow Chart'!AN44),0)</f>
        <v>#N/A</v>
      </c>
      <c r="AB44" s="139"/>
      <c r="AC44" s="140" t="e">
        <f ca="1">AA44
-IF('Financial Goals (non-recurring)'!$B$4=3,IF('Detailed Cash Flow Chart'!S44="",0,'Detailed Cash Flow Chart'!S44),0)
-IF('Financial Goals (non-recurring)'!$D$4=3,IF('Detailed Cash Flow Chart'!U44="",0,'Detailed Cash Flow Chart'!U44),0)
-IF('Financial Goals (non-recurring)'!$F$4=3,IF('Detailed Cash Flow Chart'!W44="",0,'Detailed Cash Flow Chart'!W44),0)
-IF('Financial Goals (non-recurring)'!$H$4=3,IF('Detailed Cash Flow Chart'!Y44="",0,'Detailed Cash Flow Chart'!Y44),0)
-IF('Financial Goals (non-recurring)'!$J$4=3,IF('Detailed Cash Flow Chart'!AA44="",0,'Detailed Cash Flow Chart'!AA44),0)
-IF('Financial Goals (recurring)'!$B$3=3,IF('Detailed Cash Flow Chart'!AG44="",0,'Detailed Cash Flow Chart'!AG44),0)
-IF('Financial Goals (recurring)'!$K$3=3,IF('Detailed Cash Flow Chart'!AN44="",0,'Detailed Cash Flow Chart'!AN44),0)</f>
        <v>#N/A</v>
      </c>
      <c r="AD44" s="83"/>
      <c r="AE44" s="146" t="e">
        <f ca="1">AC44
-IF('Financial Goals (non-recurring)'!$B$4=4,IF('Detailed Cash Flow Chart'!S44="",0,'Detailed Cash Flow Chart'!S44),0)
-IF('Financial Goals (non-recurring)'!$D$4=4,IF('Detailed Cash Flow Chart'!U44="",0,'Detailed Cash Flow Chart'!U44),0)
-IF('Financial Goals (non-recurring)'!$F$4=4,IF('Detailed Cash Flow Chart'!W44="",0,'Detailed Cash Flow Chart'!W44),0)
-IF('Financial Goals (non-recurring)'!$H$4=4,IF('Detailed Cash Flow Chart'!Y44="",0,'Detailed Cash Flow Chart'!Y44),0)
-IF('Financial Goals (non-recurring)'!$J$4=4,IF('Detailed Cash Flow Chart'!AA44="",0,'Detailed Cash Flow Chart'!AA44),0)
-IF('Financial Goals (recurring)'!$B$3=4,IF('Detailed Cash Flow Chart'!AG44="",0,'Detailed Cash Flow Chart'!AG44),0)
-IF('Financial Goals (recurring)'!$K$3=4,IF('Detailed Cash Flow Chart'!AN44="",0,'Detailed Cash Flow Chart'!AN44),0)</f>
        <v>#N/A</v>
      </c>
      <c r="AF44" s="139"/>
      <c r="AG44" s="145" t="e">
        <f ca="1">AE44
-IF('Financial Goals (non-recurring)'!$B$4=5,IF('Detailed Cash Flow Chart'!S44="",0,'Detailed Cash Flow Chart'!S44),0)
-IF('Financial Goals (non-recurring)'!$D$4=5,IF('Detailed Cash Flow Chart'!U44="",0,'Detailed Cash Flow Chart'!U44),0)
-IF('Financial Goals (non-recurring)'!$F$4=5,IF('Detailed Cash Flow Chart'!W44="",0,'Detailed Cash Flow Chart'!W44),0)
-IF('Financial Goals (non-recurring)'!$H$4=5,IF('Detailed Cash Flow Chart'!Y44="",0,'Detailed Cash Flow Chart'!Y44),0)
-IF('Financial Goals (non-recurring)'!$J$4=5,IF('Detailed Cash Flow Chart'!AA44="",0,'Detailed Cash Flow Chart'!AA44),0)
-IF('Financial Goals (recurring)'!$B$3=5,IF('Detailed Cash Flow Chart'!AG44="",0,'Detailed Cash Flow Chart'!AG44),0)
-IF('Financial Goals (recurring)'!$K$3=5,IF('Detailed Cash Flow Chart'!AN44="",0,'Detailed Cash Flow Chart'!AN44),0)</f>
        <v>#N/A</v>
      </c>
      <c r="AI44" s="145" t="e">
        <f ca="1">AG44
-IF('Financial Goals (non-recurring)'!$B$4=6,IF('Detailed Cash Flow Chart'!S44="",0,'Detailed Cash Flow Chart'!S44),0)
-IF('Financial Goals (non-recurring)'!$D$4=6,IF('Detailed Cash Flow Chart'!U44="",0,'Detailed Cash Flow Chart'!U44),0)
-IF('Financial Goals (non-recurring)'!$F$4=6,IF('Detailed Cash Flow Chart'!W44="",0,'Detailed Cash Flow Chart'!W44),0)
-IF('Financial Goals (non-recurring)'!$H$4=6,IF('Detailed Cash Flow Chart'!Y44="",0,'Detailed Cash Flow Chart'!Y44),0)
-IF('Financial Goals (non-recurring)'!$J$4=6,IF('Detailed Cash Flow Chart'!AA44="",0,'Detailed Cash Flow Chart'!AA44),0)
-IF('Financial Goals (recurring)'!$B$3=6,IF('Detailed Cash Flow Chart'!AG44="",0,'Detailed Cash Flow Chart'!AG44),0)
-IF('Financial Goals (recurring)'!$K$3=6,IF('Detailed Cash Flow Chart'!AN44="",0,'Detailed Cash Flow Chart'!AN44),0)</f>
        <v>#N/A</v>
      </c>
      <c r="AK44" s="145" t="e">
        <f ca="1">AI44
-IF('Financial Goals (non-recurring)'!$B$4=7,IF('Detailed Cash Flow Chart'!S44="",0,'Detailed Cash Flow Chart'!S44),0)
-IF('Financial Goals (non-recurring)'!$D$4=7,IF('Detailed Cash Flow Chart'!U44="",0,'Detailed Cash Flow Chart'!U44),0)
-IF('Financial Goals (non-recurring)'!$F$4=7,IF('Detailed Cash Flow Chart'!W44="",0,'Detailed Cash Flow Chart'!W44),0)
-IF('Financial Goals (non-recurring)'!$H$4=7,IF('Detailed Cash Flow Chart'!Y44="",0,'Detailed Cash Flow Chart'!Y44),0)
-IF('Financial Goals (non-recurring)'!$J$4=7,IF('Detailed Cash Flow Chart'!AA44="",0,'Detailed Cash Flow Chart'!AA44),0)
-IF('Financial Goals (recurring)'!$B$3=7,IF('Detailed Cash Flow Chart'!AG44="",0,'Detailed Cash Flow Chart'!AG44),0)
-IF('Financial Goals (recurring)'!$K$3=7,IF('Detailed Cash Flow Chart'!AN44="",0,'Detailed Cash Flow Chart'!AN44),0)</f>
        <v>#N/A</v>
      </c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1:61" ht="15.6">
      <c r="A45" s="38">
        <f ca="1">'Detailed Cash Flow Chart'!AJ45</f>
        <v>2055</v>
      </c>
      <c r="B45" s="40">
        <f ca="1">'Detailed Cash Flow Chart'!B45</f>
        <v>81</v>
      </c>
      <c r="C45" s="87">
        <f t="shared" ca="1" si="15"/>
        <v>0</v>
      </c>
      <c r="D45" s="87">
        <f t="shared" ca="1" si="10"/>
        <v>0</v>
      </c>
      <c r="E45" s="87">
        <f t="shared" ca="1" si="11"/>
        <v>0</v>
      </c>
      <c r="F45" s="87">
        <f t="shared" ca="1" si="12"/>
        <v>0</v>
      </c>
      <c r="G45" s="87">
        <f t="shared" ca="1" si="13"/>
        <v>0</v>
      </c>
      <c r="H45" s="87">
        <f t="shared" ca="1" si="6"/>
        <v>0</v>
      </c>
      <c r="I45" s="87">
        <f ca="1">'Detailed Cash Flow Chart'!D45</f>
        <v>1112678.7054125725</v>
      </c>
      <c r="J45" s="32">
        <f ca="1">'Detailed Cash Flow Chart'!C45</f>
        <v>1112678.7054125727</v>
      </c>
      <c r="K45" s="46">
        <f t="shared" ca="1" si="14"/>
        <v>0</v>
      </c>
      <c r="L45" s="32">
        <f ca="1">'Detailed Cash Flow Chart'!AQ45</f>
        <v>0</v>
      </c>
      <c r="M45" s="32">
        <f t="shared" ca="1" si="7"/>
        <v>0</v>
      </c>
      <c r="N45" s="28"/>
      <c r="O45" s="67"/>
      <c r="P45" s="67"/>
      <c r="Q45" s="67"/>
      <c r="R45" s="67"/>
      <c r="S45" s="67"/>
      <c r="T45" s="67"/>
      <c r="U45" s="67"/>
      <c r="W45" s="67"/>
      <c r="X45" s="67"/>
      <c r="Y45" s="140" t="e">
        <f ca="1">IF('Detailed Cash Flow Chart'!E45=0,NA(),M45-'Detailed Cash Flow Chart'!E45)</f>
        <v>#N/A</v>
      </c>
      <c r="Z45" s="83"/>
      <c r="AA45" s="141" t="e">
        <f ca="1">Y45
-IF('Financial Goals (non-recurring)'!$B$4=2,IF('Detailed Cash Flow Chart'!S45="",0,'Detailed Cash Flow Chart'!S45),0)
-IF('Financial Goals (non-recurring)'!$D$4=2,IF('Detailed Cash Flow Chart'!U45="",0,'Detailed Cash Flow Chart'!U45),0)
-IF('Financial Goals (non-recurring)'!$F$4=2,IF('Detailed Cash Flow Chart'!W45="",0,'Detailed Cash Flow Chart'!W45),0)
-IF('Financial Goals (non-recurring)'!$H$4=2,IF('Detailed Cash Flow Chart'!Y45="",0,'Detailed Cash Flow Chart'!Y45),0)
-IF('Financial Goals (non-recurring)'!$J$4=2,IF('Detailed Cash Flow Chart'!AA45="",0,'Detailed Cash Flow Chart'!AA45),0)
-IF('Financial Goals (recurring)'!$B$3=2,IF('Detailed Cash Flow Chart'!AG45="",0,'Detailed Cash Flow Chart'!AG45),0)
-IF('Financial Goals (recurring)'!$K$3=2,IF('Detailed Cash Flow Chart'!AN45="",0,'Detailed Cash Flow Chart'!AN45),0)</f>
        <v>#N/A</v>
      </c>
      <c r="AB45" s="139"/>
      <c r="AC45" s="140" t="e">
        <f ca="1">AA45
-IF('Financial Goals (non-recurring)'!$B$4=3,IF('Detailed Cash Flow Chart'!S45="",0,'Detailed Cash Flow Chart'!S45),0)
-IF('Financial Goals (non-recurring)'!$D$4=3,IF('Detailed Cash Flow Chart'!U45="",0,'Detailed Cash Flow Chart'!U45),0)
-IF('Financial Goals (non-recurring)'!$F$4=3,IF('Detailed Cash Flow Chart'!W45="",0,'Detailed Cash Flow Chart'!W45),0)
-IF('Financial Goals (non-recurring)'!$H$4=3,IF('Detailed Cash Flow Chart'!Y45="",0,'Detailed Cash Flow Chart'!Y45),0)
-IF('Financial Goals (non-recurring)'!$J$4=3,IF('Detailed Cash Flow Chart'!AA45="",0,'Detailed Cash Flow Chart'!AA45),0)
-IF('Financial Goals (recurring)'!$B$3=3,IF('Detailed Cash Flow Chart'!AG45="",0,'Detailed Cash Flow Chart'!AG45),0)
-IF('Financial Goals (recurring)'!$K$3=3,IF('Detailed Cash Flow Chart'!AN45="",0,'Detailed Cash Flow Chart'!AN45),0)</f>
        <v>#N/A</v>
      </c>
      <c r="AD45" s="83"/>
      <c r="AE45" s="146" t="e">
        <f ca="1">AC45
-IF('Financial Goals (non-recurring)'!$B$4=4,IF('Detailed Cash Flow Chart'!S45="",0,'Detailed Cash Flow Chart'!S45),0)
-IF('Financial Goals (non-recurring)'!$D$4=4,IF('Detailed Cash Flow Chart'!U45="",0,'Detailed Cash Flow Chart'!U45),0)
-IF('Financial Goals (non-recurring)'!$F$4=4,IF('Detailed Cash Flow Chart'!W45="",0,'Detailed Cash Flow Chart'!W45),0)
-IF('Financial Goals (non-recurring)'!$H$4=4,IF('Detailed Cash Flow Chart'!Y45="",0,'Detailed Cash Flow Chart'!Y45),0)
-IF('Financial Goals (non-recurring)'!$J$4=4,IF('Detailed Cash Flow Chart'!AA45="",0,'Detailed Cash Flow Chart'!AA45),0)
-IF('Financial Goals (recurring)'!$B$3=4,IF('Detailed Cash Flow Chart'!AG45="",0,'Detailed Cash Flow Chart'!AG45),0)
-IF('Financial Goals (recurring)'!$K$3=4,IF('Detailed Cash Flow Chart'!AN45="",0,'Detailed Cash Flow Chart'!AN45),0)</f>
        <v>#N/A</v>
      </c>
      <c r="AF45" s="139"/>
      <c r="AG45" s="145" t="e">
        <f ca="1">AE45
-IF('Financial Goals (non-recurring)'!$B$4=5,IF('Detailed Cash Flow Chart'!S45="",0,'Detailed Cash Flow Chart'!S45),0)
-IF('Financial Goals (non-recurring)'!$D$4=5,IF('Detailed Cash Flow Chart'!U45="",0,'Detailed Cash Flow Chart'!U45),0)
-IF('Financial Goals (non-recurring)'!$F$4=5,IF('Detailed Cash Flow Chart'!W45="",0,'Detailed Cash Flow Chart'!W45),0)
-IF('Financial Goals (non-recurring)'!$H$4=5,IF('Detailed Cash Flow Chart'!Y45="",0,'Detailed Cash Flow Chart'!Y45),0)
-IF('Financial Goals (non-recurring)'!$J$4=5,IF('Detailed Cash Flow Chart'!AA45="",0,'Detailed Cash Flow Chart'!AA45),0)
-IF('Financial Goals (recurring)'!$B$3=5,IF('Detailed Cash Flow Chart'!AG45="",0,'Detailed Cash Flow Chart'!AG45),0)
-IF('Financial Goals (recurring)'!$K$3=5,IF('Detailed Cash Flow Chart'!AN45="",0,'Detailed Cash Flow Chart'!AN45),0)</f>
        <v>#N/A</v>
      </c>
      <c r="AI45" s="145" t="e">
        <f ca="1">AG45
-IF('Financial Goals (non-recurring)'!$B$4=6,IF('Detailed Cash Flow Chart'!S45="",0,'Detailed Cash Flow Chart'!S45),0)
-IF('Financial Goals (non-recurring)'!$D$4=6,IF('Detailed Cash Flow Chart'!U45="",0,'Detailed Cash Flow Chart'!U45),0)
-IF('Financial Goals (non-recurring)'!$F$4=6,IF('Detailed Cash Flow Chart'!W45="",0,'Detailed Cash Flow Chart'!W45),0)
-IF('Financial Goals (non-recurring)'!$H$4=6,IF('Detailed Cash Flow Chart'!Y45="",0,'Detailed Cash Flow Chart'!Y45),0)
-IF('Financial Goals (non-recurring)'!$J$4=6,IF('Detailed Cash Flow Chart'!AA45="",0,'Detailed Cash Flow Chart'!AA45),0)
-IF('Financial Goals (recurring)'!$B$3=6,IF('Detailed Cash Flow Chart'!AG45="",0,'Detailed Cash Flow Chart'!AG45),0)
-IF('Financial Goals (recurring)'!$K$3=6,IF('Detailed Cash Flow Chart'!AN45="",0,'Detailed Cash Flow Chart'!AN45),0)</f>
        <v>#N/A</v>
      </c>
      <c r="AK45" s="145" t="e">
        <f ca="1">AI45
-IF('Financial Goals (non-recurring)'!$B$4=7,IF('Detailed Cash Flow Chart'!S45="",0,'Detailed Cash Flow Chart'!S45),0)
-IF('Financial Goals (non-recurring)'!$D$4=7,IF('Detailed Cash Flow Chart'!U45="",0,'Detailed Cash Flow Chart'!U45),0)
-IF('Financial Goals (non-recurring)'!$F$4=7,IF('Detailed Cash Flow Chart'!W45="",0,'Detailed Cash Flow Chart'!W45),0)
-IF('Financial Goals (non-recurring)'!$H$4=7,IF('Detailed Cash Flow Chart'!Y45="",0,'Detailed Cash Flow Chart'!Y45),0)
-IF('Financial Goals (non-recurring)'!$J$4=7,IF('Detailed Cash Flow Chart'!AA45="",0,'Detailed Cash Flow Chart'!AA45),0)
-IF('Financial Goals (recurring)'!$B$3=7,IF('Detailed Cash Flow Chart'!AG45="",0,'Detailed Cash Flow Chart'!AG45),0)
-IF('Financial Goals (recurring)'!$K$3=7,IF('Detailed Cash Flow Chart'!AN45="",0,'Detailed Cash Flow Chart'!AN45),0)</f>
        <v>#N/A</v>
      </c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1:61" ht="15.6">
      <c r="A46" s="38">
        <f ca="1">'Detailed Cash Flow Chart'!AJ46</f>
        <v>2056</v>
      </c>
      <c r="B46" s="40">
        <f ca="1">'Detailed Cash Flow Chart'!B46</f>
        <v>82</v>
      </c>
      <c r="C46" s="87">
        <f t="shared" ca="1" si="15"/>
        <v>0</v>
      </c>
      <c r="D46" s="87">
        <f t="shared" ca="1" si="10"/>
        <v>0</v>
      </c>
      <c r="E46" s="87">
        <f t="shared" ca="1" si="11"/>
        <v>0</v>
      </c>
      <c r="F46" s="87">
        <f t="shared" ca="1" si="12"/>
        <v>0</v>
      </c>
      <c r="G46" s="87">
        <f t="shared" ca="1" si="13"/>
        <v>0</v>
      </c>
      <c r="H46" s="87">
        <f t="shared" ca="1" si="6"/>
        <v>0</v>
      </c>
      <c r="I46" s="87">
        <f ca="1">'Detailed Cash Flow Chart'!D46</f>
        <v>1212819.7888997041</v>
      </c>
      <c r="J46" s="32">
        <f ca="1">'Detailed Cash Flow Chart'!C46</f>
        <v>1212819.7888997043</v>
      </c>
      <c r="K46" s="46">
        <f t="shared" ca="1" si="14"/>
        <v>0</v>
      </c>
      <c r="L46" s="32">
        <f ca="1">'Detailed Cash Flow Chart'!AQ46</f>
        <v>0</v>
      </c>
      <c r="M46" s="32">
        <f t="shared" ca="1" si="7"/>
        <v>0</v>
      </c>
      <c r="N46" s="28"/>
      <c r="O46" s="67"/>
      <c r="P46" s="67"/>
      <c r="Q46" s="67"/>
      <c r="R46" s="67"/>
      <c r="S46" s="67"/>
      <c r="T46" s="67"/>
      <c r="U46" s="67"/>
      <c r="W46" s="67"/>
      <c r="X46" s="67"/>
      <c r="Y46" s="140" t="e">
        <f ca="1">IF('Detailed Cash Flow Chart'!E46=0,NA(),M46-'Detailed Cash Flow Chart'!E46)</f>
        <v>#N/A</v>
      </c>
      <c r="Z46" s="83"/>
      <c r="AA46" s="141" t="e">
        <f ca="1">Y46
-IF('Financial Goals (non-recurring)'!$B$4=2,IF('Detailed Cash Flow Chart'!S46="",0,'Detailed Cash Flow Chart'!S46),0)
-IF('Financial Goals (non-recurring)'!$D$4=2,IF('Detailed Cash Flow Chart'!U46="",0,'Detailed Cash Flow Chart'!U46),0)
-IF('Financial Goals (non-recurring)'!$F$4=2,IF('Detailed Cash Flow Chart'!W46="",0,'Detailed Cash Flow Chart'!W46),0)
-IF('Financial Goals (non-recurring)'!$H$4=2,IF('Detailed Cash Flow Chart'!Y46="",0,'Detailed Cash Flow Chart'!Y46),0)
-IF('Financial Goals (non-recurring)'!$J$4=2,IF('Detailed Cash Flow Chart'!AA46="",0,'Detailed Cash Flow Chart'!AA46),0)
-IF('Financial Goals (recurring)'!$B$3=2,IF('Detailed Cash Flow Chart'!AG46="",0,'Detailed Cash Flow Chart'!AG46),0)
-IF('Financial Goals (recurring)'!$K$3=2,IF('Detailed Cash Flow Chart'!AN46="",0,'Detailed Cash Flow Chart'!AN46),0)</f>
        <v>#N/A</v>
      </c>
      <c r="AB46" s="139"/>
      <c r="AC46" s="140" t="e">
        <f ca="1">AA46
-IF('Financial Goals (non-recurring)'!$B$4=3,IF('Detailed Cash Flow Chart'!S46="",0,'Detailed Cash Flow Chart'!S46),0)
-IF('Financial Goals (non-recurring)'!$D$4=3,IF('Detailed Cash Flow Chart'!U46="",0,'Detailed Cash Flow Chart'!U46),0)
-IF('Financial Goals (non-recurring)'!$F$4=3,IF('Detailed Cash Flow Chart'!W46="",0,'Detailed Cash Flow Chart'!W46),0)
-IF('Financial Goals (non-recurring)'!$H$4=3,IF('Detailed Cash Flow Chart'!Y46="",0,'Detailed Cash Flow Chart'!Y46),0)
-IF('Financial Goals (non-recurring)'!$J$4=3,IF('Detailed Cash Flow Chart'!AA46="",0,'Detailed Cash Flow Chart'!AA46),0)
-IF('Financial Goals (recurring)'!$B$3=3,IF('Detailed Cash Flow Chart'!AG46="",0,'Detailed Cash Flow Chart'!AG46),0)
-IF('Financial Goals (recurring)'!$K$3=3,IF('Detailed Cash Flow Chart'!AN46="",0,'Detailed Cash Flow Chart'!AN46),0)</f>
        <v>#N/A</v>
      </c>
      <c r="AD46" s="83"/>
      <c r="AE46" s="146" t="e">
        <f ca="1">AC46
-IF('Financial Goals (non-recurring)'!$B$4=4,IF('Detailed Cash Flow Chart'!S46="",0,'Detailed Cash Flow Chart'!S46),0)
-IF('Financial Goals (non-recurring)'!$D$4=4,IF('Detailed Cash Flow Chart'!U46="",0,'Detailed Cash Flow Chart'!U46),0)
-IF('Financial Goals (non-recurring)'!$F$4=4,IF('Detailed Cash Flow Chart'!W46="",0,'Detailed Cash Flow Chart'!W46),0)
-IF('Financial Goals (non-recurring)'!$H$4=4,IF('Detailed Cash Flow Chart'!Y46="",0,'Detailed Cash Flow Chart'!Y46),0)
-IF('Financial Goals (non-recurring)'!$J$4=4,IF('Detailed Cash Flow Chart'!AA46="",0,'Detailed Cash Flow Chart'!AA46),0)
-IF('Financial Goals (recurring)'!$B$3=4,IF('Detailed Cash Flow Chart'!AG46="",0,'Detailed Cash Flow Chart'!AG46),0)
-IF('Financial Goals (recurring)'!$K$3=4,IF('Detailed Cash Flow Chart'!AN46="",0,'Detailed Cash Flow Chart'!AN46),0)</f>
        <v>#N/A</v>
      </c>
      <c r="AF46" s="139"/>
      <c r="AG46" s="145" t="e">
        <f ca="1">AE46
-IF('Financial Goals (non-recurring)'!$B$4=5,IF('Detailed Cash Flow Chart'!S46="",0,'Detailed Cash Flow Chart'!S46),0)
-IF('Financial Goals (non-recurring)'!$D$4=5,IF('Detailed Cash Flow Chart'!U46="",0,'Detailed Cash Flow Chart'!U46),0)
-IF('Financial Goals (non-recurring)'!$F$4=5,IF('Detailed Cash Flow Chart'!W46="",0,'Detailed Cash Flow Chart'!W46),0)
-IF('Financial Goals (non-recurring)'!$H$4=5,IF('Detailed Cash Flow Chart'!Y46="",0,'Detailed Cash Flow Chart'!Y46),0)
-IF('Financial Goals (non-recurring)'!$J$4=5,IF('Detailed Cash Flow Chart'!AA46="",0,'Detailed Cash Flow Chart'!AA46),0)
-IF('Financial Goals (recurring)'!$B$3=5,IF('Detailed Cash Flow Chart'!AG46="",0,'Detailed Cash Flow Chart'!AG46),0)
-IF('Financial Goals (recurring)'!$K$3=5,IF('Detailed Cash Flow Chart'!AN46="",0,'Detailed Cash Flow Chart'!AN46),0)</f>
        <v>#N/A</v>
      </c>
      <c r="AI46" s="145" t="e">
        <f ca="1">AG46
-IF('Financial Goals (non-recurring)'!$B$4=6,IF('Detailed Cash Flow Chart'!S46="",0,'Detailed Cash Flow Chart'!S46),0)
-IF('Financial Goals (non-recurring)'!$D$4=6,IF('Detailed Cash Flow Chart'!U46="",0,'Detailed Cash Flow Chart'!U46),0)
-IF('Financial Goals (non-recurring)'!$F$4=6,IF('Detailed Cash Flow Chart'!W46="",0,'Detailed Cash Flow Chart'!W46),0)
-IF('Financial Goals (non-recurring)'!$H$4=6,IF('Detailed Cash Flow Chart'!Y46="",0,'Detailed Cash Flow Chart'!Y46),0)
-IF('Financial Goals (non-recurring)'!$J$4=6,IF('Detailed Cash Flow Chart'!AA46="",0,'Detailed Cash Flow Chart'!AA46),0)
-IF('Financial Goals (recurring)'!$B$3=6,IF('Detailed Cash Flow Chart'!AG46="",0,'Detailed Cash Flow Chart'!AG46),0)
-IF('Financial Goals (recurring)'!$K$3=6,IF('Detailed Cash Flow Chart'!AN46="",0,'Detailed Cash Flow Chart'!AN46),0)</f>
        <v>#N/A</v>
      </c>
      <c r="AK46" s="145" t="e">
        <f ca="1">AI46
-IF('Financial Goals (non-recurring)'!$B$4=7,IF('Detailed Cash Flow Chart'!S46="",0,'Detailed Cash Flow Chart'!S46),0)
-IF('Financial Goals (non-recurring)'!$D$4=7,IF('Detailed Cash Flow Chart'!U46="",0,'Detailed Cash Flow Chart'!U46),0)
-IF('Financial Goals (non-recurring)'!$F$4=7,IF('Detailed Cash Flow Chart'!W46="",0,'Detailed Cash Flow Chart'!W46),0)
-IF('Financial Goals (non-recurring)'!$H$4=7,IF('Detailed Cash Flow Chart'!Y46="",0,'Detailed Cash Flow Chart'!Y46),0)
-IF('Financial Goals (non-recurring)'!$J$4=7,IF('Detailed Cash Flow Chart'!AA46="",0,'Detailed Cash Flow Chart'!AA46),0)
-IF('Financial Goals (recurring)'!$B$3=7,IF('Detailed Cash Flow Chart'!AG46="",0,'Detailed Cash Flow Chart'!AG46),0)
-IF('Financial Goals (recurring)'!$K$3=7,IF('Detailed Cash Flow Chart'!AN46="",0,'Detailed Cash Flow Chart'!AN46),0)</f>
        <v>#N/A</v>
      </c>
    </row>
    <row r="47" spans="1:61" ht="15.6">
      <c r="A47" s="38">
        <f ca="1">'Detailed Cash Flow Chart'!AJ47</f>
        <v>2057</v>
      </c>
      <c r="B47" s="40">
        <f ca="1">'Detailed Cash Flow Chart'!B47</f>
        <v>83</v>
      </c>
      <c r="C47" s="87">
        <f t="shared" ca="1" si="15"/>
        <v>0</v>
      </c>
      <c r="D47" s="87">
        <f t="shared" ca="1" si="10"/>
        <v>0</v>
      </c>
      <c r="E47" s="87">
        <f t="shared" ca="1" si="11"/>
        <v>0</v>
      </c>
      <c r="F47" s="87">
        <f t="shared" ca="1" si="12"/>
        <v>0</v>
      </c>
      <c r="G47" s="87">
        <f t="shared" ca="1" si="13"/>
        <v>0</v>
      </c>
      <c r="H47" s="87">
        <f t="shared" ca="1" si="6"/>
        <v>0</v>
      </c>
      <c r="I47" s="87">
        <f ca="1">'Detailed Cash Flow Chart'!D47</f>
        <v>1321973.5699006778</v>
      </c>
      <c r="J47" s="32">
        <f ca="1">'Detailed Cash Flow Chart'!C47</f>
        <v>1321973.5699006778</v>
      </c>
      <c r="K47" s="46">
        <f t="shared" ca="1" si="14"/>
        <v>0</v>
      </c>
      <c r="L47" s="32">
        <f ca="1">'Detailed Cash Flow Chart'!AQ47</f>
        <v>0</v>
      </c>
      <c r="M47" s="32">
        <f t="shared" ca="1" si="7"/>
        <v>0</v>
      </c>
      <c r="N47" s="28"/>
      <c r="O47" s="67"/>
      <c r="P47" s="67"/>
      <c r="Q47" s="67"/>
      <c r="R47" s="67"/>
      <c r="S47" s="67"/>
      <c r="T47" s="67"/>
      <c r="U47" s="67"/>
      <c r="W47" s="67"/>
      <c r="X47" s="67"/>
      <c r="Y47" s="140" t="e">
        <f ca="1">IF('Detailed Cash Flow Chart'!E47=0,NA(),M47-'Detailed Cash Flow Chart'!E47)</f>
        <v>#N/A</v>
      </c>
      <c r="Z47" s="83"/>
      <c r="AA47" s="141" t="e">
        <f ca="1">Y47
-IF('Financial Goals (non-recurring)'!$B$4=2,IF('Detailed Cash Flow Chart'!S47="",0,'Detailed Cash Flow Chart'!S47),0)
-IF('Financial Goals (non-recurring)'!$D$4=2,IF('Detailed Cash Flow Chart'!U47="",0,'Detailed Cash Flow Chart'!U47),0)
-IF('Financial Goals (non-recurring)'!$F$4=2,IF('Detailed Cash Flow Chart'!W47="",0,'Detailed Cash Flow Chart'!W47),0)
-IF('Financial Goals (non-recurring)'!$H$4=2,IF('Detailed Cash Flow Chart'!Y47="",0,'Detailed Cash Flow Chart'!Y47),0)
-IF('Financial Goals (non-recurring)'!$J$4=2,IF('Detailed Cash Flow Chart'!AA47="",0,'Detailed Cash Flow Chart'!AA47),0)
-IF('Financial Goals (recurring)'!$B$3=2,IF('Detailed Cash Flow Chart'!AG47="",0,'Detailed Cash Flow Chart'!AG47),0)
-IF('Financial Goals (recurring)'!$K$3=2,IF('Detailed Cash Flow Chart'!AN47="",0,'Detailed Cash Flow Chart'!AN47),0)</f>
        <v>#N/A</v>
      </c>
      <c r="AB47" s="139"/>
      <c r="AC47" s="140" t="e">
        <f ca="1">AA47
-IF('Financial Goals (non-recurring)'!$B$4=3,IF('Detailed Cash Flow Chart'!S47="",0,'Detailed Cash Flow Chart'!S47),0)
-IF('Financial Goals (non-recurring)'!$D$4=3,IF('Detailed Cash Flow Chart'!U47="",0,'Detailed Cash Flow Chart'!U47),0)
-IF('Financial Goals (non-recurring)'!$F$4=3,IF('Detailed Cash Flow Chart'!W47="",0,'Detailed Cash Flow Chart'!W47),0)
-IF('Financial Goals (non-recurring)'!$H$4=3,IF('Detailed Cash Flow Chart'!Y47="",0,'Detailed Cash Flow Chart'!Y47),0)
-IF('Financial Goals (non-recurring)'!$J$4=3,IF('Detailed Cash Flow Chart'!AA47="",0,'Detailed Cash Flow Chart'!AA47),0)
-IF('Financial Goals (recurring)'!$B$3=3,IF('Detailed Cash Flow Chart'!AG47="",0,'Detailed Cash Flow Chart'!AG47),0)
-IF('Financial Goals (recurring)'!$K$3=3,IF('Detailed Cash Flow Chart'!AN47="",0,'Detailed Cash Flow Chart'!AN47),0)</f>
        <v>#N/A</v>
      </c>
      <c r="AD47" s="83"/>
      <c r="AE47" s="146" t="e">
        <f ca="1">AC47
-IF('Financial Goals (non-recurring)'!$B$4=4,IF('Detailed Cash Flow Chart'!S47="",0,'Detailed Cash Flow Chart'!S47),0)
-IF('Financial Goals (non-recurring)'!$D$4=4,IF('Detailed Cash Flow Chart'!U47="",0,'Detailed Cash Flow Chart'!U47),0)
-IF('Financial Goals (non-recurring)'!$F$4=4,IF('Detailed Cash Flow Chart'!W47="",0,'Detailed Cash Flow Chart'!W47),0)
-IF('Financial Goals (non-recurring)'!$H$4=4,IF('Detailed Cash Flow Chart'!Y47="",0,'Detailed Cash Flow Chart'!Y47),0)
-IF('Financial Goals (non-recurring)'!$J$4=4,IF('Detailed Cash Flow Chart'!AA47="",0,'Detailed Cash Flow Chart'!AA47),0)
-IF('Financial Goals (recurring)'!$B$3=4,IF('Detailed Cash Flow Chart'!AG47="",0,'Detailed Cash Flow Chart'!AG47),0)
-IF('Financial Goals (recurring)'!$K$3=4,IF('Detailed Cash Flow Chart'!AN47="",0,'Detailed Cash Flow Chart'!AN47),0)</f>
        <v>#N/A</v>
      </c>
      <c r="AF47" s="139"/>
      <c r="AG47" s="145" t="e">
        <f ca="1">AE47
-IF('Financial Goals (non-recurring)'!$B$4=5,IF('Detailed Cash Flow Chart'!S47="",0,'Detailed Cash Flow Chart'!S47),0)
-IF('Financial Goals (non-recurring)'!$D$4=5,IF('Detailed Cash Flow Chart'!U47="",0,'Detailed Cash Flow Chart'!U47),0)
-IF('Financial Goals (non-recurring)'!$F$4=5,IF('Detailed Cash Flow Chart'!W47="",0,'Detailed Cash Flow Chart'!W47),0)
-IF('Financial Goals (non-recurring)'!$H$4=5,IF('Detailed Cash Flow Chart'!Y47="",0,'Detailed Cash Flow Chart'!Y47),0)
-IF('Financial Goals (non-recurring)'!$J$4=5,IF('Detailed Cash Flow Chart'!AA47="",0,'Detailed Cash Flow Chart'!AA47),0)
-IF('Financial Goals (recurring)'!$B$3=5,IF('Detailed Cash Flow Chart'!AG47="",0,'Detailed Cash Flow Chart'!AG47),0)
-IF('Financial Goals (recurring)'!$K$3=5,IF('Detailed Cash Flow Chart'!AN47="",0,'Detailed Cash Flow Chart'!AN47),0)</f>
        <v>#N/A</v>
      </c>
      <c r="AI47" s="145" t="e">
        <f ca="1">AG47
-IF('Financial Goals (non-recurring)'!$B$4=6,IF('Detailed Cash Flow Chart'!S47="",0,'Detailed Cash Flow Chart'!S47),0)
-IF('Financial Goals (non-recurring)'!$D$4=6,IF('Detailed Cash Flow Chart'!U47="",0,'Detailed Cash Flow Chart'!U47),0)
-IF('Financial Goals (non-recurring)'!$F$4=6,IF('Detailed Cash Flow Chart'!W47="",0,'Detailed Cash Flow Chart'!W47),0)
-IF('Financial Goals (non-recurring)'!$H$4=6,IF('Detailed Cash Flow Chart'!Y47="",0,'Detailed Cash Flow Chart'!Y47),0)
-IF('Financial Goals (non-recurring)'!$J$4=6,IF('Detailed Cash Flow Chart'!AA47="",0,'Detailed Cash Flow Chart'!AA47),0)
-IF('Financial Goals (recurring)'!$B$3=6,IF('Detailed Cash Flow Chart'!AG47="",0,'Detailed Cash Flow Chart'!AG47),0)
-IF('Financial Goals (recurring)'!$K$3=6,IF('Detailed Cash Flow Chart'!AN47="",0,'Detailed Cash Flow Chart'!AN47),0)</f>
        <v>#N/A</v>
      </c>
      <c r="AK47" s="145" t="e">
        <f ca="1">AI47
-IF('Financial Goals (non-recurring)'!$B$4=7,IF('Detailed Cash Flow Chart'!S47="",0,'Detailed Cash Flow Chart'!S47),0)
-IF('Financial Goals (non-recurring)'!$D$4=7,IF('Detailed Cash Flow Chart'!U47="",0,'Detailed Cash Flow Chart'!U47),0)
-IF('Financial Goals (non-recurring)'!$F$4=7,IF('Detailed Cash Flow Chart'!W47="",0,'Detailed Cash Flow Chart'!W47),0)
-IF('Financial Goals (non-recurring)'!$H$4=7,IF('Detailed Cash Flow Chart'!Y47="",0,'Detailed Cash Flow Chart'!Y47),0)
-IF('Financial Goals (non-recurring)'!$J$4=7,IF('Detailed Cash Flow Chart'!AA47="",0,'Detailed Cash Flow Chart'!AA47),0)
-IF('Financial Goals (recurring)'!$B$3=7,IF('Detailed Cash Flow Chart'!AG47="",0,'Detailed Cash Flow Chart'!AG47),0)
-IF('Financial Goals (recurring)'!$K$3=7,IF('Detailed Cash Flow Chart'!AN47="",0,'Detailed Cash Flow Chart'!AN47),0)</f>
        <v>#N/A</v>
      </c>
    </row>
    <row r="48" spans="1:61" ht="15.6">
      <c r="A48" s="38">
        <f ca="1">'Detailed Cash Flow Chart'!AJ48</f>
        <v>2058</v>
      </c>
      <c r="B48" s="40">
        <f ca="1">'Detailed Cash Flow Chart'!B48</f>
        <v>84</v>
      </c>
      <c r="C48" s="87">
        <f t="shared" ca="1" si="15"/>
        <v>0</v>
      </c>
      <c r="D48" s="87">
        <f t="shared" ca="1" si="10"/>
        <v>0</v>
      </c>
      <c r="E48" s="87">
        <f t="shared" ca="1" si="11"/>
        <v>0</v>
      </c>
      <c r="F48" s="87">
        <f t="shared" ca="1" si="12"/>
        <v>0</v>
      </c>
      <c r="G48" s="87">
        <f t="shared" ca="1" si="13"/>
        <v>0</v>
      </c>
      <c r="H48" s="87">
        <f t="shared" ca="1" si="6"/>
        <v>0</v>
      </c>
      <c r="I48" s="87">
        <f ca="1">'Detailed Cash Flow Chart'!D48</f>
        <v>1440951.1911917387</v>
      </c>
      <c r="J48" s="32">
        <f ca="1">'Detailed Cash Flow Chart'!C48</f>
        <v>1440951.1911917389</v>
      </c>
      <c r="K48" s="46">
        <f t="shared" ca="1" si="14"/>
        <v>0</v>
      </c>
      <c r="L48" s="32">
        <f ca="1">'Detailed Cash Flow Chart'!AQ48</f>
        <v>0</v>
      </c>
      <c r="M48" s="32">
        <f t="shared" ca="1" si="7"/>
        <v>0</v>
      </c>
      <c r="N48" s="28"/>
      <c r="O48" s="67"/>
      <c r="P48" s="67"/>
      <c r="Q48" s="67"/>
      <c r="R48" s="67"/>
      <c r="S48" s="67"/>
      <c r="T48" s="67"/>
      <c r="U48" s="67"/>
      <c r="W48" s="67"/>
      <c r="X48" s="67"/>
      <c r="Y48" s="140" t="e">
        <f ca="1">IF('Detailed Cash Flow Chart'!E48=0,NA(),M48-'Detailed Cash Flow Chart'!E48)</f>
        <v>#N/A</v>
      </c>
      <c r="Z48" s="83"/>
      <c r="AA48" s="141" t="e">
        <f ca="1">Y48
-IF('Financial Goals (non-recurring)'!$B$4=2,IF('Detailed Cash Flow Chart'!S48="",0,'Detailed Cash Flow Chart'!S48),0)
-IF('Financial Goals (non-recurring)'!$D$4=2,IF('Detailed Cash Flow Chart'!U48="",0,'Detailed Cash Flow Chart'!U48),0)
-IF('Financial Goals (non-recurring)'!$F$4=2,IF('Detailed Cash Flow Chart'!W48="",0,'Detailed Cash Flow Chart'!W48),0)
-IF('Financial Goals (non-recurring)'!$H$4=2,IF('Detailed Cash Flow Chart'!Y48="",0,'Detailed Cash Flow Chart'!Y48),0)
-IF('Financial Goals (non-recurring)'!$J$4=2,IF('Detailed Cash Flow Chart'!AA48="",0,'Detailed Cash Flow Chart'!AA48),0)
-IF('Financial Goals (recurring)'!$B$3=2,IF('Detailed Cash Flow Chart'!AG48="",0,'Detailed Cash Flow Chart'!AG48),0)
-IF('Financial Goals (recurring)'!$K$3=2,IF('Detailed Cash Flow Chart'!AN48="",0,'Detailed Cash Flow Chart'!AN48),0)</f>
        <v>#N/A</v>
      </c>
      <c r="AB48" s="139"/>
      <c r="AC48" s="140" t="e">
        <f ca="1">AA48
-IF('Financial Goals (non-recurring)'!$B$4=3,IF('Detailed Cash Flow Chart'!S48="",0,'Detailed Cash Flow Chart'!S48),0)
-IF('Financial Goals (non-recurring)'!$D$4=3,IF('Detailed Cash Flow Chart'!U48="",0,'Detailed Cash Flow Chart'!U48),0)
-IF('Financial Goals (non-recurring)'!$F$4=3,IF('Detailed Cash Flow Chart'!W48="",0,'Detailed Cash Flow Chart'!W48),0)
-IF('Financial Goals (non-recurring)'!$H$4=3,IF('Detailed Cash Flow Chart'!Y48="",0,'Detailed Cash Flow Chart'!Y48),0)
-IF('Financial Goals (non-recurring)'!$J$4=3,IF('Detailed Cash Flow Chart'!AA48="",0,'Detailed Cash Flow Chart'!AA48),0)
-IF('Financial Goals (recurring)'!$B$3=3,IF('Detailed Cash Flow Chart'!AG48="",0,'Detailed Cash Flow Chart'!AG48),0)
-IF('Financial Goals (recurring)'!$K$3=3,IF('Detailed Cash Flow Chart'!AN48="",0,'Detailed Cash Flow Chart'!AN48),0)</f>
        <v>#N/A</v>
      </c>
      <c r="AD48" s="83"/>
      <c r="AE48" s="146" t="e">
        <f ca="1">AC48
-IF('Financial Goals (non-recurring)'!$B$4=4,IF('Detailed Cash Flow Chart'!S48="",0,'Detailed Cash Flow Chart'!S48),0)
-IF('Financial Goals (non-recurring)'!$D$4=4,IF('Detailed Cash Flow Chart'!U48="",0,'Detailed Cash Flow Chart'!U48),0)
-IF('Financial Goals (non-recurring)'!$F$4=4,IF('Detailed Cash Flow Chart'!W48="",0,'Detailed Cash Flow Chart'!W48),0)
-IF('Financial Goals (non-recurring)'!$H$4=4,IF('Detailed Cash Flow Chart'!Y48="",0,'Detailed Cash Flow Chart'!Y48),0)
-IF('Financial Goals (non-recurring)'!$J$4=4,IF('Detailed Cash Flow Chart'!AA48="",0,'Detailed Cash Flow Chart'!AA48),0)
-IF('Financial Goals (recurring)'!$B$3=4,IF('Detailed Cash Flow Chart'!AG48="",0,'Detailed Cash Flow Chart'!AG48),0)
-IF('Financial Goals (recurring)'!$K$3=4,IF('Detailed Cash Flow Chart'!AN48="",0,'Detailed Cash Flow Chart'!AN48),0)</f>
        <v>#N/A</v>
      </c>
      <c r="AF48" s="139"/>
      <c r="AG48" s="145" t="e">
        <f ca="1">AE48
-IF('Financial Goals (non-recurring)'!$B$4=5,IF('Detailed Cash Flow Chart'!S48="",0,'Detailed Cash Flow Chart'!S48),0)
-IF('Financial Goals (non-recurring)'!$D$4=5,IF('Detailed Cash Flow Chart'!U48="",0,'Detailed Cash Flow Chart'!U48),0)
-IF('Financial Goals (non-recurring)'!$F$4=5,IF('Detailed Cash Flow Chart'!W48="",0,'Detailed Cash Flow Chart'!W48),0)
-IF('Financial Goals (non-recurring)'!$H$4=5,IF('Detailed Cash Flow Chart'!Y48="",0,'Detailed Cash Flow Chart'!Y48),0)
-IF('Financial Goals (non-recurring)'!$J$4=5,IF('Detailed Cash Flow Chart'!AA48="",0,'Detailed Cash Flow Chart'!AA48),0)
-IF('Financial Goals (recurring)'!$B$3=5,IF('Detailed Cash Flow Chart'!AG48="",0,'Detailed Cash Flow Chart'!AG48),0)
-IF('Financial Goals (recurring)'!$K$3=5,IF('Detailed Cash Flow Chart'!AN48="",0,'Detailed Cash Flow Chart'!AN48),0)</f>
        <v>#N/A</v>
      </c>
      <c r="AI48" s="145" t="e">
        <f ca="1">AG48
-IF('Financial Goals (non-recurring)'!$B$4=6,IF('Detailed Cash Flow Chart'!S48="",0,'Detailed Cash Flow Chart'!S48),0)
-IF('Financial Goals (non-recurring)'!$D$4=6,IF('Detailed Cash Flow Chart'!U48="",0,'Detailed Cash Flow Chart'!U48),0)
-IF('Financial Goals (non-recurring)'!$F$4=6,IF('Detailed Cash Flow Chart'!W48="",0,'Detailed Cash Flow Chart'!W48),0)
-IF('Financial Goals (non-recurring)'!$H$4=6,IF('Detailed Cash Flow Chart'!Y48="",0,'Detailed Cash Flow Chart'!Y48),0)
-IF('Financial Goals (non-recurring)'!$J$4=6,IF('Detailed Cash Flow Chart'!AA48="",0,'Detailed Cash Flow Chart'!AA48),0)
-IF('Financial Goals (recurring)'!$B$3=6,IF('Detailed Cash Flow Chart'!AG48="",0,'Detailed Cash Flow Chart'!AG48),0)
-IF('Financial Goals (recurring)'!$K$3=6,IF('Detailed Cash Flow Chart'!AN48="",0,'Detailed Cash Flow Chart'!AN48),0)</f>
        <v>#N/A</v>
      </c>
      <c r="AK48" s="145" t="e">
        <f ca="1">AI48
-IF('Financial Goals (non-recurring)'!$B$4=7,IF('Detailed Cash Flow Chart'!S48="",0,'Detailed Cash Flow Chart'!S48),0)
-IF('Financial Goals (non-recurring)'!$D$4=7,IF('Detailed Cash Flow Chart'!U48="",0,'Detailed Cash Flow Chart'!U48),0)
-IF('Financial Goals (non-recurring)'!$F$4=7,IF('Detailed Cash Flow Chart'!W48="",0,'Detailed Cash Flow Chart'!W48),0)
-IF('Financial Goals (non-recurring)'!$H$4=7,IF('Detailed Cash Flow Chart'!Y48="",0,'Detailed Cash Flow Chart'!Y48),0)
-IF('Financial Goals (non-recurring)'!$J$4=7,IF('Detailed Cash Flow Chart'!AA48="",0,'Detailed Cash Flow Chart'!AA48),0)
-IF('Financial Goals (recurring)'!$B$3=7,IF('Detailed Cash Flow Chart'!AG48="",0,'Detailed Cash Flow Chart'!AG48),0)
-IF('Financial Goals (recurring)'!$K$3=7,IF('Detailed Cash Flow Chart'!AN48="",0,'Detailed Cash Flow Chart'!AN48),0)</f>
        <v>#N/A</v>
      </c>
    </row>
    <row r="49" spans="1:37" ht="15.6">
      <c r="A49" s="38">
        <f ca="1">'Detailed Cash Flow Chart'!AJ49</f>
        <v>2059</v>
      </c>
      <c r="B49" s="40">
        <f ca="1">'Detailed Cash Flow Chart'!B49</f>
        <v>85</v>
      </c>
      <c r="C49" s="87">
        <f t="shared" ca="1" si="15"/>
        <v>0</v>
      </c>
      <c r="D49" s="87">
        <f t="shared" ca="1" si="10"/>
        <v>0</v>
      </c>
      <c r="E49" s="87">
        <f t="shared" ca="1" si="11"/>
        <v>0</v>
      </c>
      <c r="F49" s="87">
        <f t="shared" ca="1" si="12"/>
        <v>0</v>
      </c>
      <c r="G49" s="87">
        <f t="shared" ca="1" si="13"/>
        <v>0</v>
      </c>
      <c r="H49" s="87">
        <f t="shared" ca="1" si="6"/>
        <v>0</v>
      </c>
      <c r="I49" s="87">
        <f ca="1">'Detailed Cash Flow Chart'!D49</f>
        <v>1570636.7983989951</v>
      </c>
      <c r="J49" s="32">
        <f ca="1">'Detailed Cash Flow Chart'!C49</f>
        <v>1570636.7983989955</v>
      </c>
      <c r="K49" s="46">
        <f t="shared" ca="1" si="14"/>
        <v>0</v>
      </c>
      <c r="L49" s="32">
        <f ca="1">'Detailed Cash Flow Chart'!AQ49</f>
        <v>0</v>
      </c>
      <c r="M49" s="32">
        <f t="shared" ca="1" si="7"/>
        <v>0</v>
      </c>
      <c r="N49" s="28"/>
      <c r="O49" s="67"/>
      <c r="P49" s="67"/>
      <c r="Q49" s="67"/>
      <c r="R49" s="67"/>
      <c r="S49" s="67"/>
      <c r="T49" s="67"/>
      <c r="U49" s="67"/>
      <c r="W49" s="67"/>
      <c r="X49" s="67"/>
      <c r="Y49" s="140" t="e">
        <f ca="1">IF('Detailed Cash Flow Chart'!E49=0,NA(),M49-'Detailed Cash Flow Chart'!E49)</f>
        <v>#N/A</v>
      </c>
      <c r="Z49" s="83"/>
      <c r="AA49" s="141" t="e">
        <f ca="1">Y49
-IF('Financial Goals (non-recurring)'!$B$4=2,IF('Detailed Cash Flow Chart'!S49="",0,'Detailed Cash Flow Chart'!S49),0)
-IF('Financial Goals (non-recurring)'!$D$4=2,IF('Detailed Cash Flow Chart'!U49="",0,'Detailed Cash Flow Chart'!U49),0)
-IF('Financial Goals (non-recurring)'!$F$4=2,IF('Detailed Cash Flow Chart'!W49="",0,'Detailed Cash Flow Chart'!W49),0)
-IF('Financial Goals (non-recurring)'!$H$4=2,IF('Detailed Cash Flow Chart'!Y49="",0,'Detailed Cash Flow Chart'!Y49),0)
-IF('Financial Goals (non-recurring)'!$J$4=2,IF('Detailed Cash Flow Chart'!AA49="",0,'Detailed Cash Flow Chart'!AA49),0)
-IF('Financial Goals (recurring)'!$B$3=2,IF('Detailed Cash Flow Chart'!AG49="",0,'Detailed Cash Flow Chart'!AG49),0)
-IF('Financial Goals (recurring)'!$K$3=2,IF('Detailed Cash Flow Chart'!AN49="",0,'Detailed Cash Flow Chart'!AN49),0)</f>
        <v>#N/A</v>
      </c>
      <c r="AB49" s="139"/>
      <c r="AC49" s="140" t="e">
        <f ca="1">AA49
-IF('Financial Goals (non-recurring)'!$B$4=3,IF('Detailed Cash Flow Chart'!S49="",0,'Detailed Cash Flow Chart'!S49),0)
-IF('Financial Goals (non-recurring)'!$D$4=3,IF('Detailed Cash Flow Chart'!U49="",0,'Detailed Cash Flow Chart'!U49),0)
-IF('Financial Goals (non-recurring)'!$F$4=3,IF('Detailed Cash Flow Chart'!W49="",0,'Detailed Cash Flow Chart'!W49),0)
-IF('Financial Goals (non-recurring)'!$H$4=3,IF('Detailed Cash Flow Chart'!Y49="",0,'Detailed Cash Flow Chart'!Y49),0)
-IF('Financial Goals (non-recurring)'!$J$4=3,IF('Detailed Cash Flow Chart'!AA49="",0,'Detailed Cash Flow Chart'!AA49),0)
-IF('Financial Goals (recurring)'!$B$3=3,IF('Detailed Cash Flow Chart'!AG49="",0,'Detailed Cash Flow Chart'!AG49),0)
-IF('Financial Goals (recurring)'!$K$3=3,IF('Detailed Cash Flow Chart'!AN49="",0,'Detailed Cash Flow Chart'!AN49),0)</f>
        <v>#N/A</v>
      </c>
      <c r="AD49" s="83"/>
      <c r="AE49" s="146" t="e">
        <f ca="1">AC49
-IF('Financial Goals (non-recurring)'!$B$4=4,IF('Detailed Cash Flow Chart'!S49="",0,'Detailed Cash Flow Chart'!S49),0)
-IF('Financial Goals (non-recurring)'!$D$4=4,IF('Detailed Cash Flow Chart'!U49="",0,'Detailed Cash Flow Chart'!U49),0)
-IF('Financial Goals (non-recurring)'!$F$4=4,IF('Detailed Cash Flow Chart'!W49="",0,'Detailed Cash Flow Chart'!W49),0)
-IF('Financial Goals (non-recurring)'!$H$4=4,IF('Detailed Cash Flow Chart'!Y49="",0,'Detailed Cash Flow Chart'!Y49),0)
-IF('Financial Goals (non-recurring)'!$J$4=4,IF('Detailed Cash Flow Chart'!AA49="",0,'Detailed Cash Flow Chart'!AA49),0)
-IF('Financial Goals (recurring)'!$B$3=4,IF('Detailed Cash Flow Chart'!AG49="",0,'Detailed Cash Flow Chart'!AG49),0)
-IF('Financial Goals (recurring)'!$K$3=4,IF('Detailed Cash Flow Chart'!AN49="",0,'Detailed Cash Flow Chart'!AN49),0)</f>
        <v>#N/A</v>
      </c>
      <c r="AF49" s="139"/>
      <c r="AG49" s="145" t="e">
        <f ca="1">AE49
-IF('Financial Goals (non-recurring)'!$B$4=5,IF('Detailed Cash Flow Chart'!S49="",0,'Detailed Cash Flow Chart'!S49),0)
-IF('Financial Goals (non-recurring)'!$D$4=5,IF('Detailed Cash Flow Chart'!U49="",0,'Detailed Cash Flow Chart'!U49),0)
-IF('Financial Goals (non-recurring)'!$F$4=5,IF('Detailed Cash Flow Chart'!W49="",0,'Detailed Cash Flow Chart'!W49),0)
-IF('Financial Goals (non-recurring)'!$H$4=5,IF('Detailed Cash Flow Chart'!Y49="",0,'Detailed Cash Flow Chart'!Y49),0)
-IF('Financial Goals (non-recurring)'!$J$4=5,IF('Detailed Cash Flow Chart'!AA49="",0,'Detailed Cash Flow Chart'!AA49),0)
-IF('Financial Goals (recurring)'!$B$3=5,IF('Detailed Cash Flow Chart'!AG49="",0,'Detailed Cash Flow Chart'!AG49),0)
-IF('Financial Goals (recurring)'!$K$3=5,IF('Detailed Cash Flow Chart'!AN49="",0,'Detailed Cash Flow Chart'!AN49),0)</f>
        <v>#N/A</v>
      </c>
      <c r="AI49" s="145" t="e">
        <f ca="1">AG49
-IF('Financial Goals (non-recurring)'!$B$4=6,IF('Detailed Cash Flow Chart'!S49="",0,'Detailed Cash Flow Chart'!S49),0)
-IF('Financial Goals (non-recurring)'!$D$4=6,IF('Detailed Cash Flow Chart'!U49="",0,'Detailed Cash Flow Chart'!U49),0)
-IF('Financial Goals (non-recurring)'!$F$4=6,IF('Detailed Cash Flow Chart'!W49="",0,'Detailed Cash Flow Chart'!W49),0)
-IF('Financial Goals (non-recurring)'!$H$4=6,IF('Detailed Cash Flow Chart'!Y49="",0,'Detailed Cash Flow Chart'!Y49),0)
-IF('Financial Goals (non-recurring)'!$J$4=6,IF('Detailed Cash Flow Chart'!AA49="",0,'Detailed Cash Flow Chart'!AA49),0)
-IF('Financial Goals (recurring)'!$B$3=6,IF('Detailed Cash Flow Chart'!AG49="",0,'Detailed Cash Flow Chart'!AG49),0)
-IF('Financial Goals (recurring)'!$K$3=6,IF('Detailed Cash Flow Chart'!AN49="",0,'Detailed Cash Flow Chart'!AN49),0)</f>
        <v>#N/A</v>
      </c>
      <c r="AK49" s="145" t="e">
        <f ca="1">AI49
-IF('Financial Goals (non-recurring)'!$B$4=7,IF('Detailed Cash Flow Chart'!S49="",0,'Detailed Cash Flow Chart'!S49),0)
-IF('Financial Goals (non-recurring)'!$D$4=7,IF('Detailed Cash Flow Chart'!U49="",0,'Detailed Cash Flow Chart'!U49),0)
-IF('Financial Goals (non-recurring)'!$F$4=7,IF('Detailed Cash Flow Chart'!W49="",0,'Detailed Cash Flow Chart'!W49),0)
-IF('Financial Goals (non-recurring)'!$H$4=7,IF('Detailed Cash Flow Chart'!Y49="",0,'Detailed Cash Flow Chart'!Y49),0)
-IF('Financial Goals (non-recurring)'!$J$4=7,IF('Detailed Cash Flow Chart'!AA49="",0,'Detailed Cash Flow Chart'!AA49),0)
-IF('Financial Goals (recurring)'!$B$3=7,IF('Detailed Cash Flow Chart'!AG49="",0,'Detailed Cash Flow Chart'!AG49),0)
-IF('Financial Goals (recurring)'!$K$3=7,IF('Detailed Cash Flow Chart'!AN49="",0,'Detailed Cash Flow Chart'!AN49),0)</f>
        <v>#N/A</v>
      </c>
    </row>
    <row r="50" spans="1:37" ht="15.6">
      <c r="A50" s="38">
        <f ca="1">'Detailed Cash Flow Chart'!AJ50</f>
        <v>2060</v>
      </c>
      <c r="B50" s="40">
        <f ca="1">'Detailed Cash Flow Chart'!B50</f>
        <v>86</v>
      </c>
      <c r="C50" s="87">
        <f t="shared" ca="1" si="15"/>
        <v>0</v>
      </c>
      <c r="D50" s="87">
        <f t="shared" ca="1" si="10"/>
        <v>0</v>
      </c>
      <c r="E50" s="87">
        <f t="shared" ca="1" si="11"/>
        <v>0</v>
      </c>
      <c r="F50" s="87">
        <f t="shared" ca="1" si="12"/>
        <v>0</v>
      </c>
      <c r="G50" s="87">
        <f t="shared" ca="1" si="13"/>
        <v>0</v>
      </c>
      <c r="H50" s="87">
        <f t="shared" ca="1" si="6"/>
        <v>0</v>
      </c>
      <c r="I50" s="87">
        <f ca="1">'Detailed Cash Flow Chart'!D50</f>
        <v>1711994.1102549052</v>
      </c>
      <c r="J50" s="32">
        <f ca="1">'Detailed Cash Flow Chart'!C50</f>
        <v>1711994.1102549052</v>
      </c>
      <c r="K50" s="46">
        <f t="shared" ca="1" si="14"/>
        <v>0</v>
      </c>
      <c r="L50" s="32">
        <f ca="1">'Detailed Cash Flow Chart'!AQ50</f>
        <v>0</v>
      </c>
      <c r="M50" s="32">
        <f t="shared" ca="1" si="7"/>
        <v>0</v>
      </c>
      <c r="N50" s="28"/>
      <c r="O50" s="67"/>
      <c r="P50" s="67"/>
      <c r="Q50" s="67"/>
      <c r="R50" s="67"/>
      <c r="S50" s="67"/>
      <c r="T50" s="67"/>
      <c r="U50" s="67"/>
      <c r="W50" s="67"/>
      <c r="X50" s="67"/>
      <c r="Y50" s="140" t="e">
        <f ca="1">IF('Detailed Cash Flow Chart'!E50=0,NA(),M50-'Detailed Cash Flow Chart'!E50)</f>
        <v>#N/A</v>
      </c>
      <c r="Z50" s="83"/>
      <c r="AA50" s="141" t="e">
        <f ca="1">Y50
-IF('Financial Goals (non-recurring)'!$B$4=2,IF('Detailed Cash Flow Chart'!S50="",0,'Detailed Cash Flow Chart'!S50),0)
-IF('Financial Goals (non-recurring)'!$D$4=2,IF('Detailed Cash Flow Chart'!U50="",0,'Detailed Cash Flow Chart'!U50),0)
-IF('Financial Goals (non-recurring)'!$F$4=2,IF('Detailed Cash Flow Chart'!W50="",0,'Detailed Cash Flow Chart'!W50),0)
-IF('Financial Goals (non-recurring)'!$H$4=2,IF('Detailed Cash Flow Chart'!Y50="",0,'Detailed Cash Flow Chart'!Y50),0)
-IF('Financial Goals (non-recurring)'!$J$4=2,IF('Detailed Cash Flow Chart'!AA50="",0,'Detailed Cash Flow Chart'!AA50),0)
-IF('Financial Goals (recurring)'!$B$3=2,IF('Detailed Cash Flow Chart'!AG50="",0,'Detailed Cash Flow Chart'!AG50),0)
-IF('Financial Goals (recurring)'!$K$3=2,IF('Detailed Cash Flow Chart'!AN50="",0,'Detailed Cash Flow Chart'!AN50),0)</f>
        <v>#N/A</v>
      </c>
      <c r="AB50" s="139"/>
      <c r="AC50" s="140" t="e">
        <f ca="1">AA50
-IF('Financial Goals (non-recurring)'!$B$4=3,IF('Detailed Cash Flow Chart'!S50="",0,'Detailed Cash Flow Chart'!S50),0)
-IF('Financial Goals (non-recurring)'!$D$4=3,IF('Detailed Cash Flow Chart'!U50="",0,'Detailed Cash Flow Chart'!U50),0)
-IF('Financial Goals (non-recurring)'!$F$4=3,IF('Detailed Cash Flow Chart'!W50="",0,'Detailed Cash Flow Chart'!W50),0)
-IF('Financial Goals (non-recurring)'!$H$4=3,IF('Detailed Cash Flow Chart'!Y50="",0,'Detailed Cash Flow Chart'!Y50),0)
-IF('Financial Goals (non-recurring)'!$J$4=3,IF('Detailed Cash Flow Chart'!AA50="",0,'Detailed Cash Flow Chart'!AA50),0)
-IF('Financial Goals (recurring)'!$B$3=3,IF('Detailed Cash Flow Chart'!AG50="",0,'Detailed Cash Flow Chart'!AG50),0)
-IF('Financial Goals (recurring)'!$K$3=3,IF('Detailed Cash Flow Chart'!AN50="",0,'Detailed Cash Flow Chart'!AN50),0)</f>
        <v>#N/A</v>
      </c>
      <c r="AD50" s="83"/>
      <c r="AE50" s="146" t="e">
        <f ca="1">AC50
-IF('Financial Goals (non-recurring)'!$B$4=4,IF('Detailed Cash Flow Chart'!S50="",0,'Detailed Cash Flow Chart'!S50),0)
-IF('Financial Goals (non-recurring)'!$D$4=4,IF('Detailed Cash Flow Chart'!U50="",0,'Detailed Cash Flow Chart'!U50),0)
-IF('Financial Goals (non-recurring)'!$F$4=4,IF('Detailed Cash Flow Chart'!W50="",0,'Detailed Cash Flow Chart'!W50),0)
-IF('Financial Goals (non-recurring)'!$H$4=4,IF('Detailed Cash Flow Chart'!Y50="",0,'Detailed Cash Flow Chart'!Y50),0)
-IF('Financial Goals (non-recurring)'!$J$4=4,IF('Detailed Cash Flow Chart'!AA50="",0,'Detailed Cash Flow Chart'!AA50),0)
-IF('Financial Goals (recurring)'!$B$3=4,IF('Detailed Cash Flow Chart'!AG50="",0,'Detailed Cash Flow Chart'!AG50),0)
-IF('Financial Goals (recurring)'!$K$3=4,IF('Detailed Cash Flow Chart'!AN50="",0,'Detailed Cash Flow Chart'!AN50),0)</f>
        <v>#N/A</v>
      </c>
      <c r="AF50" s="139"/>
      <c r="AG50" s="145" t="e">
        <f ca="1">AE50
-IF('Financial Goals (non-recurring)'!$B$4=5,IF('Detailed Cash Flow Chart'!S50="",0,'Detailed Cash Flow Chart'!S50),0)
-IF('Financial Goals (non-recurring)'!$D$4=5,IF('Detailed Cash Flow Chart'!U50="",0,'Detailed Cash Flow Chart'!U50),0)
-IF('Financial Goals (non-recurring)'!$F$4=5,IF('Detailed Cash Flow Chart'!W50="",0,'Detailed Cash Flow Chart'!W50),0)
-IF('Financial Goals (non-recurring)'!$H$4=5,IF('Detailed Cash Flow Chart'!Y50="",0,'Detailed Cash Flow Chart'!Y50),0)
-IF('Financial Goals (non-recurring)'!$J$4=5,IF('Detailed Cash Flow Chart'!AA50="",0,'Detailed Cash Flow Chart'!AA50),0)
-IF('Financial Goals (recurring)'!$B$3=5,IF('Detailed Cash Flow Chart'!AG50="",0,'Detailed Cash Flow Chart'!AG50),0)
-IF('Financial Goals (recurring)'!$K$3=5,IF('Detailed Cash Flow Chart'!AN50="",0,'Detailed Cash Flow Chart'!AN50),0)</f>
        <v>#N/A</v>
      </c>
      <c r="AI50" s="145" t="e">
        <f ca="1">AG50
-IF('Financial Goals (non-recurring)'!$B$4=6,IF('Detailed Cash Flow Chart'!S50="",0,'Detailed Cash Flow Chart'!S50),0)
-IF('Financial Goals (non-recurring)'!$D$4=6,IF('Detailed Cash Flow Chart'!U50="",0,'Detailed Cash Flow Chart'!U50),0)
-IF('Financial Goals (non-recurring)'!$F$4=6,IF('Detailed Cash Flow Chart'!W50="",0,'Detailed Cash Flow Chart'!W50),0)
-IF('Financial Goals (non-recurring)'!$H$4=6,IF('Detailed Cash Flow Chart'!Y50="",0,'Detailed Cash Flow Chart'!Y50),0)
-IF('Financial Goals (non-recurring)'!$J$4=6,IF('Detailed Cash Flow Chart'!AA50="",0,'Detailed Cash Flow Chart'!AA50),0)
-IF('Financial Goals (recurring)'!$B$3=6,IF('Detailed Cash Flow Chart'!AG50="",0,'Detailed Cash Flow Chart'!AG50),0)
-IF('Financial Goals (recurring)'!$K$3=6,IF('Detailed Cash Flow Chart'!AN50="",0,'Detailed Cash Flow Chart'!AN50),0)</f>
        <v>#N/A</v>
      </c>
      <c r="AK50" s="145" t="e">
        <f ca="1">AI50
-IF('Financial Goals (non-recurring)'!$B$4=7,IF('Detailed Cash Flow Chart'!S50="",0,'Detailed Cash Flow Chart'!S50),0)
-IF('Financial Goals (non-recurring)'!$D$4=7,IF('Detailed Cash Flow Chart'!U50="",0,'Detailed Cash Flow Chart'!U50),0)
-IF('Financial Goals (non-recurring)'!$F$4=7,IF('Detailed Cash Flow Chart'!W50="",0,'Detailed Cash Flow Chart'!W50),0)
-IF('Financial Goals (non-recurring)'!$H$4=7,IF('Detailed Cash Flow Chart'!Y50="",0,'Detailed Cash Flow Chart'!Y50),0)
-IF('Financial Goals (non-recurring)'!$J$4=7,IF('Detailed Cash Flow Chart'!AA50="",0,'Detailed Cash Flow Chart'!AA50),0)
-IF('Financial Goals (recurring)'!$B$3=7,IF('Detailed Cash Flow Chart'!AG50="",0,'Detailed Cash Flow Chart'!AG50),0)
-IF('Financial Goals (recurring)'!$K$3=7,IF('Detailed Cash Flow Chart'!AN50="",0,'Detailed Cash Flow Chart'!AN50),0)</f>
        <v>#N/A</v>
      </c>
    </row>
    <row r="51" spans="1:37" ht="15.6">
      <c r="A51" s="38">
        <f ca="1">'Detailed Cash Flow Chart'!AJ51</f>
        <v>2061</v>
      </c>
      <c r="B51" s="40">
        <f ca="1">'Detailed Cash Flow Chart'!B51</f>
        <v>87</v>
      </c>
      <c r="C51" s="87">
        <f t="shared" ca="1" si="15"/>
        <v>0</v>
      </c>
      <c r="D51" s="87">
        <f t="shared" ca="1" si="10"/>
        <v>0</v>
      </c>
      <c r="E51" s="87">
        <f t="shared" ca="1" si="11"/>
        <v>0</v>
      </c>
      <c r="F51" s="87">
        <f t="shared" ca="1" si="12"/>
        <v>0</v>
      </c>
      <c r="G51" s="87">
        <f t="shared" ca="1" si="13"/>
        <v>0</v>
      </c>
      <c r="H51" s="87">
        <f t="shared" ca="1" si="6"/>
        <v>0</v>
      </c>
      <c r="I51" s="87">
        <f ca="1">'Detailed Cash Flow Chart'!D51</f>
        <v>1866073.5801778466</v>
      </c>
      <c r="J51" s="32">
        <f ca="1">'Detailed Cash Flow Chart'!C51</f>
        <v>1866073.5801778468</v>
      </c>
      <c r="K51" s="46">
        <f t="shared" ca="1" si="14"/>
        <v>0</v>
      </c>
      <c r="L51" s="32">
        <f ca="1">'Detailed Cash Flow Chart'!AQ51</f>
        <v>0</v>
      </c>
      <c r="M51" s="32">
        <f t="shared" ca="1" si="7"/>
        <v>0</v>
      </c>
      <c r="N51" s="28"/>
      <c r="O51" s="67"/>
      <c r="P51" s="67"/>
      <c r="Q51" s="67"/>
      <c r="R51" s="67"/>
      <c r="S51" s="67"/>
      <c r="T51" s="67"/>
      <c r="U51" s="67"/>
      <c r="W51" s="67"/>
      <c r="X51" s="67"/>
      <c r="Y51" s="140" t="e">
        <f ca="1">IF('Detailed Cash Flow Chart'!E51=0,NA(),M51-'Detailed Cash Flow Chart'!E51)</f>
        <v>#N/A</v>
      </c>
      <c r="Z51" s="83"/>
      <c r="AA51" s="141" t="e">
        <f ca="1">Y51
-IF('Financial Goals (non-recurring)'!$B$4=2,IF('Detailed Cash Flow Chart'!S51="",0,'Detailed Cash Flow Chart'!S51),0)
-IF('Financial Goals (non-recurring)'!$D$4=2,IF('Detailed Cash Flow Chart'!U51="",0,'Detailed Cash Flow Chart'!U51),0)
-IF('Financial Goals (non-recurring)'!$F$4=2,IF('Detailed Cash Flow Chart'!W51="",0,'Detailed Cash Flow Chart'!W51),0)
-IF('Financial Goals (non-recurring)'!$H$4=2,IF('Detailed Cash Flow Chart'!Y51="",0,'Detailed Cash Flow Chart'!Y51),0)
-IF('Financial Goals (non-recurring)'!$J$4=2,IF('Detailed Cash Flow Chart'!AA51="",0,'Detailed Cash Flow Chart'!AA51),0)
-IF('Financial Goals (recurring)'!$B$3=2,IF('Detailed Cash Flow Chart'!AG51="",0,'Detailed Cash Flow Chart'!AG51),0)
-IF('Financial Goals (recurring)'!$K$3=2,IF('Detailed Cash Flow Chart'!AN51="",0,'Detailed Cash Flow Chart'!AN51),0)</f>
        <v>#N/A</v>
      </c>
      <c r="AB51" s="139"/>
      <c r="AC51" s="140" t="e">
        <f ca="1">AA51
-IF('Financial Goals (non-recurring)'!$B$4=3,IF('Detailed Cash Flow Chart'!S51="",0,'Detailed Cash Flow Chart'!S51),0)
-IF('Financial Goals (non-recurring)'!$D$4=3,IF('Detailed Cash Flow Chart'!U51="",0,'Detailed Cash Flow Chart'!U51),0)
-IF('Financial Goals (non-recurring)'!$F$4=3,IF('Detailed Cash Flow Chart'!W51="",0,'Detailed Cash Flow Chart'!W51),0)
-IF('Financial Goals (non-recurring)'!$H$4=3,IF('Detailed Cash Flow Chart'!Y51="",0,'Detailed Cash Flow Chart'!Y51),0)
-IF('Financial Goals (non-recurring)'!$J$4=3,IF('Detailed Cash Flow Chart'!AA51="",0,'Detailed Cash Flow Chart'!AA51),0)
-IF('Financial Goals (recurring)'!$B$3=3,IF('Detailed Cash Flow Chart'!AG51="",0,'Detailed Cash Flow Chart'!AG51),0)
-IF('Financial Goals (recurring)'!$K$3=3,IF('Detailed Cash Flow Chart'!AN51="",0,'Detailed Cash Flow Chart'!AN51),0)</f>
        <v>#N/A</v>
      </c>
      <c r="AD51" s="83"/>
      <c r="AE51" s="146" t="e">
        <f ca="1">AC51
-IF('Financial Goals (non-recurring)'!$B$4=4,IF('Detailed Cash Flow Chart'!S51="",0,'Detailed Cash Flow Chart'!S51),0)
-IF('Financial Goals (non-recurring)'!$D$4=4,IF('Detailed Cash Flow Chart'!U51="",0,'Detailed Cash Flow Chart'!U51),0)
-IF('Financial Goals (non-recurring)'!$F$4=4,IF('Detailed Cash Flow Chart'!W51="",0,'Detailed Cash Flow Chart'!W51),0)
-IF('Financial Goals (non-recurring)'!$H$4=4,IF('Detailed Cash Flow Chart'!Y51="",0,'Detailed Cash Flow Chart'!Y51),0)
-IF('Financial Goals (non-recurring)'!$J$4=4,IF('Detailed Cash Flow Chart'!AA51="",0,'Detailed Cash Flow Chart'!AA51),0)
-IF('Financial Goals (recurring)'!$B$3=4,IF('Detailed Cash Flow Chart'!AG51="",0,'Detailed Cash Flow Chart'!AG51),0)
-IF('Financial Goals (recurring)'!$K$3=4,IF('Detailed Cash Flow Chart'!AN51="",0,'Detailed Cash Flow Chart'!AN51),0)</f>
        <v>#N/A</v>
      </c>
      <c r="AF51" s="139"/>
      <c r="AG51" s="145" t="e">
        <f ca="1">AE51
-IF('Financial Goals (non-recurring)'!$B$4=5,IF('Detailed Cash Flow Chart'!S51="",0,'Detailed Cash Flow Chart'!S51),0)
-IF('Financial Goals (non-recurring)'!$D$4=5,IF('Detailed Cash Flow Chart'!U51="",0,'Detailed Cash Flow Chart'!U51),0)
-IF('Financial Goals (non-recurring)'!$F$4=5,IF('Detailed Cash Flow Chart'!W51="",0,'Detailed Cash Flow Chart'!W51),0)
-IF('Financial Goals (non-recurring)'!$H$4=5,IF('Detailed Cash Flow Chart'!Y51="",0,'Detailed Cash Flow Chart'!Y51),0)
-IF('Financial Goals (non-recurring)'!$J$4=5,IF('Detailed Cash Flow Chart'!AA51="",0,'Detailed Cash Flow Chart'!AA51),0)
-IF('Financial Goals (recurring)'!$B$3=5,IF('Detailed Cash Flow Chart'!AG51="",0,'Detailed Cash Flow Chart'!AG51),0)
-IF('Financial Goals (recurring)'!$K$3=5,IF('Detailed Cash Flow Chart'!AN51="",0,'Detailed Cash Flow Chart'!AN51),0)</f>
        <v>#N/A</v>
      </c>
      <c r="AI51" s="145" t="e">
        <f ca="1">AG51
-IF('Financial Goals (non-recurring)'!$B$4=6,IF('Detailed Cash Flow Chart'!S51="",0,'Detailed Cash Flow Chart'!S51),0)
-IF('Financial Goals (non-recurring)'!$D$4=6,IF('Detailed Cash Flow Chart'!U51="",0,'Detailed Cash Flow Chart'!U51),0)
-IF('Financial Goals (non-recurring)'!$F$4=6,IF('Detailed Cash Flow Chart'!W51="",0,'Detailed Cash Flow Chart'!W51),0)
-IF('Financial Goals (non-recurring)'!$H$4=6,IF('Detailed Cash Flow Chart'!Y51="",0,'Detailed Cash Flow Chart'!Y51),0)
-IF('Financial Goals (non-recurring)'!$J$4=6,IF('Detailed Cash Flow Chart'!AA51="",0,'Detailed Cash Flow Chart'!AA51),0)
-IF('Financial Goals (recurring)'!$B$3=6,IF('Detailed Cash Flow Chart'!AG51="",0,'Detailed Cash Flow Chart'!AG51),0)
-IF('Financial Goals (recurring)'!$K$3=6,IF('Detailed Cash Flow Chart'!AN51="",0,'Detailed Cash Flow Chart'!AN51),0)</f>
        <v>#N/A</v>
      </c>
      <c r="AK51" s="145" t="e">
        <f ca="1">AI51
-IF('Financial Goals (non-recurring)'!$B$4=7,IF('Detailed Cash Flow Chart'!S51="",0,'Detailed Cash Flow Chart'!S51),0)
-IF('Financial Goals (non-recurring)'!$D$4=7,IF('Detailed Cash Flow Chart'!U51="",0,'Detailed Cash Flow Chart'!U51),0)
-IF('Financial Goals (non-recurring)'!$F$4=7,IF('Detailed Cash Flow Chart'!W51="",0,'Detailed Cash Flow Chart'!W51),0)
-IF('Financial Goals (non-recurring)'!$H$4=7,IF('Detailed Cash Flow Chart'!Y51="",0,'Detailed Cash Flow Chart'!Y51),0)
-IF('Financial Goals (non-recurring)'!$J$4=7,IF('Detailed Cash Flow Chart'!AA51="",0,'Detailed Cash Flow Chart'!AA51),0)
-IF('Financial Goals (recurring)'!$B$3=7,IF('Detailed Cash Flow Chart'!AG51="",0,'Detailed Cash Flow Chart'!AG51),0)
-IF('Financial Goals (recurring)'!$K$3=7,IF('Detailed Cash Flow Chart'!AN51="",0,'Detailed Cash Flow Chart'!AN51),0)</f>
        <v>#N/A</v>
      </c>
    </row>
    <row r="52" spans="1:37" ht="15.6">
      <c r="A52" s="38">
        <f ca="1">'Detailed Cash Flow Chart'!AJ52</f>
        <v>2062</v>
      </c>
      <c r="B52" s="40">
        <f ca="1">'Detailed Cash Flow Chart'!B52</f>
        <v>88</v>
      </c>
      <c r="C52" s="87">
        <f t="shared" ca="1" si="15"/>
        <v>0</v>
      </c>
      <c r="D52" s="87">
        <f t="shared" ca="1" si="10"/>
        <v>0</v>
      </c>
      <c r="E52" s="87">
        <f t="shared" ca="1" si="11"/>
        <v>0</v>
      </c>
      <c r="F52" s="87">
        <f t="shared" ca="1" si="12"/>
        <v>0</v>
      </c>
      <c r="G52" s="87">
        <f t="shared" ca="1" si="13"/>
        <v>0</v>
      </c>
      <c r="H52" s="87">
        <f t="shared" ca="1" si="6"/>
        <v>0</v>
      </c>
      <c r="I52" s="87">
        <f ca="1">'Detailed Cash Flow Chart'!D52</f>
        <v>2034020.2023938529</v>
      </c>
      <c r="J52" s="32">
        <f ca="1">'Detailed Cash Flow Chart'!C52</f>
        <v>2034020.2023938531</v>
      </c>
      <c r="K52" s="46">
        <f t="shared" ca="1" si="14"/>
        <v>0</v>
      </c>
      <c r="L52" s="32">
        <f ca="1">'Detailed Cash Flow Chart'!AQ52</f>
        <v>0</v>
      </c>
      <c r="M52" s="32">
        <f t="shared" ca="1" si="7"/>
        <v>0</v>
      </c>
      <c r="N52" s="28"/>
      <c r="O52" s="67"/>
      <c r="P52" s="67"/>
      <c r="Q52" s="67"/>
      <c r="R52" s="67"/>
      <c r="S52" s="67"/>
      <c r="T52" s="67"/>
      <c r="U52" s="67"/>
      <c r="W52" s="67"/>
      <c r="X52" s="67"/>
      <c r="Y52" s="140" t="e">
        <f ca="1">IF('Detailed Cash Flow Chart'!E52=0,NA(),M52-'Detailed Cash Flow Chart'!E52)</f>
        <v>#N/A</v>
      </c>
      <c r="Z52" s="83"/>
      <c r="AA52" s="141" t="e">
        <f ca="1">Y52
-IF('Financial Goals (non-recurring)'!$B$4=2,IF('Detailed Cash Flow Chart'!S52="",0,'Detailed Cash Flow Chart'!S52),0)
-IF('Financial Goals (non-recurring)'!$D$4=2,IF('Detailed Cash Flow Chart'!U52="",0,'Detailed Cash Flow Chart'!U52),0)
-IF('Financial Goals (non-recurring)'!$F$4=2,IF('Detailed Cash Flow Chart'!W52="",0,'Detailed Cash Flow Chart'!W52),0)
-IF('Financial Goals (non-recurring)'!$H$4=2,IF('Detailed Cash Flow Chart'!Y52="",0,'Detailed Cash Flow Chart'!Y52),0)
-IF('Financial Goals (non-recurring)'!$J$4=2,IF('Detailed Cash Flow Chart'!AA52="",0,'Detailed Cash Flow Chart'!AA52),0)
-IF('Financial Goals (recurring)'!$B$3=2,IF('Detailed Cash Flow Chart'!AG52="",0,'Detailed Cash Flow Chart'!AG52),0)
-IF('Financial Goals (recurring)'!$K$3=2,IF('Detailed Cash Flow Chart'!AN52="",0,'Detailed Cash Flow Chart'!AN52),0)</f>
        <v>#N/A</v>
      </c>
      <c r="AB52" s="139"/>
      <c r="AC52" s="140" t="e">
        <f ca="1">AA52
-IF('Financial Goals (non-recurring)'!$B$4=3,IF('Detailed Cash Flow Chart'!S52="",0,'Detailed Cash Flow Chart'!S52),0)
-IF('Financial Goals (non-recurring)'!$D$4=3,IF('Detailed Cash Flow Chart'!U52="",0,'Detailed Cash Flow Chart'!U52),0)
-IF('Financial Goals (non-recurring)'!$F$4=3,IF('Detailed Cash Flow Chart'!W52="",0,'Detailed Cash Flow Chart'!W52),0)
-IF('Financial Goals (non-recurring)'!$H$4=3,IF('Detailed Cash Flow Chart'!Y52="",0,'Detailed Cash Flow Chart'!Y52),0)
-IF('Financial Goals (non-recurring)'!$J$4=3,IF('Detailed Cash Flow Chart'!AA52="",0,'Detailed Cash Flow Chart'!AA52),0)
-IF('Financial Goals (recurring)'!$B$3=3,IF('Detailed Cash Flow Chart'!AG52="",0,'Detailed Cash Flow Chart'!AG52),0)
-IF('Financial Goals (recurring)'!$K$3=3,IF('Detailed Cash Flow Chart'!AN52="",0,'Detailed Cash Flow Chart'!AN52),0)</f>
        <v>#N/A</v>
      </c>
      <c r="AD52" s="83"/>
      <c r="AE52" s="146" t="e">
        <f ca="1">AC52
-IF('Financial Goals (non-recurring)'!$B$4=4,IF('Detailed Cash Flow Chart'!S52="",0,'Detailed Cash Flow Chart'!S52),0)
-IF('Financial Goals (non-recurring)'!$D$4=4,IF('Detailed Cash Flow Chart'!U52="",0,'Detailed Cash Flow Chart'!U52),0)
-IF('Financial Goals (non-recurring)'!$F$4=4,IF('Detailed Cash Flow Chart'!W52="",0,'Detailed Cash Flow Chart'!W52),0)
-IF('Financial Goals (non-recurring)'!$H$4=4,IF('Detailed Cash Flow Chart'!Y52="",0,'Detailed Cash Flow Chart'!Y52),0)
-IF('Financial Goals (non-recurring)'!$J$4=4,IF('Detailed Cash Flow Chart'!AA52="",0,'Detailed Cash Flow Chart'!AA52),0)
-IF('Financial Goals (recurring)'!$B$3=4,IF('Detailed Cash Flow Chart'!AG52="",0,'Detailed Cash Flow Chart'!AG52),0)
-IF('Financial Goals (recurring)'!$K$3=4,IF('Detailed Cash Flow Chart'!AN52="",0,'Detailed Cash Flow Chart'!AN52),0)</f>
        <v>#N/A</v>
      </c>
      <c r="AF52" s="139"/>
      <c r="AG52" s="145" t="e">
        <f ca="1">AE52
-IF('Financial Goals (non-recurring)'!$B$4=5,IF('Detailed Cash Flow Chart'!S52="",0,'Detailed Cash Flow Chart'!S52),0)
-IF('Financial Goals (non-recurring)'!$D$4=5,IF('Detailed Cash Flow Chart'!U52="",0,'Detailed Cash Flow Chart'!U52),0)
-IF('Financial Goals (non-recurring)'!$F$4=5,IF('Detailed Cash Flow Chart'!W52="",0,'Detailed Cash Flow Chart'!W52),0)
-IF('Financial Goals (non-recurring)'!$H$4=5,IF('Detailed Cash Flow Chart'!Y52="",0,'Detailed Cash Flow Chart'!Y52),0)
-IF('Financial Goals (non-recurring)'!$J$4=5,IF('Detailed Cash Flow Chart'!AA52="",0,'Detailed Cash Flow Chart'!AA52),0)
-IF('Financial Goals (recurring)'!$B$3=5,IF('Detailed Cash Flow Chart'!AG52="",0,'Detailed Cash Flow Chart'!AG52),0)
-IF('Financial Goals (recurring)'!$K$3=5,IF('Detailed Cash Flow Chart'!AN52="",0,'Detailed Cash Flow Chart'!AN52),0)</f>
        <v>#N/A</v>
      </c>
      <c r="AI52" s="145" t="e">
        <f ca="1">AG52
-IF('Financial Goals (non-recurring)'!$B$4=6,IF('Detailed Cash Flow Chart'!S52="",0,'Detailed Cash Flow Chart'!S52),0)
-IF('Financial Goals (non-recurring)'!$D$4=6,IF('Detailed Cash Flow Chart'!U52="",0,'Detailed Cash Flow Chart'!U52),0)
-IF('Financial Goals (non-recurring)'!$F$4=6,IF('Detailed Cash Flow Chart'!W52="",0,'Detailed Cash Flow Chart'!W52),0)
-IF('Financial Goals (non-recurring)'!$H$4=6,IF('Detailed Cash Flow Chart'!Y52="",0,'Detailed Cash Flow Chart'!Y52),0)
-IF('Financial Goals (non-recurring)'!$J$4=6,IF('Detailed Cash Flow Chart'!AA52="",0,'Detailed Cash Flow Chart'!AA52),0)
-IF('Financial Goals (recurring)'!$B$3=6,IF('Detailed Cash Flow Chart'!AG52="",0,'Detailed Cash Flow Chart'!AG52),0)
-IF('Financial Goals (recurring)'!$K$3=6,IF('Detailed Cash Flow Chart'!AN52="",0,'Detailed Cash Flow Chart'!AN52),0)</f>
        <v>#N/A</v>
      </c>
      <c r="AK52" s="145" t="e">
        <f ca="1">AI52
-IF('Financial Goals (non-recurring)'!$B$4=7,IF('Detailed Cash Flow Chart'!S52="",0,'Detailed Cash Flow Chart'!S52),0)
-IF('Financial Goals (non-recurring)'!$D$4=7,IF('Detailed Cash Flow Chart'!U52="",0,'Detailed Cash Flow Chart'!U52),0)
-IF('Financial Goals (non-recurring)'!$F$4=7,IF('Detailed Cash Flow Chart'!W52="",0,'Detailed Cash Flow Chart'!W52),0)
-IF('Financial Goals (non-recurring)'!$H$4=7,IF('Detailed Cash Flow Chart'!Y52="",0,'Detailed Cash Flow Chart'!Y52),0)
-IF('Financial Goals (non-recurring)'!$J$4=7,IF('Detailed Cash Flow Chart'!AA52="",0,'Detailed Cash Flow Chart'!AA52),0)
-IF('Financial Goals (recurring)'!$B$3=7,IF('Detailed Cash Flow Chart'!AG52="",0,'Detailed Cash Flow Chart'!AG52),0)
-IF('Financial Goals (recurring)'!$K$3=7,IF('Detailed Cash Flow Chart'!AN52="",0,'Detailed Cash Flow Chart'!AN52),0)</f>
        <v>#N/A</v>
      </c>
    </row>
    <row r="53" spans="1:37" ht="15.6">
      <c r="A53" s="38">
        <f ca="1">'Detailed Cash Flow Chart'!AJ53</f>
        <v>2063</v>
      </c>
      <c r="B53" s="40">
        <f ca="1">'Detailed Cash Flow Chart'!B53</f>
        <v>89</v>
      </c>
      <c r="C53" s="87">
        <f t="shared" ca="1" si="15"/>
        <v>0</v>
      </c>
      <c r="D53" s="87">
        <f t="shared" ca="1" si="10"/>
        <v>0</v>
      </c>
      <c r="E53" s="87">
        <f t="shared" ca="1" si="11"/>
        <v>0</v>
      </c>
      <c r="F53" s="87">
        <f t="shared" ca="1" si="12"/>
        <v>0</v>
      </c>
      <c r="G53" s="87">
        <f t="shared" ca="1" si="13"/>
        <v>0</v>
      </c>
      <c r="H53" s="87">
        <f t="shared" ca="1" si="6"/>
        <v>0</v>
      </c>
      <c r="I53" s="87">
        <f ca="1">'Detailed Cash Flow Chart'!D53</f>
        <v>2217082.0206092997</v>
      </c>
      <c r="J53" s="32">
        <f ca="1">'Detailed Cash Flow Chart'!C53</f>
        <v>2217082.0206093001</v>
      </c>
      <c r="K53" s="46">
        <f t="shared" ca="1" si="14"/>
        <v>0</v>
      </c>
      <c r="L53" s="32">
        <f ca="1">'Detailed Cash Flow Chart'!AQ53</f>
        <v>0</v>
      </c>
      <c r="M53" s="32">
        <f t="shared" ca="1" si="7"/>
        <v>0</v>
      </c>
      <c r="N53" s="28"/>
      <c r="O53" s="67"/>
      <c r="P53" s="67"/>
      <c r="Q53" s="67"/>
      <c r="R53" s="67"/>
      <c r="S53" s="67"/>
      <c r="T53" s="67"/>
      <c r="U53" s="67"/>
      <c r="W53" s="67"/>
      <c r="X53" s="67"/>
      <c r="Y53" s="140" t="e">
        <f ca="1">IF('Detailed Cash Flow Chart'!E53=0,NA(),M53-'Detailed Cash Flow Chart'!E53)</f>
        <v>#N/A</v>
      </c>
      <c r="Z53" s="83"/>
      <c r="AA53" s="141" t="e">
        <f ca="1">Y53
-IF('Financial Goals (non-recurring)'!$B$4=2,IF('Detailed Cash Flow Chart'!S53="",0,'Detailed Cash Flow Chart'!S53),0)
-IF('Financial Goals (non-recurring)'!$D$4=2,IF('Detailed Cash Flow Chart'!U53="",0,'Detailed Cash Flow Chart'!U53),0)
-IF('Financial Goals (non-recurring)'!$F$4=2,IF('Detailed Cash Flow Chart'!W53="",0,'Detailed Cash Flow Chart'!W53),0)
-IF('Financial Goals (non-recurring)'!$H$4=2,IF('Detailed Cash Flow Chart'!Y53="",0,'Detailed Cash Flow Chart'!Y53),0)
-IF('Financial Goals (non-recurring)'!$J$4=2,IF('Detailed Cash Flow Chart'!AA53="",0,'Detailed Cash Flow Chart'!AA53),0)
-IF('Financial Goals (recurring)'!$B$3=2,IF('Detailed Cash Flow Chart'!AG53="",0,'Detailed Cash Flow Chart'!AG53),0)
-IF('Financial Goals (recurring)'!$K$3=2,IF('Detailed Cash Flow Chart'!AN53="",0,'Detailed Cash Flow Chart'!AN53),0)</f>
        <v>#N/A</v>
      </c>
      <c r="AB53" s="139"/>
      <c r="AC53" s="140" t="e">
        <f ca="1">AA53
-IF('Financial Goals (non-recurring)'!$B$4=3,IF('Detailed Cash Flow Chart'!S53="",0,'Detailed Cash Flow Chart'!S53),0)
-IF('Financial Goals (non-recurring)'!$D$4=3,IF('Detailed Cash Flow Chart'!U53="",0,'Detailed Cash Flow Chart'!U53),0)
-IF('Financial Goals (non-recurring)'!$F$4=3,IF('Detailed Cash Flow Chart'!W53="",0,'Detailed Cash Flow Chart'!W53),0)
-IF('Financial Goals (non-recurring)'!$H$4=3,IF('Detailed Cash Flow Chart'!Y53="",0,'Detailed Cash Flow Chart'!Y53),0)
-IF('Financial Goals (non-recurring)'!$J$4=3,IF('Detailed Cash Flow Chart'!AA53="",0,'Detailed Cash Flow Chart'!AA53),0)
-IF('Financial Goals (recurring)'!$B$3=3,IF('Detailed Cash Flow Chart'!AG53="",0,'Detailed Cash Flow Chart'!AG53),0)
-IF('Financial Goals (recurring)'!$K$3=3,IF('Detailed Cash Flow Chart'!AN53="",0,'Detailed Cash Flow Chart'!AN53),0)</f>
        <v>#N/A</v>
      </c>
      <c r="AD53" s="83"/>
      <c r="AE53" s="146" t="e">
        <f ca="1">AC53
-IF('Financial Goals (non-recurring)'!$B$4=4,IF('Detailed Cash Flow Chart'!S53="",0,'Detailed Cash Flow Chart'!S53),0)
-IF('Financial Goals (non-recurring)'!$D$4=4,IF('Detailed Cash Flow Chart'!U53="",0,'Detailed Cash Flow Chart'!U53),0)
-IF('Financial Goals (non-recurring)'!$F$4=4,IF('Detailed Cash Flow Chart'!W53="",0,'Detailed Cash Flow Chart'!W53),0)
-IF('Financial Goals (non-recurring)'!$H$4=4,IF('Detailed Cash Flow Chart'!Y53="",0,'Detailed Cash Flow Chart'!Y53),0)
-IF('Financial Goals (non-recurring)'!$J$4=4,IF('Detailed Cash Flow Chart'!AA53="",0,'Detailed Cash Flow Chart'!AA53),0)
-IF('Financial Goals (recurring)'!$B$3=4,IF('Detailed Cash Flow Chart'!AG53="",0,'Detailed Cash Flow Chart'!AG53),0)
-IF('Financial Goals (recurring)'!$K$3=4,IF('Detailed Cash Flow Chart'!AN53="",0,'Detailed Cash Flow Chart'!AN53),0)</f>
        <v>#N/A</v>
      </c>
      <c r="AF53" s="139"/>
      <c r="AG53" s="145" t="e">
        <f ca="1">AE53
-IF('Financial Goals (non-recurring)'!$B$4=5,IF('Detailed Cash Flow Chart'!S53="",0,'Detailed Cash Flow Chart'!S53),0)
-IF('Financial Goals (non-recurring)'!$D$4=5,IF('Detailed Cash Flow Chart'!U53="",0,'Detailed Cash Flow Chart'!U53),0)
-IF('Financial Goals (non-recurring)'!$F$4=5,IF('Detailed Cash Flow Chart'!W53="",0,'Detailed Cash Flow Chart'!W53),0)
-IF('Financial Goals (non-recurring)'!$H$4=5,IF('Detailed Cash Flow Chart'!Y53="",0,'Detailed Cash Flow Chart'!Y53),0)
-IF('Financial Goals (non-recurring)'!$J$4=5,IF('Detailed Cash Flow Chart'!AA53="",0,'Detailed Cash Flow Chart'!AA53),0)
-IF('Financial Goals (recurring)'!$B$3=5,IF('Detailed Cash Flow Chart'!AG53="",0,'Detailed Cash Flow Chart'!AG53),0)
-IF('Financial Goals (recurring)'!$K$3=5,IF('Detailed Cash Flow Chart'!AN53="",0,'Detailed Cash Flow Chart'!AN53),0)</f>
        <v>#N/A</v>
      </c>
      <c r="AI53" s="145" t="e">
        <f ca="1">AG53
-IF('Financial Goals (non-recurring)'!$B$4=6,IF('Detailed Cash Flow Chart'!S53="",0,'Detailed Cash Flow Chart'!S53),0)
-IF('Financial Goals (non-recurring)'!$D$4=6,IF('Detailed Cash Flow Chart'!U53="",0,'Detailed Cash Flow Chart'!U53),0)
-IF('Financial Goals (non-recurring)'!$F$4=6,IF('Detailed Cash Flow Chart'!W53="",0,'Detailed Cash Flow Chart'!W53),0)
-IF('Financial Goals (non-recurring)'!$H$4=6,IF('Detailed Cash Flow Chart'!Y53="",0,'Detailed Cash Flow Chart'!Y53),0)
-IF('Financial Goals (non-recurring)'!$J$4=6,IF('Detailed Cash Flow Chart'!AA53="",0,'Detailed Cash Flow Chart'!AA53),0)
-IF('Financial Goals (recurring)'!$B$3=6,IF('Detailed Cash Flow Chart'!AG53="",0,'Detailed Cash Flow Chart'!AG53),0)
-IF('Financial Goals (recurring)'!$K$3=6,IF('Detailed Cash Flow Chart'!AN53="",0,'Detailed Cash Flow Chart'!AN53),0)</f>
        <v>#N/A</v>
      </c>
      <c r="AK53" s="145" t="e">
        <f ca="1">AI53
-IF('Financial Goals (non-recurring)'!$B$4=7,IF('Detailed Cash Flow Chart'!S53="",0,'Detailed Cash Flow Chart'!S53),0)
-IF('Financial Goals (non-recurring)'!$D$4=7,IF('Detailed Cash Flow Chart'!U53="",0,'Detailed Cash Flow Chart'!U53),0)
-IF('Financial Goals (non-recurring)'!$F$4=7,IF('Detailed Cash Flow Chart'!W53="",0,'Detailed Cash Flow Chart'!W53),0)
-IF('Financial Goals (non-recurring)'!$H$4=7,IF('Detailed Cash Flow Chart'!Y53="",0,'Detailed Cash Flow Chart'!Y53),0)
-IF('Financial Goals (non-recurring)'!$J$4=7,IF('Detailed Cash Flow Chart'!AA53="",0,'Detailed Cash Flow Chart'!AA53),0)
-IF('Financial Goals (recurring)'!$B$3=7,IF('Detailed Cash Flow Chart'!AG53="",0,'Detailed Cash Flow Chart'!AG53),0)
-IF('Financial Goals (recurring)'!$K$3=7,IF('Detailed Cash Flow Chart'!AN53="",0,'Detailed Cash Flow Chart'!AN53),0)</f>
        <v>#N/A</v>
      </c>
    </row>
    <row r="54" spans="1:37" ht="15.6">
      <c r="A54" s="38">
        <f ca="1">'Detailed Cash Flow Chart'!AJ54</f>
        <v>2064</v>
      </c>
      <c r="B54" s="40">
        <f ca="1">'Detailed Cash Flow Chart'!B54</f>
        <v>90</v>
      </c>
      <c r="C54" s="87">
        <f t="shared" ca="1" si="15"/>
        <v>0</v>
      </c>
      <c r="D54" s="87">
        <f t="shared" ca="1" si="10"/>
        <v>0</v>
      </c>
      <c r="E54" s="87">
        <f t="shared" ca="1" si="11"/>
        <v>0</v>
      </c>
      <c r="F54" s="87">
        <f t="shared" ca="1" si="12"/>
        <v>0</v>
      </c>
      <c r="G54" s="87">
        <f t="shared" ca="1" si="13"/>
        <v>0</v>
      </c>
      <c r="H54" s="87">
        <f t="shared" ca="1" si="6"/>
        <v>0</v>
      </c>
      <c r="I54" s="87">
        <f ca="1">'Detailed Cash Flow Chart'!D54</f>
        <v>2416619.4024641369</v>
      </c>
      <c r="J54" s="32">
        <f ca="1">'Detailed Cash Flow Chart'!C54</f>
        <v>2416619.4024641374</v>
      </c>
      <c r="K54" s="46">
        <f t="shared" ca="1" si="14"/>
        <v>0</v>
      </c>
      <c r="L54" s="32">
        <f ca="1">'Detailed Cash Flow Chart'!AQ54</f>
        <v>0</v>
      </c>
      <c r="M54" s="32">
        <f t="shared" ca="1" si="7"/>
        <v>0</v>
      </c>
      <c r="N54" s="28"/>
      <c r="O54" s="67"/>
      <c r="P54" s="67"/>
      <c r="Q54" s="67"/>
      <c r="R54" s="67"/>
      <c r="S54" s="67"/>
      <c r="T54" s="67"/>
      <c r="U54" s="67"/>
      <c r="W54" s="67"/>
      <c r="X54" s="67"/>
      <c r="Y54" s="140" t="e">
        <f ca="1">IF('Detailed Cash Flow Chart'!E54=0,NA(),M54-'Detailed Cash Flow Chart'!E54)</f>
        <v>#N/A</v>
      </c>
      <c r="Z54" s="83"/>
      <c r="AA54" s="141" t="e">
        <f ca="1">Y54
-IF('Financial Goals (non-recurring)'!$B$4=2,IF('Detailed Cash Flow Chart'!S54="",0,'Detailed Cash Flow Chart'!S54),0)
-IF('Financial Goals (non-recurring)'!$D$4=2,IF('Detailed Cash Flow Chart'!U54="",0,'Detailed Cash Flow Chart'!U54),0)
-IF('Financial Goals (non-recurring)'!$F$4=2,IF('Detailed Cash Flow Chart'!W54="",0,'Detailed Cash Flow Chart'!W54),0)
-IF('Financial Goals (non-recurring)'!$H$4=2,IF('Detailed Cash Flow Chart'!Y54="",0,'Detailed Cash Flow Chart'!Y54),0)
-IF('Financial Goals (non-recurring)'!$J$4=2,IF('Detailed Cash Flow Chart'!AA54="",0,'Detailed Cash Flow Chart'!AA54),0)
-IF('Financial Goals (recurring)'!$B$3=2,IF('Detailed Cash Flow Chart'!AG54="",0,'Detailed Cash Flow Chart'!AG54),0)
-IF('Financial Goals (recurring)'!$K$3=2,IF('Detailed Cash Flow Chart'!AN54="",0,'Detailed Cash Flow Chart'!AN54),0)</f>
        <v>#N/A</v>
      </c>
      <c r="AB54" s="139"/>
      <c r="AC54" s="140" t="e">
        <f ca="1">AA54
-IF('Financial Goals (non-recurring)'!$B$4=3,IF('Detailed Cash Flow Chart'!S54="",0,'Detailed Cash Flow Chart'!S54),0)
-IF('Financial Goals (non-recurring)'!$D$4=3,IF('Detailed Cash Flow Chart'!U54="",0,'Detailed Cash Flow Chart'!U54),0)
-IF('Financial Goals (non-recurring)'!$F$4=3,IF('Detailed Cash Flow Chart'!W54="",0,'Detailed Cash Flow Chart'!W54),0)
-IF('Financial Goals (non-recurring)'!$H$4=3,IF('Detailed Cash Flow Chart'!Y54="",0,'Detailed Cash Flow Chart'!Y54),0)
-IF('Financial Goals (non-recurring)'!$J$4=3,IF('Detailed Cash Flow Chart'!AA54="",0,'Detailed Cash Flow Chart'!AA54),0)
-IF('Financial Goals (recurring)'!$B$3=3,IF('Detailed Cash Flow Chart'!AG54="",0,'Detailed Cash Flow Chart'!AG54),0)
-IF('Financial Goals (recurring)'!$K$3=3,IF('Detailed Cash Flow Chart'!AN54="",0,'Detailed Cash Flow Chart'!AN54),0)</f>
        <v>#N/A</v>
      </c>
      <c r="AD54" s="83"/>
      <c r="AE54" s="146" t="e">
        <f ca="1">AC54
-IF('Financial Goals (non-recurring)'!$B$4=4,IF('Detailed Cash Flow Chart'!S54="",0,'Detailed Cash Flow Chart'!S54),0)
-IF('Financial Goals (non-recurring)'!$D$4=4,IF('Detailed Cash Flow Chart'!U54="",0,'Detailed Cash Flow Chart'!U54),0)
-IF('Financial Goals (non-recurring)'!$F$4=4,IF('Detailed Cash Flow Chart'!W54="",0,'Detailed Cash Flow Chart'!W54),0)
-IF('Financial Goals (non-recurring)'!$H$4=4,IF('Detailed Cash Flow Chart'!Y54="",0,'Detailed Cash Flow Chart'!Y54),0)
-IF('Financial Goals (non-recurring)'!$J$4=4,IF('Detailed Cash Flow Chart'!AA54="",0,'Detailed Cash Flow Chart'!AA54),0)
-IF('Financial Goals (recurring)'!$B$3=4,IF('Detailed Cash Flow Chart'!AG54="",0,'Detailed Cash Flow Chart'!AG54),0)
-IF('Financial Goals (recurring)'!$K$3=4,IF('Detailed Cash Flow Chart'!AN54="",0,'Detailed Cash Flow Chart'!AN54),0)</f>
        <v>#N/A</v>
      </c>
      <c r="AF54" s="139"/>
      <c r="AG54" s="145" t="e">
        <f ca="1">AE54
-IF('Financial Goals (non-recurring)'!$B$4=5,IF('Detailed Cash Flow Chart'!S54="",0,'Detailed Cash Flow Chart'!S54),0)
-IF('Financial Goals (non-recurring)'!$D$4=5,IF('Detailed Cash Flow Chart'!U54="",0,'Detailed Cash Flow Chart'!U54),0)
-IF('Financial Goals (non-recurring)'!$F$4=5,IF('Detailed Cash Flow Chart'!W54="",0,'Detailed Cash Flow Chart'!W54),0)
-IF('Financial Goals (non-recurring)'!$H$4=5,IF('Detailed Cash Flow Chart'!Y54="",0,'Detailed Cash Flow Chart'!Y54),0)
-IF('Financial Goals (non-recurring)'!$J$4=5,IF('Detailed Cash Flow Chart'!AA54="",0,'Detailed Cash Flow Chart'!AA54),0)
-IF('Financial Goals (recurring)'!$B$3=5,IF('Detailed Cash Flow Chart'!AG54="",0,'Detailed Cash Flow Chart'!AG54),0)
-IF('Financial Goals (recurring)'!$K$3=5,IF('Detailed Cash Flow Chart'!AN54="",0,'Detailed Cash Flow Chart'!AN54),0)</f>
        <v>#N/A</v>
      </c>
      <c r="AI54" s="145" t="e">
        <f ca="1">AG54
-IF('Financial Goals (non-recurring)'!$B$4=6,IF('Detailed Cash Flow Chart'!S54="",0,'Detailed Cash Flow Chart'!S54),0)
-IF('Financial Goals (non-recurring)'!$D$4=6,IF('Detailed Cash Flow Chart'!U54="",0,'Detailed Cash Flow Chart'!U54),0)
-IF('Financial Goals (non-recurring)'!$F$4=6,IF('Detailed Cash Flow Chart'!W54="",0,'Detailed Cash Flow Chart'!W54),0)
-IF('Financial Goals (non-recurring)'!$H$4=6,IF('Detailed Cash Flow Chart'!Y54="",0,'Detailed Cash Flow Chart'!Y54),0)
-IF('Financial Goals (non-recurring)'!$J$4=6,IF('Detailed Cash Flow Chart'!AA54="",0,'Detailed Cash Flow Chart'!AA54),0)
-IF('Financial Goals (recurring)'!$B$3=6,IF('Detailed Cash Flow Chart'!AG54="",0,'Detailed Cash Flow Chart'!AG54),0)
-IF('Financial Goals (recurring)'!$K$3=6,IF('Detailed Cash Flow Chart'!AN54="",0,'Detailed Cash Flow Chart'!AN54),0)</f>
        <v>#N/A</v>
      </c>
      <c r="AK54" s="145" t="e">
        <f ca="1">AI54
-IF('Financial Goals (non-recurring)'!$B$4=7,IF('Detailed Cash Flow Chart'!S54="",0,'Detailed Cash Flow Chart'!S54),0)
-IF('Financial Goals (non-recurring)'!$D$4=7,IF('Detailed Cash Flow Chart'!U54="",0,'Detailed Cash Flow Chart'!U54),0)
-IF('Financial Goals (non-recurring)'!$F$4=7,IF('Detailed Cash Flow Chart'!W54="",0,'Detailed Cash Flow Chart'!W54),0)
-IF('Financial Goals (non-recurring)'!$H$4=7,IF('Detailed Cash Flow Chart'!Y54="",0,'Detailed Cash Flow Chart'!Y54),0)
-IF('Financial Goals (non-recurring)'!$J$4=7,IF('Detailed Cash Flow Chart'!AA54="",0,'Detailed Cash Flow Chart'!AA54),0)
-IF('Financial Goals (recurring)'!$B$3=7,IF('Detailed Cash Flow Chart'!AG54="",0,'Detailed Cash Flow Chart'!AG54),0)
-IF('Financial Goals (recurring)'!$K$3=7,IF('Detailed Cash Flow Chart'!AN54="",0,'Detailed Cash Flow Chart'!AN54),0)</f>
        <v>#N/A</v>
      </c>
    </row>
    <row r="55" spans="1:37" ht="15.6">
      <c r="A55" s="38" t="str">
        <f ca="1">'Detailed Cash Flow Chart'!AJ55</f>
        <v/>
      </c>
      <c r="B55" s="40" t="str">
        <f ca="1">'Detailed Cash Flow Chart'!B55</f>
        <v/>
      </c>
      <c r="C55" s="87">
        <f t="shared" ca="1" si="15"/>
        <v>0</v>
      </c>
      <c r="D55" s="87">
        <f t="shared" ca="1" si="10"/>
        <v>0</v>
      </c>
      <c r="E55" s="87">
        <f t="shared" ca="1" si="11"/>
        <v>0</v>
      </c>
      <c r="F55" s="87">
        <f t="shared" ca="1" si="12"/>
        <v>0</v>
      </c>
      <c r="G55" s="87">
        <f t="shared" ca="1" si="13"/>
        <v>0</v>
      </c>
      <c r="H55" s="87">
        <f t="shared" ca="1" si="6"/>
        <v>0</v>
      </c>
      <c r="I55" s="87">
        <f ca="1">'Detailed Cash Flow Chart'!D55</f>
        <v>0</v>
      </c>
      <c r="J55" s="32" t="str">
        <f ca="1">'Detailed Cash Flow Chart'!C55</f>
        <v/>
      </c>
      <c r="K55" s="46">
        <f t="shared" ca="1" si="14"/>
        <v>0</v>
      </c>
      <c r="L55" s="32">
        <f ca="1">'Detailed Cash Flow Chart'!AQ55</f>
        <v>0</v>
      </c>
      <c r="M55" s="32">
        <f t="shared" ca="1" si="7"/>
        <v>0</v>
      </c>
      <c r="N55" s="28"/>
      <c r="O55" s="262"/>
      <c r="P55" s="67"/>
      <c r="Q55" s="67"/>
      <c r="R55" s="67"/>
      <c r="S55" s="67"/>
      <c r="T55" s="67"/>
      <c r="U55" s="67"/>
      <c r="W55" s="67"/>
      <c r="X55" s="67"/>
      <c r="Y55" s="140" t="e">
        <f ca="1">IF('Detailed Cash Flow Chart'!E55=0,NA(),M55-'Detailed Cash Flow Chart'!E55)</f>
        <v>#VALUE!</v>
      </c>
      <c r="Z55" s="83"/>
      <c r="AA55" s="141" t="e">
        <f ca="1">Y55
-IF('Financial Goals (non-recurring)'!$B$4=2,IF('Detailed Cash Flow Chart'!S55="",0,'Detailed Cash Flow Chart'!S55),0)
-IF('Financial Goals (non-recurring)'!$D$4=2,IF('Detailed Cash Flow Chart'!U55="",0,'Detailed Cash Flow Chart'!U55),0)
-IF('Financial Goals (non-recurring)'!$F$4=2,IF('Detailed Cash Flow Chart'!W55="",0,'Detailed Cash Flow Chart'!W55),0)
-IF('Financial Goals (non-recurring)'!$H$4=2,IF('Detailed Cash Flow Chart'!Y55="",0,'Detailed Cash Flow Chart'!Y55),0)
-IF('Financial Goals (non-recurring)'!$J$4=2,IF('Detailed Cash Flow Chart'!AA55="",0,'Detailed Cash Flow Chart'!AA55),0)
-IF('Financial Goals (recurring)'!$B$3=2,IF('Detailed Cash Flow Chart'!AG55="",0,'Detailed Cash Flow Chart'!AG55),0)
-IF('Financial Goals (recurring)'!$K$3=2,IF('Detailed Cash Flow Chart'!AN55="",0,'Detailed Cash Flow Chart'!AN55),0)</f>
        <v>#VALUE!</v>
      </c>
      <c r="AB55" s="139"/>
      <c r="AC55" s="140" t="e">
        <f ca="1">AA55
-IF('Financial Goals (non-recurring)'!$B$4=3,IF('Detailed Cash Flow Chart'!S55="",0,'Detailed Cash Flow Chart'!S55),0)
-IF('Financial Goals (non-recurring)'!$D$4=3,IF('Detailed Cash Flow Chart'!U55="",0,'Detailed Cash Flow Chart'!U55),0)
-IF('Financial Goals (non-recurring)'!$F$4=3,IF('Detailed Cash Flow Chart'!W55="",0,'Detailed Cash Flow Chart'!W55),0)
-IF('Financial Goals (non-recurring)'!$H$4=3,IF('Detailed Cash Flow Chart'!Y55="",0,'Detailed Cash Flow Chart'!Y55),0)
-IF('Financial Goals (non-recurring)'!$J$4=3,IF('Detailed Cash Flow Chart'!AA55="",0,'Detailed Cash Flow Chart'!AA55),0)
-IF('Financial Goals (recurring)'!$B$3=3,IF('Detailed Cash Flow Chart'!AG55="",0,'Detailed Cash Flow Chart'!AG55),0)
-IF('Financial Goals (recurring)'!$K$3=3,IF('Detailed Cash Flow Chart'!AN55="",0,'Detailed Cash Flow Chart'!AN55),0)</f>
        <v>#VALUE!</v>
      </c>
      <c r="AD55" s="83"/>
      <c r="AE55" s="146" t="e">
        <f ca="1">AC55
-IF('Financial Goals (non-recurring)'!$B$4=4,IF('Detailed Cash Flow Chart'!S55="",0,'Detailed Cash Flow Chart'!S55),0)
-IF('Financial Goals (non-recurring)'!$D$4=4,IF('Detailed Cash Flow Chart'!U55="",0,'Detailed Cash Flow Chart'!U55),0)
-IF('Financial Goals (non-recurring)'!$F$4=4,IF('Detailed Cash Flow Chart'!W55="",0,'Detailed Cash Flow Chart'!W55),0)
-IF('Financial Goals (non-recurring)'!$H$4=4,IF('Detailed Cash Flow Chart'!Y55="",0,'Detailed Cash Flow Chart'!Y55),0)
-IF('Financial Goals (non-recurring)'!$J$4=4,IF('Detailed Cash Flow Chart'!AA55="",0,'Detailed Cash Flow Chart'!AA55),0)
-IF('Financial Goals (recurring)'!$B$3=4,IF('Detailed Cash Flow Chart'!AG55="",0,'Detailed Cash Flow Chart'!AG55),0)
-IF('Financial Goals (recurring)'!$K$3=4,IF('Detailed Cash Flow Chart'!AN55="",0,'Detailed Cash Flow Chart'!AN55),0)</f>
        <v>#VALUE!</v>
      </c>
      <c r="AF55" s="139"/>
      <c r="AG55" s="145" t="e">
        <f ca="1">AE55
-IF('Financial Goals (non-recurring)'!$B$4=5,IF('Detailed Cash Flow Chart'!S55="",0,'Detailed Cash Flow Chart'!S55),0)
-IF('Financial Goals (non-recurring)'!$D$4=5,IF('Detailed Cash Flow Chart'!U55="",0,'Detailed Cash Flow Chart'!U55),0)
-IF('Financial Goals (non-recurring)'!$F$4=5,IF('Detailed Cash Flow Chart'!W55="",0,'Detailed Cash Flow Chart'!W55),0)
-IF('Financial Goals (non-recurring)'!$H$4=5,IF('Detailed Cash Flow Chart'!Y55="",0,'Detailed Cash Flow Chart'!Y55),0)
-IF('Financial Goals (non-recurring)'!$J$4=5,IF('Detailed Cash Flow Chart'!AA55="",0,'Detailed Cash Flow Chart'!AA55),0)
-IF('Financial Goals (recurring)'!$B$3=5,IF('Detailed Cash Flow Chart'!AG55="",0,'Detailed Cash Flow Chart'!AG55),0)
-IF('Financial Goals (recurring)'!$K$3=5,IF('Detailed Cash Flow Chart'!AN55="",0,'Detailed Cash Flow Chart'!AN55),0)</f>
        <v>#VALUE!</v>
      </c>
      <c r="AI55" s="145" t="e">
        <f ca="1">AG55
-IF('Financial Goals (non-recurring)'!$B$4=6,IF('Detailed Cash Flow Chart'!S55="",0,'Detailed Cash Flow Chart'!S55),0)
-IF('Financial Goals (non-recurring)'!$D$4=6,IF('Detailed Cash Flow Chart'!U55="",0,'Detailed Cash Flow Chart'!U55),0)
-IF('Financial Goals (non-recurring)'!$F$4=6,IF('Detailed Cash Flow Chart'!W55="",0,'Detailed Cash Flow Chart'!W55),0)
-IF('Financial Goals (non-recurring)'!$H$4=6,IF('Detailed Cash Flow Chart'!Y55="",0,'Detailed Cash Flow Chart'!Y55),0)
-IF('Financial Goals (non-recurring)'!$J$4=6,IF('Detailed Cash Flow Chart'!AA55="",0,'Detailed Cash Flow Chart'!AA55),0)
-IF('Financial Goals (recurring)'!$B$3=6,IF('Detailed Cash Flow Chart'!AG55="",0,'Detailed Cash Flow Chart'!AG55),0)
-IF('Financial Goals (recurring)'!$K$3=6,IF('Detailed Cash Flow Chart'!AN55="",0,'Detailed Cash Flow Chart'!AN55),0)</f>
        <v>#VALUE!</v>
      </c>
      <c r="AK55" s="145" t="e">
        <f ca="1">AI55
-IF('Financial Goals (non-recurring)'!$B$4=7,IF('Detailed Cash Flow Chart'!S55="",0,'Detailed Cash Flow Chart'!S55),0)
-IF('Financial Goals (non-recurring)'!$D$4=7,IF('Detailed Cash Flow Chart'!U55="",0,'Detailed Cash Flow Chart'!U55),0)
-IF('Financial Goals (non-recurring)'!$F$4=7,IF('Detailed Cash Flow Chart'!W55="",0,'Detailed Cash Flow Chart'!W55),0)
-IF('Financial Goals (non-recurring)'!$H$4=7,IF('Detailed Cash Flow Chart'!Y55="",0,'Detailed Cash Flow Chart'!Y55),0)
-IF('Financial Goals (non-recurring)'!$J$4=7,IF('Detailed Cash Flow Chart'!AA55="",0,'Detailed Cash Flow Chart'!AA55),0)
-IF('Financial Goals (recurring)'!$B$3=7,IF('Detailed Cash Flow Chart'!AG55="",0,'Detailed Cash Flow Chart'!AG55),0)
-IF('Financial Goals (recurring)'!$K$3=7,IF('Detailed Cash Flow Chart'!AN55="",0,'Detailed Cash Flow Chart'!AN55),0)</f>
        <v>#VALUE!</v>
      </c>
    </row>
    <row r="56" spans="1:37" ht="15.6">
      <c r="A56" s="38" t="str">
        <f ca="1">'Detailed Cash Flow Chart'!AJ56</f>
        <v/>
      </c>
      <c r="B56" s="40" t="str">
        <f ca="1">'Detailed Cash Flow Chart'!B56</f>
        <v/>
      </c>
      <c r="C56" s="87">
        <f t="shared" ca="1" si="15"/>
        <v>0</v>
      </c>
      <c r="D56" s="87">
        <f t="shared" ca="1" si="10"/>
        <v>0</v>
      </c>
      <c r="E56" s="87">
        <f t="shared" ca="1" si="11"/>
        <v>0</v>
      </c>
      <c r="F56" s="87">
        <f t="shared" ca="1" si="12"/>
        <v>0</v>
      </c>
      <c r="G56" s="87">
        <f t="shared" ca="1" si="13"/>
        <v>0</v>
      </c>
      <c r="H56" s="87">
        <f t="shared" ca="1" si="6"/>
        <v>0</v>
      </c>
      <c r="I56" s="87">
        <f ca="1">'Detailed Cash Flow Chart'!D56</f>
        <v>0</v>
      </c>
      <c r="J56" s="32" t="str">
        <f ca="1">'Detailed Cash Flow Chart'!C56</f>
        <v/>
      </c>
      <c r="K56" s="46">
        <f t="shared" ca="1" si="14"/>
        <v>0</v>
      </c>
      <c r="L56" s="32">
        <f ca="1">'Detailed Cash Flow Chart'!AQ56</f>
        <v>0</v>
      </c>
      <c r="M56" s="32">
        <f t="shared" ca="1" si="7"/>
        <v>0</v>
      </c>
      <c r="N56" s="28"/>
      <c r="O56" s="67"/>
      <c r="P56" s="67"/>
      <c r="Q56" s="67"/>
      <c r="R56" s="67"/>
      <c r="S56" s="67"/>
      <c r="T56" s="67"/>
      <c r="U56" s="67"/>
      <c r="W56" s="67"/>
      <c r="X56" s="67"/>
      <c r="Y56" s="140" t="e">
        <f ca="1">IF('Detailed Cash Flow Chart'!E56=0,NA(),M56-'Detailed Cash Flow Chart'!E56)</f>
        <v>#VALUE!</v>
      </c>
      <c r="Z56" s="83"/>
      <c r="AA56" s="141" t="e">
        <f ca="1">Y56
-IF('Financial Goals (non-recurring)'!$B$4=2,IF('Detailed Cash Flow Chart'!S56="",0,'Detailed Cash Flow Chart'!S56),0)
-IF('Financial Goals (non-recurring)'!$D$4=2,IF('Detailed Cash Flow Chart'!U56="",0,'Detailed Cash Flow Chart'!U56),0)
-IF('Financial Goals (non-recurring)'!$F$4=2,IF('Detailed Cash Flow Chart'!W56="",0,'Detailed Cash Flow Chart'!W56),0)
-IF('Financial Goals (non-recurring)'!$H$4=2,IF('Detailed Cash Flow Chart'!Y56="",0,'Detailed Cash Flow Chart'!Y56),0)
-IF('Financial Goals (non-recurring)'!$J$4=2,IF('Detailed Cash Flow Chart'!AA56="",0,'Detailed Cash Flow Chart'!AA56),0)
-IF('Financial Goals (recurring)'!$B$3=2,IF('Detailed Cash Flow Chart'!AG56="",0,'Detailed Cash Flow Chart'!AG56),0)
-IF('Financial Goals (recurring)'!$K$3=2,IF('Detailed Cash Flow Chart'!AN56="",0,'Detailed Cash Flow Chart'!AN56),0)</f>
        <v>#VALUE!</v>
      </c>
      <c r="AB56" s="139"/>
      <c r="AC56" s="140" t="e">
        <f ca="1">AA56
-IF('Financial Goals (non-recurring)'!$B$4=3,IF('Detailed Cash Flow Chart'!S56="",0,'Detailed Cash Flow Chart'!S56),0)
-IF('Financial Goals (non-recurring)'!$D$4=3,IF('Detailed Cash Flow Chart'!U56="",0,'Detailed Cash Flow Chart'!U56),0)
-IF('Financial Goals (non-recurring)'!$F$4=3,IF('Detailed Cash Flow Chart'!W56="",0,'Detailed Cash Flow Chart'!W56),0)
-IF('Financial Goals (non-recurring)'!$H$4=3,IF('Detailed Cash Flow Chart'!Y56="",0,'Detailed Cash Flow Chart'!Y56),0)
-IF('Financial Goals (non-recurring)'!$J$4=3,IF('Detailed Cash Flow Chart'!AA56="",0,'Detailed Cash Flow Chart'!AA56),0)
-IF('Financial Goals (recurring)'!$B$3=3,IF('Detailed Cash Flow Chart'!AG56="",0,'Detailed Cash Flow Chart'!AG56),0)
-IF('Financial Goals (recurring)'!$K$3=3,IF('Detailed Cash Flow Chart'!AN56="",0,'Detailed Cash Flow Chart'!AN56),0)</f>
        <v>#VALUE!</v>
      </c>
      <c r="AD56" s="83"/>
      <c r="AE56" s="146" t="e">
        <f ca="1">AC56
-IF('Financial Goals (non-recurring)'!$B$4=4,IF('Detailed Cash Flow Chart'!S56="",0,'Detailed Cash Flow Chart'!S56),0)
-IF('Financial Goals (non-recurring)'!$D$4=4,IF('Detailed Cash Flow Chart'!U56="",0,'Detailed Cash Flow Chart'!U56),0)
-IF('Financial Goals (non-recurring)'!$F$4=4,IF('Detailed Cash Flow Chart'!W56="",0,'Detailed Cash Flow Chart'!W56),0)
-IF('Financial Goals (non-recurring)'!$H$4=4,IF('Detailed Cash Flow Chart'!Y56="",0,'Detailed Cash Flow Chart'!Y56),0)
-IF('Financial Goals (non-recurring)'!$J$4=4,IF('Detailed Cash Flow Chart'!AA56="",0,'Detailed Cash Flow Chart'!AA56),0)
-IF('Financial Goals (recurring)'!$B$3=4,IF('Detailed Cash Flow Chart'!AG56="",0,'Detailed Cash Flow Chart'!AG56),0)
-IF('Financial Goals (recurring)'!$K$3=4,IF('Detailed Cash Flow Chart'!AN56="",0,'Detailed Cash Flow Chart'!AN56),0)</f>
        <v>#VALUE!</v>
      </c>
      <c r="AF56" s="139"/>
      <c r="AG56" s="145" t="e">
        <f ca="1">AE56
-IF('Financial Goals (non-recurring)'!$B$4=5,IF('Detailed Cash Flow Chart'!S56="",0,'Detailed Cash Flow Chart'!S56),0)
-IF('Financial Goals (non-recurring)'!$D$4=5,IF('Detailed Cash Flow Chart'!U56="",0,'Detailed Cash Flow Chart'!U56),0)
-IF('Financial Goals (non-recurring)'!$F$4=5,IF('Detailed Cash Flow Chart'!W56="",0,'Detailed Cash Flow Chart'!W56),0)
-IF('Financial Goals (non-recurring)'!$H$4=5,IF('Detailed Cash Flow Chart'!Y56="",0,'Detailed Cash Flow Chart'!Y56),0)
-IF('Financial Goals (non-recurring)'!$J$4=5,IF('Detailed Cash Flow Chart'!AA56="",0,'Detailed Cash Flow Chart'!AA56),0)
-IF('Financial Goals (recurring)'!$B$3=5,IF('Detailed Cash Flow Chart'!AG56="",0,'Detailed Cash Flow Chart'!AG56),0)
-IF('Financial Goals (recurring)'!$K$3=5,IF('Detailed Cash Flow Chart'!AN56="",0,'Detailed Cash Flow Chart'!AN56),0)</f>
        <v>#VALUE!</v>
      </c>
      <c r="AI56" s="145" t="e">
        <f ca="1">AG56
-IF('Financial Goals (non-recurring)'!$B$4=6,IF('Detailed Cash Flow Chart'!S56="",0,'Detailed Cash Flow Chart'!S56),0)
-IF('Financial Goals (non-recurring)'!$D$4=6,IF('Detailed Cash Flow Chart'!U56="",0,'Detailed Cash Flow Chart'!U56),0)
-IF('Financial Goals (non-recurring)'!$F$4=6,IF('Detailed Cash Flow Chart'!W56="",0,'Detailed Cash Flow Chart'!W56),0)
-IF('Financial Goals (non-recurring)'!$H$4=6,IF('Detailed Cash Flow Chart'!Y56="",0,'Detailed Cash Flow Chart'!Y56),0)
-IF('Financial Goals (non-recurring)'!$J$4=6,IF('Detailed Cash Flow Chart'!AA56="",0,'Detailed Cash Flow Chart'!AA56),0)
-IF('Financial Goals (recurring)'!$B$3=6,IF('Detailed Cash Flow Chart'!AG56="",0,'Detailed Cash Flow Chart'!AG56),0)
-IF('Financial Goals (recurring)'!$K$3=6,IF('Detailed Cash Flow Chart'!AN56="",0,'Detailed Cash Flow Chart'!AN56),0)</f>
        <v>#VALUE!</v>
      </c>
      <c r="AK56" s="145" t="e">
        <f ca="1">AI56
-IF('Financial Goals (non-recurring)'!$B$4=7,IF('Detailed Cash Flow Chart'!S56="",0,'Detailed Cash Flow Chart'!S56),0)
-IF('Financial Goals (non-recurring)'!$D$4=7,IF('Detailed Cash Flow Chart'!U56="",0,'Detailed Cash Flow Chart'!U56),0)
-IF('Financial Goals (non-recurring)'!$F$4=7,IF('Detailed Cash Flow Chart'!W56="",0,'Detailed Cash Flow Chart'!W56),0)
-IF('Financial Goals (non-recurring)'!$H$4=7,IF('Detailed Cash Flow Chart'!Y56="",0,'Detailed Cash Flow Chart'!Y56),0)
-IF('Financial Goals (non-recurring)'!$J$4=7,IF('Detailed Cash Flow Chart'!AA56="",0,'Detailed Cash Flow Chart'!AA56),0)
-IF('Financial Goals (recurring)'!$B$3=7,IF('Detailed Cash Flow Chart'!AG56="",0,'Detailed Cash Flow Chart'!AG56),0)
-IF('Financial Goals (recurring)'!$K$3=7,IF('Detailed Cash Flow Chart'!AN56="",0,'Detailed Cash Flow Chart'!AN56),0)</f>
        <v>#VALUE!</v>
      </c>
    </row>
    <row r="57" spans="1:37" ht="15.6">
      <c r="A57" s="38" t="str">
        <f ca="1">'Detailed Cash Flow Chart'!AJ57</f>
        <v/>
      </c>
      <c r="B57" s="40" t="str">
        <f ca="1">'Detailed Cash Flow Chart'!B57</f>
        <v/>
      </c>
      <c r="C57" s="87">
        <f t="shared" ca="1" si="15"/>
        <v>0</v>
      </c>
      <c r="D57" s="87">
        <f t="shared" ca="1" si="10"/>
        <v>0</v>
      </c>
      <c r="E57" s="87">
        <f t="shared" ca="1" si="11"/>
        <v>0</v>
      </c>
      <c r="F57" s="87">
        <f t="shared" ca="1" si="12"/>
        <v>0</v>
      </c>
      <c r="G57" s="87">
        <f t="shared" ca="1" si="13"/>
        <v>0</v>
      </c>
      <c r="H57" s="87">
        <f t="shared" ca="1" si="6"/>
        <v>0</v>
      </c>
      <c r="I57" s="87">
        <f ca="1">'Detailed Cash Flow Chart'!D57</f>
        <v>0</v>
      </c>
      <c r="J57" s="32" t="str">
        <f ca="1">'Detailed Cash Flow Chart'!C57</f>
        <v/>
      </c>
      <c r="K57" s="46">
        <f t="shared" ca="1" si="14"/>
        <v>0</v>
      </c>
      <c r="L57" s="32">
        <f ca="1">'Detailed Cash Flow Chart'!AQ57</f>
        <v>0</v>
      </c>
      <c r="M57" s="32">
        <f t="shared" ca="1" si="7"/>
        <v>0</v>
      </c>
      <c r="N57" s="28"/>
      <c r="O57" s="67"/>
      <c r="P57" s="67"/>
      <c r="Q57" s="67"/>
      <c r="R57" s="67"/>
      <c r="S57" s="67"/>
      <c r="T57" s="67"/>
      <c r="U57" s="67"/>
      <c r="W57" s="67"/>
      <c r="X57" s="67"/>
      <c r="Y57" s="140" t="e">
        <f ca="1">IF('Detailed Cash Flow Chart'!E57=0,NA(),M57-'Detailed Cash Flow Chart'!E57)</f>
        <v>#VALUE!</v>
      </c>
      <c r="Z57" s="83"/>
      <c r="AA57" s="141" t="e">
        <f ca="1">Y57
-IF('Financial Goals (non-recurring)'!$B$4=2,IF('Detailed Cash Flow Chart'!S57="",0,'Detailed Cash Flow Chart'!S57),0)
-IF('Financial Goals (non-recurring)'!$D$4=2,IF('Detailed Cash Flow Chart'!U57="",0,'Detailed Cash Flow Chart'!U57),0)
-IF('Financial Goals (non-recurring)'!$F$4=2,IF('Detailed Cash Flow Chart'!W57="",0,'Detailed Cash Flow Chart'!W57),0)
-IF('Financial Goals (non-recurring)'!$H$4=2,IF('Detailed Cash Flow Chart'!Y57="",0,'Detailed Cash Flow Chart'!Y57),0)
-IF('Financial Goals (non-recurring)'!$J$4=2,IF('Detailed Cash Flow Chart'!AA57="",0,'Detailed Cash Flow Chart'!AA57),0)
-IF('Financial Goals (recurring)'!$B$3=2,IF('Detailed Cash Flow Chart'!AG57="",0,'Detailed Cash Flow Chart'!AG57),0)
-IF('Financial Goals (recurring)'!$K$3=2,IF('Detailed Cash Flow Chart'!AN57="",0,'Detailed Cash Flow Chart'!AN57),0)</f>
        <v>#VALUE!</v>
      </c>
      <c r="AB57" s="139"/>
      <c r="AC57" s="140" t="e">
        <f ca="1">AA57
-IF('Financial Goals (non-recurring)'!$B$4=3,IF('Detailed Cash Flow Chart'!S57="",0,'Detailed Cash Flow Chart'!S57),0)
-IF('Financial Goals (non-recurring)'!$D$4=3,IF('Detailed Cash Flow Chart'!U57="",0,'Detailed Cash Flow Chart'!U57),0)
-IF('Financial Goals (non-recurring)'!$F$4=3,IF('Detailed Cash Flow Chart'!W57="",0,'Detailed Cash Flow Chart'!W57),0)
-IF('Financial Goals (non-recurring)'!$H$4=3,IF('Detailed Cash Flow Chart'!Y57="",0,'Detailed Cash Flow Chart'!Y57),0)
-IF('Financial Goals (non-recurring)'!$J$4=3,IF('Detailed Cash Flow Chart'!AA57="",0,'Detailed Cash Flow Chart'!AA57),0)
-IF('Financial Goals (recurring)'!$B$3=3,IF('Detailed Cash Flow Chart'!AG57="",0,'Detailed Cash Flow Chart'!AG57),0)
-IF('Financial Goals (recurring)'!$K$3=3,IF('Detailed Cash Flow Chart'!AN57="",0,'Detailed Cash Flow Chart'!AN57),0)</f>
        <v>#VALUE!</v>
      </c>
      <c r="AD57" s="83"/>
      <c r="AE57" s="146" t="e">
        <f ca="1">AC57
-IF('Financial Goals (non-recurring)'!$B$4=4,IF('Detailed Cash Flow Chart'!S57="",0,'Detailed Cash Flow Chart'!S57),0)
-IF('Financial Goals (non-recurring)'!$D$4=4,IF('Detailed Cash Flow Chart'!U57="",0,'Detailed Cash Flow Chart'!U57),0)
-IF('Financial Goals (non-recurring)'!$F$4=4,IF('Detailed Cash Flow Chart'!W57="",0,'Detailed Cash Flow Chart'!W57),0)
-IF('Financial Goals (non-recurring)'!$H$4=4,IF('Detailed Cash Flow Chart'!Y57="",0,'Detailed Cash Flow Chart'!Y57),0)
-IF('Financial Goals (non-recurring)'!$J$4=4,IF('Detailed Cash Flow Chart'!AA57="",0,'Detailed Cash Flow Chart'!AA57),0)
-IF('Financial Goals (recurring)'!$B$3=4,IF('Detailed Cash Flow Chart'!AG57="",0,'Detailed Cash Flow Chart'!AG57),0)
-IF('Financial Goals (recurring)'!$K$3=4,IF('Detailed Cash Flow Chart'!AN57="",0,'Detailed Cash Flow Chart'!AN57),0)</f>
        <v>#VALUE!</v>
      </c>
      <c r="AF57" s="139"/>
      <c r="AG57" s="145" t="e">
        <f ca="1">AE57
-IF('Financial Goals (non-recurring)'!$B$4=5,IF('Detailed Cash Flow Chart'!S57="",0,'Detailed Cash Flow Chart'!S57),0)
-IF('Financial Goals (non-recurring)'!$D$4=5,IF('Detailed Cash Flow Chart'!U57="",0,'Detailed Cash Flow Chart'!U57),0)
-IF('Financial Goals (non-recurring)'!$F$4=5,IF('Detailed Cash Flow Chart'!W57="",0,'Detailed Cash Flow Chart'!W57),0)
-IF('Financial Goals (non-recurring)'!$H$4=5,IF('Detailed Cash Flow Chart'!Y57="",0,'Detailed Cash Flow Chart'!Y57),0)
-IF('Financial Goals (non-recurring)'!$J$4=5,IF('Detailed Cash Flow Chart'!AA57="",0,'Detailed Cash Flow Chart'!AA57),0)
-IF('Financial Goals (recurring)'!$B$3=5,IF('Detailed Cash Flow Chart'!AG57="",0,'Detailed Cash Flow Chart'!AG57),0)
-IF('Financial Goals (recurring)'!$K$3=5,IF('Detailed Cash Flow Chart'!AN57="",0,'Detailed Cash Flow Chart'!AN57),0)</f>
        <v>#VALUE!</v>
      </c>
      <c r="AI57" s="145" t="e">
        <f ca="1">AG57
-IF('Financial Goals (non-recurring)'!$B$4=6,IF('Detailed Cash Flow Chart'!S57="",0,'Detailed Cash Flow Chart'!S57),0)
-IF('Financial Goals (non-recurring)'!$D$4=6,IF('Detailed Cash Flow Chart'!U57="",0,'Detailed Cash Flow Chart'!U57),0)
-IF('Financial Goals (non-recurring)'!$F$4=6,IF('Detailed Cash Flow Chart'!W57="",0,'Detailed Cash Flow Chart'!W57),0)
-IF('Financial Goals (non-recurring)'!$H$4=6,IF('Detailed Cash Flow Chart'!Y57="",0,'Detailed Cash Flow Chart'!Y57),0)
-IF('Financial Goals (non-recurring)'!$J$4=6,IF('Detailed Cash Flow Chart'!AA57="",0,'Detailed Cash Flow Chart'!AA57),0)
-IF('Financial Goals (recurring)'!$B$3=6,IF('Detailed Cash Flow Chart'!AG57="",0,'Detailed Cash Flow Chart'!AG57),0)
-IF('Financial Goals (recurring)'!$K$3=6,IF('Detailed Cash Flow Chart'!AN57="",0,'Detailed Cash Flow Chart'!AN57),0)</f>
        <v>#VALUE!</v>
      </c>
      <c r="AK57" s="145" t="e">
        <f ca="1">AI57
-IF('Financial Goals (non-recurring)'!$B$4=7,IF('Detailed Cash Flow Chart'!S57="",0,'Detailed Cash Flow Chart'!S57),0)
-IF('Financial Goals (non-recurring)'!$D$4=7,IF('Detailed Cash Flow Chart'!U57="",0,'Detailed Cash Flow Chart'!U57),0)
-IF('Financial Goals (non-recurring)'!$F$4=7,IF('Detailed Cash Flow Chart'!W57="",0,'Detailed Cash Flow Chart'!W57),0)
-IF('Financial Goals (non-recurring)'!$H$4=7,IF('Detailed Cash Flow Chart'!Y57="",0,'Detailed Cash Flow Chart'!Y57),0)
-IF('Financial Goals (non-recurring)'!$J$4=7,IF('Detailed Cash Flow Chart'!AA57="",0,'Detailed Cash Flow Chart'!AA57),0)
-IF('Financial Goals (recurring)'!$B$3=7,IF('Detailed Cash Flow Chart'!AG57="",0,'Detailed Cash Flow Chart'!AG57),0)
-IF('Financial Goals (recurring)'!$K$3=7,IF('Detailed Cash Flow Chart'!AN57="",0,'Detailed Cash Flow Chart'!AN57),0)</f>
        <v>#VALUE!</v>
      </c>
    </row>
    <row r="58" spans="1:37" ht="15.6">
      <c r="A58" s="38" t="str">
        <f ca="1">'Detailed Cash Flow Chart'!AJ58</f>
        <v/>
      </c>
      <c r="B58" s="40" t="str">
        <f ca="1">'Detailed Cash Flow Chart'!B58</f>
        <v/>
      </c>
      <c r="C58" s="87">
        <f t="shared" ca="1" si="15"/>
        <v>0</v>
      </c>
      <c r="D58" s="87">
        <f t="shared" ca="1" si="10"/>
        <v>0</v>
      </c>
      <c r="E58" s="87">
        <f t="shared" ca="1" si="11"/>
        <v>0</v>
      </c>
      <c r="F58" s="87">
        <f t="shared" ca="1" si="12"/>
        <v>0</v>
      </c>
      <c r="G58" s="87">
        <f t="shared" ca="1" si="13"/>
        <v>0</v>
      </c>
      <c r="H58" s="87">
        <f t="shared" ca="1" si="6"/>
        <v>0</v>
      </c>
      <c r="I58" s="87">
        <f ca="1">'Detailed Cash Flow Chart'!D58</f>
        <v>0</v>
      </c>
      <c r="J58" s="32" t="str">
        <f ca="1">'Detailed Cash Flow Chart'!C58</f>
        <v/>
      </c>
      <c r="K58" s="46">
        <f t="shared" ca="1" si="14"/>
        <v>0</v>
      </c>
      <c r="L58" s="32">
        <f ca="1">'Detailed Cash Flow Chart'!AQ58</f>
        <v>0</v>
      </c>
      <c r="M58" s="32">
        <f t="shared" ca="1" si="7"/>
        <v>0</v>
      </c>
      <c r="N58" s="28"/>
      <c r="O58" s="67"/>
      <c r="P58" s="67"/>
      <c r="Q58" s="67"/>
      <c r="R58" s="67"/>
      <c r="S58" s="67"/>
      <c r="T58" s="67"/>
      <c r="U58" s="67"/>
      <c r="W58" s="67"/>
      <c r="X58" s="67"/>
      <c r="Y58" s="140" t="e">
        <f ca="1">IF('Detailed Cash Flow Chart'!E58=0,NA(),M58-'Detailed Cash Flow Chart'!E58)</f>
        <v>#VALUE!</v>
      </c>
      <c r="Z58" s="83"/>
      <c r="AA58" s="141" t="e">
        <f ca="1">Y58
-IF('Financial Goals (non-recurring)'!$B$4=2,IF('Detailed Cash Flow Chart'!S58="",0,'Detailed Cash Flow Chart'!S58),0)
-IF('Financial Goals (non-recurring)'!$D$4=2,IF('Detailed Cash Flow Chart'!U58="",0,'Detailed Cash Flow Chart'!U58),0)
-IF('Financial Goals (non-recurring)'!$F$4=2,IF('Detailed Cash Flow Chart'!W58="",0,'Detailed Cash Flow Chart'!W58),0)
-IF('Financial Goals (non-recurring)'!$H$4=2,IF('Detailed Cash Flow Chart'!Y58="",0,'Detailed Cash Flow Chart'!Y58),0)
-IF('Financial Goals (non-recurring)'!$J$4=2,IF('Detailed Cash Flow Chart'!AA58="",0,'Detailed Cash Flow Chart'!AA58),0)
-IF('Financial Goals (recurring)'!$B$3=2,IF('Detailed Cash Flow Chart'!AG58="",0,'Detailed Cash Flow Chart'!AG58),0)
-IF('Financial Goals (recurring)'!$K$3=2,IF('Detailed Cash Flow Chart'!AN58="",0,'Detailed Cash Flow Chart'!AN58),0)</f>
        <v>#VALUE!</v>
      </c>
      <c r="AB58" s="139"/>
      <c r="AC58" s="140" t="e">
        <f ca="1">AA58
-IF('Financial Goals (non-recurring)'!$B$4=3,IF('Detailed Cash Flow Chart'!S58="",0,'Detailed Cash Flow Chart'!S58),0)
-IF('Financial Goals (non-recurring)'!$D$4=3,IF('Detailed Cash Flow Chart'!U58="",0,'Detailed Cash Flow Chart'!U58),0)
-IF('Financial Goals (non-recurring)'!$F$4=3,IF('Detailed Cash Flow Chart'!W58="",0,'Detailed Cash Flow Chart'!W58),0)
-IF('Financial Goals (non-recurring)'!$H$4=3,IF('Detailed Cash Flow Chart'!Y58="",0,'Detailed Cash Flow Chart'!Y58),0)
-IF('Financial Goals (non-recurring)'!$J$4=3,IF('Detailed Cash Flow Chart'!AA58="",0,'Detailed Cash Flow Chart'!AA58),0)
-IF('Financial Goals (recurring)'!$B$3=3,IF('Detailed Cash Flow Chart'!AG58="",0,'Detailed Cash Flow Chart'!AG58),0)
-IF('Financial Goals (recurring)'!$K$3=3,IF('Detailed Cash Flow Chart'!AN58="",0,'Detailed Cash Flow Chart'!AN58),0)</f>
        <v>#VALUE!</v>
      </c>
      <c r="AD58" s="83"/>
      <c r="AE58" s="146" t="e">
        <f ca="1">AC58
-IF('Financial Goals (non-recurring)'!$B$4=4,IF('Detailed Cash Flow Chart'!S58="",0,'Detailed Cash Flow Chart'!S58),0)
-IF('Financial Goals (non-recurring)'!$D$4=4,IF('Detailed Cash Flow Chart'!U58="",0,'Detailed Cash Flow Chart'!U58),0)
-IF('Financial Goals (non-recurring)'!$F$4=4,IF('Detailed Cash Flow Chart'!W58="",0,'Detailed Cash Flow Chart'!W58),0)
-IF('Financial Goals (non-recurring)'!$H$4=4,IF('Detailed Cash Flow Chart'!Y58="",0,'Detailed Cash Flow Chart'!Y58),0)
-IF('Financial Goals (non-recurring)'!$J$4=4,IF('Detailed Cash Flow Chart'!AA58="",0,'Detailed Cash Flow Chart'!AA58),0)
-IF('Financial Goals (recurring)'!$B$3=4,IF('Detailed Cash Flow Chart'!AG58="",0,'Detailed Cash Flow Chart'!AG58),0)
-IF('Financial Goals (recurring)'!$K$3=4,IF('Detailed Cash Flow Chart'!AN58="",0,'Detailed Cash Flow Chart'!AN58),0)</f>
        <v>#VALUE!</v>
      </c>
      <c r="AF58" s="139"/>
      <c r="AG58" s="145" t="e">
        <f ca="1">AE58
-IF('Financial Goals (non-recurring)'!$B$4=5,IF('Detailed Cash Flow Chart'!S58="",0,'Detailed Cash Flow Chart'!S58),0)
-IF('Financial Goals (non-recurring)'!$D$4=5,IF('Detailed Cash Flow Chart'!U58="",0,'Detailed Cash Flow Chart'!U58),0)
-IF('Financial Goals (non-recurring)'!$F$4=5,IF('Detailed Cash Flow Chart'!W58="",0,'Detailed Cash Flow Chart'!W58),0)
-IF('Financial Goals (non-recurring)'!$H$4=5,IF('Detailed Cash Flow Chart'!Y58="",0,'Detailed Cash Flow Chart'!Y58),0)
-IF('Financial Goals (non-recurring)'!$J$4=5,IF('Detailed Cash Flow Chart'!AA58="",0,'Detailed Cash Flow Chart'!AA58),0)
-IF('Financial Goals (recurring)'!$B$3=5,IF('Detailed Cash Flow Chart'!AG58="",0,'Detailed Cash Flow Chart'!AG58),0)
-IF('Financial Goals (recurring)'!$K$3=5,IF('Detailed Cash Flow Chart'!AN58="",0,'Detailed Cash Flow Chart'!AN58),0)</f>
        <v>#VALUE!</v>
      </c>
      <c r="AI58" s="145" t="e">
        <f ca="1">AG58
-IF('Financial Goals (non-recurring)'!$B$4=6,IF('Detailed Cash Flow Chart'!S58="",0,'Detailed Cash Flow Chart'!S58),0)
-IF('Financial Goals (non-recurring)'!$D$4=6,IF('Detailed Cash Flow Chart'!U58="",0,'Detailed Cash Flow Chart'!U58),0)
-IF('Financial Goals (non-recurring)'!$F$4=6,IF('Detailed Cash Flow Chart'!W58="",0,'Detailed Cash Flow Chart'!W58),0)
-IF('Financial Goals (non-recurring)'!$H$4=6,IF('Detailed Cash Flow Chart'!Y58="",0,'Detailed Cash Flow Chart'!Y58),0)
-IF('Financial Goals (non-recurring)'!$J$4=6,IF('Detailed Cash Flow Chart'!AA58="",0,'Detailed Cash Flow Chart'!AA58),0)
-IF('Financial Goals (recurring)'!$B$3=6,IF('Detailed Cash Flow Chart'!AG58="",0,'Detailed Cash Flow Chart'!AG58),0)
-IF('Financial Goals (recurring)'!$K$3=6,IF('Detailed Cash Flow Chart'!AN58="",0,'Detailed Cash Flow Chart'!AN58),0)</f>
        <v>#VALUE!</v>
      </c>
      <c r="AK58" s="145" t="e">
        <f ca="1">AI58
-IF('Financial Goals (non-recurring)'!$B$4=7,IF('Detailed Cash Flow Chart'!S58="",0,'Detailed Cash Flow Chart'!S58),0)
-IF('Financial Goals (non-recurring)'!$D$4=7,IF('Detailed Cash Flow Chart'!U58="",0,'Detailed Cash Flow Chart'!U58),0)
-IF('Financial Goals (non-recurring)'!$F$4=7,IF('Detailed Cash Flow Chart'!W58="",0,'Detailed Cash Flow Chart'!W58),0)
-IF('Financial Goals (non-recurring)'!$H$4=7,IF('Detailed Cash Flow Chart'!Y58="",0,'Detailed Cash Flow Chart'!Y58),0)
-IF('Financial Goals (non-recurring)'!$J$4=7,IF('Detailed Cash Flow Chart'!AA58="",0,'Detailed Cash Flow Chart'!AA58),0)
-IF('Financial Goals (recurring)'!$B$3=7,IF('Detailed Cash Flow Chart'!AG58="",0,'Detailed Cash Flow Chart'!AG58),0)
-IF('Financial Goals (recurring)'!$K$3=7,IF('Detailed Cash Flow Chart'!AN58="",0,'Detailed Cash Flow Chart'!AN58),0)</f>
        <v>#VALUE!</v>
      </c>
    </row>
    <row r="59" spans="1:37" ht="15.6">
      <c r="A59" s="38" t="str">
        <f ca="1">'Detailed Cash Flow Chart'!AJ59</f>
        <v/>
      </c>
      <c r="B59" s="40" t="str">
        <f ca="1">'Detailed Cash Flow Chart'!B59</f>
        <v/>
      </c>
      <c r="C59" s="87">
        <f t="shared" ca="1" si="15"/>
        <v>0</v>
      </c>
      <c r="D59" s="87">
        <f t="shared" ca="1" si="10"/>
        <v>0</v>
      </c>
      <c r="E59" s="87">
        <f t="shared" ca="1" si="11"/>
        <v>0</v>
      </c>
      <c r="F59" s="87">
        <f t="shared" ca="1" si="12"/>
        <v>0</v>
      </c>
      <c r="G59" s="87">
        <f t="shared" ca="1" si="13"/>
        <v>0</v>
      </c>
      <c r="H59" s="87">
        <f t="shared" ca="1" si="6"/>
        <v>0</v>
      </c>
      <c r="I59" s="87">
        <f ca="1">'Detailed Cash Flow Chart'!D59</f>
        <v>0</v>
      </c>
      <c r="J59" s="32" t="str">
        <f ca="1">'Detailed Cash Flow Chart'!C59</f>
        <v/>
      </c>
      <c r="K59" s="46">
        <f t="shared" ca="1" si="14"/>
        <v>0</v>
      </c>
      <c r="L59" s="32">
        <f ca="1">'Detailed Cash Flow Chart'!AQ59</f>
        <v>0</v>
      </c>
      <c r="M59" s="32">
        <f t="shared" ca="1" si="7"/>
        <v>0</v>
      </c>
      <c r="N59" s="28"/>
      <c r="O59" s="67"/>
      <c r="P59" s="67"/>
      <c r="Q59" s="67"/>
      <c r="R59" s="67"/>
      <c r="S59" s="67"/>
      <c r="T59" s="67"/>
      <c r="U59" s="67"/>
      <c r="W59" s="67"/>
      <c r="X59" s="67"/>
      <c r="Y59" s="140" t="e">
        <f ca="1">IF('Detailed Cash Flow Chart'!E59=0,NA(),M59-'Detailed Cash Flow Chart'!E59)</f>
        <v>#VALUE!</v>
      </c>
      <c r="Z59" s="83"/>
      <c r="AA59" s="141" t="e">
        <f ca="1">Y59
-IF('Financial Goals (non-recurring)'!$B$4=2,IF('Detailed Cash Flow Chart'!S59="",0,'Detailed Cash Flow Chart'!S59),0)
-IF('Financial Goals (non-recurring)'!$D$4=2,IF('Detailed Cash Flow Chart'!U59="",0,'Detailed Cash Flow Chart'!U59),0)
-IF('Financial Goals (non-recurring)'!$F$4=2,IF('Detailed Cash Flow Chart'!W59="",0,'Detailed Cash Flow Chart'!W59),0)
-IF('Financial Goals (non-recurring)'!$H$4=2,IF('Detailed Cash Flow Chart'!Y59="",0,'Detailed Cash Flow Chart'!Y59),0)
-IF('Financial Goals (non-recurring)'!$J$4=2,IF('Detailed Cash Flow Chart'!AA59="",0,'Detailed Cash Flow Chart'!AA59),0)
-IF('Financial Goals (recurring)'!$B$3=2,IF('Detailed Cash Flow Chart'!AG59="",0,'Detailed Cash Flow Chart'!AG59),0)
-IF('Financial Goals (recurring)'!$K$3=2,IF('Detailed Cash Flow Chart'!AN59="",0,'Detailed Cash Flow Chart'!AN59),0)</f>
        <v>#VALUE!</v>
      </c>
      <c r="AB59" s="139"/>
      <c r="AC59" s="140" t="e">
        <f ca="1">AA59
-IF('Financial Goals (non-recurring)'!$B$4=3,IF('Detailed Cash Flow Chart'!S59="",0,'Detailed Cash Flow Chart'!S59),0)
-IF('Financial Goals (non-recurring)'!$D$4=3,IF('Detailed Cash Flow Chart'!U59="",0,'Detailed Cash Flow Chart'!U59),0)
-IF('Financial Goals (non-recurring)'!$F$4=3,IF('Detailed Cash Flow Chart'!W59="",0,'Detailed Cash Flow Chart'!W59),0)
-IF('Financial Goals (non-recurring)'!$H$4=3,IF('Detailed Cash Flow Chart'!Y59="",0,'Detailed Cash Flow Chart'!Y59),0)
-IF('Financial Goals (non-recurring)'!$J$4=3,IF('Detailed Cash Flow Chart'!AA59="",0,'Detailed Cash Flow Chart'!AA59),0)
-IF('Financial Goals (recurring)'!$B$3=3,IF('Detailed Cash Flow Chart'!AG59="",0,'Detailed Cash Flow Chart'!AG59),0)
-IF('Financial Goals (recurring)'!$K$3=3,IF('Detailed Cash Flow Chart'!AN59="",0,'Detailed Cash Flow Chart'!AN59),0)</f>
        <v>#VALUE!</v>
      </c>
      <c r="AD59" s="83"/>
      <c r="AE59" s="146" t="e">
        <f ca="1">AC59
-IF('Financial Goals (non-recurring)'!$B$4=4,IF('Detailed Cash Flow Chart'!S59="",0,'Detailed Cash Flow Chart'!S59),0)
-IF('Financial Goals (non-recurring)'!$D$4=4,IF('Detailed Cash Flow Chart'!U59="",0,'Detailed Cash Flow Chart'!U59),0)
-IF('Financial Goals (non-recurring)'!$F$4=4,IF('Detailed Cash Flow Chart'!W59="",0,'Detailed Cash Flow Chart'!W59),0)
-IF('Financial Goals (non-recurring)'!$H$4=4,IF('Detailed Cash Flow Chart'!Y59="",0,'Detailed Cash Flow Chart'!Y59),0)
-IF('Financial Goals (non-recurring)'!$J$4=4,IF('Detailed Cash Flow Chart'!AA59="",0,'Detailed Cash Flow Chart'!AA59),0)
-IF('Financial Goals (recurring)'!$B$3=4,IF('Detailed Cash Flow Chart'!AG59="",0,'Detailed Cash Flow Chart'!AG59),0)
-IF('Financial Goals (recurring)'!$K$3=4,IF('Detailed Cash Flow Chart'!AN59="",0,'Detailed Cash Flow Chart'!AN59),0)</f>
        <v>#VALUE!</v>
      </c>
      <c r="AF59" s="139"/>
      <c r="AG59" s="145" t="e">
        <f ca="1">AE59
-IF('Financial Goals (non-recurring)'!$B$4=5,IF('Detailed Cash Flow Chart'!S59="",0,'Detailed Cash Flow Chart'!S59),0)
-IF('Financial Goals (non-recurring)'!$D$4=5,IF('Detailed Cash Flow Chart'!U59="",0,'Detailed Cash Flow Chart'!U59),0)
-IF('Financial Goals (non-recurring)'!$F$4=5,IF('Detailed Cash Flow Chart'!W59="",0,'Detailed Cash Flow Chart'!W59),0)
-IF('Financial Goals (non-recurring)'!$H$4=5,IF('Detailed Cash Flow Chart'!Y59="",0,'Detailed Cash Flow Chart'!Y59),0)
-IF('Financial Goals (non-recurring)'!$J$4=5,IF('Detailed Cash Flow Chart'!AA59="",0,'Detailed Cash Flow Chart'!AA59),0)
-IF('Financial Goals (recurring)'!$B$3=5,IF('Detailed Cash Flow Chart'!AG59="",0,'Detailed Cash Flow Chart'!AG59),0)
-IF('Financial Goals (recurring)'!$K$3=5,IF('Detailed Cash Flow Chart'!AN59="",0,'Detailed Cash Flow Chart'!AN59),0)</f>
        <v>#VALUE!</v>
      </c>
      <c r="AI59" s="145" t="e">
        <f ca="1">AG59
-IF('Financial Goals (non-recurring)'!$B$4=6,IF('Detailed Cash Flow Chart'!S59="",0,'Detailed Cash Flow Chart'!S59),0)
-IF('Financial Goals (non-recurring)'!$D$4=6,IF('Detailed Cash Flow Chart'!U59="",0,'Detailed Cash Flow Chart'!U59),0)
-IF('Financial Goals (non-recurring)'!$F$4=6,IF('Detailed Cash Flow Chart'!W59="",0,'Detailed Cash Flow Chart'!W59),0)
-IF('Financial Goals (non-recurring)'!$H$4=6,IF('Detailed Cash Flow Chart'!Y59="",0,'Detailed Cash Flow Chart'!Y59),0)
-IF('Financial Goals (non-recurring)'!$J$4=6,IF('Detailed Cash Flow Chart'!AA59="",0,'Detailed Cash Flow Chart'!AA59),0)
-IF('Financial Goals (recurring)'!$B$3=6,IF('Detailed Cash Flow Chart'!AG59="",0,'Detailed Cash Flow Chart'!AG59),0)
-IF('Financial Goals (recurring)'!$K$3=6,IF('Detailed Cash Flow Chart'!AN59="",0,'Detailed Cash Flow Chart'!AN59),0)</f>
        <v>#VALUE!</v>
      </c>
      <c r="AK59" s="145" t="e">
        <f ca="1">AI59
-IF('Financial Goals (non-recurring)'!$B$4=7,IF('Detailed Cash Flow Chart'!S59="",0,'Detailed Cash Flow Chart'!S59),0)
-IF('Financial Goals (non-recurring)'!$D$4=7,IF('Detailed Cash Flow Chart'!U59="",0,'Detailed Cash Flow Chart'!U59),0)
-IF('Financial Goals (non-recurring)'!$F$4=7,IF('Detailed Cash Flow Chart'!W59="",0,'Detailed Cash Flow Chart'!W59),0)
-IF('Financial Goals (non-recurring)'!$H$4=7,IF('Detailed Cash Flow Chart'!Y59="",0,'Detailed Cash Flow Chart'!Y59),0)
-IF('Financial Goals (non-recurring)'!$J$4=7,IF('Detailed Cash Flow Chart'!AA59="",0,'Detailed Cash Flow Chart'!AA59),0)
-IF('Financial Goals (recurring)'!$B$3=7,IF('Detailed Cash Flow Chart'!AG59="",0,'Detailed Cash Flow Chart'!AG59),0)
-IF('Financial Goals (recurring)'!$K$3=7,IF('Detailed Cash Flow Chart'!AN59="",0,'Detailed Cash Flow Chart'!AN59),0)</f>
        <v>#VALUE!</v>
      </c>
    </row>
    <row r="60" spans="1:37" ht="15.6">
      <c r="A60" s="38" t="str">
        <f ca="1">'Detailed Cash Flow Chart'!AJ60</f>
        <v/>
      </c>
      <c r="B60" s="40" t="str">
        <f ca="1">'Detailed Cash Flow Chart'!B60</f>
        <v/>
      </c>
      <c r="C60" s="87">
        <f t="shared" ca="1" si="15"/>
        <v>0</v>
      </c>
      <c r="D60" s="87">
        <f t="shared" ca="1" si="10"/>
        <v>0</v>
      </c>
      <c r="E60" s="87">
        <f t="shared" ca="1" si="11"/>
        <v>0</v>
      </c>
      <c r="F60" s="87">
        <f t="shared" ca="1" si="12"/>
        <v>0</v>
      </c>
      <c r="G60" s="87">
        <f t="shared" ca="1" si="13"/>
        <v>0</v>
      </c>
      <c r="H60" s="87">
        <f t="shared" ca="1" si="6"/>
        <v>0</v>
      </c>
      <c r="I60" s="87">
        <f ca="1">'Detailed Cash Flow Chart'!D60</f>
        <v>0</v>
      </c>
      <c r="J60" s="32" t="str">
        <f ca="1">'Detailed Cash Flow Chart'!C60</f>
        <v/>
      </c>
      <c r="K60" s="46">
        <f t="shared" ca="1" si="14"/>
        <v>0</v>
      </c>
      <c r="L60" s="32">
        <f ca="1">'Detailed Cash Flow Chart'!AQ60</f>
        <v>0</v>
      </c>
      <c r="M60" s="32">
        <f t="shared" ca="1" si="7"/>
        <v>0</v>
      </c>
      <c r="N60" s="28"/>
      <c r="O60" s="67"/>
      <c r="P60" s="67"/>
      <c r="Q60" s="67"/>
      <c r="R60" s="67"/>
      <c r="S60" s="67"/>
      <c r="T60" s="67"/>
      <c r="U60" s="67"/>
      <c r="W60" s="67"/>
      <c r="X60" s="67"/>
      <c r="Y60" s="140" t="e">
        <f ca="1">IF('Detailed Cash Flow Chart'!E60=0,NA(),M60-'Detailed Cash Flow Chart'!E60)</f>
        <v>#VALUE!</v>
      </c>
      <c r="Z60" s="83"/>
      <c r="AA60" s="141" t="e">
        <f ca="1">Y60
-IF('Financial Goals (non-recurring)'!$B$4=2,IF('Detailed Cash Flow Chart'!S60="",0,'Detailed Cash Flow Chart'!S60),0)
-IF('Financial Goals (non-recurring)'!$D$4=2,IF('Detailed Cash Flow Chart'!U60="",0,'Detailed Cash Flow Chart'!U60),0)
-IF('Financial Goals (non-recurring)'!$F$4=2,IF('Detailed Cash Flow Chart'!W60="",0,'Detailed Cash Flow Chart'!W60),0)
-IF('Financial Goals (non-recurring)'!$H$4=2,IF('Detailed Cash Flow Chart'!Y60="",0,'Detailed Cash Flow Chart'!Y60),0)
-IF('Financial Goals (non-recurring)'!$J$4=2,IF('Detailed Cash Flow Chart'!AA60="",0,'Detailed Cash Flow Chart'!AA60),0)
-IF('Financial Goals (recurring)'!$B$3=2,IF('Detailed Cash Flow Chart'!AG60="",0,'Detailed Cash Flow Chart'!AG60),0)
-IF('Financial Goals (recurring)'!$K$3=2,IF('Detailed Cash Flow Chart'!AN60="",0,'Detailed Cash Flow Chart'!AN60),0)</f>
        <v>#VALUE!</v>
      </c>
      <c r="AB60" s="139"/>
      <c r="AC60" s="140" t="e">
        <f ca="1">AA60
-IF('Financial Goals (non-recurring)'!$B$4=3,IF('Detailed Cash Flow Chart'!S60="",0,'Detailed Cash Flow Chart'!S60),0)
-IF('Financial Goals (non-recurring)'!$D$4=3,IF('Detailed Cash Flow Chart'!U60="",0,'Detailed Cash Flow Chart'!U60),0)
-IF('Financial Goals (non-recurring)'!$F$4=3,IF('Detailed Cash Flow Chart'!W60="",0,'Detailed Cash Flow Chart'!W60),0)
-IF('Financial Goals (non-recurring)'!$H$4=3,IF('Detailed Cash Flow Chart'!Y60="",0,'Detailed Cash Flow Chart'!Y60),0)
-IF('Financial Goals (non-recurring)'!$J$4=3,IF('Detailed Cash Flow Chart'!AA60="",0,'Detailed Cash Flow Chart'!AA60),0)
-IF('Financial Goals (recurring)'!$B$3=3,IF('Detailed Cash Flow Chart'!AG60="",0,'Detailed Cash Flow Chart'!AG60),0)
-IF('Financial Goals (recurring)'!$K$3=3,IF('Detailed Cash Flow Chart'!AN60="",0,'Detailed Cash Flow Chart'!AN60),0)</f>
        <v>#VALUE!</v>
      </c>
      <c r="AD60" s="83"/>
      <c r="AE60" s="146" t="e">
        <f ca="1">AC60
-IF('Financial Goals (non-recurring)'!$B$4=4,IF('Detailed Cash Flow Chart'!S60="",0,'Detailed Cash Flow Chart'!S60),0)
-IF('Financial Goals (non-recurring)'!$D$4=4,IF('Detailed Cash Flow Chart'!U60="",0,'Detailed Cash Flow Chart'!U60),0)
-IF('Financial Goals (non-recurring)'!$F$4=4,IF('Detailed Cash Flow Chart'!W60="",0,'Detailed Cash Flow Chart'!W60),0)
-IF('Financial Goals (non-recurring)'!$H$4=4,IF('Detailed Cash Flow Chart'!Y60="",0,'Detailed Cash Flow Chart'!Y60),0)
-IF('Financial Goals (non-recurring)'!$J$4=4,IF('Detailed Cash Flow Chart'!AA60="",0,'Detailed Cash Flow Chart'!AA60),0)
-IF('Financial Goals (recurring)'!$B$3=4,IF('Detailed Cash Flow Chart'!AG60="",0,'Detailed Cash Flow Chart'!AG60),0)
-IF('Financial Goals (recurring)'!$K$3=4,IF('Detailed Cash Flow Chart'!AN60="",0,'Detailed Cash Flow Chart'!AN60),0)</f>
        <v>#VALUE!</v>
      </c>
      <c r="AF60" s="139"/>
      <c r="AG60" s="145" t="e">
        <f ca="1">AE60
-IF('Financial Goals (non-recurring)'!$B$4=5,IF('Detailed Cash Flow Chart'!S60="",0,'Detailed Cash Flow Chart'!S60),0)
-IF('Financial Goals (non-recurring)'!$D$4=5,IF('Detailed Cash Flow Chart'!U60="",0,'Detailed Cash Flow Chart'!U60),0)
-IF('Financial Goals (non-recurring)'!$F$4=5,IF('Detailed Cash Flow Chart'!W60="",0,'Detailed Cash Flow Chart'!W60),0)
-IF('Financial Goals (non-recurring)'!$H$4=5,IF('Detailed Cash Flow Chart'!Y60="",0,'Detailed Cash Flow Chart'!Y60),0)
-IF('Financial Goals (non-recurring)'!$J$4=5,IF('Detailed Cash Flow Chart'!AA60="",0,'Detailed Cash Flow Chart'!AA60),0)
-IF('Financial Goals (recurring)'!$B$3=5,IF('Detailed Cash Flow Chart'!AG60="",0,'Detailed Cash Flow Chart'!AG60),0)
-IF('Financial Goals (recurring)'!$K$3=5,IF('Detailed Cash Flow Chart'!AN60="",0,'Detailed Cash Flow Chart'!AN60),0)</f>
        <v>#VALUE!</v>
      </c>
      <c r="AI60" s="145" t="e">
        <f ca="1">AG60
-IF('Financial Goals (non-recurring)'!$B$4=6,IF('Detailed Cash Flow Chart'!S60="",0,'Detailed Cash Flow Chart'!S60),0)
-IF('Financial Goals (non-recurring)'!$D$4=6,IF('Detailed Cash Flow Chart'!U60="",0,'Detailed Cash Flow Chart'!U60),0)
-IF('Financial Goals (non-recurring)'!$F$4=6,IF('Detailed Cash Flow Chart'!W60="",0,'Detailed Cash Flow Chart'!W60),0)
-IF('Financial Goals (non-recurring)'!$H$4=6,IF('Detailed Cash Flow Chart'!Y60="",0,'Detailed Cash Flow Chart'!Y60),0)
-IF('Financial Goals (non-recurring)'!$J$4=6,IF('Detailed Cash Flow Chart'!AA60="",0,'Detailed Cash Flow Chart'!AA60),0)
-IF('Financial Goals (recurring)'!$B$3=6,IF('Detailed Cash Flow Chart'!AG60="",0,'Detailed Cash Flow Chart'!AG60),0)
-IF('Financial Goals (recurring)'!$K$3=6,IF('Detailed Cash Flow Chart'!AN60="",0,'Detailed Cash Flow Chart'!AN60),0)</f>
        <v>#VALUE!</v>
      </c>
      <c r="AK60" s="145" t="e">
        <f ca="1">AI60
-IF('Financial Goals (non-recurring)'!$B$4=7,IF('Detailed Cash Flow Chart'!S60="",0,'Detailed Cash Flow Chart'!S60),0)
-IF('Financial Goals (non-recurring)'!$D$4=7,IF('Detailed Cash Flow Chart'!U60="",0,'Detailed Cash Flow Chart'!U60),0)
-IF('Financial Goals (non-recurring)'!$F$4=7,IF('Detailed Cash Flow Chart'!W60="",0,'Detailed Cash Flow Chart'!W60),0)
-IF('Financial Goals (non-recurring)'!$H$4=7,IF('Detailed Cash Flow Chart'!Y60="",0,'Detailed Cash Flow Chart'!Y60),0)
-IF('Financial Goals (non-recurring)'!$J$4=7,IF('Detailed Cash Flow Chart'!AA60="",0,'Detailed Cash Flow Chart'!AA60),0)
-IF('Financial Goals (recurring)'!$B$3=7,IF('Detailed Cash Flow Chart'!AG60="",0,'Detailed Cash Flow Chart'!AG60),0)
-IF('Financial Goals (recurring)'!$K$3=7,IF('Detailed Cash Flow Chart'!AN60="",0,'Detailed Cash Flow Chart'!AN60),0)</f>
        <v>#VALUE!</v>
      </c>
    </row>
    <row r="61" spans="1:37" ht="15.6">
      <c r="A61" s="38" t="str">
        <f ca="1">'Detailed Cash Flow Chart'!AJ61</f>
        <v/>
      </c>
      <c r="B61" s="40" t="str">
        <f ca="1">'Detailed Cash Flow Chart'!B61</f>
        <v/>
      </c>
      <c r="C61" s="87">
        <f t="shared" ca="1" si="15"/>
        <v>0</v>
      </c>
      <c r="D61" s="87">
        <f t="shared" ca="1" si="10"/>
        <v>0</v>
      </c>
      <c r="E61" s="87">
        <f t="shared" ca="1" si="11"/>
        <v>0</v>
      </c>
      <c r="F61" s="87">
        <f t="shared" ca="1" si="12"/>
        <v>0</v>
      </c>
      <c r="G61" s="87">
        <f t="shared" ca="1" si="13"/>
        <v>0</v>
      </c>
      <c r="H61" s="87">
        <f t="shared" ca="1" si="6"/>
        <v>0</v>
      </c>
      <c r="I61" s="87">
        <f ca="1">'Detailed Cash Flow Chart'!D61</f>
        <v>0</v>
      </c>
      <c r="J61" s="32" t="str">
        <f ca="1">'Detailed Cash Flow Chart'!C61</f>
        <v/>
      </c>
      <c r="K61" s="46">
        <f t="shared" ca="1" si="14"/>
        <v>0</v>
      </c>
      <c r="L61" s="32">
        <f ca="1">'Detailed Cash Flow Chart'!AQ61</f>
        <v>0</v>
      </c>
      <c r="M61" s="32">
        <f t="shared" ca="1" si="7"/>
        <v>0</v>
      </c>
      <c r="N61" s="28"/>
      <c r="O61" s="67"/>
      <c r="P61" s="67"/>
      <c r="Q61" s="67"/>
      <c r="R61" s="67"/>
      <c r="S61" s="67"/>
      <c r="T61" s="67"/>
      <c r="U61" s="67"/>
      <c r="W61" s="67"/>
      <c r="X61" s="67"/>
      <c r="Y61" s="140" t="e">
        <f ca="1">IF('Detailed Cash Flow Chart'!E61=0,NA(),M61-'Detailed Cash Flow Chart'!E61)</f>
        <v>#VALUE!</v>
      </c>
      <c r="Z61" s="83"/>
      <c r="AA61" s="141" t="e">
        <f ca="1">Y61
-IF('Financial Goals (non-recurring)'!$B$4=2,IF('Detailed Cash Flow Chart'!S61="",0,'Detailed Cash Flow Chart'!S61),0)
-IF('Financial Goals (non-recurring)'!$D$4=2,IF('Detailed Cash Flow Chart'!U61="",0,'Detailed Cash Flow Chart'!U61),0)
-IF('Financial Goals (non-recurring)'!$F$4=2,IF('Detailed Cash Flow Chart'!W61="",0,'Detailed Cash Flow Chart'!W61),0)
-IF('Financial Goals (non-recurring)'!$H$4=2,IF('Detailed Cash Flow Chart'!Y61="",0,'Detailed Cash Flow Chart'!Y61),0)
-IF('Financial Goals (non-recurring)'!$J$4=2,IF('Detailed Cash Flow Chart'!AA61="",0,'Detailed Cash Flow Chart'!AA61),0)
-IF('Financial Goals (recurring)'!$B$3=2,IF('Detailed Cash Flow Chart'!AG61="",0,'Detailed Cash Flow Chart'!AG61),0)
-IF('Financial Goals (recurring)'!$K$3=2,IF('Detailed Cash Flow Chart'!AN61="",0,'Detailed Cash Flow Chart'!AN61),0)</f>
        <v>#VALUE!</v>
      </c>
      <c r="AB61" s="139"/>
      <c r="AC61" s="140" t="e">
        <f ca="1">AA61
-IF('Financial Goals (non-recurring)'!$B$4=3,IF('Detailed Cash Flow Chart'!S61="",0,'Detailed Cash Flow Chart'!S61),0)
-IF('Financial Goals (non-recurring)'!$D$4=3,IF('Detailed Cash Flow Chart'!U61="",0,'Detailed Cash Flow Chart'!U61),0)
-IF('Financial Goals (non-recurring)'!$F$4=3,IF('Detailed Cash Flow Chart'!W61="",0,'Detailed Cash Flow Chart'!W61),0)
-IF('Financial Goals (non-recurring)'!$H$4=3,IF('Detailed Cash Flow Chart'!Y61="",0,'Detailed Cash Flow Chart'!Y61),0)
-IF('Financial Goals (non-recurring)'!$J$4=3,IF('Detailed Cash Flow Chart'!AA61="",0,'Detailed Cash Flow Chart'!AA61),0)
-IF('Financial Goals (recurring)'!$B$3=3,IF('Detailed Cash Flow Chart'!AG61="",0,'Detailed Cash Flow Chart'!AG61),0)
-IF('Financial Goals (recurring)'!$K$3=3,IF('Detailed Cash Flow Chart'!AN61="",0,'Detailed Cash Flow Chart'!AN61),0)</f>
        <v>#VALUE!</v>
      </c>
      <c r="AD61" s="83"/>
      <c r="AE61" s="146" t="e">
        <f ca="1">AC61
-IF('Financial Goals (non-recurring)'!$B$4=4,IF('Detailed Cash Flow Chart'!S61="",0,'Detailed Cash Flow Chart'!S61),0)
-IF('Financial Goals (non-recurring)'!$D$4=4,IF('Detailed Cash Flow Chart'!U61="",0,'Detailed Cash Flow Chart'!U61),0)
-IF('Financial Goals (non-recurring)'!$F$4=4,IF('Detailed Cash Flow Chart'!W61="",0,'Detailed Cash Flow Chart'!W61),0)
-IF('Financial Goals (non-recurring)'!$H$4=4,IF('Detailed Cash Flow Chart'!Y61="",0,'Detailed Cash Flow Chart'!Y61),0)
-IF('Financial Goals (non-recurring)'!$J$4=4,IF('Detailed Cash Flow Chart'!AA61="",0,'Detailed Cash Flow Chart'!AA61),0)
-IF('Financial Goals (recurring)'!$B$3=4,IF('Detailed Cash Flow Chart'!AG61="",0,'Detailed Cash Flow Chart'!AG61),0)
-IF('Financial Goals (recurring)'!$K$3=4,IF('Detailed Cash Flow Chart'!AN61="",0,'Detailed Cash Flow Chart'!AN61),0)</f>
        <v>#VALUE!</v>
      </c>
      <c r="AF61" s="139"/>
      <c r="AG61" s="145" t="e">
        <f ca="1">AE61
-IF('Financial Goals (non-recurring)'!$B$4=5,IF('Detailed Cash Flow Chart'!S61="",0,'Detailed Cash Flow Chart'!S61),0)
-IF('Financial Goals (non-recurring)'!$D$4=5,IF('Detailed Cash Flow Chart'!U61="",0,'Detailed Cash Flow Chart'!U61),0)
-IF('Financial Goals (non-recurring)'!$F$4=5,IF('Detailed Cash Flow Chart'!W61="",0,'Detailed Cash Flow Chart'!W61),0)
-IF('Financial Goals (non-recurring)'!$H$4=5,IF('Detailed Cash Flow Chart'!Y61="",0,'Detailed Cash Flow Chart'!Y61),0)
-IF('Financial Goals (non-recurring)'!$J$4=5,IF('Detailed Cash Flow Chart'!AA61="",0,'Detailed Cash Flow Chart'!AA61),0)
-IF('Financial Goals (recurring)'!$B$3=5,IF('Detailed Cash Flow Chart'!AG61="",0,'Detailed Cash Flow Chart'!AG61),0)
-IF('Financial Goals (recurring)'!$K$3=5,IF('Detailed Cash Flow Chart'!AN61="",0,'Detailed Cash Flow Chart'!AN61),0)</f>
        <v>#VALUE!</v>
      </c>
      <c r="AI61" s="145" t="e">
        <f ca="1">AG61
-IF('Financial Goals (non-recurring)'!$B$4=6,IF('Detailed Cash Flow Chart'!S61="",0,'Detailed Cash Flow Chart'!S61),0)
-IF('Financial Goals (non-recurring)'!$D$4=6,IF('Detailed Cash Flow Chart'!U61="",0,'Detailed Cash Flow Chart'!U61),0)
-IF('Financial Goals (non-recurring)'!$F$4=6,IF('Detailed Cash Flow Chart'!W61="",0,'Detailed Cash Flow Chart'!W61),0)
-IF('Financial Goals (non-recurring)'!$H$4=6,IF('Detailed Cash Flow Chart'!Y61="",0,'Detailed Cash Flow Chart'!Y61),0)
-IF('Financial Goals (non-recurring)'!$J$4=6,IF('Detailed Cash Flow Chart'!AA61="",0,'Detailed Cash Flow Chart'!AA61),0)
-IF('Financial Goals (recurring)'!$B$3=6,IF('Detailed Cash Flow Chart'!AG61="",0,'Detailed Cash Flow Chart'!AG61),0)
-IF('Financial Goals (recurring)'!$K$3=6,IF('Detailed Cash Flow Chart'!AN61="",0,'Detailed Cash Flow Chart'!AN61),0)</f>
        <v>#VALUE!</v>
      </c>
      <c r="AK61" s="145" t="e">
        <f ca="1">AI61
-IF('Financial Goals (non-recurring)'!$B$4=7,IF('Detailed Cash Flow Chart'!S61="",0,'Detailed Cash Flow Chart'!S61),0)
-IF('Financial Goals (non-recurring)'!$D$4=7,IF('Detailed Cash Flow Chart'!U61="",0,'Detailed Cash Flow Chart'!U61),0)
-IF('Financial Goals (non-recurring)'!$F$4=7,IF('Detailed Cash Flow Chart'!W61="",0,'Detailed Cash Flow Chart'!W61),0)
-IF('Financial Goals (non-recurring)'!$H$4=7,IF('Detailed Cash Flow Chart'!Y61="",0,'Detailed Cash Flow Chart'!Y61),0)
-IF('Financial Goals (non-recurring)'!$J$4=7,IF('Detailed Cash Flow Chart'!AA61="",0,'Detailed Cash Flow Chart'!AA61),0)
-IF('Financial Goals (recurring)'!$B$3=7,IF('Detailed Cash Flow Chart'!AG61="",0,'Detailed Cash Flow Chart'!AG61),0)
-IF('Financial Goals (recurring)'!$K$3=7,IF('Detailed Cash Flow Chart'!AN61="",0,'Detailed Cash Flow Chart'!AN61),0)</f>
        <v>#VALUE!</v>
      </c>
    </row>
    <row r="62" spans="1:37" ht="15.6">
      <c r="A62" s="38" t="str">
        <f ca="1">'Detailed Cash Flow Chart'!AJ62</f>
        <v/>
      </c>
      <c r="B62" s="40" t="str">
        <f ca="1">'Detailed Cash Flow Chart'!B62</f>
        <v/>
      </c>
      <c r="C62" s="87">
        <f t="shared" ca="1" si="15"/>
        <v>0</v>
      </c>
      <c r="D62" s="87">
        <f t="shared" ca="1" si="10"/>
        <v>0</v>
      </c>
      <c r="E62" s="87">
        <f t="shared" ca="1" si="11"/>
        <v>0</v>
      </c>
      <c r="F62" s="87">
        <f t="shared" ca="1" si="12"/>
        <v>0</v>
      </c>
      <c r="G62" s="87">
        <f t="shared" ca="1" si="13"/>
        <v>0</v>
      </c>
      <c r="H62" s="87">
        <f t="shared" ca="1" si="6"/>
        <v>0</v>
      </c>
      <c r="I62" s="87">
        <f ca="1">'Detailed Cash Flow Chart'!D62</f>
        <v>0</v>
      </c>
      <c r="J62" s="32" t="str">
        <f ca="1">'Detailed Cash Flow Chart'!C62</f>
        <v/>
      </c>
      <c r="K62" s="46">
        <f t="shared" ca="1" si="14"/>
        <v>0</v>
      </c>
      <c r="L62" s="32">
        <f ca="1">'Detailed Cash Flow Chart'!AQ62</f>
        <v>0</v>
      </c>
      <c r="M62" s="32">
        <f t="shared" ca="1" si="7"/>
        <v>0</v>
      </c>
      <c r="N62" s="28"/>
      <c r="O62" s="67"/>
      <c r="P62" s="67"/>
      <c r="Q62" s="67"/>
      <c r="R62" s="67"/>
      <c r="S62" s="67"/>
      <c r="T62" s="67"/>
      <c r="U62" s="67"/>
      <c r="W62" s="67"/>
      <c r="X62" s="67"/>
      <c r="Y62" s="140" t="e">
        <f ca="1">IF('Detailed Cash Flow Chart'!E62=0,NA(),M62-'Detailed Cash Flow Chart'!E62)</f>
        <v>#VALUE!</v>
      </c>
      <c r="Z62" s="83"/>
      <c r="AA62" s="141" t="e">
        <f ca="1">Y62
-IF('Financial Goals (non-recurring)'!$B$4=2,IF('Detailed Cash Flow Chart'!S62="",0,'Detailed Cash Flow Chart'!S62),0)
-IF('Financial Goals (non-recurring)'!$D$4=2,IF('Detailed Cash Flow Chart'!U62="",0,'Detailed Cash Flow Chart'!U62),0)
-IF('Financial Goals (non-recurring)'!$F$4=2,IF('Detailed Cash Flow Chart'!W62="",0,'Detailed Cash Flow Chart'!W62),0)
-IF('Financial Goals (non-recurring)'!$H$4=2,IF('Detailed Cash Flow Chart'!Y62="",0,'Detailed Cash Flow Chart'!Y62),0)
-IF('Financial Goals (non-recurring)'!$J$4=2,IF('Detailed Cash Flow Chart'!AA62="",0,'Detailed Cash Flow Chart'!AA62),0)
-IF('Financial Goals (recurring)'!$B$3=2,IF('Detailed Cash Flow Chart'!AG62="",0,'Detailed Cash Flow Chart'!AG62),0)
-IF('Financial Goals (recurring)'!$K$3=2,IF('Detailed Cash Flow Chart'!AN62="",0,'Detailed Cash Flow Chart'!AN62),0)</f>
        <v>#VALUE!</v>
      </c>
      <c r="AB62" s="139"/>
      <c r="AC62" s="140" t="e">
        <f ca="1">AA62
-IF('Financial Goals (non-recurring)'!$B$4=3,IF('Detailed Cash Flow Chart'!S62="",0,'Detailed Cash Flow Chart'!S62),0)
-IF('Financial Goals (non-recurring)'!$D$4=3,IF('Detailed Cash Flow Chart'!U62="",0,'Detailed Cash Flow Chart'!U62),0)
-IF('Financial Goals (non-recurring)'!$F$4=3,IF('Detailed Cash Flow Chart'!W62="",0,'Detailed Cash Flow Chart'!W62),0)
-IF('Financial Goals (non-recurring)'!$H$4=3,IF('Detailed Cash Flow Chart'!Y62="",0,'Detailed Cash Flow Chart'!Y62),0)
-IF('Financial Goals (non-recurring)'!$J$4=3,IF('Detailed Cash Flow Chart'!AA62="",0,'Detailed Cash Flow Chart'!AA62),0)
-IF('Financial Goals (recurring)'!$B$3=3,IF('Detailed Cash Flow Chart'!AG62="",0,'Detailed Cash Flow Chart'!AG62),0)
-IF('Financial Goals (recurring)'!$K$3=3,IF('Detailed Cash Flow Chart'!AN62="",0,'Detailed Cash Flow Chart'!AN62),0)</f>
        <v>#VALUE!</v>
      </c>
      <c r="AD62" s="83"/>
      <c r="AE62" s="146" t="e">
        <f ca="1">AC62
-IF('Financial Goals (non-recurring)'!$B$4=4,IF('Detailed Cash Flow Chart'!S62="",0,'Detailed Cash Flow Chart'!S62),0)
-IF('Financial Goals (non-recurring)'!$D$4=4,IF('Detailed Cash Flow Chart'!U62="",0,'Detailed Cash Flow Chart'!U62),0)
-IF('Financial Goals (non-recurring)'!$F$4=4,IF('Detailed Cash Flow Chart'!W62="",0,'Detailed Cash Flow Chart'!W62),0)
-IF('Financial Goals (non-recurring)'!$H$4=4,IF('Detailed Cash Flow Chart'!Y62="",0,'Detailed Cash Flow Chart'!Y62),0)
-IF('Financial Goals (non-recurring)'!$J$4=4,IF('Detailed Cash Flow Chart'!AA62="",0,'Detailed Cash Flow Chart'!AA62),0)
-IF('Financial Goals (recurring)'!$B$3=4,IF('Detailed Cash Flow Chart'!AG62="",0,'Detailed Cash Flow Chart'!AG62),0)
-IF('Financial Goals (recurring)'!$K$3=4,IF('Detailed Cash Flow Chart'!AN62="",0,'Detailed Cash Flow Chart'!AN62),0)</f>
        <v>#VALUE!</v>
      </c>
      <c r="AF62" s="139"/>
      <c r="AG62" s="145" t="e">
        <f ca="1">AE62
-IF('Financial Goals (non-recurring)'!$B$4=5,IF('Detailed Cash Flow Chart'!S62="",0,'Detailed Cash Flow Chart'!S62),0)
-IF('Financial Goals (non-recurring)'!$D$4=5,IF('Detailed Cash Flow Chart'!U62="",0,'Detailed Cash Flow Chart'!U62),0)
-IF('Financial Goals (non-recurring)'!$F$4=5,IF('Detailed Cash Flow Chart'!W62="",0,'Detailed Cash Flow Chart'!W62),0)
-IF('Financial Goals (non-recurring)'!$H$4=5,IF('Detailed Cash Flow Chart'!Y62="",0,'Detailed Cash Flow Chart'!Y62),0)
-IF('Financial Goals (non-recurring)'!$J$4=5,IF('Detailed Cash Flow Chart'!AA62="",0,'Detailed Cash Flow Chart'!AA62),0)
-IF('Financial Goals (recurring)'!$B$3=5,IF('Detailed Cash Flow Chart'!AG62="",0,'Detailed Cash Flow Chart'!AG62),0)
-IF('Financial Goals (recurring)'!$K$3=5,IF('Detailed Cash Flow Chart'!AN62="",0,'Detailed Cash Flow Chart'!AN62),0)</f>
        <v>#VALUE!</v>
      </c>
      <c r="AI62" s="145" t="e">
        <f ca="1">AG62
-IF('Financial Goals (non-recurring)'!$B$4=6,IF('Detailed Cash Flow Chart'!S62="",0,'Detailed Cash Flow Chart'!S62),0)
-IF('Financial Goals (non-recurring)'!$D$4=6,IF('Detailed Cash Flow Chart'!U62="",0,'Detailed Cash Flow Chart'!U62),0)
-IF('Financial Goals (non-recurring)'!$F$4=6,IF('Detailed Cash Flow Chart'!W62="",0,'Detailed Cash Flow Chart'!W62),0)
-IF('Financial Goals (non-recurring)'!$H$4=6,IF('Detailed Cash Flow Chart'!Y62="",0,'Detailed Cash Flow Chart'!Y62),0)
-IF('Financial Goals (non-recurring)'!$J$4=6,IF('Detailed Cash Flow Chart'!AA62="",0,'Detailed Cash Flow Chart'!AA62),0)
-IF('Financial Goals (recurring)'!$B$3=6,IF('Detailed Cash Flow Chart'!AG62="",0,'Detailed Cash Flow Chart'!AG62),0)
-IF('Financial Goals (recurring)'!$K$3=6,IF('Detailed Cash Flow Chart'!AN62="",0,'Detailed Cash Flow Chart'!AN62),0)</f>
        <v>#VALUE!</v>
      </c>
      <c r="AK62" s="145" t="e">
        <f ca="1">AI62
-IF('Financial Goals (non-recurring)'!$B$4=7,IF('Detailed Cash Flow Chart'!S62="",0,'Detailed Cash Flow Chart'!S62),0)
-IF('Financial Goals (non-recurring)'!$D$4=7,IF('Detailed Cash Flow Chart'!U62="",0,'Detailed Cash Flow Chart'!U62),0)
-IF('Financial Goals (non-recurring)'!$F$4=7,IF('Detailed Cash Flow Chart'!W62="",0,'Detailed Cash Flow Chart'!W62),0)
-IF('Financial Goals (non-recurring)'!$H$4=7,IF('Detailed Cash Flow Chart'!Y62="",0,'Detailed Cash Flow Chart'!Y62),0)
-IF('Financial Goals (non-recurring)'!$J$4=7,IF('Detailed Cash Flow Chart'!AA62="",0,'Detailed Cash Flow Chart'!AA62),0)
-IF('Financial Goals (recurring)'!$B$3=7,IF('Detailed Cash Flow Chart'!AG62="",0,'Detailed Cash Flow Chart'!AG62),0)
-IF('Financial Goals (recurring)'!$K$3=7,IF('Detailed Cash Flow Chart'!AN62="",0,'Detailed Cash Flow Chart'!AN62),0)</f>
        <v>#VALUE!</v>
      </c>
    </row>
    <row r="63" spans="1:37" ht="15.6">
      <c r="A63" s="38" t="str">
        <f ca="1">'Detailed Cash Flow Chart'!AJ63</f>
        <v/>
      </c>
      <c r="B63" s="40" t="str">
        <f ca="1">'Detailed Cash Flow Chart'!B63</f>
        <v/>
      </c>
      <c r="C63" s="87">
        <f t="shared" ca="1" si="15"/>
        <v>0</v>
      </c>
      <c r="D63" s="87">
        <f t="shared" ca="1" si="10"/>
        <v>0</v>
      </c>
      <c r="E63" s="87">
        <f t="shared" ca="1" si="11"/>
        <v>0</v>
      </c>
      <c r="F63" s="87">
        <f t="shared" ca="1" si="12"/>
        <v>0</v>
      </c>
      <c r="G63" s="87">
        <f t="shared" ca="1" si="13"/>
        <v>0</v>
      </c>
      <c r="H63" s="87">
        <f t="shared" ca="1" si="6"/>
        <v>0</v>
      </c>
      <c r="I63" s="87">
        <f ca="1">'Detailed Cash Flow Chart'!D63</f>
        <v>0</v>
      </c>
      <c r="J63" s="32" t="str">
        <f ca="1">'Detailed Cash Flow Chart'!C63</f>
        <v/>
      </c>
      <c r="K63" s="46">
        <f t="shared" ca="1" si="14"/>
        <v>0</v>
      </c>
      <c r="L63" s="32">
        <f ca="1">'Detailed Cash Flow Chart'!AQ63</f>
        <v>0</v>
      </c>
      <c r="M63" s="32">
        <f t="shared" ca="1" si="7"/>
        <v>0</v>
      </c>
      <c r="N63" s="28"/>
      <c r="O63" s="67"/>
      <c r="P63" s="67"/>
      <c r="Q63" s="67"/>
      <c r="R63" s="67"/>
      <c r="S63" s="67"/>
      <c r="T63" s="67"/>
      <c r="U63" s="67"/>
      <c r="W63" s="67"/>
      <c r="X63" s="67"/>
      <c r="Y63" s="140" t="e">
        <f ca="1">IF('Detailed Cash Flow Chart'!E63=0,NA(),M63-'Detailed Cash Flow Chart'!E63)</f>
        <v>#VALUE!</v>
      </c>
      <c r="Z63" s="83"/>
      <c r="AA63" s="141" t="e">
        <f ca="1">Y63
-IF('Financial Goals (non-recurring)'!$B$4=2,IF('Detailed Cash Flow Chart'!S63="",0,'Detailed Cash Flow Chart'!S63),0)
-IF('Financial Goals (non-recurring)'!$D$4=2,IF('Detailed Cash Flow Chart'!U63="",0,'Detailed Cash Flow Chart'!U63),0)
-IF('Financial Goals (non-recurring)'!$F$4=2,IF('Detailed Cash Flow Chart'!W63="",0,'Detailed Cash Flow Chart'!W63),0)
-IF('Financial Goals (non-recurring)'!$H$4=2,IF('Detailed Cash Flow Chart'!Y63="",0,'Detailed Cash Flow Chart'!Y63),0)
-IF('Financial Goals (non-recurring)'!$J$4=2,IF('Detailed Cash Flow Chart'!AA63="",0,'Detailed Cash Flow Chart'!AA63),0)
-IF('Financial Goals (recurring)'!$B$3=2,IF('Detailed Cash Flow Chart'!AG63="",0,'Detailed Cash Flow Chart'!AG63),0)
-IF('Financial Goals (recurring)'!$K$3=2,IF('Detailed Cash Flow Chart'!AN63="",0,'Detailed Cash Flow Chart'!AN63),0)</f>
        <v>#VALUE!</v>
      </c>
      <c r="AB63" s="139"/>
      <c r="AC63" s="140" t="e">
        <f ca="1">AA63
-IF('Financial Goals (non-recurring)'!$B$4=3,IF('Detailed Cash Flow Chart'!S63="",0,'Detailed Cash Flow Chart'!S63),0)
-IF('Financial Goals (non-recurring)'!$D$4=3,IF('Detailed Cash Flow Chart'!U63="",0,'Detailed Cash Flow Chart'!U63),0)
-IF('Financial Goals (non-recurring)'!$F$4=3,IF('Detailed Cash Flow Chart'!W63="",0,'Detailed Cash Flow Chart'!W63),0)
-IF('Financial Goals (non-recurring)'!$H$4=3,IF('Detailed Cash Flow Chart'!Y63="",0,'Detailed Cash Flow Chart'!Y63),0)
-IF('Financial Goals (non-recurring)'!$J$4=3,IF('Detailed Cash Flow Chart'!AA63="",0,'Detailed Cash Flow Chart'!AA63),0)
-IF('Financial Goals (recurring)'!$B$3=3,IF('Detailed Cash Flow Chart'!AG63="",0,'Detailed Cash Flow Chart'!AG63),0)
-IF('Financial Goals (recurring)'!$K$3=3,IF('Detailed Cash Flow Chart'!AN63="",0,'Detailed Cash Flow Chart'!AN63),0)</f>
        <v>#VALUE!</v>
      </c>
      <c r="AD63" s="83"/>
      <c r="AE63" s="146" t="e">
        <f ca="1">AC63
-IF('Financial Goals (non-recurring)'!$B$4=4,IF('Detailed Cash Flow Chart'!S63="",0,'Detailed Cash Flow Chart'!S63),0)
-IF('Financial Goals (non-recurring)'!$D$4=4,IF('Detailed Cash Flow Chart'!U63="",0,'Detailed Cash Flow Chart'!U63),0)
-IF('Financial Goals (non-recurring)'!$F$4=4,IF('Detailed Cash Flow Chart'!W63="",0,'Detailed Cash Flow Chart'!W63),0)
-IF('Financial Goals (non-recurring)'!$H$4=4,IF('Detailed Cash Flow Chart'!Y63="",0,'Detailed Cash Flow Chart'!Y63),0)
-IF('Financial Goals (non-recurring)'!$J$4=4,IF('Detailed Cash Flow Chart'!AA63="",0,'Detailed Cash Flow Chart'!AA63),0)
-IF('Financial Goals (recurring)'!$B$3=4,IF('Detailed Cash Flow Chart'!AG63="",0,'Detailed Cash Flow Chart'!AG63),0)
-IF('Financial Goals (recurring)'!$K$3=4,IF('Detailed Cash Flow Chart'!AN63="",0,'Detailed Cash Flow Chart'!AN63),0)</f>
        <v>#VALUE!</v>
      </c>
      <c r="AF63" s="139"/>
      <c r="AG63" s="145" t="e">
        <f ca="1">AE63
-IF('Financial Goals (non-recurring)'!$B$4=5,IF('Detailed Cash Flow Chart'!S63="",0,'Detailed Cash Flow Chart'!S63),0)
-IF('Financial Goals (non-recurring)'!$D$4=5,IF('Detailed Cash Flow Chart'!U63="",0,'Detailed Cash Flow Chart'!U63),0)
-IF('Financial Goals (non-recurring)'!$F$4=5,IF('Detailed Cash Flow Chart'!W63="",0,'Detailed Cash Flow Chart'!W63),0)
-IF('Financial Goals (non-recurring)'!$H$4=5,IF('Detailed Cash Flow Chart'!Y63="",0,'Detailed Cash Flow Chart'!Y63),0)
-IF('Financial Goals (non-recurring)'!$J$4=5,IF('Detailed Cash Flow Chart'!AA63="",0,'Detailed Cash Flow Chart'!AA63),0)
-IF('Financial Goals (recurring)'!$B$3=5,IF('Detailed Cash Flow Chart'!AG63="",0,'Detailed Cash Flow Chart'!AG63),0)
-IF('Financial Goals (recurring)'!$K$3=5,IF('Detailed Cash Flow Chart'!AN63="",0,'Detailed Cash Flow Chart'!AN63),0)</f>
        <v>#VALUE!</v>
      </c>
      <c r="AI63" s="145" t="e">
        <f ca="1">AG63
-IF('Financial Goals (non-recurring)'!$B$4=6,IF('Detailed Cash Flow Chart'!S63="",0,'Detailed Cash Flow Chart'!S63),0)
-IF('Financial Goals (non-recurring)'!$D$4=6,IF('Detailed Cash Flow Chart'!U63="",0,'Detailed Cash Flow Chart'!U63),0)
-IF('Financial Goals (non-recurring)'!$F$4=6,IF('Detailed Cash Flow Chart'!W63="",0,'Detailed Cash Flow Chart'!W63),0)
-IF('Financial Goals (non-recurring)'!$H$4=6,IF('Detailed Cash Flow Chart'!Y63="",0,'Detailed Cash Flow Chart'!Y63),0)
-IF('Financial Goals (non-recurring)'!$J$4=6,IF('Detailed Cash Flow Chart'!AA63="",0,'Detailed Cash Flow Chart'!AA63),0)
-IF('Financial Goals (recurring)'!$B$3=6,IF('Detailed Cash Flow Chart'!AG63="",0,'Detailed Cash Flow Chart'!AG63),0)
-IF('Financial Goals (recurring)'!$K$3=6,IF('Detailed Cash Flow Chart'!AN63="",0,'Detailed Cash Flow Chart'!AN63),0)</f>
        <v>#VALUE!</v>
      </c>
      <c r="AK63" s="145" t="e">
        <f ca="1">AI63
-IF('Financial Goals (non-recurring)'!$B$4=7,IF('Detailed Cash Flow Chart'!S63="",0,'Detailed Cash Flow Chart'!S63),0)
-IF('Financial Goals (non-recurring)'!$D$4=7,IF('Detailed Cash Flow Chart'!U63="",0,'Detailed Cash Flow Chart'!U63),0)
-IF('Financial Goals (non-recurring)'!$F$4=7,IF('Detailed Cash Flow Chart'!W63="",0,'Detailed Cash Flow Chart'!W63),0)
-IF('Financial Goals (non-recurring)'!$H$4=7,IF('Detailed Cash Flow Chart'!Y63="",0,'Detailed Cash Flow Chart'!Y63),0)
-IF('Financial Goals (non-recurring)'!$J$4=7,IF('Detailed Cash Flow Chart'!AA63="",0,'Detailed Cash Flow Chart'!AA63),0)
-IF('Financial Goals (recurring)'!$B$3=7,IF('Detailed Cash Flow Chart'!AG63="",0,'Detailed Cash Flow Chart'!AG63),0)
-IF('Financial Goals (recurring)'!$K$3=7,IF('Detailed Cash Flow Chart'!AN63="",0,'Detailed Cash Flow Chart'!AN63),0)</f>
        <v>#VALUE!</v>
      </c>
    </row>
    <row r="64" spans="1:37" ht="15.6">
      <c r="A64" s="38" t="str">
        <f ca="1">'Detailed Cash Flow Chart'!AJ64</f>
        <v/>
      </c>
      <c r="B64" s="40" t="str">
        <f ca="1">'Detailed Cash Flow Chart'!B64</f>
        <v/>
      </c>
      <c r="C64" s="87">
        <f t="shared" ca="1" si="15"/>
        <v>0</v>
      </c>
      <c r="D64" s="87">
        <f t="shared" ca="1" si="10"/>
        <v>0</v>
      </c>
      <c r="E64" s="87">
        <f t="shared" ca="1" si="11"/>
        <v>0</v>
      </c>
      <c r="F64" s="87">
        <f t="shared" ca="1" si="12"/>
        <v>0</v>
      </c>
      <c r="G64" s="87">
        <f t="shared" ca="1" si="13"/>
        <v>0</v>
      </c>
      <c r="H64" s="87">
        <f t="shared" ca="1" si="6"/>
        <v>0</v>
      </c>
      <c r="I64" s="87">
        <f ca="1">'Detailed Cash Flow Chart'!D64</f>
        <v>0</v>
      </c>
      <c r="J64" s="32" t="str">
        <f ca="1">'Detailed Cash Flow Chart'!C64</f>
        <v/>
      </c>
      <c r="K64" s="46">
        <f t="shared" ca="1" si="14"/>
        <v>0</v>
      </c>
      <c r="L64" s="32">
        <f ca="1">'Detailed Cash Flow Chart'!AQ64</f>
        <v>0</v>
      </c>
      <c r="M64" s="32">
        <f t="shared" ca="1" si="7"/>
        <v>0</v>
      </c>
      <c r="N64" s="28"/>
      <c r="O64" s="67"/>
      <c r="P64" s="67"/>
      <c r="Q64" s="67"/>
      <c r="R64" s="67"/>
      <c r="S64" s="67"/>
      <c r="T64" s="67"/>
      <c r="U64" s="67"/>
      <c r="W64" s="67"/>
      <c r="X64" s="67"/>
      <c r="Y64" s="140" t="e">
        <f ca="1">IF('Detailed Cash Flow Chart'!E64=0,NA(),M64-'Detailed Cash Flow Chart'!E64)</f>
        <v>#VALUE!</v>
      </c>
      <c r="Z64" s="83"/>
      <c r="AA64" s="141" t="e">
        <f ca="1">Y64
-IF('Financial Goals (non-recurring)'!$B$4=2,IF('Detailed Cash Flow Chart'!S64="",0,'Detailed Cash Flow Chart'!S64),0)
-IF('Financial Goals (non-recurring)'!$D$4=2,IF('Detailed Cash Flow Chart'!U64="",0,'Detailed Cash Flow Chart'!U64),0)
-IF('Financial Goals (non-recurring)'!$F$4=2,IF('Detailed Cash Flow Chart'!W64="",0,'Detailed Cash Flow Chart'!W64),0)
-IF('Financial Goals (non-recurring)'!$H$4=2,IF('Detailed Cash Flow Chart'!Y64="",0,'Detailed Cash Flow Chart'!Y64),0)
-IF('Financial Goals (non-recurring)'!$J$4=2,IF('Detailed Cash Flow Chart'!AA64="",0,'Detailed Cash Flow Chart'!AA64),0)
-IF('Financial Goals (recurring)'!$B$3=2,IF('Detailed Cash Flow Chart'!AG64="",0,'Detailed Cash Flow Chart'!AG64),0)
-IF('Financial Goals (recurring)'!$K$3=2,IF('Detailed Cash Flow Chart'!AN64="",0,'Detailed Cash Flow Chart'!AN64),0)</f>
        <v>#VALUE!</v>
      </c>
      <c r="AB64" s="139"/>
      <c r="AC64" s="140" t="e">
        <f ca="1">AA64
-IF('Financial Goals (non-recurring)'!$B$4=3,IF('Detailed Cash Flow Chart'!S64="",0,'Detailed Cash Flow Chart'!S64),0)
-IF('Financial Goals (non-recurring)'!$D$4=3,IF('Detailed Cash Flow Chart'!U64="",0,'Detailed Cash Flow Chart'!U64),0)
-IF('Financial Goals (non-recurring)'!$F$4=3,IF('Detailed Cash Flow Chart'!W64="",0,'Detailed Cash Flow Chart'!W64),0)
-IF('Financial Goals (non-recurring)'!$H$4=3,IF('Detailed Cash Flow Chart'!Y64="",0,'Detailed Cash Flow Chart'!Y64),0)
-IF('Financial Goals (non-recurring)'!$J$4=3,IF('Detailed Cash Flow Chart'!AA64="",0,'Detailed Cash Flow Chart'!AA64),0)
-IF('Financial Goals (recurring)'!$B$3=3,IF('Detailed Cash Flow Chart'!AG64="",0,'Detailed Cash Flow Chart'!AG64),0)
-IF('Financial Goals (recurring)'!$K$3=3,IF('Detailed Cash Flow Chart'!AN64="",0,'Detailed Cash Flow Chart'!AN64),0)</f>
        <v>#VALUE!</v>
      </c>
      <c r="AD64" s="83"/>
      <c r="AE64" s="146" t="e">
        <f ca="1">AC64
-IF('Financial Goals (non-recurring)'!$B$4=4,IF('Detailed Cash Flow Chart'!S64="",0,'Detailed Cash Flow Chart'!S64),0)
-IF('Financial Goals (non-recurring)'!$D$4=4,IF('Detailed Cash Flow Chart'!U64="",0,'Detailed Cash Flow Chart'!U64),0)
-IF('Financial Goals (non-recurring)'!$F$4=4,IF('Detailed Cash Flow Chart'!W64="",0,'Detailed Cash Flow Chart'!W64),0)
-IF('Financial Goals (non-recurring)'!$H$4=4,IF('Detailed Cash Flow Chart'!Y64="",0,'Detailed Cash Flow Chart'!Y64),0)
-IF('Financial Goals (non-recurring)'!$J$4=4,IF('Detailed Cash Flow Chart'!AA64="",0,'Detailed Cash Flow Chart'!AA64),0)
-IF('Financial Goals (recurring)'!$B$3=4,IF('Detailed Cash Flow Chart'!AG64="",0,'Detailed Cash Flow Chart'!AG64),0)
-IF('Financial Goals (recurring)'!$K$3=4,IF('Detailed Cash Flow Chart'!AN64="",0,'Detailed Cash Flow Chart'!AN64),0)</f>
        <v>#VALUE!</v>
      </c>
      <c r="AF64" s="139"/>
      <c r="AG64" s="145" t="e">
        <f ca="1">AE64
-IF('Financial Goals (non-recurring)'!$B$4=5,IF('Detailed Cash Flow Chart'!S64="",0,'Detailed Cash Flow Chart'!S64),0)
-IF('Financial Goals (non-recurring)'!$D$4=5,IF('Detailed Cash Flow Chart'!U64="",0,'Detailed Cash Flow Chart'!U64),0)
-IF('Financial Goals (non-recurring)'!$F$4=5,IF('Detailed Cash Flow Chart'!W64="",0,'Detailed Cash Flow Chart'!W64),0)
-IF('Financial Goals (non-recurring)'!$H$4=5,IF('Detailed Cash Flow Chart'!Y64="",0,'Detailed Cash Flow Chart'!Y64),0)
-IF('Financial Goals (non-recurring)'!$J$4=5,IF('Detailed Cash Flow Chart'!AA64="",0,'Detailed Cash Flow Chart'!AA64),0)
-IF('Financial Goals (recurring)'!$B$3=5,IF('Detailed Cash Flow Chart'!AG64="",0,'Detailed Cash Flow Chart'!AG64),0)
-IF('Financial Goals (recurring)'!$K$3=5,IF('Detailed Cash Flow Chart'!AN64="",0,'Detailed Cash Flow Chart'!AN64),0)</f>
        <v>#VALUE!</v>
      </c>
      <c r="AI64" s="145" t="e">
        <f ca="1">AG64
-IF('Financial Goals (non-recurring)'!$B$4=6,IF('Detailed Cash Flow Chart'!S64="",0,'Detailed Cash Flow Chart'!S64),0)
-IF('Financial Goals (non-recurring)'!$D$4=6,IF('Detailed Cash Flow Chart'!U64="",0,'Detailed Cash Flow Chart'!U64),0)
-IF('Financial Goals (non-recurring)'!$F$4=6,IF('Detailed Cash Flow Chart'!W64="",0,'Detailed Cash Flow Chart'!W64),0)
-IF('Financial Goals (non-recurring)'!$H$4=6,IF('Detailed Cash Flow Chart'!Y64="",0,'Detailed Cash Flow Chart'!Y64),0)
-IF('Financial Goals (non-recurring)'!$J$4=6,IF('Detailed Cash Flow Chart'!AA64="",0,'Detailed Cash Flow Chart'!AA64),0)
-IF('Financial Goals (recurring)'!$B$3=6,IF('Detailed Cash Flow Chart'!AG64="",0,'Detailed Cash Flow Chart'!AG64),0)
-IF('Financial Goals (recurring)'!$K$3=6,IF('Detailed Cash Flow Chart'!AN64="",0,'Detailed Cash Flow Chart'!AN64),0)</f>
        <v>#VALUE!</v>
      </c>
      <c r="AK64" s="145" t="e">
        <f ca="1">AI64
-IF('Financial Goals (non-recurring)'!$B$4=7,IF('Detailed Cash Flow Chart'!S64="",0,'Detailed Cash Flow Chart'!S64),0)
-IF('Financial Goals (non-recurring)'!$D$4=7,IF('Detailed Cash Flow Chart'!U64="",0,'Detailed Cash Flow Chart'!U64),0)
-IF('Financial Goals (non-recurring)'!$F$4=7,IF('Detailed Cash Flow Chart'!W64="",0,'Detailed Cash Flow Chart'!W64),0)
-IF('Financial Goals (non-recurring)'!$H$4=7,IF('Detailed Cash Flow Chart'!Y64="",0,'Detailed Cash Flow Chart'!Y64),0)
-IF('Financial Goals (non-recurring)'!$J$4=7,IF('Detailed Cash Flow Chart'!AA64="",0,'Detailed Cash Flow Chart'!AA64),0)
-IF('Financial Goals (recurring)'!$B$3=7,IF('Detailed Cash Flow Chart'!AG64="",0,'Detailed Cash Flow Chart'!AG64),0)
-IF('Financial Goals (recurring)'!$K$3=7,IF('Detailed Cash Flow Chart'!AN64="",0,'Detailed Cash Flow Chart'!AN64),0)</f>
        <v>#VALUE!</v>
      </c>
    </row>
    <row r="65" spans="1:37" ht="15.6">
      <c r="A65" s="38" t="str">
        <f ca="1">'Detailed Cash Flow Chart'!AJ65</f>
        <v/>
      </c>
      <c r="B65" s="40" t="str">
        <f ca="1">'Detailed Cash Flow Chart'!B65</f>
        <v/>
      </c>
      <c r="C65" s="87">
        <f t="shared" ca="1" si="15"/>
        <v>0</v>
      </c>
      <c r="D65" s="87">
        <f t="shared" ca="1" si="10"/>
        <v>0</v>
      </c>
      <c r="E65" s="87">
        <f t="shared" ca="1" si="11"/>
        <v>0</v>
      </c>
      <c r="F65" s="87">
        <f t="shared" ca="1" si="12"/>
        <v>0</v>
      </c>
      <c r="G65" s="87">
        <f t="shared" ca="1" si="13"/>
        <v>0</v>
      </c>
      <c r="H65" s="87">
        <f t="shared" ca="1" si="6"/>
        <v>0</v>
      </c>
      <c r="I65" s="87">
        <f ca="1">'Detailed Cash Flow Chart'!D65</f>
        <v>0</v>
      </c>
      <c r="J65" s="32" t="str">
        <f ca="1">'Detailed Cash Flow Chart'!C65</f>
        <v/>
      </c>
      <c r="K65" s="46">
        <f t="shared" ca="1" si="14"/>
        <v>0</v>
      </c>
      <c r="L65" s="32">
        <f ca="1">'Detailed Cash Flow Chart'!AQ65</f>
        <v>0</v>
      </c>
      <c r="M65" s="32">
        <f t="shared" ca="1" si="7"/>
        <v>0</v>
      </c>
      <c r="N65" s="28"/>
      <c r="O65" s="67"/>
      <c r="P65" s="67"/>
      <c r="Q65" s="67"/>
      <c r="R65" s="67"/>
      <c r="S65" s="67"/>
      <c r="T65" s="67"/>
      <c r="U65" s="67"/>
      <c r="W65" s="67"/>
      <c r="X65" s="67"/>
      <c r="Y65" s="140" t="e">
        <f ca="1">IF('Detailed Cash Flow Chart'!E65=0,NA(),M65-'Detailed Cash Flow Chart'!E65)</f>
        <v>#VALUE!</v>
      </c>
      <c r="Z65" s="83"/>
      <c r="AA65" s="141" t="e">
        <f ca="1">Y65
-IF('Financial Goals (non-recurring)'!$B$4=2,IF('Detailed Cash Flow Chart'!S65="",0,'Detailed Cash Flow Chart'!S65),0)
-IF('Financial Goals (non-recurring)'!$D$4=2,IF('Detailed Cash Flow Chart'!U65="",0,'Detailed Cash Flow Chart'!U65),0)
-IF('Financial Goals (non-recurring)'!$F$4=2,IF('Detailed Cash Flow Chart'!W65="",0,'Detailed Cash Flow Chart'!W65),0)
-IF('Financial Goals (non-recurring)'!$H$4=2,IF('Detailed Cash Flow Chart'!Y65="",0,'Detailed Cash Flow Chart'!Y65),0)
-IF('Financial Goals (non-recurring)'!$J$4=2,IF('Detailed Cash Flow Chart'!AA65="",0,'Detailed Cash Flow Chart'!AA65),0)
-IF('Financial Goals (recurring)'!$B$3=2,IF('Detailed Cash Flow Chart'!AG65="",0,'Detailed Cash Flow Chart'!AG65),0)
-IF('Financial Goals (recurring)'!$K$3=2,IF('Detailed Cash Flow Chart'!AN65="",0,'Detailed Cash Flow Chart'!AN65),0)</f>
        <v>#VALUE!</v>
      </c>
      <c r="AB65" s="139"/>
      <c r="AC65" s="140" t="e">
        <f ca="1">AA65
-IF('Financial Goals (non-recurring)'!$B$4=3,IF('Detailed Cash Flow Chart'!S65="",0,'Detailed Cash Flow Chart'!S65),0)
-IF('Financial Goals (non-recurring)'!$D$4=3,IF('Detailed Cash Flow Chart'!U65="",0,'Detailed Cash Flow Chart'!U65),0)
-IF('Financial Goals (non-recurring)'!$F$4=3,IF('Detailed Cash Flow Chart'!W65="",0,'Detailed Cash Flow Chart'!W65),0)
-IF('Financial Goals (non-recurring)'!$H$4=3,IF('Detailed Cash Flow Chart'!Y65="",0,'Detailed Cash Flow Chart'!Y65),0)
-IF('Financial Goals (non-recurring)'!$J$4=3,IF('Detailed Cash Flow Chart'!AA65="",0,'Detailed Cash Flow Chart'!AA65),0)
-IF('Financial Goals (recurring)'!$B$3=3,IF('Detailed Cash Flow Chart'!AG65="",0,'Detailed Cash Flow Chart'!AG65),0)
-IF('Financial Goals (recurring)'!$K$3=3,IF('Detailed Cash Flow Chart'!AN65="",0,'Detailed Cash Flow Chart'!AN65),0)</f>
        <v>#VALUE!</v>
      </c>
      <c r="AD65" s="83"/>
      <c r="AE65" s="146" t="e">
        <f ca="1">AC65
-IF('Financial Goals (non-recurring)'!$B$4=4,IF('Detailed Cash Flow Chart'!S65="",0,'Detailed Cash Flow Chart'!S65),0)
-IF('Financial Goals (non-recurring)'!$D$4=4,IF('Detailed Cash Flow Chart'!U65="",0,'Detailed Cash Flow Chart'!U65),0)
-IF('Financial Goals (non-recurring)'!$F$4=4,IF('Detailed Cash Flow Chart'!W65="",0,'Detailed Cash Flow Chart'!W65),0)
-IF('Financial Goals (non-recurring)'!$H$4=4,IF('Detailed Cash Flow Chart'!Y65="",0,'Detailed Cash Flow Chart'!Y65),0)
-IF('Financial Goals (non-recurring)'!$J$4=4,IF('Detailed Cash Flow Chart'!AA65="",0,'Detailed Cash Flow Chart'!AA65),0)
-IF('Financial Goals (recurring)'!$B$3=4,IF('Detailed Cash Flow Chart'!AG65="",0,'Detailed Cash Flow Chart'!AG65),0)
-IF('Financial Goals (recurring)'!$K$3=4,IF('Detailed Cash Flow Chart'!AN65="",0,'Detailed Cash Flow Chart'!AN65),0)</f>
        <v>#VALUE!</v>
      </c>
      <c r="AF65" s="139"/>
      <c r="AG65" s="145" t="e">
        <f ca="1">AE65
-IF('Financial Goals (non-recurring)'!$B$4=5,IF('Detailed Cash Flow Chart'!S65="",0,'Detailed Cash Flow Chart'!S65),0)
-IF('Financial Goals (non-recurring)'!$D$4=5,IF('Detailed Cash Flow Chart'!U65="",0,'Detailed Cash Flow Chart'!U65),0)
-IF('Financial Goals (non-recurring)'!$F$4=5,IF('Detailed Cash Flow Chart'!W65="",0,'Detailed Cash Flow Chart'!W65),0)
-IF('Financial Goals (non-recurring)'!$H$4=5,IF('Detailed Cash Flow Chart'!Y65="",0,'Detailed Cash Flow Chart'!Y65),0)
-IF('Financial Goals (non-recurring)'!$J$4=5,IF('Detailed Cash Flow Chart'!AA65="",0,'Detailed Cash Flow Chart'!AA65),0)
-IF('Financial Goals (recurring)'!$B$3=5,IF('Detailed Cash Flow Chart'!AG65="",0,'Detailed Cash Flow Chart'!AG65),0)
-IF('Financial Goals (recurring)'!$K$3=5,IF('Detailed Cash Flow Chart'!AN65="",0,'Detailed Cash Flow Chart'!AN65),0)</f>
        <v>#VALUE!</v>
      </c>
      <c r="AI65" s="145" t="e">
        <f ca="1">AG65
-IF('Financial Goals (non-recurring)'!$B$4=6,IF('Detailed Cash Flow Chart'!S65="",0,'Detailed Cash Flow Chart'!S65),0)
-IF('Financial Goals (non-recurring)'!$D$4=6,IF('Detailed Cash Flow Chart'!U65="",0,'Detailed Cash Flow Chart'!U65),0)
-IF('Financial Goals (non-recurring)'!$F$4=6,IF('Detailed Cash Flow Chart'!W65="",0,'Detailed Cash Flow Chart'!W65),0)
-IF('Financial Goals (non-recurring)'!$H$4=6,IF('Detailed Cash Flow Chart'!Y65="",0,'Detailed Cash Flow Chart'!Y65),0)
-IF('Financial Goals (non-recurring)'!$J$4=6,IF('Detailed Cash Flow Chart'!AA65="",0,'Detailed Cash Flow Chart'!AA65),0)
-IF('Financial Goals (recurring)'!$B$3=6,IF('Detailed Cash Flow Chart'!AG65="",0,'Detailed Cash Flow Chart'!AG65),0)
-IF('Financial Goals (recurring)'!$K$3=6,IF('Detailed Cash Flow Chart'!AN65="",0,'Detailed Cash Flow Chart'!AN65),0)</f>
        <v>#VALUE!</v>
      </c>
      <c r="AK65" s="145" t="e">
        <f ca="1">AI65
-IF('Financial Goals (non-recurring)'!$B$4=7,IF('Detailed Cash Flow Chart'!S65="",0,'Detailed Cash Flow Chart'!S65),0)
-IF('Financial Goals (non-recurring)'!$D$4=7,IF('Detailed Cash Flow Chart'!U65="",0,'Detailed Cash Flow Chart'!U65),0)
-IF('Financial Goals (non-recurring)'!$F$4=7,IF('Detailed Cash Flow Chart'!W65="",0,'Detailed Cash Flow Chart'!W65),0)
-IF('Financial Goals (non-recurring)'!$H$4=7,IF('Detailed Cash Flow Chart'!Y65="",0,'Detailed Cash Flow Chart'!Y65),0)
-IF('Financial Goals (non-recurring)'!$J$4=7,IF('Detailed Cash Flow Chart'!AA65="",0,'Detailed Cash Flow Chart'!AA65),0)
-IF('Financial Goals (recurring)'!$B$3=7,IF('Detailed Cash Flow Chart'!AG65="",0,'Detailed Cash Flow Chart'!AG65),0)
-IF('Financial Goals (recurring)'!$K$3=7,IF('Detailed Cash Flow Chart'!AN65="",0,'Detailed Cash Flow Chart'!AN65),0)</f>
        <v>#VALUE!</v>
      </c>
    </row>
    <row r="66" spans="1:37" ht="15.6">
      <c r="A66" s="38" t="str">
        <f ca="1">'Detailed Cash Flow Chart'!AJ66</f>
        <v/>
      </c>
      <c r="B66" s="40" t="str">
        <f ca="1">'Detailed Cash Flow Chart'!B66</f>
        <v/>
      </c>
      <c r="C66" s="87">
        <f t="shared" ca="1" si="15"/>
        <v>0</v>
      </c>
      <c r="D66" s="87">
        <f t="shared" ca="1" si="10"/>
        <v>0</v>
      </c>
      <c r="E66" s="87">
        <f t="shared" ca="1" si="11"/>
        <v>0</v>
      </c>
      <c r="F66" s="87">
        <f t="shared" ca="1" si="12"/>
        <v>0</v>
      </c>
      <c r="G66" s="87">
        <f t="shared" ca="1" si="13"/>
        <v>0</v>
      </c>
      <c r="H66" s="87">
        <f t="shared" ca="1" si="6"/>
        <v>0</v>
      </c>
      <c r="I66" s="87">
        <f ca="1">'Detailed Cash Flow Chart'!D66</f>
        <v>0</v>
      </c>
      <c r="J66" s="32" t="str">
        <f ca="1">'Detailed Cash Flow Chart'!C66</f>
        <v/>
      </c>
      <c r="K66" s="46">
        <f t="shared" ref="K66:K129" ca="1" si="16">IF(A66&gt;=emistart,IF(A66&lt;=emiend,emi,0),0)</f>
        <v>0</v>
      </c>
      <c r="L66" s="32">
        <f ca="1">'Detailed Cash Flow Chart'!AQ66</f>
        <v>0</v>
      </c>
      <c r="M66" s="32">
        <f t="shared" ca="1" si="7"/>
        <v>0</v>
      </c>
      <c r="N66" s="28"/>
      <c r="O66" s="67"/>
      <c r="P66" s="67"/>
      <c r="Q66" s="67"/>
      <c r="R66" s="67"/>
      <c r="S66" s="67"/>
      <c r="T66" s="67"/>
      <c r="U66" s="67"/>
      <c r="W66" s="67"/>
      <c r="X66" s="67"/>
      <c r="Y66" s="140" t="e">
        <f ca="1">IF('Detailed Cash Flow Chart'!E66=0,NA(),M66-'Detailed Cash Flow Chart'!E66)</f>
        <v>#VALUE!</v>
      </c>
      <c r="Z66" s="83"/>
      <c r="AA66" s="141" t="e">
        <f ca="1">Y66
-IF('Financial Goals (non-recurring)'!$B$4=2,IF('Detailed Cash Flow Chart'!S66="",0,'Detailed Cash Flow Chart'!S66),0)
-IF('Financial Goals (non-recurring)'!$D$4=2,IF('Detailed Cash Flow Chart'!U66="",0,'Detailed Cash Flow Chart'!U66),0)
-IF('Financial Goals (non-recurring)'!$F$4=2,IF('Detailed Cash Flow Chart'!W66="",0,'Detailed Cash Flow Chart'!W66),0)
-IF('Financial Goals (non-recurring)'!$H$4=2,IF('Detailed Cash Flow Chart'!Y66="",0,'Detailed Cash Flow Chart'!Y66),0)
-IF('Financial Goals (non-recurring)'!$J$4=2,IF('Detailed Cash Flow Chart'!AA66="",0,'Detailed Cash Flow Chart'!AA66),0)
-IF('Financial Goals (recurring)'!$B$3=2,IF('Detailed Cash Flow Chart'!AG66="",0,'Detailed Cash Flow Chart'!AG66),0)
-IF('Financial Goals (recurring)'!$K$3=2,IF('Detailed Cash Flow Chart'!AN66="",0,'Detailed Cash Flow Chart'!AN66),0)</f>
        <v>#VALUE!</v>
      </c>
      <c r="AB66" s="139"/>
      <c r="AC66" s="140" t="e">
        <f ca="1">AA66
-IF('Financial Goals (non-recurring)'!$B$4=3,IF('Detailed Cash Flow Chart'!S66="",0,'Detailed Cash Flow Chart'!S66),0)
-IF('Financial Goals (non-recurring)'!$D$4=3,IF('Detailed Cash Flow Chart'!U66="",0,'Detailed Cash Flow Chart'!U66),0)
-IF('Financial Goals (non-recurring)'!$F$4=3,IF('Detailed Cash Flow Chart'!W66="",0,'Detailed Cash Flow Chart'!W66),0)
-IF('Financial Goals (non-recurring)'!$H$4=3,IF('Detailed Cash Flow Chart'!Y66="",0,'Detailed Cash Flow Chart'!Y66),0)
-IF('Financial Goals (non-recurring)'!$J$4=3,IF('Detailed Cash Flow Chart'!AA66="",0,'Detailed Cash Flow Chart'!AA66),0)
-IF('Financial Goals (recurring)'!$B$3=3,IF('Detailed Cash Flow Chart'!AG66="",0,'Detailed Cash Flow Chart'!AG66),0)
-IF('Financial Goals (recurring)'!$K$3=3,IF('Detailed Cash Flow Chart'!AN66="",0,'Detailed Cash Flow Chart'!AN66),0)</f>
        <v>#VALUE!</v>
      </c>
      <c r="AD66" s="83"/>
      <c r="AE66" s="146" t="e">
        <f ca="1">AC66
-IF('Financial Goals (non-recurring)'!$B$4=4,IF('Detailed Cash Flow Chart'!S66="",0,'Detailed Cash Flow Chart'!S66),0)
-IF('Financial Goals (non-recurring)'!$D$4=4,IF('Detailed Cash Flow Chart'!U66="",0,'Detailed Cash Flow Chart'!U66),0)
-IF('Financial Goals (non-recurring)'!$F$4=4,IF('Detailed Cash Flow Chart'!W66="",0,'Detailed Cash Flow Chart'!W66),0)
-IF('Financial Goals (non-recurring)'!$H$4=4,IF('Detailed Cash Flow Chart'!Y66="",0,'Detailed Cash Flow Chart'!Y66),0)
-IF('Financial Goals (non-recurring)'!$J$4=4,IF('Detailed Cash Flow Chart'!AA66="",0,'Detailed Cash Flow Chart'!AA66),0)
-IF('Financial Goals (recurring)'!$B$3=4,IF('Detailed Cash Flow Chart'!AG66="",0,'Detailed Cash Flow Chart'!AG66),0)
-IF('Financial Goals (recurring)'!$K$3=4,IF('Detailed Cash Flow Chart'!AN66="",0,'Detailed Cash Flow Chart'!AN66),0)</f>
        <v>#VALUE!</v>
      </c>
      <c r="AF66" s="139"/>
      <c r="AG66" s="145" t="e">
        <f ca="1">AE66
-IF('Financial Goals (non-recurring)'!$B$4=5,IF('Detailed Cash Flow Chart'!S66="",0,'Detailed Cash Flow Chart'!S66),0)
-IF('Financial Goals (non-recurring)'!$D$4=5,IF('Detailed Cash Flow Chart'!U66="",0,'Detailed Cash Flow Chart'!U66),0)
-IF('Financial Goals (non-recurring)'!$F$4=5,IF('Detailed Cash Flow Chart'!W66="",0,'Detailed Cash Flow Chart'!W66),0)
-IF('Financial Goals (non-recurring)'!$H$4=5,IF('Detailed Cash Flow Chart'!Y66="",0,'Detailed Cash Flow Chart'!Y66),0)
-IF('Financial Goals (non-recurring)'!$J$4=5,IF('Detailed Cash Flow Chart'!AA66="",0,'Detailed Cash Flow Chart'!AA66),0)
-IF('Financial Goals (recurring)'!$B$3=5,IF('Detailed Cash Flow Chart'!AG66="",0,'Detailed Cash Flow Chart'!AG66),0)
-IF('Financial Goals (recurring)'!$K$3=5,IF('Detailed Cash Flow Chart'!AN66="",0,'Detailed Cash Flow Chart'!AN66),0)</f>
        <v>#VALUE!</v>
      </c>
      <c r="AI66" s="145" t="e">
        <f ca="1">AG66
-IF('Financial Goals (non-recurring)'!$B$4=6,IF('Detailed Cash Flow Chart'!S66="",0,'Detailed Cash Flow Chart'!S66),0)
-IF('Financial Goals (non-recurring)'!$D$4=6,IF('Detailed Cash Flow Chart'!U66="",0,'Detailed Cash Flow Chart'!U66),0)
-IF('Financial Goals (non-recurring)'!$F$4=6,IF('Detailed Cash Flow Chart'!W66="",0,'Detailed Cash Flow Chart'!W66),0)
-IF('Financial Goals (non-recurring)'!$H$4=6,IF('Detailed Cash Flow Chart'!Y66="",0,'Detailed Cash Flow Chart'!Y66),0)
-IF('Financial Goals (non-recurring)'!$J$4=6,IF('Detailed Cash Flow Chart'!AA66="",0,'Detailed Cash Flow Chart'!AA66),0)
-IF('Financial Goals (recurring)'!$B$3=6,IF('Detailed Cash Flow Chart'!AG66="",0,'Detailed Cash Flow Chart'!AG66),0)
-IF('Financial Goals (recurring)'!$K$3=6,IF('Detailed Cash Flow Chart'!AN66="",0,'Detailed Cash Flow Chart'!AN66),0)</f>
        <v>#VALUE!</v>
      </c>
      <c r="AK66" s="145" t="e">
        <f ca="1">AI66
-IF('Financial Goals (non-recurring)'!$B$4=7,IF('Detailed Cash Flow Chart'!S66="",0,'Detailed Cash Flow Chart'!S66),0)
-IF('Financial Goals (non-recurring)'!$D$4=7,IF('Detailed Cash Flow Chart'!U66="",0,'Detailed Cash Flow Chart'!U66),0)
-IF('Financial Goals (non-recurring)'!$F$4=7,IF('Detailed Cash Flow Chart'!W66="",0,'Detailed Cash Flow Chart'!W66),0)
-IF('Financial Goals (non-recurring)'!$H$4=7,IF('Detailed Cash Flow Chart'!Y66="",0,'Detailed Cash Flow Chart'!Y66),0)
-IF('Financial Goals (non-recurring)'!$J$4=7,IF('Detailed Cash Flow Chart'!AA66="",0,'Detailed Cash Flow Chart'!AA66),0)
-IF('Financial Goals (recurring)'!$B$3=7,IF('Detailed Cash Flow Chart'!AG66="",0,'Detailed Cash Flow Chart'!AG66),0)
-IF('Financial Goals (recurring)'!$K$3=7,IF('Detailed Cash Flow Chart'!AN66="",0,'Detailed Cash Flow Chart'!AN66),0)</f>
        <v>#VALUE!</v>
      </c>
    </row>
    <row r="67" spans="1:37" ht="15.6">
      <c r="A67" s="38" t="str">
        <f ca="1">'Detailed Cash Flow Chart'!AJ67</f>
        <v/>
      </c>
      <c r="B67" s="40" t="str">
        <f ca="1">'Detailed Cash Flow Chart'!B67</f>
        <v/>
      </c>
      <c r="C67" s="87">
        <f t="shared" ca="1" si="15"/>
        <v>0</v>
      </c>
      <c r="D67" s="87">
        <f t="shared" ca="1" si="10"/>
        <v>0</v>
      </c>
      <c r="E67" s="87">
        <f t="shared" ca="1" si="11"/>
        <v>0</v>
      </c>
      <c r="F67" s="87">
        <f t="shared" ca="1" si="12"/>
        <v>0</v>
      </c>
      <c r="G67" s="87">
        <f t="shared" ca="1" si="13"/>
        <v>0</v>
      </c>
      <c r="H67" s="87">
        <f t="shared" ca="1" si="6"/>
        <v>0</v>
      </c>
      <c r="I67" s="87">
        <f ca="1">'Detailed Cash Flow Chart'!D67</f>
        <v>0</v>
      </c>
      <c r="J67" s="32" t="str">
        <f ca="1">'Detailed Cash Flow Chart'!C67</f>
        <v/>
      </c>
      <c r="K67" s="46">
        <f t="shared" ca="1" si="16"/>
        <v>0</v>
      </c>
      <c r="L67" s="32">
        <f ca="1">'Detailed Cash Flow Chart'!AQ67</f>
        <v>0</v>
      </c>
      <c r="M67" s="32">
        <f t="shared" ca="1" si="7"/>
        <v>0</v>
      </c>
      <c r="N67" s="28"/>
      <c r="O67" s="67"/>
      <c r="P67" s="67"/>
      <c r="Q67" s="67"/>
      <c r="R67" s="67"/>
      <c r="S67" s="67"/>
      <c r="T67" s="67"/>
      <c r="U67" s="67"/>
      <c r="W67" s="67"/>
      <c r="X67" s="67"/>
      <c r="Y67" s="140" t="e">
        <f ca="1">IF('Detailed Cash Flow Chart'!E67=0,NA(),M67-'Detailed Cash Flow Chart'!E67)</f>
        <v>#VALUE!</v>
      </c>
      <c r="Z67" s="83"/>
      <c r="AA67" s="141" t="e">
        <f ca="1">Y67
-IF('Financial Goals (non-recurring)'!$B$4=2,IF('Detailed Cash Flow Chart'!S67="",0,'Detailed Cash Flow Chart'!S67),0)
-IF('Financial Goals (non-recurring)'!$D$4=2,IF('Detailed Cash Flow Chart'!U67="",0,'Detailed Cash Flow Chart'!U67),0)
-IF('Financial Goals (non-recurring)'!$F$4=2,IF('Detailed Cash Flow Chart'!W67="",0,'Detailed Cash Flow Chart'!W67),0)
-IF('Financial Goals (non-recurring)'!$H$4=2,IF('Detailed Cash Flow Chart'!Y67="",0,'Detailed Cash Flow Chart'!Y67),0)
-IF('Financial Goals (non-recurring)'!$J$4=2,IF('Detailed Cash Flow Chart'!AA67="",0,'Detailed Cash Flow Chart'!AA67),0)
-IF('Financial Goals (recurring)'!$B$3=2,IF('Detailed Cash Flow Chart'!AG67="",0,'Detailed Cash Flow Chart'!AG67),0)
-IF('Financial Goals (recurring)'!$K$3=2,IF('Detailed Cash Flow Chart'!AN67="",0,'Detailed Cash Flow Chart'!AN67),0)</f>
        <v>#VALUE!</v>
      </c>
      <c r="AB67" s="139"/>
      <c r="AC67" s="140" t="e">
        <f ca="1">AA67
-IF('Financial Goals (non-recurring)'!$B$4=3,IF('Detailed Cash Flow Chart'!S67="",0,'Detailed Cash Flow Chart'!S67),0)
-IF('Financial Goals (non-recurring)'!$D$4=3,IF('Detailed Cash Flow Chart'!U67="",0,'Detailed Cash Flow Chart'!U67),0)
-IF('Financial Goals (non-recurring)'!$F$4=3,IF('Detailed Cash Flow Chart'!W67="",0,'Detailed Cash Flow Chart'!W67),0)
-IF('Financial Goals (non-recurring)'!$H$4=3,IF('Detailed Cash Flow Chart'!Y67="",0,'Detailed Cash Flow Chart'!Y67),0)
-IF('Financial Goals (non-recurring)'!$J$4=3,IF('Detailed Cash Flow Chart'!AA67="",0,'Detailed Cash Flow Chart'!AA67),0)
-IF('Financial Goals (recurring)'!$B$3=3,IF('Detailed Cash Flow Chart'!AG67="",0,'Detailed Cash Flow Chart'!AG67),0)
-IF('Financial Goals (recurring)'!$K$3=3,IF('Detailed Cash Flow Chart'!AN67="",0,'Detailed Cash Flow Chart'!AN67),0)</f>
        <v>#VALUE!</v>
      </c>
      <c r="AD67" s="83"/>
      <c r="AE67" s="146" t="e">
        <f ca="1">AC67
-IF('Financial Goals (non-recurring)'!$B$4=4,IF('Detailed Cash Flow Chart'!S67="",0,'Detailed Cash Flow Chart'!S67),0)
-IF('Financial Goals (non-recurring)'!$D$4=4,IF('Detailed Cash Flow Chart'!U67="",0,'Detailed Cash Flow Chart'!U67),0)
-IF('Financial Goals (non-recurring)'!$F$4=4,IF('Detailed Cash Flow Chart'!W67="",0,'Detailed Cash Flow Chart'!W67),0)
-IF('Financial Goals (non-recurring)'!$H$4=4,IF('Detailed Cash Flow Chart'!Y67="",0,'Detailed Cash Flow Chart'!Y67),0)
-IF('Financial Goals (non-recurring)'!$J$4=4,IF('Detailed Cash Flow Chart'!AA67="",0,'Detailed Cash Flow Chart'!AA67),0)
-IF('Financial Goals (recurring)'!$B$3=4,IF('Detailed Cash Flow Chart'!AG67="",0,'Detailed Cash Flow Chart'!AG67),0)
-IF('Financial Goals (recurring)'!$K$3=4,IF('Detailed Cash Flow Chart'!AN67="",0,'Detailed Cash Flow Chart'!AN67),0)</f>
        <v>#VALUE!</v>
      </c>
      <c r="AF67" s="139"/>
      <c r="AG67" s="145" t="e">
        <f ca="1">AE67
-IF('Financial Goals (non-recurring)'!$B$4=5,IF('Detailed Cash Flow Chart'!S67="",0,'Detailed Cash Flow Chart'!S67),0)
-IF('Financial Goals (non-recurring)'!$D$4=5,IF('Detailed Cash Flow Chart'!U67="",0,'Detailed Cash Flow Chart'!U67),0)
-IF('Financial Goals (non-recurring)'!$F$4=5,IF('Detailed Cash Flow Chart'!W67="",0,'Detailed Cash Flow Chart'!W67),0)
-IF('Financial Goals (non-recurring)'!$H$4=5,IF('Detailed Cash Flow Chart'!Y67="",0,'Detailed Cash Flow Chart'!Y67),0)
-IF('Financial Goals (non-recurring)'!$J$4=5,IF('Detailed Cash Flow Chart'!AA67="",0,'Detailed Cash Flow Chart'!AA67),0)
-IF('Financial Goals (recurring)'!$B$3=5,IF('Detailed Cash Flow Chart'!AG67="",0,'Detailed Cash Flow Chart'!AG67),0)
-IF('Financial Goals (recurring)'!$K$3=5,IF('Detailed Cash Flow Chart'!AN67="",0,'Detailed Cash Flow Chart'!AN67),0)</f>
        <v>#VALUE!</v>
      </c>
      <c r="AI67" s="145" t="e">
        <f ca="1">AG67
-IF('Financial Goals (non-recurring)'!$B$4=6,IF('Detailed Cash Flow Chart'!S67="",0,'Detailed Cash Flow Chart'!S67),0)
-IF('Financial Goals (non-recurring)'!$D$4=6,IF('Detailed Cash Flow Chart'!U67="",0,'Detailed Cash Flow Chart'!U67),0)
-IF('Financial Goals (non-recurring)'!$F$4=6,IF('Detailed Cash Flow Chart'!W67="",0,'Detailed Cash Flow Chart'!W67),0)
-IF('Financial Goals (non-recurring)'!$H$4=6,IF('Detailed Cash Flow Chart'!Y67="",0,'Detailed Cash Flow Chart'!Y67),0)
-IF('Financial Goals (non-recurring)'!$J$4=6,IF('Detailed Cash Flow Chart'!AA67="",0,'Detailed Cash Flow Chart'!AA67),0)
-IF('Financial Goals (recurring)'!$B$3=6,IF('Detailed Cash Flow Chart'!AG67="",0,'Detailed Cash Flow Chart'!AG67),0)
-IF('Financial Goals (recurring)'!$K$3=6,IF('Detailed Cash Flow Chart'!AN67="",0,'Detailed Cash Flow Chart'!AN67),0)</f>
        <v>#VALUE!</v>
      </c>
      <c r="AK67" s="145" t="e">
        <f ca="1">AI67
-IF('Financial Goals (non-recurring)'!$B$4=7,IF('Detailed Cash Flow Chart'!S67="",0,'Detailed Cash Flow Chart'!S67),0)
-IF('Financial Goals (non-recurring)'!$D$4=7,IF('Detailed Cash Flow Chart'!U67="",0,'Detailed Cash Flow Chart'!U67),0)
-IF('Financial Goals (non-recurring)'!$F$4=7,IF('Detailed Cash Flow Chart'!W67="",0,'Detailed Cash Flow Chart'!W67),0)
-IF('Financial Goals (non-recurring)'!$H$4=7,IF('Detailed Cash Flow Chart'!Y67="",0,'Detailed Cash Flow Chart'!Y67),0)
-IF('Financial Goals (non-recurring)'!$J$4=7,IF('Detailed Cash Flow Chart'!AA67="",0,'Detailed Cash Flow Chart'!AA67),0)
-IF('Financial Goals (recurring)'!$B$3=7,IF('Detailed Cash Flow Chart'!AG67="",0,'Detailed Cash Flow Chart'!AG67),0)
-IF('Financial Goals (recurring)'!$K$3=7,IF('Detailed Cash Flow Chart'!AN67="",0,'Detailed Cash Flow Chart'!AN67),0)</f>
        <v>#VALUE!</v>
      </c>
    </row>
    <row r="68" spans="1:37" ht="15.6">
      <c r="A68" s="38" t="str">
        <f ca="1">'Detailed Cash Flow Chart'!AJ68</f>
        <v/>
      </c>
      <c r="B68" s="40" t="str">
        <f ca="1">'Detailed Cash Flow Chart'!B68</f>
        <v/>
      </c>
      <c r="C68" s="87">
        <f t="shared" ca="1" si="15"/>
        <v>0</v>
      </c>
      <c r="D68" s="87">
        <f t="shared" ref="D68:D99" ca="1" si="17">IF(A68&gt;=syear1,IF(A68&lt;=eyear1,passive*(1+incp)^(A68-YEAR(TODAY())),0),0)</f>
        <v>0</v>
      </c>
      <c r="E68" s="87">
        <f t="shared" ref="E68:E99" ca="1" si="18">IF(A68&gt;=syear2,IF(A68&lt;=eyear2,passive2*(1+incp1)^(A68-YEAR(TODAY())),0),0)</f>
        <v>0</v>
      </c>
      <c r="F68" s="87">
        <f t="shared" ref="F68:F99" ca="1" si="19">IF(A68&gt;=sryear1,IF(A68&lt;=eryear1,passiver*(1+incpr)^(A68-YEAR(TODAY())),0),0)</f>
        <v>0</v>
      </c>
      <c r="G68" s="87">
        <f t="shared" ref="G68:G99" ca="1" si="20">IF(A68&gt;=sryear2,IF(A68&lt;=eryear2,passiver1*(1+incpr1)^(A68-YEAR(TODAY())),0),0)</f>
        <v>0</v>
      </c>
      <c r="H68" s="87">
        <f t="shared" ca="1" si="6"/>
        <v>0</v>
      </c>
      <c r="I68" s="87">
        <f ca="1">'Detailed Cash Flow Chart'!D68</f>
        <v>0</v>
      </c>
      <c r="J68" s="32" t="str">
        <f ca="1">'Detailed Cash Flow Chart'!C68</f>
        <v/>
      </c>
      <c r="K68" s="46">
        <f t="shared" ca="1" si="16"/>
        <v>0</v>
      </c>
      <c r="L68" s="32">
        <f ca="1">'Detailed Cash Flow Chart'!AQ68</f>
        <v>0</v>
      </c>
      <c r="M68" s="32">
        <f t="shared" ca="1" si="7"/>
        <v>0</v>
      </c>
      <c r="N68" s="28"/>
      <c r="O68" s="67"/>
      <c r="P68" s="67"/>
      <c r="Q68" s="67"/>
      <c r="R68" s="67"/>
      <c r="S68" s="67"/>
      <c r="T68" s="67"/>
      <c r="U68" s="67"/>
      <c r="W68" s="67"/>
      <c r="X68" s="67"/>
      <c r="Y68" s="140" t="e">
        <f ca="1">IF('Detailed Cash Flow Chart'!E68=0,NA(),M68-'Detailed Cash Flow Chart'!E68)</f>
        <v>#VALUE!</v>
      </c>
      <c r="Z68" s="83"/>
      <c r="AA68" s="141" t="e">
        <f ca="1">Y68
-IF('Financial Goals (non-recurring)'!$B$4=2,IF('Detailed Cash Flow Chart'!S68="",0,'Detailed Cash Flow Chart'!S68),0)
-IF('Financial Goals (non-recurring)'!$D$4=2,IF('Detailed Cash Flow Chart'!U68="",0,'Detailed Cash Flow Chart'!U68),0)
-IF('Financial Goals (non-recurring)'!$F$4=2,IF('Detailed Cash Flow Chart'!W68="",0,'Detailed Cash Flow Chart'!W68),0)
-IF('Financial Goals (non-recurring)'!$H$4=2,IF('Detailed Cash Flow Chart'!Y68="",0,'Detailed Cash Flow Chart'!Y68),0)
-IF('Financial Goals (non-recurring)'!$J$4=2,IF('Detailed Cash Flow Chart'!AA68="",0,'Detailed Cash Flow Chart'!AA68),0)
-IF('Financial Goals (recurring)'!$B$3=2,IF('Detailed Cash Flow Chart'!AG68="",0,'Detailed Cash Flow Chart'!AG68),0)
-IF('Financial Goals (recurring)'!$K$3=2,IF('Detailed Cash Flow Chart'!AN68="",0,'Detailed Cash Flow Chart'!AN68),0)</f>
        <v>#VALUE!</v>
      </c>
      <c r="AB68" s="139"/>
      <c r="AC68" s="140" t="e">
        <f ca="1">AA68
-IF('Financial Goals (non-recurring)'!$B$4=3,IF('Detailed Cash Flow Chart'!S68="",0,'Detailed Cash Flow Chart'!S68),0)
-IF('Financial Goals (non-recurring)'!$D$4=3,IF('Detailed Cash Flow Chart'!U68="",0,'Detailed Cash Flow Chart'!U68),0)
-IF('Financial Goals (non-recurring)'!$F$4=3,IF('Detailed Cash Flow Chart'!W68="",0,'Detailed Cash Flow Chart'!W68),0)
-IF('Financial Goals (non-recurring)'!$H$4=3,IF('Detailed Cash Flow Chart'!Y68="",0,'Detailed Cash Flow Chart'!Y68),0)
-IF('Financial Goals (non-recurring)'!$J$4=3,IF('Detailed Cash Flow Chart'!AA68="",0,'Detailed Cash Flow Chart'!AA68),0)
-IF('Financial Goals (recurring)'!$B$3=3,IF('Detailed Cash Flow Chart'!AG68="",0,'Detailed Cash Flow Chart'!AG68),0)
-IF('Financial Goals (recurring)'!$K$3=3,IF('Detailed Cash Flow Chart'!AN68="",0,'Detailed Cash Flow Chart'!AN68),0)</f>
        <v>#VALUE!</v>
      </c>
      <c r="AD68" s="83"/>
      <c r="AE68" s="146" t="e">
        <f ca="1">AC68
-IF('Financial Goals (non-recurring)'!$B$4=4,IF('Detailed Cash Flow Chart'!S68="",0,'Detailed Cash Flow Chart'!S68),0)
-IF('Financial Goals (non-recurring)'!$D$4=4,IF('Detailed Cash Flow Chart'!U68="",0,'Detailed Cash Flow Chart'!U68),0)
-IF('Financial Goals (non-recurring)'!$F$4=4,IF('Detailed Cash Flow Chart'!W68="",0,'Detailed Cash Flow Chart'!W68),0)
-IF('Financial Goals (non-recurring)'!$H$4=4,IF('Detailed Cash Flow Chart'!Y68="",0,'Detailed Cash Flow Chart'!Y68),0)
-IF('Financial Goals (non-recurring)'!$J$4=4,IF('Detailed Cash Flow Chart'!AA68="",0,'Detailed Cash Flow Chart'!AA68),0)
-IF('Financial Goals (recurring)'!$B$3=4,IF('Detailed Cash Flow Chart'!AG68="",0,'Detailed Cash Flow Chart'!AG68),0)
-IF('Financial Goals (recurring)'!$K$3=4,IF('Detailed Cash Flow Chart'!AN68="",0,'Detailed Cash Flow Chart'!AN68),0)</f>
        <v>#VALUE!</v>
      </c>
      <c r="AF68" s="139"/>
      <c r="AG68" s="145" t="e">
        <f ca="1">AE68
-IF('Financial Goals (non-recurring)'!$B$4=5,IF('Detailed Cash Flow Chart'!S68="",0,'Detailed Cash Flow Chart'!S68),0)
-IF('Financial Goals (non-recurring)'!$D$4=5,IF('Detailed Cash Flow Chart'!U68="",0,'Detailed Cash Flow Chart'!U68),0)
-IF('Financial Goals (non-recurring)'!$F$4=5,IF('Detailed Cash Flow Chart'!W68="",0,'Detailed Cash Flow Chart'!W68),0)
-IF('Financial Goals (non-recurring)'!$H$4=5,IF('Detailed Cash Flow Chart'!Y68="",0,'Detailed Cash Flow Chart'!Y68),0)
-IF('Financial Goals (non-recurring)'!$J$4=5,IF('Detailed Cash Flow Chart'!AA68="",0,'Detailed Cash Flow Chart'!AA68),0)
-IF('Financial Goals (recurring)'!$B$3=5,IF('Detailed Cash Flow Chart'!AG68="",0,'Detailed Cash Flow Chart'!AG68),0)
-IF('Financial Goals (recurring)'!$K$3=5,IF('Detailed Cash Flow Chart'!AN68="",0,'Detailed Cash Flow Chart'!AN68),0)</f>
        <v>#VALUE!</v>
      </c>
      <c r="AI68" s="145" t="e">
        <f ca="1">AG68
-IF('Financial Goals (non-recurring)'!$B$4=6,IF('Detailed Cash Flow Chart'!S68="",0,'Detailed Cash Flow Chart'!S68),0)
-IF('Financial Goals (non-recurring)'!$D$4=6,IF('Detailed Cash Flow Chart'!U68="",0,'Detailed Cash Flow Chart'!U68),0)
-IF('Financial Goals (non-recurring)'!$F$4=6,IF('Detailed Cash Flow Chart'!W68="",0,'Detailed Cash Flow Chart'!W68),0)
-IF('Financial Goals (non-recurring)'!$H$4=6,IF('Detailed Cash Flow Chart'!Y68="",0,'Detailed Cash Flow Chart'!Y68),0)
-IF('Financial Goals (non-recurring)'!$J$4=6,IF('Detailed Cash Flow Chart'!AA68="",0,'Detailed Cash Flow Chart'!AA68),0)
-IF('Financial Goals (recurring)'!$B$3=6,IF('Detailed Cash Flow Chart'!AG68="",0,'Detailed Cash Flow Chart'!AG68),0)
-IF('Financial Goals (recurring)'!$K$3=6,IF('Detailed Cash Flow Chart'!AN68="",0,'Detailed Cash Flow Chart'!AN68),0)</f>
        <v>#VALUE!</v>
      </c>
      <c r="AK68" s="145" t="e">
        <f ca="1">AI68
-IF('Financial Goals (non-recurring)'!$B$4=7,IF('Detailed Cash Flow Chart'!S68="",0,'Detailed Cash Flow Chart'!S68),0)
-IF('Financial Goals (non-recurring)'!$D$4=7,IF('Detailed Cash Flow Chart'!U68="",0,'Detailed Cash Flow Chart'!U68),0)
-IF('Financial Goals (non-recurring)'!$F$4=7,IF('Detailed Cash Flow Chart'!W68="",0,'Detailed Cash Flow Chart'!W68),0)
-IF('Financial Goals (non-recurring)'!$H$4=7,IF('Detailed Cash Flow Chart'!Y68="",0,'Detailed Cash Flow Chart'!Y68),0)
-IF('Financial Goals (non-recurring)'!$J$4=7,IF('Detailed Cash Flow Chart'!AA68="",0,'Detailed Cash Flow Chart'!AA68),0)
-IF('Financial Goals (recurring)'!$B$3=7,IF('Detailed Cash Flow Chart'!AG68="",0,'Detailed Cash Flow Chart'!AG68),0)
-IF('Financial Goals (recurring)'!$K$3=7,IF('Detailed Cash Flow Chart'!AN68="",0,'Detailed Cash Flow Chart'!AN68),0)</f>
        <v>#VALUE!</v>
      </c>
    </row>
    <row r="69" spans="1:37" ht="15.6">
      <c r="A69" s="38" t="str">
        <f ca="1">'Detailed Cash Flow Chart'!AJ69</f>
        <v/>
      </c>
      <c r="B69" s="40" t="str">
        <f ca="1">'Detailed Cash Flow Chart'!B69</f>
        <v/>
      </c>
      <c r="C69" s="87">
        <f t="shared" ref="C69:C100" ca="1" si="21">IF(A68&lt;(y+wy+1),C68+C68*inc,0)</f>
        <v>0</v>
      </c>
      <c r="D69" s="87">
        <f t="shared" ca="1" si="17"/>
        <v>0</v>
      </c>
      <c r="E69" s="87">
        <f t="shared" ca="1" si="18"/>
        <v>0</v>
      </c>
      <c r="F69" s="87">
        <f t="shared" ca="1" si="19"/>
        <v>0</v>
      </c>
      <c r="G69" s="87">
        <f t="shared" ca="1" si="20"/>
        <v>0</v>
      </c>
      <c r="H69" s="87">
        <f t="shared" ref="H69:H132" ca="1" si="22">IF(A69="",0,D69+E69+F69+G69)</f>
        <v>0</v>
      </c>
      <c r="I69" s="87">
        <f ca="1">'Detailed Cash Flow Chart'!D69</f>
        <v>0</v>
      </c>
      <c r="J69" s="32" t="str">
        <f ca="1">'Detailed Cash Flow Chart'!C69</f>
        <v/>
      </c>
      <c r="K69" s="46">
        <f t="shared" ca="1" si="16"/>
        <v>0</v>
      </c>
      <c r="L69" s="32">
        <f ca="1">'Detailed Cash Flow Chart'!AQ69</f>
        <v>0</v>
      </c>
      <c r="M69" s="32">
        <f t="shared" ref="M69:M132" ca="1" si="23">IF(IF(I69+H69&gt;J69,B69,C69)=0,0,I69+C69+H69-J69-K69)</f>
        <v>0</v>
      </c>
      <c r="N69" s="28"/>
      <c r="O69" s="67"/>
      <c r="P69" s="67"/>
      <c r="Q69" s="67"/>
      <c r="R69" s="67"/>
      <c r="S69" s="67"/>
      <c r="T69" s="67"/>
      <c r="U69" s="67"/>
      <c r="W69" s="67"/>
      <c r="X69" s="67"/>
      <c r="Y69" s="140" t="e">
        <f ca="1">IF('Detailed Cash Flow Chart'!E69=0,NA(),M69-'Detailed Cash Flow Chart'!E69)</f>
        <v>#VALUE!</v>
      </c>
      <c r="Z69" s="83"/>
      <c r="AA69" s="141" t="e">
        <f ca="1">Y69
-IF('Financial Goals (non-recurring)'!$B$4=2,IF('Detailed Cash Flow Chart'!S69="",0,'Detailed Cash Flow Chart'!S69),0)
-IF('Financial Goals (non-recurring)'!$D$4=2,IF('Detailed Cash Flow Chart'!U69="",0,'Detailed Cash Flow Chart'!U69),0)
-IF('Financial Goals (non-recurring)'!$F$4=2,IF('Detailed Cash Flow Chart'!W69="",0,'Detailed Cash Flow Chart'!W69),0)
-IF('Financial Goals (non-recurring)'!$H$4=2,IF('Detailed Cash Flow Chart'!Y69="",0,'Detailed Cash Flow Chart'!Y69),0)
-IF('Financial Goals (non-recurring)'!$J$4=2,IF('Detailed Cash Flow Chart'!AA69="",0,'Detailed Cash Flow Chart'!AA69),0)
-IF('Financial Goals (recurring)'!$B$3=2,IF('Detailed Cash Flow Chart'!AG69="",0,'Detailed Cash Flow Chart'!AG69),0)
-IF('Financial Goals (recurring)'!$K$3=2,IF('Detailed Cash Flow Chart'!AN69="",0,'Detailed Cash Flow Chart'!AN69),0)</f>
        <v>#VALUE!</v>
      </c>
      <c r="AB69" s="139"/>
      <c r="AC69" s="140" t="e">
        <f ca="1">AA69
-IF('Financial Goals (non-recurring)'!$B$4=3,IF('Detailed Cash Flow Chart'!S69="",0,'Detailed Cash Flow Chart'!S69),0)
-IF('Financial Goals (non-recurring)'!$D$4=3,IF('Detailed Cash Flow Chart'!U69="",0,'Detailed Cash Flow Chart'!U69),0)
-IF('Financial Goals (non-recurring)'!$F$4=3,IF('Detailed Cash Flow Chart'!W69="",0,'Detailed Cash Flow Chart'!W69),0)
-IF('Financial Goals (non-recurring)'!$H$4=3,IF('Detailed Cash Flow Chart'!Y69="",0,'Detailed Cash Flow Chart'!Y69),0)
-IF('Financial Goals (non-recurring)'!$J$4=3,IF('Detailed Cash Flow Chart'!AA69="",0,'Detailed Cash Flow Chart'!AA69),0)
-IF('Financial Goals (recurring)'!$B$3=3,IF('Detailed Cash Flow Chart'!AG69="",0,'Detailed Cash Flow Chart'!AG69),0)
-IF('Financial Goals (recurring)'!$K$3=3,IF('Detailed Cash Flow Chart'!AN69="",0,'Detailed Cash Flow Chart'!AN69),0)</f>
        <v>#VALUE!</v>
      </c>
      <c r="AD69" s="83"/>
      <c r="AE69" s="146" t="e">
        <f ca="1">AC69
-IF('Financial Goals (non-recurring)'!$B$4=4,IF('Detailed Cash Flow Chart'!S69="",0,'Detailed Cash Flow Chart'!S69),0)
-IF('Financial Goals (non-recurring)'!$D$4=4,IF('Detailed Cash Flow Chart'!U69="",0,'Detailed Cash Flow Chart'!U69),0)
-IF('Financial Goals (non-recurring)'!$F$4=4,IF('Detailed Cash Flow Chart'!W69="",0,'Detailed Cash Flow Chart'!W69),0)
-IF('Financial Goals (non-recurring)'!$H$4=4,IF('Detailed Cash Flow Chart'!Y69="",0,'Detailed Cash Flow Chart'!Y69),0)
-IF('Financial Goals (non-recurring)'!$J$4=4,IF('Detailed Cash Flow Chart'!AA69="",0,'Detailed Cash Flow Chart'!AA69),0)
-IF('Financial Goals (recurring)'!$B$3=4,IF('Detailed Cash Flow Chart'!AG69="",0,'Detailed Cash Flow Chart'!AG69),0)
-IF('Financial Goals (recurring)'!$K$3=4,IF('Detailed Cash Flow Chart'!AN69="",0,'Detailed Cash Flow Chart'!AN69),0)</f>
        <v>#VALUE!</v>
      </c>
      <c r="AF69" s="139"/>
      <c r="AG69" s="145" t="e">
        <f ca="1">AE69
-IF('Financial Goals (non-recurring)'!$B$4=5,IF('Detailed Cash Flow Chart'!S69="",0,'Detailed Cash Flow Chart'!S69),0)
-IF('Financial Goals (non-recurring)'!$D$4=5,IF('Detailed Cash Flow Chart'!U69="",0,'Detailed Cash Flow Chart'!U69),0)
-IF('Financial Goals (non-recurring)'!$F$4=5,IF('Detailed Cash Flow Chart'!W69="",0,'Detailed Cash Flow Chart'!W69),0)
-IF('Financial Goals (non-recurring)'!$H$4=5,IF('Detailed Cash Flow Chart'!Y69="",0,'Detailed Cash Flow Chart'!Y69),0)
-IF('Financial Goals (non-recurring)'!$J$4=5,IF('Detailed Cash Flow Chart'!AA69="",0,'Detailed Cash Flow Chart'!AA69),0)
-IF('Financial Goals (recurring)'!$B$3=5,IF('Detailed Cash Flow Chart'!AG69="",0,'Detailed Cash Flow Chart'!AG69),0)
-IF('Financial Goals (recurring)'!$K$3=5,IF('Detailed Cash Flow Chart'!AN69="",0,'Detailed Cash Flow Chart'!AN69),0)</f>
        <v>#VALUE!</v>
      </c>
      <c r="AI69" s="145" t="e">
        <f ca="1">AG69
-IF('Financial Goals (non-recurring)'!$B$4=6,IF('Detailed Cash Flow Chart'!S69="",0,'Detailed Cash Flow Chart'!S69),0)
-IF('Financial Goals (non-recurring)'!$D$4=6,IF('Detailed Cash Flow Chart'!U69="",0,'Detailed Cash Flow Chart'!U69),0)
-IF('Financial Goals (non-recurring)'!$F$4=6,IF('Detailed Cash Flow Chart'!W69="",0,'Detailed Cash Flow Chart'!W69),0)
-IF('Financial Goals (non-recurring)'!$H$4=6,IF('Detailed Cash Flow Chart'!Y69="",0,'Detailed Cash Flow Chart'!Y69),0)
-IF('Financial Goals (non-recurring)'!$J$4=6,IF('Detailed Cash Flow Chart'!AA69="",0,'Detailed Cash Flow Chart'!AA69),0)
-IF('Financial Goals (recurring)'!$B$3=6,IF('Detailed Cash Flow Chart'!AG69="",0,'Detailed Cash Flow Chart'!AG69),0)
-IF('Financial Goals (recurring)'!$K$3=6,IF('Detailed Cash Flow Chart'!AN69="",0,'Detailed Cash Flow Chart'!AN69),0)</f>
        <v>#VALUE!</v>
      </c>
      <c r="AK69" s="145" t="e">
        <f ca="1">AI69
-IF('Financial Goals (non-recurring)'!$B$4=7,IF('Detailed Cash Flow Chart'!S69="",0,'Detailed Cash Flow Chart'!S69),0)
-IF('Financial Goals (non-recurring)'!$D$4=7,IF('Detailed Cash Flow Chart'!U69="",0,'Detailed Cash Flow Chart'!U69),0)
-IF('Financial Goals (non-recurring)'!$F$4=7,IF('Detailed Cash Flow Chart'!W69="",0,'Detailed Cash Flow Chart'!W69),0)
-IF('Financial Goals (non-recurring)'!$H$4=7,IF('Detailed Cash Flow Chart'!Y69="",0,'Detailed Cash Flow Chart'!Y69),0)
-IF('Financial Goals (non-recurring)'!$J$4=7,IF('Detailed Cash Flow Chart'!AA69="",0,'Detailed Cash Flow Chart'!AA69),0)
-IF('Financial Goals (recurring)'!$B$3=7,IF('Detailed Cash Flow Chart'!AG69="",0,'Detailed Cash Flow Chart'!AG69),0)
-IF('Financial Goals (recurring)'!$K$3=7,IF('Detailed Cash Flow Chart'!AN69="",0,'Detailed Cash Flow Chart'!AN69),0)</f>
        <v>#VALUE!</v>
      </c>
    </row>
    <row r="70" spans="1:37" ht="15.6">
      <c r="A70" s="38" t="str">
        <f ca="1">'Detailed Cash Flow Chart'!AJ70</f>
        <v/>
      </c>
      <c r="B70" s="40" t="str">
        <f ca="1">'Detailed Cash Flow Chart'!B70</f>
        <v/>
      </c>
      <c r="C70" s="87">
        <f t="shared" ca="1" si="21"/>
        <v>0</v>
      </c>
      <c r="D70" s="87">
        <f t="shared" ca="1" si="17"/>
        <v>0</v>
      </c>
      <c r="E70" s="87">
        <f t="shared" ca="1" si="18"/>
        <v>0</v>
      </c>
      <c r="F70" s="87">
        <f t="shared" ca="1" si="19"/>
        <v>0</v>
      </c>
      <c r="G70" s="87">
        <f t="shared" ca="1" si="20"/>
        <v>0</v>
      </c>
      <c r="H70" s="87">
        <f t="shared" ca="1" si="22"/>
        <v>0</v>
      </c>
      <c r="I70" s="87">
        <f ca="1">'Detailed Cash Flow Chart'!D70</f>
        <v>0</v>
      </c>
      <c r="J70" s="32" t="str">
        <f ca="1">'Detailed Cash Flow Chart'!C70</f>
        <v/>
      </c>
      <c r="K70" s="46">
        <f t="shared" ca="1" si="16"/>
        <v>0</v>
      </c>
      <c r="L70" s="32">
        <f ca="1">'Detailed Cash Flow Chart'!AQ70</f>
        <v>0</v>
      </c>
      <c r="M70" s="32">
        <f t="shared" ca="1" si="23"/>
        <v>0</v>
      </c>
      <c r="N70" s="28"/>
      <c r="O70" s="67"/>
      <c r="P70" s="67"/>
      <c r="Q70" s="67"/>
      <c r="R70" s="67"/>
      <c r="S70" s="67"/>
      <c r="T70" s="67"/>
      <c r="U70" s="67"/>
      <c r="W70" s="67"/>
      <c r="X70" s="67"/>
      <c r="Y70" s="140" t="e">
        <f ca="1">IF('Detailed Cash Flow Chart'!E70=0,NA(),M70-'Detailed Cash Flow Chart'!E70)</f>
        <v>#VALUE!</v>
      </c>
      <c r="Z70" s="83"/>
      <c r="AA70" s="141" t="e">
        <f ca="1">Y70
-IF('Financial Goals (non-recurring)'!$B$4=2,IF('Detailed Cash Flow Chart'!S70="",0,'Detailed Cash Flow Chart'!S70),0)
-IF('Financial Goals (non-recurring)'!$D$4=2,IF('Detailed Cash Flow Chart'!U70="",0,'Detailed Cash Flow Chart'!U70),0)
-IF('Financial Goals (non-recurring)'!$F$4=2,IF('Detailed Cash Flow Chart'!W70="",0,'Detailed Cash Flow Chart'!W70),0)
-IF('Financial Goals (non-recurring)'!$H$4=2,IF('Detailed Cash Flow Chart'!Y70="",0,'Detailed Cash Flow Chart'!Y70),0)
-IF('Financial Goals (non-recurring)'!$J$4=2,IF('Detailed Cash Flow Chart'!AA70="",0,'Detailed Cash Flow Chart'!AA70),0)
-IF('Financial Goals (recurring)'!$B$3=2,IF('Detailed Cash Flow Chart'!AG70="",0,'Detailed Cash Flow Chart'!AG70),0)
-IF('Financial Goals (recurring)'!$K$3=2,IF('Detailed Cash Flow Chart'!AN70="",0,'Detailed Cash Flow Chart'!AN70),0)</f>
        <v>#VALUE!</v>
      </c>
      <c r="AB70" s="139"/>
      <c r="AC70" s="140" t="e">
        <f ca="1">AA70
-IF('Financial Goals (non-recurring)'!$B$4=3,IF('Detailed Cash Flow Chart'!S70="",0,'Detailed Cash Flow Chart'!S70),0)
-IF('Financial Goals (non-recurring)'!$D$4=3,IF('Detailed Cash Flow Chart'!U70="",0,'Detailed Cash Flow Chart'!U70),0)
-IF('Financial Goals (non-recurring)'!$F$4=3,IF('Detailed Cash Flow Chart'!W70="",0,'Detailed Cash Flow Chart'!W70),0)
-IF('Financial Goals (non-recurring)'!$H$4=3,IF('Detailed Cash Flow Chart'!Y70="",0,'Detailed Cash Flow Chart'!Y70),0)
-IF('Financial Goals (non-recurring)'!$J$4=3,IF('Detailed Cash Flow Chart'!AA70="",0,'Detailed Cash Flow Chart'!AA70),0)
-IF('Financial Goals (recurring)'!$B$3=3,IF('Detailed Cash Flow Chart'!AG70="",0,'Detailed Cash Flow Chart'!AG70),0)
-IF('Financial Goals (recurring)'!$K$3=3,IF('Detailed Cash Flow Chart'!AN70="",0,'Detailed Cash Flow Chart'!AN70),0)</f>
        <v>#VALUE!</v>
      </c>
      <c r="AD70" s="83"/>
      <c r="AE70" s="146" t="e">
        <f ca="1">AC70
-IF('Financial Goals (non-recurring)'!$B$4=4,IF('Detailed Cash Flow Chart'!S70="",0,'Detailed Cash Flow Chart'!S70),0)
-IF('Financial Goals (non-recurring)'!$D$4=4,IF('Detailed Cash Flow Chart'!U70="",0,'Detailed Cash Flow Chart'!U70),0)
-IF('Financial Goals (non-recurring)'!$F$4=4,IF('Detailed Cash Flow Chart'!W70="",0,'Detailed Cash Flow Chart'!W70),0)
-IF('Financial Goals (non-recurring)'!$H$4=4,IF('Detailed Cash Flow Chart'!Y70="",0,'Detailed Cash Flow Chart'!Y70),0)
-IF('Financial Goals (non-recurring)'!$J$4=4,IF('Detailed Cash Flow Chart'!AA70="",0,'Detailed Cash Flow Chart'!AA70),0)
-IF('Financial Goals (recurring)'!$B$3=4,IF('Detailed Cash Flow Chart'!AG70="",0,'Detailed Cash Flow Chart'!AG70),0)
-IF('Financial Goals (recurring)'!$K$3=4,IF('Detailed Cash Flow Chart'!AN70="",0,'Detailed Cash Flow Chart'!AN70),0)</f>
        <v>#VALUE!</v>
      </c>
      <c r="AF70" s="139"/>
      <c r="AG70" s="145" t="e">
        <f ca="1">AE70
-IF('Financial Goals (non-recurring)'!$B$4=5,IF('Detailed Cash Flow Chart'!S70="",0,'Detailed Cash Flow Chart'!S70),0)
-IF('Financial Goals (non-recurring)'!$D$4=5,IF('Detailed Cash Flow Chart'!U70="",0,'Detailed Cash Flow Chart'!U70),0)
-IF('Financial Goals (non-recurring)'!$F$4=5,IF('Detailed Cash Flow Chart'!W70="",0,'Detailed Cash Flow Chart'!W70),0)
-IF('Financial Goals (non-recurring)'!$H$4=5,IF('Detailed Cash Flow Chart'!Y70="",0,'Detailed Cash Flow Chart'!Y70),0)
-IF('Financial Goals (non-recurring)'!$J$4=5,IF('Detailed Cash Flow Chart'!AA70="",0,'Detailed Cash Flow Chart'!AA70),0)
-IF('Financial Goals (recurring)'!$B$3=5,IF('Detailed Cash Flow Chart'!AG70="",0,'Detailed Cash Flow Chart'!AG70),0)
-IF('Financial Goals (recurring)'!$K$3=5,IF('Detailed Cash Flow Chart'!AN70="",0,'Detailed Cash Flow Chart'!AN70),0)</f>
        <v>#VALUE!</v>
      </c>
      <c r="AI70" s="145" t="e">
        <f ca="1">AG70
-IF('Financial Goals (non-recurring)'!$B$4=6,IF('Detailed Cash Flow Chart'!S70="",0,'Detailed Cash Flow Chart'!S70),0)
-IF('Financial Goals (non-recurring)'!$D$4=6,IF('Detailed Cash Flow Chart'!U70="",0,'Detailed Cash Flow Chart'!U70),0)
-IF('Financial Goals (non-recurring)'!$F$4=6,IF('Detailed Cash Flow Chart'!W70="",0,'Detailed Cash Flow Chart'!W70),0)
-IF('Financial Goals (non-recurring)'!$H$4=6,IF('Detailed Cash Flow Chart'!Y70="",0,'Detailed Cash Flow Chart'!Y70),0)
-IF('Financial Goals (non-recurring)'!$J$4=6,IF('Detailed Cash Flow Chart'!AA70="",0,'Detailed Cash Flow Chart'!AA70),0)
-IF('Financial Goals (recurring)'!$B$3=6,IF('Detailed Cash Flow Chart'!AG70="",0,'Detailed Cash Flow Chart'!AG70),0)
-IF('Financial Goals (recurring)'!$K$3=6,IF('Detailed Cash Flow Chart'!AN70="",0,'Detailed Cash Flow Chart'!AN70),0)</f>
        <v>#VALUE!</v>
      </c>
      <c r="AK70" s="145" t="e">
        <f ca="1">AI70
-IF('Financial Goals (non-recurring)'!$B$4=7,IF('Detailed Cash Flow Chart'!S70="",0,'Detailed Cash Flow Chart'!S70),0)
-IF('Financial Goals (non-recurring)'!$D$4=7,IF('Detailed Cash Flow Chart'!U70="",0,'Detailed Cash Flow Chart'!U70),0)
-IF('Financial Goals (non-recurring)'!$F$4=7,IF('Detailed Cash Flow Chart'!W70="",0,'Detailed Cash Flow Chart'!W70),0)
-IF('Financial Goals (non-recurring)'!$H$4=7,IF('Detailed Cash Flow Chart'!Y70="",0,'Detailed Cash Flow Chart'!Y70),0)
-IF('Financial Goals (non-recurring)'!$J$4=7,IF('Detailed Cash Flow Chart'!AA70="",0,'Detailed Cash Flow Chart'!AA70),0)
-IF('Financial Goals (recurring)'!$B$3=7,IF('Detailed Cash Flow Chart'!AG70="",0,'Detailed Cash Flow Chart'!AG70),0)
-IF('Financial Goals (recurring)'!$K$3=7,IF('Detailed Cash Flow Chart'!AN70="",0,'Detailed Cash Flow Chart'!AN70),0)</f>
        <v>#VALUE!</v>
      </c>
    </row>
    <row r="71" spans="1:37" ht="15.6">
      <c r="A71" s="38" t="str">
        <f ca="1">'Detailed Cash Flow Chart'!AJ71</f>
        <v/>
      </c>
      <c r="B71" s="40" t="str">
        <f ca="1">'Detailed Cash Flow Chart'!B71</f>
        <v/>
      </c>
      <c r="C71" s="87">
        <f t="shared" ca="1" si="21"/>
        <v>0</v>
      </c>
      <c r="D71" s="87">
        <f t="shared" ca="1" si="17"/>
        <v>0</v>
      </c>
      <c r="E71" s="87">
        <f t="shared" ca="1" si="18"/>
        <v>0</v>
      </c>
      <c r="F71" s="87">
        <f t="shared" ca="1" si="19"/>
        <v>0</v>
      </c>
      <c r="G71" s="87">
        <f t="shared" ca="1" si="20"/>
        <v>0</v>
      </c>
      <c r="H71" s="87">
        <f t="shared" ca="1" si="22"/>
        <v>0</v>
      </c>
      <c r="I71" s="87">
        <f ca="1">'Detailed Cash Flow Chart'!D71</f>
        <v>0</v>
      </c>
      <c r="J71" s="32" t="str">
        <f ca="1">'Detailed Cash Flow Chart'!C71</f>
        <v/>
      </c>
      <c r="K71" s="46">
        <f t="shared" ca="1" si="16"/>
        <v>0</v>
      </c>
      <c r="L71" s="32">
        <f ca="1">'Detailed Cash Flow Chart'!AQ71</f>
        <v>0</v>
      </c>
      <c r="M71" s="32">
        <f t="shared" ca="1" si="23"/>
        <v>0</v>
      </c>
      <c r="N71" s="28"/>
      <c r="O71" s="67"/>
      <c r="P71" s="67"/>
      <c r="Q71" s="67"/>
      <c r="R71" s="67"/>
      <c r="S71" s="67"/>
      <c r="T71" s="67"/>
      <c r="U71" s="67"/>
      <c r="W71" s="67"/>
      <c r="X71" s="67"/>
      <c r="Y71" s="140" t="e">
        <f ca="1">IF('Detailed Cash Flow Chart'!E71=0,NA(),M71-'Detailed Cash Flow Chart'!E71)</f>
        <v>#VALUE!</v>
      </c>
      <c r="Z71" s="83"/>
      <c r="AA71" s="141" t="e">
        <f ca="1">Y71
-IF('Financial Goals (non-recurring)'!$B$4=2,IF('Detailed Cash Flow Chart'!S71="",0,'Detailed Cash Flow Chart'!S71),0)
-IF('Financial Goals (non-recurring)'!$D$4=2,IF('Detailed Cash Flow Chart'!U71="",0,'Detailed Cash Flow Chart'!U71),0)
-IF('Financial Goals (non-recurring)'!$F$4=2,IF('Detailed Cash Flow Chart'!W71="",0,'Detailed Cash Flow Chart'!W71),0)
-IF('Financial Goals (non-recurring)'!$H$4=2,IF('Detailed Cash Flow Chart'!Y71="",0,'Detailed Cash Flow Chart'!Y71),0)
-IF('Financial Goals (non-recurring)'!$J$4=2,IF('Detailed Cash Flow Chart'!AA71="",0,'Detailed Cash Flow Chart'!AA71),0)
-IF('Financial Goals (recurring)'!$B$3=2,IF('Detailed Cash Flow Chart'!AG71="",0,'Detailed Cash Flow Chart'!AG71),0)
-IF('Financial Goals (recurring)'!$K$3=2,IF('Detailed Cash Flow Chart'!AN71="",0,'Detailed Cash Flow Chart'!AN71),0)</f>
        <v>#VALUE!</v>
      </c>
      <c r="AB71" s="139"/>
      <c r="AC71" s="140" t="e">
        <f ca="1">AA71
-IF('Financial Goals (non-recurring)'!$B$4=3,IF('Detailed Cash Flow Chart'!S71="",0,'Detailed Cash Flow Chart'!S71),0)
-IF('Financial Goals (non-recurring)'!$D$4=3,IF('Detailed Cash Flow Chart'!U71="",0,'Detailed Cash Flow Chart'!U71),0)
-IF('Financial Goals (non-recurring)'!$F$4=3,IF('Detailed Cash Flow Chart'!W71="",0,'Detailed Cash Flow Chart'!W71),0)
-IF('Financial Goals (non-recurring)'!$H$4=3,IF('Detailed Cash Flow Chart'!Y71="",0,'Detailed Cash Flow Chart'!Y71),0)
-IF('Financial Goals (non-recurring)'!$J$4=3,IF('Detailed Cash Flow Chart'!AA71="",0,'Detailed Cash Flow Chart'!AA71),0)
-IF('Financial Goals (recurring)'!$B$3=3,IF('Detailed Cash Flow Chart'!AG71="",0,'Detailed Cash Flow Chart'!AG71),0)
-IF('Financial Goals (recurring)'!$K$3=3,IF('Detailed Cash Flow Chart'!AN71="",0,'Detailed Cash Flow Chart'!AN71),0)</f>
        <v>#VALUE!</v>
      </c>
      <c r="AD71" s="83"/>
      <c r="AE71" s="146" t="e">
        <f ca="1">AC71
-IF('Financial Goals (non-recurring)'!$B$4=4,IF('Detailed Cash Flow Chart'!S71="",0,'Detailed Cash Flow Chart'!S71),0)
-IF('Financial Goals (non-recurring)'!$D$4=4,IF('Detailed Cash Flow Chart'!U71="",0,'Detailed Cash Flow Chart'!U71),0)
-IF('Financial Goals (non-recurring)'!$F$4=4,IF('Detailed Cash Flow Chart'!W71="",0,'Detailed Cash Flow Chart'!W71),0)
-IF('Financial Goals (non-recurring)'!$H$4=4,IF('Detailed Cash Flow Chart'!Y71="",0,'Detailed Cash Flow Chart'!Y71),0)
-IF('Financial Goals (non-recurring)'!$J$4=4,IF('Detailed Cash Flow Chart'!AA71="",0,'Detailed Cash Flow Chart'!AA71),0)
-IF('Financial Goals (recurring)'!$B$3=4,IF('Detailed Cash Flow Chart'!AG71="",0,'Detailed Cash Flow Chart'!AG71),0)
-IF('Financial Goals (recurring)'!$K$3=4,IF('Detailed Cash Flow Chart'!AN71="",0,'Detailed Cash Flow Chart'!AN71),0)</f>
        <v>#VALUE!</v>
      </c>
      <c r="AF71" s="139"/>
      <c r="AG71" s="145" t="e">
        <f ca="1">AE71
-IF('Financial Goals (non-recurring)'!$B$4=5,IF('Detailed Cash Flow Chart'!S71="",0,'Detailed Cash Flow Chart'!S71),0)
-IF('Financial Goals (non-recurring)'!$D$4=5,IF('Detailed Cash Flow Chart'!U71="",0,'Detailed Cash Flow Chart'!U71),0)
-IF('Financial Goals (non-recurring)'!$F$4=5,IF('Detailed Cash Flow Chart'!W71="",0,'Detailed Cash Flow Chart'!W71),0)
-IF('Financial Goals (non-recurring)'!$H$4=5,IF('Detailed Cash Flow Chart'!Y71="",0,'Detailed Cash Flow Chart'!Y71),0)
-IF('Financial Goals (non-recurring)'!$J$4=5,IF('Detailed Cash Flow Chart'!AA71="",0,'Detailed Cash Flow Chart'!AA71),0)
-IF('Financial Goals (recurring)'!$B$3=5,IF('Detailed Cash Flow Chart'!AG71="",0,'Detailed Cash Flow Chart'!AG71),0)
-IF('Financial Goals (recurring)'!$K$3=5,IF('Detailed Cash Flow Chart'!AN71="",0,'Detailed Cash Flow Chart'!AN71),0)</f>
        <v>#VALUE!</v>
      </c>
      <c r="AI71" s="145" t="e">
        <f ca="1">AG71
-IF('Financial Goals (non-recurring)'!$B$4=6,IF('Detailed Cash Flow Chart'!S71="",0,'Detailed Cash Flow Chart'!S71),0)
-IF('Financial Goals (non-recurring)'!$D$4=6,IF('Detailed Cash Flow Chart'!U71="",0,'Detailed Cash Flow Chart'!U71),0)
-IF('Financial Goals (non-recurring)'!$F$4=6,IF('Detailed Cash Flow Chart'!W71="",0,'Detailed Cash Flow Chart'!W71),0)
-IF('Financial Goals (non-recurring)'!$H$4=6,IF('Detailed Cash Flow Chart'!Y71="",0,'Detailed Cash Flow Chart'!Y71),0)
-IF('Financial Goals (non-recurring)'!$J$4=6,IF('Detailed Cash Flow Chart'!AA71="",0,'Detailed Cash Flow Chart'!AA71),0)
-IF('Financial Goals (recurring)'!$B$3=6,IF('Detailed Cash Flow Chart'!AG71="",0,'Detailed Cash Flow Chart'!AG71),0)
-IF('Financial Goals (recurring)'!$K$3=6,IF('Detailed Cash Flow Chart'!AN71="",0,'Detailed Cash Flow Chart'!AN71),0)</f>
        <v>#VALUE!</v>
      </c>
      <c r="AK71" s="145" t="e">
        <f ca="1">AI71
-IF('Financial Goals (non-recurring)'!$B$4=7,IF('Detailed Cash Flow Chart'!S71="",0,'Detailed Cash Flow Chart'!S71),0)
-IF('Financial Goals (non-recurring)'!$D$4=7,IF('Detailed Cash Flow Chart'!U71="",0,'Detailed Cash Flow Chart'!U71),0)
-IF('Financial Goals (non-recurring)'!$F$4=7,IF('Detailed Cash Flow Chart'!W71="",0,'Detailed Cash Flow Chart'!W71),0)
-IF('Financial Goals (non-recurring)'!$H$4=7,IF('Detailed Cash Flow Chart'!Y71="",0,'Detailed Cash Flow Chart'!Y71),0)
-IF('Financial Goals (non-recurring)'!$J$4=7,IF('Detailed Cash Flow Chart'!AA71="",0,'Detailed Cash Flow Chart'!AA71),0)
-IF('Financial Goals (recurring)'!$B$3=7,IF('Detailed Cash Flow Chart'!AG71="",0,'Detailed Cash Flow Chart'!AG71),0)
-IF('Financial Goals (recurring)'!$K$3=7,IF('Detailed Cash Flow Chart'!AN71="",0,'Detailed Cash Flow Chart'!AN71),0)</f>
        <v>#VALUE!</v>
      </c>
    </row>
    <row r="72" spans="1:37" ht="15.6">
      <c r="A72" s="38" t="str">
        <f ca="1">'Detailed Cash Flow Chart'!AJ72</f>
        <v/>
      </c>
      <c r="B72" s="40" t="str">
        <f ca="1">'Detailed Cash Flow Chart'!B72</f>
        <v/>
      </c>
      <c r="C72" s="87">
        <f t="shared" ca="1" si="21"/>
        <v>0</v>
      </c>
      <c r="D72" s="87">
        <f t="shared" ca="1" si="17"/>
        <v>0</v>
      </c>
      <c r="E72" s="87">
        <f t="shared" ca="1" si="18"/>
        <v>0</v>
      </c>
      <c r="F72" s="87">
        <f t="shared" ca="1" si="19"/>
        <v>0</v>
      </c>
      <c r="G72" s="87">
        <f t="shared" ca="1" si="20"/>
        <v>0</v>
      </c>
      <c r="H72" s="87">
        <f t="shared" ca="1" si="22"/>
        <v>0</v>
      </c>
      <c r="I72" s="87">
        <f ca="1">'Detailed Cash Flow Chart'!D72</f>
        <v>0</v>
      </c>
      <c r="J72" s="32" t="str">
        <f ca="1">'Detailed Cash Flow Chart'!C72</f>
        <v/>
      </c>
      <c r="K72" s="46">
        <f t="shared" ca="1" si="16"/>
        <v>0</v>
      </c>
      <c r="L72" s="32">
        <f ca="1">'Detailed Cash Flow Chart'!AQ72</f>
        <v>0</v>
      </c>
      <c r="M72" s="32">
        <f t="shared" ca="1" si="23"/>
        <v>0</v>
      </c>
      <c r="N72" s="28"/>
      <c r="O72" s="67"/>
      <c r="P72" s="67"/>
      <c r="Q72" s="67"/>
      <c r="R72" s="67"/>
      <c r="S72" s="67"/>
      <c r="T72" s="67"/>
      <c r="U72" s="67"/>
      <c r="W72" s="67"/>
      <c r="X72" s="67"/>
      <c r="Y72" s="140" t="e">
        <f ca="1">IF('Detailed Cash Flow Chart'!E72=0,NA(),M72-'Detailed Cash Flow Chart'!E72)</f>
        <v>#VALUE!</v>
      </c>
      <c r="Z72" s="83"/>
      <c r="AA72" s="141" t="e">
        <f ca="1">Y72
-IF('Financial Goals (non-recurring)'!$B$4=2,IF('Detailed Cash Flow Chart'!S72="",0,'Detailed Cash Flow Chart'!S72),0)
-IF('Financial Goals (non-recurring)'!$D$4=2,IF('Detailed Cash Flow Chart'!U72="",0,'Detailed Cash Flow Chart'!U72),0)
-IF('Financial Goals (non-recurring)'!$F$4=2,IF('Detailed Cash Flow Chart'!W72="",0,'Detailed Cash Flow Chart'!W72),0)
-IF('Financial Goals (non-recurring)'!$H$4=2,IF('Detailed Cash Flow Chart'!Y72="",0,'Detailed Cash Flow Chart'!Y72),0)
-IF('Financial Goals (non-recurring)'!$J$4=2,IF('Detailed Cash Flow Chart'!AA72="",0,'Detailed Cash Flow Chart'!AA72),0)
-IF('Financial Goals (recurring)'!$B$3=2,IF('Detailed Cash Flow Chart'!AG72="",0,'Detailed Cash Flow Chart'!AG72),0)
-IF('Financial Goals (recurring)'!$K$3=2,IF('Detailed Cash Flow Chart'!AN72="",0,'Detailed Cash Flow Chart'!AN72),0)</f>
        <v>#VALUE!</v>
      </c>
      <c r="AB72" s="139"/>
      <c r="AC72" s="140" t="e">
        <f ca="1">AA72
-IF('Financial Goals (non-recurring)'!$B$4=3,IF('Detailed Cash Flow Chart'!S72="",0,'Detailed Cash Flow Chart'!S72),0)
-IF('Financial Goals (non-recurring)'!$D$4=3,IF('Detailed Cash Flow Chart'!U72="",0,'Detailed Cash Flow Chart'!U72),0)
-IF('Financial Goals (non-recurring)'!$F$4=3,IF('Detailed Cash Flow Chart'!W72="",0,'Detailed Cash Flow Chart'!W72),0)
-IF('Financial Goals (non-recurring)'!$H$4=3,IF('Detailed Cash Flow Chart'!Y72="",0,'Detailed Cash Flow Chart'!Y72),0)
-IF('Financial Goals (non-recurring)'!$J$4=3,IF('Detailed Cash Flow Chart'!AA72="",0,'Detailed Cash Flow Chart'!AA72),0)
-IF('Financial Goals (recurring)'!$B$3=3,IF('Detailed Cash Flow Chart'!AG72="",0,'Detailed Cash Flow Chart'!AG72),0)
-IF('Financial Goals (recurring)'!$K$3=3,IF('Detailed Cash Flow Chart'!AN72="",0,'Detailed Cash Flow Chart'!AN72),0)</f>
        <v>#VALUE!</v>
      </c>
      <c r="AD72" s="83"/>
      <c r="AE72" s="146" t="e">
        <f ca="1">AC72
-IF('Financial Goals (non-recurring)'!$B$4=4,IF('Detailed Cash Flow Chart'!S72="",0,'Detailed Cash Flow Chart'!S72),0)
-IF('Financial Goals (non-recurring)'!$D$4=4,IF('Detailed Cash Flow Chart'!U72="",0,'Detailed Cash Flow Chart'!U72),0)
-IF('Financial Goals (non-recurring)'!$F$4=4,IF('Detailed Cash Flow Chart'!W72="",0,'Detailed Cash Flow Chart'!W72),0)
-IF('Financial Goals (non-recurring)'!$H$4=4,IF('Detailed Cash Flow Chart'!Y72="",0,'Detailed Cash Flow Chart'!Y72),0)
-IF('Financial Goals (non-recurring)'!$J$4=4,IF('Detailed Cash Flow Chart'!AA72="",0,'Detailed Cash Flow Chart'!AA72),0)
-IF('Financial Goals (recurring)'!$B$3=4,IF('Detailed Cash Flow Chart'!AG72="",0,'Detailed Cash Flow Chart'!AG72),0)
-IF('Financial Goals (recurring)'!$K$3=4,IF('Detailed Cash Flow Chart'!AN72="",0,'Detailed Cash Flow Chart'!AN72),0)</f>
        <v>#VALUE!</v>
      </c>
      <c r="AF72" s="139"/>
      <c r="AG72" s="145" t="e">
        <f ca="1">AE72
-IF('Financial Goals (non-recurring)'!$B$4=5,IF('Detailed Cash Flow Chart'!S72="",0,'Detailed Cash Flow Chart'!S72),0)
-IF('Financial Goals (non-recurring)'!$D$4=5,IF('Detailed Cash Flow Chart'!U72="",0,'Detailed Cash Flow Chart'!U72),0)
-IF('Financial Goals (non-recurring)'!$F$4=5,IF('Detailed Cash Flow Chart'!W72="",0,'Detailed Cash Flow Chart'!W72),0)
-IF('Financial Goals (non-recurring)'!$H$4=5,IF('Detailed Cash Flow Chart'!Y72="",0,'Detailed Cash Flow Chart'!Y72),0)
-IF('Financial Goals (non-recurring)'!$J$4=5,IF('Detailed Cash Flow Chart'!AA72="",0,'Detailed Cash Flow Chart'!AA72),0)
-IF('Financial Goals (recurring)'!$B$3=5,IF('Detailed Cash Flow Chart'!AG72="",0,'Detailed Cash Flow Chart'!AG72),0)
-IF('Financial Goals (recurring)'!$K$3=5,IF('Detailed Cash Flow Chart'!AN72="",0,'Detailed Cash Flow Chart'!AN72),0)</f>
        <v>#VALUE!</v>
      </c>
      <c r="AI72" s="145" t="e">
        <f ca="1">AG72
-IF('Financial Goals (non-recurring)'!$B$4=6,IF('Detailed Cash Flow Chart'!S72="",0,'Detailed Cash Flow Chart'!S72),0)
-IF('Financial Goals (non-recurring)'!$D$4=6,IF('Detailed Cash Flow Chart'!U72="",0,'Detailed Cash Flow Chart'!U72),0)
-IF('Financial Goals (non-recurring)'!$F$4=6,IF('Detailed Cash Flow Chart'!W72="",0,'Detailed Cash Flow Chart'!W72),0)
-IF('Financial Goals (non-recurring)'!$H$4=6,IF('Detailed Cash Flow Chart'!Y72="",0,'Detailed Cash Flow Chart'!Y72),0)
-IF('Financial Goals (non-recurring)'!$J$4=6,IF('Detailed Cash Flow Chart'!AA72="",0,'Detailed Cash Flow Chart'!AA72),0)
-IF('Financial Goals (recurring)'!$B$3=6,IF('Detailed Cash Flow Chart'!AG72="",0,'Detailed Cash Flow Chart'!AG72),0)
-IF('Financial Goals (recurring)'!$K$3=6,IF('Detailed Cash Flow Chart'!AN72="",0,'Detailed Cash Flow Chart'!AN72),0)</f>
        <v>#VALUE!</v>
      </c>
      <c r="AK72" s="145" t="e">
        <f ca="1">AI72
-IF('Financial Goals (non-recurring)'!$B$4=7,IF('Detailed Cash Flow Chart'!S72="",0,'Detailed Cash Flow Chart'!S72),0)
-IF('Financial Goals (non-recurring)'!$D$4=7,IF('Detailed Cash Flow Chart'!U72="",0,'Detailed Cash Flow Chart'!U72),0)
-IF('Financial Goals (non-recurring)'!$F$4=7,IF('Detailed Cash Flow Chart'!W72="",0,'Detailed Cash Flow Chart'!W72),0)
-IF('Financial Goals (non-recurring)'!$H$4=7,IF('Detailed Cash Flow Chart'!Y72="",0,'Detailed Cash Flow Chart'!Y72),0)
-IF('Financial Goals (non-recurring)'!$J$4=7,IF('Detailed Cash Flow Chart'!AA72="",0,'Detailed Cash Flow Chart'!AA72),0)
-IF('Financial Goals (recurring)'!$B$3=7,IF('Detailed Cash Flow Chart'!AG72="",0,'Detailed Cash Flow Chart'!AG72),0)
-IF('Financial Goals (recurring)'!$K$3=7,IF('Detailed Cash Flow Chart'!AN72="",0,'Detailed Cash Flow Chart'!AN72),0)</f>
        <v>#VALUE!</v>
      </c>
    </row>
    <row r="73" spans="1:37" ht="15.6">
      <c r="A73" s="38" t="str">
        <f ca="1">'Detailed Cash Flow Chart'!AJ73</f>
        <v/>
      </c>
      <c r="B73" s="40" t="str">
        <f ca="1">'Detailed Cash Flow Chart'!B73</f>
        <v/>
      </c>
      <c r="C73" s="87">
        <f t="shared" ca="1" si="21"/>
        <v>0</v>
      </c>
      <c r="D73" s="87">
        <f t="shared" ca="1" si="17"/>
        <v>0</v>
      </c>
      <c r="E73" s="87">
        <f t="shared" ca="1" si="18"/>
        <v>0</v>
      </c>
      <c r="F73" s="87">
        <f t="shared" ca="1" si="19"/>
        <v>0</v>
      </c>
      <c r="G73" s="87">
        <f t="shared" ca="1" si="20"/>
        <v>0</v>
      </c>
      <c r="H73" s="87">
        <f t="shared" ca="1" si="22"/>
        <v>0</v>
      </c>
      <c r="I73" s="87">
        <f ca="1">'Detailed Cash Flow Chart'!D73</f>
        <v>0</v>
      </c>
      <c r="J73" s="32" t="str">
        <f ca="1">'Detailed Cash Flow Chart'!C73</f>
        <v/>
      </c>
      <c r="K73" s="46">
        <f t="shared" ca="1" si="16"/>
        <v>0</v>
      </c>
      <c r="L73" s="32">
        <f ca="1">'Detailed Cash Flow Chart'!AQ73</f>
        <v>0</v>
      </c>
      <c r="M73" s="32">
        <f t="shared" ca="1" si="23"/>
        <v>0</v>
      </c>
      <c r="N73" s="28"/>
      <c r="O73" s="67"/>
      <c r="P73" s="67"/>
      <c r="Q73" s="67"/>
      <c r="R73" s="67"/>
      <c r="S73" s="67"/>
      <c r="T73" s="67"/>
      <c r="U73" s="67"/>
      <c r="W73" s="67"/>
      <c r="X73" s="67"/>
      <c r="Y73" s="140" t="e">
        <f ca="1">IF('Detailed Cash Flow Chart'!E73=0,NA(),M73-'Detailed Cash Flow Chart'!E73)</f>
        <v>#VALUE!</v>
      </c>
      <c r="Z73" s="83"/>
      <c r="AA73" s="141" t="e">
        <f ca="1">Y73
-IF('Financial Goals (non-recurring)'!$B$4=2,IF('Detailed Cash Flow Chart'!S73="",0,'Detailed Cash Flow Chart'!S73),0)
-IF('Financial Goals (non-recurring)'!$D$4=2,IF('Detailed Cash Flow Chart'!U73="",0,'Detailed Cash Flow Chart'!U73),0)
-IF('Financial Goals (non-recurring)'!$F$4=2,IF('Detailed Cash Flow Chart'!W73="",0,'Detailed Cash Flow Chart'!W73),0)
-IF('Financial Goals (non-recurring)'!$H$4=2,IF('Detailed Cash Flow Chart'!Y73="",0,'Detailed Cash Flow Chart'!Y73),0)
-IF('Financial Goals (non-recurring)'!$J$4=2,IF('Detailed Cash Flow Chart'!AA73="",0,'Detailed Cash Flow Chart'!AA73),0)
-IF('Financial Goals (recurring)'!$B$3=2,IF('Detailed Cash Flow Chart'!AG73="",0,'Detailed Cash Flow Chart'!AG73),0)
-IF('Financial Goals (recurring)'!$K$3=2,IF('Detailed Cash Flow Chart'!AN73="",0,'Detailed Cash Flow Chart'!AN73),0)</f>
        <v>#VALUE!</v>
      </c>
      <c r="AB73" s="139"/>
      <c r="AC73" s="140" t="e">
        <f ca="1">AA73
-IF('Financial Goals (non-recurring)'!$B$4=3,IF('Detailed Cash Flow Chart'!S73="",0,'Detailed Cash Flow Chart'!S73),0)
-IF('Financial Goals (non-recurring)'!$D$4=3,IF('Detailed Cash Flow Chart'!U73="",0,'Detailed Cash Flow Chart'!U73),0)
-IF('Financial Goals (non-recurring)'!$F$4=3,IF('Detailed Cash Flow Chart'!W73="",0,'Detailed Cash Flow Chart'!W73),0)
-IF('Financial Goals (non-recurring)'!$H$4=3,IF('Detailed Cash Flow Chart'!Y73="",0,'Detailed Cash Flow Chart'!Y73),0)
-IF('Financial Goals (non-recurring)'!$J$4=3,IF('Detailed Cash Flow Chart'!AA73="",0,'Detailed Cash Flow Chart'!AA73),0)
-IF('Financial Goals (recurring)'!$B$3=3,IF('Detailed Cash Flow Chart'!AG73="",0,'Detailed Cash Flow Chart'!AG73),0)
-IF('Financial Goals (recurring)'!$K$3=3,IF('Detailed Cash Flow Chart'!AN73="",0,'Detailed Cash Flow Chart'!AN73),0)</f>
        <v>#VALUE!</v>
      </c>
      <c r="AD73" s="83"/>
      <c r="AE73" s="146" t="e">
        <f ca="1">AC73
-IF('Financial Goals (non-recurring)'!$B$4=4,IF('Detailed Cash Flow Chart'!S73="",0,'Detailed Cash Flow Chart'!S73),0)
-IF('Financial Goals (non-recurring)'!$D$4=4,IF('Detailed Cash Flow Chart'!U73="",0,'Detailed Cash Flow Chart'!U73),0)
-IF('Financial Goals (non-recurring)'!$F$4=4,IF('Detailed Cash Flow Chart'!W73="",0,'Detailed Cash Flow Chart'!W73),0)
-IF('Financial Goals (non-recurring)'!$H$4=4,IF('Detailed Cash Flow Chart'!Y73="",0,'Detailed Cash Flow Chart'!Y73),0)
-IF('Financial Goals (non-recurring)'!$J$4=4,IF('Detailed Cash Flow Chart'!AA73="",0,'Detailed Cash Flow Chart'!AA73),0)
-IF('Financial Goals (recurring)'!$B$3=4,IF('Detailed Cash Flow Chart'!AG73="",0,'Detailed Cash Flow Chart'!AG73),0)
-IF('Financial Goals (recurring)'!$K$3=4,IF('Detailed Cash Flow Chart'!AN73="",0,'Detailed Cash Flow Chart'!AN73),0)</f>
        <v>#VALUE!</v>
      </c>
      <c r="AF73" s="139"/>
      <c r="AG73" s="145" t="e">
        <f ca="1">AE73
-IF('Financial Goals (non-recurring)'!$B$4=5,IF('Detailed Cash Flow Chart'!S73="",0,'Detailed Cash Flow Chart'!S73),0)
-IF('Financial Goals (non-recurring)'!$D$4=5,IF('Detailed Cash Flow Chart'!U73="",0,'Detailed Cash Flow Chart'!U73),0)
-IF('Financial Goals (non-recurring)'!$F$4=5,IF('Detailed Cash Flow Chart'!W73="",0,'Detailed Cash Flow Chart'!W73),0)
-IF('Financial Goals (non-recurring)'!$H$4=5,IF('Detailed Cash Flow Chart'!Y73="",0,'Detailed Cash Flow Chart'!Y73),0)
-IF('Financial Goals (non-recurring)'!$J$4=5,IF('Detailed Cash Flow Chart'!AA73="",0,'Detailed Cash Flow Chart'!AA73),0)
-IF('Financial Goals (recurring)'!$B$3=5,IF('Detailed Cash Flow Chart'!AG73="",0,'Detailed Cash Flow Chart'!AG73),0)
-IF('Financial Goals (recurring)'!$K$3=5,IF('Detailed Cash Flow Chart'!AN73="",0,'Detailed Cash Flow Chart'!AN73),0)</f>
        <v>#VALUE!</v>
      </c>
      <c r="AI73" s="145" t="e">
        <f ca="1">AG73
-IF('Financial Goals (non-recurring)'!$B$4=6,IF('Detailed Cash Flow Chart'!S73="",0,'Detailed Cash Flow Chart'!S73),0)
-IF('Financial Goals (non-recurring)'!$D$4=6,IF('Detailed Cash Flow Chart'!U73="",0,'Detailed Cash Flow Chart'!U73),0)
-IF('Financial Goals (non-recurring)'!$F$4=6,IF('Detailed Cash Flow Chart'!W73="",0,'Detailed Cash Flow Chart'!W73),0)
-IF('Financial Goals (non-recurring)'!$H$4=6,IF('Detailed Cash Flow Chart'!Y73="",0,'Detailed Cash Flow Chart'!Y73),0)
-IF('Financial Goals (non-recurring)'!$J$4=6,IF('Detailed Cash Flow Chart'!AA73="",0,'Detailed Cash Flow Chart'!AA73),0)
-IF('Financial Goals (recurring)'!$B$3=6,IF('Detailed Cash Flow Chart'!AG73="",0,'Detailed Cash Flow Chart'!AG73),0)
-IF('Financial Goals (recurring)'!$K$3=6,IF('Detailed Cash Flow Chart'!AN73="",0,'Detailed Cash Flow Chart'!AN73),0)</f>
        <v>#VALUE!</v>
      </c>
      <c r="AK73" s="145" t="e">
        <f ca="1">AI73
-IF('Financial Goals (non-recurring)'!$B$4=7,IF('Detailed Cash Flow Chart'!S73="",0,'Detailed Cash Flow Chart'!S73),0)
-IF('Financial Goals (non-recurring)'!$D$4=7,IF('Detailed Cash Flow Chart'!U73="",0,'Detailed Cash Flow Chart'!U73),0)
-IF('Financial Goals (non-recurring)'!$F$4=7,IF('Detailed Cash Flow Chart'!W73="",0,'Detailed Cash Flow Chart'!W73),0)
-IF('Financial Goals (non-recurring)'!$H$4=7,IF('Detailed Cash Flow Chart'!Y73="",0,'Detailed Cash Flow Chart'!Y73),0)
-IF('Financial Goals (non-recurring)'!$J$4=7,IF('Detailed Cash Flow Chart'!AA73="",0,'Detailed Cash Flow Chart'!AA73),0)
-IF('Financial Goals (recurring)'!$B$3=7,IF('Detailed Cash Flow Chart'!AG73="",0,'Detailed Cash Flow Chart'!AG73),0)
-IF('Financial Goals (recurring)'!$K$3=7,IF('Detailed Cash Flow Chart'!AN73="",0,'Detailed Cash Flow Chart'!AN73),0)</f>
        <v>#VALUE!</v>
      </c>
    </row>
    <row r="74" spans="1:37" ht="15.6">
      <c r="A74" s="38" t="str">
        <f ca="1">'Detailed Cash Flow Chart'!AJ74</f>
        <v/>
      </c>
      <c r="B74" s="40" t="str">
        <f ca="1">'Detailed Cash Flow Chart'!B74</f>
        <v/>
      </c>
      <c r="C74" s="87">
        <f t="shared" ca="1" si="21"/>
        <v>0</v>
      </c>
      <c r="D74" s="87">
        <f t="shared" ca="1" si="17"/>
        <v>0</v>
      </c>
      <c r="E74" s="87">
        <f t="shared" ca="1" si="18"/>
        <v>0</v>
      </c>
      <c r="F74" s="87">
        <f t="shared" ca="1" si="19"/>
        <v>0</v>
      </c>
      <c r="G74" s="87">
        <f t="shared" ca="1" si="20"/>
        <v>0</v>
      </c>
      <c r="H74" s="87">
        <f t="shared" ca="1" si="22"/>
        <v>0</v>
      </c>
      <c r="I74" s="87">
        <f ca="1">'Detailed Cash Flow Chart'!D74</f>
        <v>0</v>
      </c>
      <c r="J74" s="32" t="str">
        <f ca="1">'Detailed Cash Flow Chart'!C74</f>
        <v/>
      </c>
      <c r="K74" s="46">
        <f t="shared" ca="1" si="16"/>
        <v>0</v>
      </c>
      <c r="L74" s="32">
        <f ca="1">'Detailed Cash Flow Chart'!AQ74</f>
        <v>0</v>
      </c>
      <c r="M74" s="32">
        <f t="shared" ca="1" si="23"/>
        <v>0</v>
      </c>
      <c r="N74" s="28"/>
      <c r="O74" s="67"/>
      <c r="P74" s="67"/>
      <c r="Q74" s="67"/>
      <c r="R74" s="67"/>
      <c r="S74" s="67"/>
      <c r="T74" s="67"/>
      <c r="U74" s="67"/>
      <c r="W74" s="67"/>
      <c r="X74" s="67"/>
      <c r="Y74" s="140" t="e">
        <f ca="1">IF('Detailed Cash Flow Chart'!E74=0,NA(),M74-'Detailed Cash Flow Chart'!E74)</f>
        <v>#VALUE!</v>
      </c>
      <c r="Z74" s="83"/>
      <c r="AA74" s="141" t="e">
        <f ca="1">Y74
-IF('Financial Goals (non-recurring)'!$B$4=2,IF('Detailed Cash Flow Chart'!S74="",0,'Detailed Cash Flow Chart'!S74),0)
-IF('Financial Goals (non-recurring)'!$D$4=2,IF('Detailed Cash Flow Chart'!U74="",0,'Detailed Cash Flow Chart'!U74),0)
-IF('Financial Goals (non-recurring)'!$F$4=2,IF('Detailed Cash Flow Chart'!W74="",0,'Detailed Cash Flow Chart'!W74),0)
-IF('Financial Goals (non-recurring)'!$H$4=2,IF('Detailed Cash Flow Chart'!Y74="",0,'Detailed Cash Flow Chart'!Y74),0)
-IF('Financial Goals (non-recurring)'!$J$4=2,IF('Detailed Cash Flow Chart'!AA74="",0,'Detailed Cash Flow Chart'!AA74),0)
-IF('Financial Goals (recurring)'!$B$3=2,IF('Detailed Cash Flow Chart'!AG74="",0,'Detailed Cash Flow Chart'!AG74),0)
-IF('Financial Goals (recurring)'!$K$3=2,IF('Detailed Cash Flow Chart'!AN74="",0,'Detailed Cash Flow Chart'!AN74),0)</f>
        <v>#VALUE!</v>
      </c>
      <c r="AB74" s="139"/>
      <c r="AC74" s="140" t="e">
        <f ca="1">AA74
-IF('Financial Goals (non-recurring)'!$B$4=3,IF('Detailed Cash Flow Chart'!S74="",0,'Detailed Cash Flow Chart'!S74),0)
-IF('Financial Goals (non-recurring)'!$D$4=3,IF('Detailed Cash Flow Chart'!U74="",0,'Detailed Cash Flow Chart'!U74),0)
-IF('Financial Goals (non-recurring)'!$F$4=3,IF('Detailed Cash Flow Chart'!W74="",0,'Detailed Cash Flow Chart'!W74),0)
-IF('Financial Goals (non-recurring)'!$H$4=3,IF('Detailed Cash Flow Chart'!Y74="",0,'Detailed Cash Flow Chart'!Y74),0)
-IF('Financial Goals (non-recurring)'!$J$4=3,IF('Detailed Cash Flow Chart'!AA74="",0,'Detailed Cash Flow Chart'!AA74),0)
-IF('Financial Goals (recurring)'!$B$3=3,IF('Detailed Cash Flow Chart'!AG74="",0,'Detailed Cash Flow Chart'!AG74),0)
-IF('Financial Goals (recurring)'!$K$3=3,IF('Detailed Cash Flow Chart'!AN74="",0,'Detailed Cash Flow Chart'!AN74),0)</f>
        <v>#VALUE!</v>
      </c>
      <c r="AD74" s="83"/>
      <c r="AE74" s="146" t="e">
        <f ca="1">AC74
-IF('Financial Goals (non-recurring)'!$B$4=4,IF('Detailed Cash Flow Chart'!S74="",0,'Detailed Cash Flow Chart'!S74),0)
-IF('Financial Goals (non-recurring)'!$D$4=4,IF('Detailed Cash Flow Chart'!U74="",0,'Detailed Cash Flow Chart'!U74),0)
-IF('Financial Goals (non-recurring)'!$F$4=4,IF('Detailed Cash Flow Chart'!W74="",0,'Detailed Cash Flow Chart'!W74),0)
-IF('Financial Goals (non-recurring)'!$H$4=4,IF('Detailed Cash Flow Chart'!Y74="",0,'Detailed Cash Flow Chart'!Y74),0)
-IF('Financial Goals (non-recurring)'!$J$4=4,IF('Detailed Cash Flow Chart'!AA74="",0,'Detailed Cash Flow Chart'!AA74),0)
-IF('Financial Goals (recurring)'!$B$3=4,IF('Detailed Cash Flow Chart'!AG74="",0,'Detailed Cash Flow Chart'!AG74),0)
-IF('Financial Goals (recurring)'!$K$3=4,IF('Detailed Cash Flow Chart'!AN74="",0,'Detailed Cash Flow Chart'!AN74),0)</f>
        <v>#VALUE!</v>
      </c>
      <c r="AF74" s="139"/>
      <c r="AG74" s="145" t="e">
        <f ca="1">AE74
-IF('Financial Goals (non-recurring)'!$B$4=5,IF('Detailed Cash Flow Chart'!S74="",0,'Detailed Cash Flow Chart'!S74),0)
-IF('Financial Goals (non-recurring)'!$D$4=5,IF('Detailed Cash Flow Chart'!U74="",0,'Detailed Cash Flow Chart'!U74),0)
-IF('Financial Goals (non-recurring)'!$F$4=5,IF('Detailed Cash Flow Chart'!W74="",0,'Detailed Cash Flow Chart'!W74),0)
-IF('Financial Goals (non-recurring)'!$H$4=5,IF('Detailed Cash Flow Chart'!Y74="",0,'Detailed Cash Flow Chart'!Y74),0)
-IF('Financial Goals (non-recurring)'!$J$4=5,IF('Detailed Cash Flow Chart'!AA74="",0,'Detailed Cash Flow Chart'!AA74),0)
-IF('Financial Goals (recurring)'!$B$3=5,IF('Detailed Cash Flow Chart'!AG74="",0,'Detailed Cash Flow Chart'!AG74),0)
-IF('Financial Goals (recurring)'!$K$3=5,IF('Detailed Cash Flow Chart'!AN74="",0,'Detailed Cash Flow Chart'!AN74),0)</f>
        <v>#VALUE!</v>
      </c>
      <c r="AI74" s="145" t="e">
        <f ca="1">AG74
-IF('Financial Goals (non-recurring)'!$B$4=6,IF('Detailed Cash Flow Chart'!S74="",0,'Detailed Cash Flow Chart'!S74),0)
-IF('Financial Goals (non-recurring)'!$D$4=6,IF('Detailed Cash Flow Chart'!U74="",0,'Detailed Cash Flow Chart'!U74),0)
-IF('Financial Goals (non-recurring)'!$F$4=6,IF('Detailed Cash Flow Chart'!W74="",0,'Detailed Cash Flow Chart'!W74),0)
-IF('Financial Goals (non-recurring)'!$H$4=6,IF('Detailed Cash Flow Chart'!Y74="",0,'Detailed Cash Flow Chart'!Y74),0)
-IF('Financial Goals (non-recurring)'!$J$4=6,IF('Detailed Cash Flow Chart'!AA74="",0,'Detailed Cash Flow Chart'!AA74),0)
-IF('Financial Goals (recurring)'!$B$3=6,IF('Detailed Cash Flow Chart'!AG74="",0,'Detailed Cash Flow Chart'!AG74),0)
-IF('Financial Goals (recurring)'!$K$3=6,IF('Detailed Cash Flow Chart'!AN74="",0,'Detailed Cash Flow Chart'!AN74),0)</f>
        <v>#VALUE!</v>
      </c>
      <c r="AK74" s="145" t="e">
        <f ca="1">AI74
-IF('Financial Goals (non-recurring)'!$B$4=7,IF('Detailed Cash Flow Chart'!S74="",0,'Detailed Cash Flow Chart'!S74),0)
-IF('Financial Goals (non-recurring)'!$D$4=7,IF('Detailed Cash Flow Chart'!U74="",0,'Detailed Cash Flow Chart'!U74),0)
-IF('Financial Goals (non-recurring)'!$F$4=7,IF('Detailed Cash Flow Chart'!W74="",0,'Detailed Cash Flow Chart'!W74),0)
-IF('Financial Goals (non-recurring)'!$H$4=7,IF('Detailed Cash Flow Chart'!Y74="",0,'Detailed Cash Flow Chart'!Y74),0)
-IF('Financial Goals (non-recurring)'!$J$4=7,IF('Detailed Cash Flow Chart'!AA74="",0,'Detailed Cash Flow Chart'!AA74),0)
-IF('Financial Goals (recurring)'!$B$3=7,IF('Detailed Cash Flow Chart'!AG74="",0,'Detailed Cash Flow Chart'!AG74),0)
-IF('Financial Goals (recurring)'!$K$3=7,IF('Detailed Cash Flow Chart'!AN74="",0,'Detailed Cash Flow Chart'!AN74),0)</f>
        <v>#VALUE!</v>
      </c>
    </row>
    <row r="75" spans="1:37" ht="15.6">
      <c r="A75" s="38" t="str">
        <f ca="1">'Detailed Cash Flow Chart'!AJ75</f>
        <v/>
      </c>
      <c r="B75" s="40" t="str">
        <f ca="1">'Detailed Cash Flow Chart'!B75</f>
        <v/>
      </c>
      <c r="C75" s="87">
        <f t="shared" ca="1" si="21"/>
        <v>0</v>
      </c>
      <c r="D75" s="87">
        <f t="shared" ca="1" si="17"/>
        <v>0</v>
      </c>
      <c r="E75" s="87">
        <f t="shared" ca="1" si="18"/>
        <v>0</v>
      </c>
      <c r="F75" s="87">
        <f t="shared" ca="1" si="19"/>
        <v>0</v>
      </c>
      <c r="G75" s="87">
        <f t="shared" ca="1" si="20"/>
        <v>0</v>
      </c>
      <c r="H75" s="87">
        <f t="shared" ca="1" si="22"/>
        <v>0</v>
      </c>
      <c r="I75" s="87">
        <f ca="1">'Detailed Cash Flow Chart'!D75</f>
        <v>0</v>
      </c>
      <c r="J75" s="32" t="str">
        <f ca="1">'Detailed Cash Flow Chart'!C75</f>
        <v/>
      </c>
      <c r="K75" s="46">
        <f t="shared" ca="1" si="16"/>
        <v>0</v>
      </c>
      <c r="L75" s="32">
        <f ca="1">'Detailed Cash Flow Chart'!AQ75</f>
        <v>0</v>
      </c>
      <c r="M75" s="32">
        <f t="shared" ca="1" si="23"/>
        <v>0</v>
      </c>
      <c r="N75" s="28"/>
      <c r="O75" s="67"/>
      <c r="P75" s="67"/>
      <c r="Q75" s="67"/>
      <c r="R75" s="67"/>
      <c r="S75" s="67"/>
      <c r="T75" s="67"/>
      <c r="U75" s="67"/>
      <c r="W75" s="67"/>
      <c r="X75" s="67"/>
      <c r="Y75" s="140" t="e">
        <f ca="1">IF('Detailed Cash Flow Chart'!E75=0,NA(),M75-'Detailed Cash Flow Chart'!E75)</f>
        <v>#VALUE!</v>
      </c>
      <c r="Z75" s="83"/>
      <c r="AA75" s="141" t="e">
        <f ca="1">Y75
-IF('Financial Goals (non-recurring)'!$B$4=2,IF('Detailed Cash Flow Chart'!S75="",0,'Detailed Cash Flow Chart'!S75),0)
-IF('Financial Goals (non-recurring)'!$D$4=2,IF('Detailed Cash Flow Chart'!U75="",0,'Detailed Cash Flow Chart'!U75),0)
-IF('Financial Goals (non-recurring)'!$F$4=2,IF('Detailed Cash Flow Chart'!W75="",0,'Detailed Cash Flow Chart'!W75),0)
-IF('Financial Goals (non-recurring)'!$H$4=2,IF('Detailed Cash Flow Chart'!Y75="",0,'Detailed Cash Flow Chart'!Y75),0)
-IF('Financial Goals (non-recurring)'!$J$4=2,IF('Detailed Cash Flow Chart'!AA75="",0,'Detailed Cash Flow Chart'!AA75),0)
-IF('Financial Goals (recurring)'!$B$3=2,IF('Detailed Cash Flow Chart'!AG75="",0,'Detailed Cash Flow Chart'!AG75),0)
-IF('Financial Goals (recurring)'!$K$3=2,IF('Detailed Cash Flow Chart'!AN75="",0,'Detailed Cash Flow Chart'!AN75),0)</f>
        <v>#VALUE!</v>
      </c>
      <c r="AB75" s="139"/>
      <c r="AC75" s="140" t="e">
        <f ca="1">AA75
-IF('Financial Goals (non-recurring)'!$B$4=3,IF('Detailed Cash Flow Chart'!S75="",0,'Detailed Cash Flow Chart'!S75),0)
-IF('Financial Goals (non-recurring)'!$D$4=3,IF('Detailed Cash Flow Chart'!U75="",0,'Detailed Cash Flow Chart'!U75),0)
-IF('Financial Goals (non-recurring)'!$F$4=3,IF('Detailed Cash Flow Chart'!W75="",0,'Detailed Cash Flow Chart'!W75),0)
-IF('Financial Goals (non-recurring)'!$H$4=3,IF('Detailed Cash Flow Chart'!Y75="",0,'Detailed Cash Flow Chart'!Y75),0)
-IF('Financial Goals (non-recurring)'!$J$4=3,IF('Detailed Cash Flow Chart'!AA75="",0,'Detailed Cash Flow Chart'!AA75),0)
-IF('Financial Goals (recurring)'!$B$3=3,IF('Detailed Cash Flow Chart'!AG75="",0,'Detailed Cash Flow Chart'!AG75),0)
-IF('Financial Goals (recurring)'!$K$3=3,IF('Detailed Cash Flow Chart'!AN75="",0,'Detailed Cash Flow Chart'!AN75),0)</f>
        <v>#VALUE!</v>
      </c>
      <c r="AD75" s="83"/>
      <c r="AE75" s="146" t="e">
        <f ca="1">AC75
-IF('Financial Goals (non-recurring)'!$B$4=4,IF('Detailed Cash Flow Chart'!S75="",0,'Detailed Cash Flow Chart'!S75),0)
-IF('Financial Goals (non-recurring)'!$D$4=4,IF('Detailed Cash Flow Chart'!U75="",0,'Detailed Cash Flow Chart'!U75),0)
-IF('Financial Goals (non-recurring)'!$F$4=4,IF('Detailed Cash Flow Chart'!W75="",0,'Detailed Cash Flow Chart'!W75),0)
-IF('Financial Goals (non-recurring)'!$H$4=4,IF('Detailed Cash Flow Chart'!Y75="",0,'Detailed Cash Flow Chart'!Y75),0)
-IF('Financial Goals (non-recurring)'!$J$4=4,IF('Detailed Cash Flow Chart'!AA75="",0,'Detailed Cash Flow Chart'!AA75),0)
-IF('Financial Goals (recurring)'!$B$3=4,IF('Detailed Cash Flow Chart'!AG75="",0,'Detailed Cash Flow Chart'!AG75),0)
-IF('Financial Goals (recurring)'!$K$3=4,IF('Detailed Cash Flow Chart'!AN75="",0,'Detailed Cash Flow Chart'!AN75),0)</f>
        <v>#VALUE!</v>
      </c>
      <c r="AF75" s="139"/>
      <c r="AG75" s="145" t="e">
        <f ca="1">AE75
-IF('Financial Goals (non-recurring)'!$B$4=5,IF('Detailed Cash Flow Chart'!S75="",0,'Detailed Cash Flow Chart'!S75),0)
-IF('Financial Goals (non-recurring)'!$D$4=5,IF('Detailed Cash Flow Chart'!U75="",0,'Detailed Cash Flow Chart'!U75),0)
-IF('Financial Goals (non-recurring)'!$F$4=5,IF('Detailed Cash Flow Chart'!W75="",0,'Detailed Cash Flow Chart'!W75),0)
-IF('Financial Goals (non-recurring)'!$H$4=5,IF('Detailed Cash Flow Chart'!Y75="",0,'Detailed Cash Flow Chart'!Y75),0)
-IF('Financial Goals (non-recurring)'!$J$4=5,IF('Detailed Cash Flow Chart'!AA75="",0,'Detailed Cash Flow Chart'!AA75),0)
-IF('Financial Goals (recurring)'!$B$3=5,IF('Detailed Cash Flow Chart'!AG75="",0,'Detailed Cash Flow Chart'!AG75),0)
-IF('Financial Goals (recurring)'!$K$3=5,IF('Detailed Cash Flow Chart'!AN75="",0,'Detailed Cash Flow Chart'!AN75),0)</f>
        <v>#VALUE!</v>
      </c>
      <c r="AI75" s="145" t="e">
        <f ca="1">AG75
-IF('Financial Goals (non-recurring)'!$B$4=6,IF('Detailed Cash Flow Chart'!S75="",0,'Detailed Cash Flow Chart'!S75),0)
-IF('Financial Goals (non-recurring)'!$D$4=6,IF('Detailed Cash Flow Chart'!U75="",0,'Detailed Cash Flow Chart'!U75),0)
-IF('Financial Goals (non-recurring)'!$F$4=6,IF('Detailed Cash Flow Chart'!W75="",0,'Detailed Cash Flow Chart'!W75),0)
-IF('Financial Goals (non-recurring)'!$H$4=6,IF('Detailed Cash Flow Chart'!Y75="",0,'Detailed Cash Flow Chart'!Y75),0)
-IF('Financial Goals (non-recurring)'!$J$4=6,IF('Detailed Cash Flow Chart'!AA75="",0,'Detailed Cash Flow Chart'!AA75),0)
-IF('Financial Goals (recurring)'!$B$3=6,IF('Detailed Cash Flow Chart'!AG75="",0,'Detailed Cash Flow Chart'!AG75),0)
-IF('Financial Goals (recurring)'!$K$3=6,IF('Detailed Cash Flow Chart'!AN75="",0,'Detailed Cash Flow Chart'!AN75),0)</f>
        <v>#VALUE!</v>
      </c>
      <c r="AK75" s="145" t="e">
        <f ca="1">AI75
-IF('Financial Goals (non-recurring)'!$B$4=7,IF('Detailed Cash Flow Chart'!S75="",0,'Detailed Cash Flow Chart'!S75),0)
-IF('Financial Goals (non-recurring)'!$D$4=7,IF('Detailed Cash Flow Chart'!U75="",0,'Detailed Cash Flow Chart'!U75),0)
-IF('Financial Goals (non-recurring)'!$F$4=7,IF('Detailed Cash Flow Chart'!W75="",0,'Detailed Cash Flow Chart'!W75),0)
-IF('Financial Goals (non-recurring)'!$H$4=7,IF('Detailed Cash Flow Chart'!Y75="",0,'Detailed Cash Flow Chart'!Y75),0)
-IF('Financial Goals (non-recurring)'!$J$4=7,IF('Detailed Cash Flow Chart'!AA75="",0,'Detailed Cash Flow Chart'!AA75),0)
-IF('Financial Goals (recurring)'!$B$3=7,IF('Detailed Cash Flow Chart'!AG75="",0,'Detailed Cash Flow Chart'!AG75),0)
-IF('Financial Goals (recurring)'!$K$3=7,IF('Detailed Cash Flow Chart'!AN75="",0,'Detailed Cash Flow Chart'!AN75),0)</f>
        <v>#VALUE!</v>
      </c>
    </row>
    <row r="76" spans="1:37" ht="15.6">
      <c r="A76" s="38" t="str">
        <f ca="1">'Detailed Cash Flow Chart'!AJ76</f>
        <v/>
      </c>
      <c r="B76" s="40" t="str">
        <f ca="1">'Detailed Cash Flow Chart'!B76</f>
        <v/>
      </c>
      <c r="C76" s="87">
        <f t="shared" ca="1" si="21"/>
        <v>0</v>
      </c>
      <c r="D76" s="87">
        <f t="shared" ca="1" si="17"/>
        <v>0</v>
      </c>
      <c r="E76" s="87">
        <f t="shared" ca="1" si="18"/>
        <v>0</v>
      </c>
      <c r="F76" s="87">
        <f t="shared" ca="1" si="19"/>
        <v>0</v>
      </c>
      <c r="G76" s="87">
        <f t="shared" ca="1" si="20"/>
        <v>0</v>
      </c>
      <c r="H76" s="87">
        <f t="shared" ca="1" si="22"/>
        <v>0</v>
      </c>
      <c r="I76" s="87">
        <f ca="1">'Detailed Cash Flow Chart'!D76</f>
        <v>0</v>
      </c>
      <c r="J76" s="32" t="str">
        <f ca="1">'Detailed Cash Flow Chart'!C76</f>
        <v/>
      </c>
      <c r="K76" s="46">
        <f t="shared" ca="1" si="16"/>
        <v>0</v>
      </c>
      <c r="L76" s="32">
        <f ca="1">'Detailed Cash Flow Chart'!AQ76</f>
        <v>0</v>
      </c>
      <c r="M76" s="32">
        <f t="shared" ca="1" si="23"/>
        <v>0</v>
      </c>
      <c r="N76" s="28"/>
      <c r="O76" s="67"/>
      <c r="P76" s="67"/>
      <c r="Q76" s="67"/>
      <c r="R76" s="67"/>
      <c r="S76" s="67"/>
      <c r="T76" s="67"/>
      <c r="U76" s="67"/>
      <c r="W76" s="67"/>
      <c r="X76" s="67"/>
      <c r="Y76" s="140" t="e">
        <f ca="1">IF('Detailed Cash Flow Chart'!E76=0,NA(),M76-'Detailed Cash Flow Chart'!E76)</f>
        <v>#VALUE!</v>
      </c>
      <c r="Z76" s="83"/>
      <c r="AA76" s="141" t="e">
        <f ca="1">Y76
-IF('Financial Goals (non-recurring)'!$B$4=2,IF('Detailed Cash Flow Chart'!S76="",0,'Detailed Cash Flow Chart'!S76),0)
-IF('Financial Goals (non-recurring)'!$D$4=2,IF('Detailed Cash Flow Chart'!U76="",0,'Detailed Cash Flow Chart'!U76),0)
-IF('Financial Goals (non-recurring)'!$F$4=2,IF('Detailed Cash Flow Chart'!W76="",0,'Detailed Cash Flow Chart'!W76),0)
-IF('Financial Goals (non-recurring)'!$H$4=2,IF('Detailed Cash Flow Chart'!Y76="",0,'Detailed Cash Flow Chart'!Y76),0)
-IF('Financial Goals (non-recurring)'!$J$4=2,IF('Detailed Cash Flow Chart'!AA76="",0,'Detailed Cash Flow Chart'!AA76),0)
-IF('Financial Goals (recurring)'!$B$3=2,IF('Detailed Cash Flow Chart'!AG76="",0,'Detailed Cash Flow Chart'!AG76),0)
-IF('Financial Goals (recurring)'!$K$3=2,IF('Detailed Cash Flow Chart'!AN76="",0,'Detailed Cash Flow Chart'!AN76),0)</f>
        <v>#VALUE!</v>
      </c>
      <c r="AB76" s="139"/>
      <c r="AC76" s="140" t="e">
        <f ca="1">AA76
-IF('Financial Goals (non-recurring)'!$B$4=3,IF('Detailed Cash Flow Chart'!S76="",0,'Detailed Cash Flow Chart'!S76),0)
-IF('Financial Goals (non-recurring)'!$D$4=3,IF('Detailed Cash Flow Chart'!U76="",0,'Detailed Cash Flow Chart'!U76),0)
-IF('Financial Goals (non-recurring)'!$F$4=3,IF('Detailed Cash Flow Chart'!W76="",0,'Detailed Cash Flow Chart'!W76),0)
-IF('Financial Goals (non-recurring)'!$H$4=3,IF('Detailed Cash Flow Chart'!Y76="",0,'Detailed Cash Flow Chart'!Y76),0)
-IF('Financial Goals (non-recurring)'!$J$4=3,IF('Detailed Cash Flow Chart'!AA76="",0,'Detailed Cash Flow Chart'!AA76),0)
-IF('Financial Goals (recurring)'!$B$3=3,IF('Detailed Cash Flow Chart'!AG76="",0,'Detailed Cash Flow Chart'!AG76),0)
-IF('Financial Goals (recurring)'!$K$3=3,IF('Detailed Cash Flow Chart'!AN76="",0,'Detailed Cash Flow Chart'!AN76),0)</f>
        <v>#VALUE!</v>
      </c>
      <c r="AD76" s="83"/>
      <c r="AE76" s="146" t="e">
        <f ca="1">AC76
-IF('Financial Goals (non-recurring)'!$B$4=4,IF('Detailed Cash Flow Chart'!S76="",0,'Detailed Cash Flow Chart'!S76),0)
-IF('Financial Goals (non-recurring)'!$D$4=4,IF('Detailed Cash Flow Chart'!U76="",0,'Detailed Cash Flow Chart'!U76),0)
-IF('Financial Goals (non-recurring)'!$F$4=4,IF('Detailed Cash Flow Chart'!W76="",0,'Detailed Cash Flow Chart'!W76),0)
-IF('Financial Goals (non-recurring)'!$H$4=4,IF('Detailed Cash Flow Chart'!Y76="",0,'Detailed Cash Flow Chart'!Y76),0)
-IF('Financial Goals (non-recurring)'!$J$4=4,IF('Detailed Cash Flow Chart'!AA76="",0,'Detailed Cash Flow Chart'!AA76),0)
-IF('Financial Goals (recurring)'!$B$3=4,IF('Detailed Cash Flow Chart'!AG76="",0,'Detailed Cash Flow Chart'!AG76),0)
-IF('Financial Goals (recurring)'!$K$3=4,IF('Detailed Cash Flow Chart'!AN76="",0,'Detailed Cash Flow Chart'!AN76),0)</f>
        <v>#VALUE!</v>
      </c>
      <c r="AF76" s="139"/>
      <c r="AG76" s="145" t="e">
        <f ca="1">AE76
-IF('Financial Goals (non-recurring)'!$B$4=5,IF('Detailed Cash Flow Chart'!S76="",0,'Detailed Cash Flow Chart'!S76),0)
-IF('Financial Goals (non-recurring)'!$D$4=5,IF('Detailed Cash Flow Chart'!U76="",0,'Detailed Cash Flow Chart'!U76),0)
-IF('Financial Goals (non-recurring)'!$F$4=5,IF('Detailed Cash Flow Chart'!W76="",0,'Detailed Cash Flow Chart'!W76),0)
-IF('Financial Goals (non-recurring)'!$H$4=5,IF('Detailed Cash Flow Chart'!Y76="",0,'Detailed Cash Flow Chart'!Y76),0)
-IF('Financial Goals (non-recurring)'!$J$4=5,IF('Detailed Cash Flow Chart'!AA76="",0,'Detailed Cash Flow Chart'!AA76),0)
-IF('Financial Goals (recurring)'!$B$3=5,IF('Detailed Cash Flow Chart'!AG76="",0,'Detailed Cash Flow Chart'!AG76),0)
-IF('Financial Goals (recurring)'!$K$3=5,IF('Detailed Cash Flow Chart'!AN76="",0,'Detailed Cash Flow Chart'!AN76),0)</f>
        <v>#VALUE!</v>
      </c>
      <c r="AI76" s="145" t="e">
        <f ca="1">AG76
-IF('Financial Goals (non-recurring)'!$B$4=6,IF('Detailed Cash Flow Chart'!S76="",0,'Detailed Cash Flow Chart'!S76),0)
-IF('Financial Goals (non-recurring)'!$D$4=6,IF('Detailed Cash Flow Chart'!U76="",0,'Detailed Cash Flow Chart'!U76),0)
-IF('Financial Goals (non-recurring)'!$F$4=6,IF('Detailed Cash Flow Chart'!W76="",0,'Detailed Cash Flow Chart'!W76),0)
-IF('Financial Goals (non-recurring)'!$H$4=6,IF('Detailed Cash Flow Chart'!Y76="",0,'Detailed Cash Flow Chart'!Y76),0)
-IF('Financial Goals (non-recurring)'!$J$4=6,IF('Detailed Cash Flow Chart'!AA76="",0,'Detailed Cash Flow Chart'!AA76),0)
-IF('Financial Goals (recurring)'!$B$3=6,IF('Detailed Cash Flow Chart'!AG76="",0,'Detailed Cash Flow Chart'!AG76),0)
-IF('Financial Goals (recurring)'!$K$3=6,IF('Detailed Cash Flow Chart'!AN76="",0,'Detailed Cash Flow Chart'!AN76),0)</f>
        <v>#VALUE!</v>
      </c>
      <c r="AK76" s="145" t="e">
        <f ca="1">AI76
-IF('Financial Goals (non-recurring)'!$B$4=7,IF('Detailed Cash Flow Chart'!S76="",0,'Detailed Cash Flow Chart'!S76),0)
-IF('Financial Goals (non-recurring)'!$D$4=7,IF('Detailed Cash Flow Chart'!U76="",0,'Detailed Cash Flow Chart'!U76),0)
-IF('Financial Goals (non-recurring)'!$F$4=7,IF('Detailed Cash Flow Chart'!W76="",0,'Detailed Cash Flow Chart'!W76),0)
-IF('Financial Goals (non-recurring)'!$H$4=7,IF('Detailed Cash Flow Chart'!Y76="",0,'Detailed Cash Flow Chart'!Y76),0)
-IF('Financial Goals (non-recurring)'!$J$4=7,IF('Detailed Cash Flow Chart'!AA76="",0,'Detailed Cash Flow Chart'!AA76),0)
-IF('Financial Goals (recurring)'!$B$3=7,IF('Detailed Cash Flow Chart'!AG76="",0,'Detailed Cash Flow Chart'!AG76),0)
-IF('Financial Goals (recurring)'!$K$3=7,IF('Detailed Cash Flow Chart'!AN76="",0,'Detailed Cash Flow Chart'!AN76),0)</f>
        <v>#VALUE!</v>
      </c>
    </row>
    <row r="77" spans="1:37" ht="15.6">
      <c r="A77" s="38" t="str">
        <f ca="1">'Detailed Cash Flow Chart'!AJ77</f>
        <v/>
      </c>
      <c r="B77" s="40" t="str">
        <f ca="1">'Detailed Cash Flow Chart'!B77</f>
        <v/>
      </c>
      <c r="C77" s="87">
        <f t="shared" ca="1" si="21"/>
        <v>0</v>
      </c>
      <c r="D77" s="87">
        <f t="shared" ca="1" si="17"/>
        <v>0</v>
      </c>
      <c r="E77" s="87">
        <f t="shared" ca="1" si="18"/>
        <v>0</v>
      </c>
      <c r="F77" s="87">
        <f t="shared" ca="1" si="19"/>
        <v>0</v>
      </c>
      <c r="G77" s="87">
        <f t="shared" ca="1" si="20"/>
        <v>0</v>
      </c>
      <c r="H77" s="87">
        <f t="shared" ca="1" si="22"/>
        <v>0</v>
      </c>
      <c r="I77" s="87">
        <f ca="1">'Detailed Cash Flow Chart'!D77</f>
        <v>0</v>
      </c>
      <c r="J77" s="32" t="str">
        <f ca="1">'Detailed Cash Flow Chart'!C77</f>
        <v/>
      </c>
      <c r="K77" s="46">
        <f t="shared" ca="1" si="16"/>
        <v>0</v>
      </c>
      <c r="L77" s="32">
        <f ca="1">'Detailed Cash Flow Chart'!AQ77</f>
        <v>0</v>
      </c>
      <c r="M77" s="32">
        <f t="shared" ca="1" si="23"/>
        <v>0</v>
      </c>
      <c r="N77" s="28"/>
      <c r="O77" s="67"/>
      <c r="P77" s="67"/>
      <c r="Q77" s="67"/>
      <c r="R77" s="67"/>
      <c r="S77" s="67"/>
      <c r="T77" s="67"/>
      <c r="U77" s="67"/>
      <c r="W77" s="67"/>
      <c r="X77" s="67"/>
      <c r="Y77" s="140" t="e">
        <f ca="1">IF('Detailed Cash Flow Chart'!E77=0,NA(),M77-'Detailed Cash Flow Chart'!E77)</f>
        <v>#VALUE!</v>
      </c>
      <c r="Z77" s="83"/>
      <c r="AA77" s="141" t="e">
        <f ca="1">Y77
-IF('Financial Goals (non-recurring)'!$B$4=2,IF('Detailed Cash Flow Chart'!S77="",0,'Detailed Cash Flow Chart'!S77),0)
-IF('Financial Goals (non-recurring)'!$D$4=2,IF('Detailed Cash Flow Chart'!U77="",0,'Detailed Cash Flow Chart'!U77),0)
-IF('Financial Goals (non-recurring)'!$F$4=2,IF('Detailed Cash Flow Chart'!W77="",0,'Detailed Cash Flow Chart'!W77),0)
-IF('Financial Goals (non-recurring)'!$H$4=2,IF('Detailed Cash Flow Chart'!Y77="",0,'Detailed Cash Flow Chart'!Y77),0)
-IF('Financial Goals (non-recurring)'!$J$4=2,IF('Detailed Cash Flow Chart'!AA77="",0,'Detailed Cash Flow Chart'!AA77),0)
-IF('Financial Goals (recurring)'!$B$3=2,IF('Detailed Cash Flow Chart'!AG77="",0,'Detailed Cash Flow Chart'!AG77),0)
-IF('Financial Goals (recurring)'!$K$3=2,IF('Detailed Cash Flow Chart'!AN77="",0,'Detailed Cash Flow Chart'!AN77),0)</f>
        <v>#VALUE!</v>
      </c>
      <c r="AB77" s="139"/>
      <c r="AC77" s="140" t="e">
        <f ca="1">AA77
-IF('Financial Goals (non-recurring)'!$B$4=3,IF('Detailed Cash Flow Chart'!S77="",0,'Detailed Cash Flow Chart'!S77),0)
-IF('Financial Goals (non-recurring)'!$D$4=3,IF('Detailed Cash Flow Chart'!U77="",0,'Detailed Cash Flow Chart'!U77),0)
-IF('Financial Goals (non-recurring)'!$F$4=3,IF('Detailed Cash Flow Chart'!W77="",0,'Detailed Cash Flow Chart'!W77),0)
-IF('Financial Goals (non-recurring)'!$H$4=3,IF('Detailed Cash Flow Chart'!Y77="",0,'Detailed Cash Flow Chart'!Y77),0)
-IF('Financial Goals (non-recurring)'!$J$4=3,IF('Detailed Cash Flow Chart'!AA77="",0,'Detailed Cash Flow Chart'!AA77),0)
-IF('Financial Goals (recurring)'!$B$3=3,IF('Detailed Cash Flow Chart'!AG77="",0,'Detailed Cash Flow Chart'!AG77),0)
-IF('Financial Goals (recurring)'!$K$3=3,IF('Detailed Cash Flow Chart'!AN77="",0,'Detailed Cash Flow Chart'!AN77),0)</f>
        <v>#VALUE!</v>
      </c>
      <c r="AD77" s="83"/>
      <c r="AE77" s="146" t="e">
        <f ca="1">AC77
-IF('Financial Goals (non-recurring)'!$B$4=4,IF('Detailed Cash Flow Chart'!S77="",0,'Detailed Cash Flow Chart'!S77),0)
-IF('Financial Goals (non-recurring)'!$D$4=4,IF('Detailed Cash Flow Chart'!U77="",0,'Detailed Cash Flow Chart'!U77),0)
-IF('Financial Goals (non-recurring)'!$F$4=4,IF('Detailed Cash Flow Chart'!W77="",0,'Detailed Cash Flow Chart'!W77),0)
-IF('Financial Goals (non-recurring)'!$H$4=4,IF('Detailed Cash Flow Chart'!Y77="",0,'Detailed Cash Flow Chart'!Y77),0)
-IF('Financial Goals (non-recurring)'!$J$4=4,IF('Detailed Cash Flow Chart'!AA77="",0,'Detailed Cash Flow Chart'!AA77),0)
-IF('Financial Goals (recurring)'!$B$3=4,IF('Detailed Cash Flow Chart'!AG77="",0,'Detailed Cash Flow Chart'!AG77),0)
-IF('Financial Goals (recurring)'!$K$3=4,IF('Detailed Cash Flow Chart'!AN77="",0,'Detailed Cash Flow Chart'!AN77),0)</f>
        <v>#VALUE!</v>
      </c>
      <c r="AF77" s="139"/>
      <c r="AG77" s="145" t="e">
        <f ca="1">AE77
-IF('Financial Goals (non-recurring)'!$B$4=5,IF('Detailed Cash Flow Chart'!S77="",0,'Detailed Cash Flow Chart'!S77),0)
-IF('Financial Goals (non-recurring)'!$D$4=5,IF('Detailed Cash Flow Chart'!U77="",0,'Detailed Cash Flow Chart'!U77),0)
-IF('Financial Goals (non-recurring)'!$F$4=5,IF('Detailed Cash Flow Chart'!W77="",0,'Detailed Cash Flow Chart'!W77),0)
-IF('Financial Goals (non-recurring)'!$H$4=5,IF('Detailed Cash Flow Chart'!Y77="",0,'Detailed Cash Flow Chart'!Y77),0)
-IF('Financial Goals (non-recurring)'!$J$4=5,IF('Detailed Cash Flow Chart'!AA77="",0,'Detailed Cash Flow Chart'!AA77),0)
-IF('Financial Goals (recurring)'!$B$3=5,IF('Detailed Cash Flow Chart'!AG77="",0,'Detailed Cash Flow Chart'!AG77),0)
-IF('Financial Goals (recurring)'!$K$3=5,IF('Detailed Cash Flow Chart'!AN77="",0,'Detailed Cash Flow Chart'!AN77),0)</f>
        <v>#VALUE!</v>
      </c>
      <c r="AI77" s="145" t="e">
        <f ca="1">AG77
-IF('Financial Goals (non-recurring)'!$B$4=6,IF('Detailed Cash Flow Chart'!S77="",0,'Detailed Cash Flow Chart'!S77),0)
-IF('Financial Goals (non-recurring)'!$D$4=6,IF('Detailed Cash Flow Chart'!U77="",0,'Detailed Cash Flow Chart'!U77),0)
-IF('Financial Goals (non-recurring)'!$F$4=6,IF('Detailed Cash Flow Chart'!W77="",0,'Detailed Cash Flow Chart'!W77),0)
-IF('Financial Goals (non-recurring)'!$H$4=6,IF('Detailed Cash Flow Chart'!Y77="",0,'Detailed Cash Flow Chart'!Y77),0)
-IF('Financial Goals (non-recurring)'!$J$4=6,IF('Detailed Cash Flow Chart'!AA77="",0,'Detailed Cash Flow Chart'!AA77),0)
-IF('Financial Goals (recurring)'!$B$3=6,IF('Detailed Cash Flow Chart'!AG77="",0,'Detailed Cash Flow Chart'!AG77),0)
-IF('Financial Goals (recurring)'!$K$3=6,IF('Detailed Cash Flow Chart'!AN77="",0,'Detailed Cash Flow Chart'!AN77),0)</f>
        <v>#VALUE!</v>
      </c>
      <c r="AK77" s="145" t="e">
        <f ca="1">AI77
-IF('Financial Goals (non-recurring)'!$B$4=7,IF('Detailed Cash Flow Chart'!S77="",0,'Detailed Cash Flow Chart'!S77),0)
-IF('Financial Goals (non-recurring)'!$D$4=7,IF('Detailed Cash Flow Chart'!U77="",0,'Detailed Cash Flow Chart'!U77),0)
-IF('Financial Goals (non-recurring)'!$F$4=7,IF('Detailed Cash Flow Chart'!W77="",0,'Detailed Cash Flow Chart'!W77),0)
-IF('Financial Goals (non-recurring)'!$H$4=7,IF('Detailed Cash Flow Chart'!Y77="",0,'Detailed Cash Flow Chart'!Y77),0)
-IF('Financial Goals (non-recurring)'!$J$4=7,IF('Detailed Cash Flow Chart'!AA77="",0,'Detailed Cash Flow Chart'!AA77),0)
-IF('Financial Goals (recurring)'!$B$3=7,IF('Detailed Cash Flow Chart'!AG77="",0,'Detailed Cash Flow Chart'!AG77),0)
-IF('Financial Goals (recurring)'!$K$3=7,IF('Detailed Cash Flow Chart'!AN77="",0,'Detailed Cash Flow Chart'!AN77),0)</f>
        <v>#VALUE!</v>
      </c>
    </row>
    <row r="78" spans="1:37" ht="15.6">
      <c r="A78" s="38" t="str">
        <f ca="1">'Detailed Cash Flow Chart'!AJ78</f>
        <v/>
      </c>
      <c r="B78" s="40" t="str">
        <f ca="1">'Detailed Cash Flow Chart'!B78</f>
        <v/>
      </c>
      <c r="C78" s="87">
        <f t="shared" ca="1" si="21"/>
        <v>0</v>
      </c>
      <c r="D78" s="87">
        <f t="shared" ca="1" si="17"/>
        <v>0</v>
      </c>
      <c r="E78" s="87">
        <f t="shared" ca="1" si="18"/>
        <v>0</v>
      </c>
      <c r="F78" s="87">
        <f t="shared" ca="1" si="19"/>
        <v>0</v>
      </c>
      <c r="G78" s="87">
        <f t="shared" ca="1" si="20"/>
        <v>0</v>
      </c>
      <c r="H78" s="87">
        <f t="shared" ca="1" si="22"/>
        <v>0</v>
      </c>
      <c r="I78" s="87">
        <f ca="1">'Detailed Cash Flow Chart'!D78</f>
        <v>0</v>
      </c>
      <c r="J78" s="32" t="str">
        <f ca="1">'Detailed Cash Flow Chart'!C78</f>
        <v/>
      </c>
      <c r="K78" s="46">
        <f t="shared" ca="1" si="16"/>
        <v>0</v>
      </c>
      <c r="L78" s="32">
        <f ca="1">'Detailed Cash Flow Chart'!AQ78</f>
        <v>0</v>
      </c>
      <c r="M78" s="32">
        <f t="shared" ca="1" si="23"/>
        <v>0</v>
      </c>
      <c r="N78" s="28"/>
      <c r="O78" s="67"/>
      <c r="P78" s="67"/>
      <c r="Q78" s="67"/>
      <c r="R78" s="67"/>
      <c r="S78" s="67"/>
      <c r="T78" s="67"/>
      <c r="U78" s="67"/>
      <c r="W78" s="67"/>
      <c r="X78" s="67"/>
      <c r="Y78" s="140" t="e">
        <f ca="1">IF('Detailed Cash Flow Chart'!E78=0,NA(),M78-'Detailed Cash Flow Chart'!E78)</f>
        <v>#VALUE!</v>
      </c>
      <c r="Z78" s="83"/>
      <c r="AA78" s="141" t="e">
        <f ca="1">Y78
-IF('Financial Goals (non-recurring)'!$B$4=2,IF('Detailed Cash Flow Chart'!S78="",0,'Detailed Cash Flow Chart'!S78),0)
-IF('Financial Goals (non-recurring)'!$D$4=2,IF('Detailed Cash Flow Chart'!U78="",0,'Detailed Cash Flow Chart'!U78),0)
-IF('Financial Goals (non-recurring)'!$F$4=2,IF('Detailed Cash Flow Chart'!W78="",0,'Detailed Cash Flow Chart'!W78),0)
-IF('Financial Goals (non-recurring)'!$H$4=2,IF('Detailed Cash Flow Chart'!Y78="",0,'Detailed Cash Flow Chart'!Y78),0)
-IF('Financial Goals (non-recurring)'!$J$4=2,IF('Detailed Cash Flow Chart'!AA78="",0,'Detailed Cash Flow Chart'!AA78),0)
-IF('Financial Goals (recurring)'!$B$3=2,IF('Detailed Cash Flow Chart'!AG78="",0,'Detailed Cash Flow Chart'!AG78),0)
-IF('Financial Goals (recurring)'!$K$3=2,IF('Detailed Cash Flow Chart'!AN78="",0,'Detailed Cash Flow Chart'!AN78),0)</f>
        <v>#VALUE!</v>
      </c>
      <c r="AB78" s="139"/>
      <c r="AC78" s="140" t="e">
        <f ca="1">AA78
-IF('Financial Goals (non-recurring)'!$B$4=3,IF('Detailed Cash Flow Chart'!S78="",0,'Detailed Cash Flow Chart'!S78),0)
-IF('Financial Goals (non-recurring)'!$D$4=3,IF('Detailed Cash Flow Chart'!U78="",0,'Detailed Cash Flow Chart'!U78),0)
-IF('Financial Goals (non-recurring)'!$F$4=3,IF('Detailed Cash Flow Chart'!W78="",0,'Detailed Cash Flow Chart'!W78),0)
-IF('Financial Goals (non-recurring)'!$H$4=3,IF('Detailed Cash Flow Chart'!Y78="",0,'Detailed Cash Flow Chart'!Y78),0)
-IF('Financial Goals (non-recurring)'!$J$4=3,IF('Detailed Cash Flow Chart'!AA78="",0,'Detailed Cash Flow Chart'!AA78),0)
-IF('Financial Goals (recurring)'!$B$3=3,IF('Detailed Cash Flow Chart'!AG78="",0,'Detailed Cash Flow Chart'!AG78),0)
-IF('Financial Goals (recurring)'!$K$3=3,IF('Detailed Cash Flow Chart'!AN78="",0,'Detailed Cash Flow Chart'!AN78),0)</f>
        <v>#VALUE!</v>
      </c>
      <c r="AD78" s="83"/>
      <c r="AE78" s="146" t="e">
        <f ca="1">AC78
-IF('Financial Goals (non-recurring)'!$B$4=4,IF('Detailed Cash Flow Chart'!S78="",0,'Detailed Cash Flow Chart'!S78),0)
-IF('Financial Goals (non-recurring)'!$D$4=4,IF('Detailed Cash Flow Chart'!U78="",0,'Detailed Cash Flow Chart'!U78),0)
-IF('Financial Goals (non-recurring)'!$F$4=4,IF('Detailed Cash Flow Chart'!W78="",0,'Detailed Cash Flow Chart'!W78),0)
-IF('Financial Goals (non-recurring)'!$H$4=4,IF('Detailed Cash Flow Chart'!Y78="",0,'Detailed Cash Flow Chart'!Y78),0)
-IF('Financial Goals (non-recurring)'!$J$4=4,IF('Detailed Cash Flow Chart'!AA78="",0,'Detailed Cash Flow Chart'!AA78),0)
-IF('Financial Goals (recurring)'!$B$3=4,IF('Detailed Cash Flow Chart'!AG78="",0,'Detailed Cash Flow Chart'!AG78),0)
-IF('Financial Goals (recurring)'!$K$3=4,IF('Detailed Cash Flow Chart'!AN78="",0,'Detailed Cash Flow Chart'!AN78),0)</f>
        <v>#VALUE!</v>
      </c>
      <c r="AF78" s="139"/>
      <c r="AG78" s="145" t="e">
        <f ca="1">AE78
-IF('Financial Goals (non-recurring)'!$B$4=5,IF('Detailed Cash Flow Chart'!S78="",0,'Detailed Cash Flow Chart'!S78),0)
-IF('Financial Goals (non-recurring)'!$D$4=5,IF('Detailed Cash Flow Chart'!U78="",0,'Detailed Cash Flow Chart'!U78),0)
-IF('Financial Goals (non-recurring)'!$F$4=5,IF('Detailed Cash Flow Chart'!W78="",0,'Detailed Cash Flow Chart'!W78),0)
-IF('Financial Goals (non-recurring)'!$H$4=5,IF('Detailed Cash Flow Chart'!Y78="",0,'Detailed Cash Flow Chart'!Y78),0)
-IF('Financial Goals (non-recurring)'!$J$4=5,IF('Detailed Cash Flow Chart'!AA78="",0,'Detailed Cash Flow Chart'!AA78),0)
-IF('Financial Goals (recurring)'!$B$3=5,IF('Detailed Cash Flow Chart'!AG78="",0,'Detailed Cash Flow Chart'!AG78),0)
-IF('Financial Goals (recurring)'!$K$3=5,IF('Detailed Cash Flow Chart'!AN78="",0,'Detailed Cash Flow Chart'!AN78),0)</f>
        <v>#VALUE!</v>
      </c>
      <c r="AI78" s="145" t="e">
        <f ca="1">AG78
-IF('Financial Goals (non-recurring)'!$B$4=6,IF('Detailed Cash Flow Chart'!S78="",0,'Detailed Cash Flow Chart'!S78),0)
-IF('Financial Goals (non-recurring)'!$D$4=6,IF('Detailed Cash Flow Chart'!U78="",0,'Detailed Cash Flow Chart'!U78),0)
-IF('Financial Goals (non-recurring)'!$F$4=6,IF('Detailed Cash Flow Chart'!W78="",0,'Detailed Cash Flow Chart'!W78),0)
-IF('Financial Goals (non-recurring)'!$H$4=6,IF('Detailed Cash Flow Chart'!Y78="",0,'Detailed Cash Flow Chart'!Y78),0)
-IF('Financial Goals (non-recurring)'!$J$4=6,IF('Detailed Cash Flow Chart'!AA78="",0,'Detailed Cash Flow Chart'!AA78),0)
-IF('Financial Goals (recurring)'!$B$3=6,IF('Detailed Cash Flow Chart'!AG78="",0,'Detailed Cash Flow Chart'!AG78),0)
-IF('Financial Goals (recurring)'!$K$3=6,IF('Detailed Cash Flow Chart'!AN78="",0,'Detailed Cash Flow Chart'!AN78),0)</f>
        <v>#VALUE!</v>
      </c>
      <c r="AK78" s="145" t="e">
        <f ca="1">AI78
-IF('Financial Goals (non-recurring)'!$B$4=7,IF('Detailed Cash Flow Chart'!S78="",0,'Detailed Cash Flow Chart'!S78),0)
-IF('Financial Goals (non-recurring)'!$D$4=7,IF('Detailed Cash Flow Chart'!U78="",0,'Detailed Cash Flow Chart'!U78),0)
-IF('Financial Goals (non-recurring)'!$F$4=7,IF('Detailed Cash Flow Chart'!W78="",0,'Detailed Cash Flow Chart'!W78),0)
-IF('Financial Goals (non-recurring)'!$H$4=7,IF('Detailed Cash Flow Chart'!Y78="",0,'Detailed Cash Flow Chart'!Y78),0)
-IF('Financial Goals (non-recurring)'!$J$4=7,IF('Detailed Cash Flow Chart'!AA78="",0,'Detailed Cash Flow Chart'!AA78),0)
-IF('Financial Goals (recurring)'!$B$3=7,IF('Detailed Cash Flow Chart'!AG78="",0,'Detailed Cash Flow Chart'!AG78),0)
-IF('Financial Goals (recurring)'!$K$3=7,IF('Detailed Cash Flow Chart'!AN78="",0,'Detailed Cash Flow Chart'!AN78),0)</f>
        <v>#VALUE!</v>
      </c>
    </row>
    <row r="79" spans="1:37" ht="15.6">
      <c r="A79" s="38" t="str">
        <f ca="1">'Detailed Cash Flow Chart'!AJ79</f>
        <v/>
      </c>
      <c r="B79" s="40" t="str">
        <f ca="1">'Detailed Cash Flow Chart'!B79</f>
        <v/>
      </c>
      <c r="C79" s="87">
        <f t="shared" ca="1" si="21"/>
        <v>0</v>
      </c>
      <c r="D79" s="87">
        <f t="shared" ca="1" si="17"/>
        <v>0</v>
      </c>
      <c r="E79" s="87">
        <f t="shared" ca="1" si="18"/>
        <v>0</v>
      </c>
      <c r="F79" s="87">
        <f t="shared" ca="1" si="19"/>
        <v>0</v>
      </c>
      <c r="G79" s="87">
        <f t="shared" ca="1" si="20"/>
        <v>0</v>
      </c>
      <c r="H79" s="87">
        <f t="shared" ca="1" si="22"/>
        <v>0</v>
      </c>
      <c r="I79" s="87">
        <f ca="1">'Detailed Cash Flow Chart'!D79</f>
        <v>0</v>
      </c>
      <c r="J79" s="32" t="str">
        <f ca="1">'Detailed Cash Flow Chart'!C79</f>
        <v/>
      </c>
      <c r="K79" s="46">
        <f t="shared" ca="1" si="16"/>
        <v>0</v>
      </c>
      <c r="L79" s="32">
        <f ca="1">'Detailed Cash Flow Chart'!AQ79</f>
        <v>0</v>
      </c>
      <c r="M79" s="32">
        <f t="shared" ca="1" si="23"/>
        <v>0</v>
      </c>
      <c r="N79" s="28"/>
      <c r="O79" s="67"/>
      <c r="P79" s="67"/>
      <c r="Q79" s="67"/>
      <c r="R79" s="67"/>
      <c r="S79" s="67"/>
      <c r="T79" s="67"/>
      <c r="U79" s="67"/>
      <c r="W79" s="67"/>
      <c r="X79" s="67"/>
      <c r="Y79" s="140" t="e">
        <f ca="1">IF('Detailed Cash Flow Chart'!E79=0,NA(),M79-'Detailed Cash Flow Chart'!E79)</f>
        <v>#VALUE!</v>
      </c>
      <c r="Z79" s="83"/>
      <c r="AA79" s="141" t="e">
        <f ca="1">Y79
-IF('Financial Goals (non-recurring)'!$B$4=2,IF('Detailed Cash Flow Chart'!S79="",0,'Detailed Cash Flow Chart'!S79),0)
-IF('Financial Goals (non-recurring)'!$D$4=2,IF('Detailed Cash Flow Chart'!U79="",0,'Detailed Cash Flow Chart'!U79),0)
-IF('Financial Goals (non-recurring)'!$F$4=2,IF('Detailed Cash Flow Chart'!W79="",0,'Detailed Cash Flow Chart'!W79),0)
-IF('Financial Goals (non-recurring)'!$H$4=2,IF('Detailed Cash Flow Chart'!Y79="",0,'Detailed Cash Flow Chart'!Y79),0)
-IF('Financial Goals (non-recurring)'!$J$4=2,IF('Detailed Cash Flow Chart'!AA79="",0,'Detailed Cash Flow Chart'!AA79),0)
-IF('Financial Goals (recurring)'!$B$3=2,IF('Detailed Cash Flow Chart'!AG79="",0,'Detailed Cash Flow Chart'!AG79),0)
-IF('Financial Goals (recurring)'!$K$3=2,IF('Detailed Cash Flow Chart'!AN79="",0,'Detailed Cash Flow Chart'!AN79),0)</f>
        <v>#VALUE!</v>
      </c>
      <c r="AB79" s="139"/>
      <c r="AC79" s="140" t="e">
        <f ca="1">AA79
-IF('Financial Goals (non-recurring)'!$B$4=3,IF('Detailed Cash Flow Chart'!S79="",0,'Detailed Cash Flow Chart'!S79),0)
-IF('Financial Goals (non-recurring)'!$D$4=3,IF('Detailed Cash Flow Chart'!U79="",0,'Detailed Cash Flow Chart'!U79),0)
-IF('Financial Goals (non-recurring)'!$F$4=3,IF('Detailed Cash Flow Chart'!W79="",0,'Detailed Cash Flow Chart'!W79),0)
-IF('Financial Goals (non-recurring)'!$H$4=3,IF('Detailed Cash Flow Chart'!Y79="",0,'Detailed Cash Flow Chart'!Y79),0)
-IF('Financial Goals (non-recurring)'!$J$4=3,IF('Detailed Cash Flow Chart'!AA79="",0,'Detailed Cash Flow Chart'!AA79),0)
-IF('Financial Goals (recurring)'!$B$3=3,IF('Detailed Cash Flow Chart'!AG79="",0,'Detailed Cash Flow Chart'!AG79),0)
-IF('Financial Goals (recurring)'!$K$3=3,IF('Detailed Cash Flow Chart'!AN79="",0,'Detailed Cash Flow Chart'!AN79),0)</f>
        <v>#VALUE!</v>
      </c>
      <c r="AD79" s="83"/>
      <c r="AE79" s="146" t="e">
        <f ca="1">AC79
-IF('Financial Goals (non-recurring)'!$B$4=4,IF('Detailed Cash Flow Chart'!S79="",0,'Detailed Cash Flow Chart'!S79),0)
-IF('Financial Goals (non-recurring)'!$D$4=4,IF('Detailed Cash Flow Chart'!U79="",0,'Detailed Cash Flow Chart'!U79),0)
-IF('Financial Goals (non-recurring)'!$F$4=4,IF('Detailed Cash Flow Chart'!W79="",0,'Detailed Cash Flow Chart'!W79),0)
-IF('Financial Goals (non-recurring)'!$H$4=4,IF('Detailed Cash Flow Chart'!Y79="",0,'Detailed Cash Flow Chart'!Y79),0)
-IF('Financial Goals (non-recurring)'!$J$4=4,IF('Detailed Cash Flow Chart'!AA79="",0,'Detailed Cash Flow Chart'!AA79),0)
-IF('Financial Goals (recurring)'!$B$3=4,IF('Detailed Cash Flow Chart'!AG79="",0,'Detailed Cash Flow Chart'!AG79),0)
-IF('Financial Goals (recurring)'!$K$3=4,IF('Detailed Cash Flow Chart'!AN79="",0,'Detailed Cash Flow Chart'!AN79),0)</f>
        <v>#VALUE!</v>
      </c>
      <c r="AF79" s="139"/>
      <c r="AG79" s="145" t="e">
        <f ca="1">AE79
-IF('Financial Goals (non-recurring)'!$B$4=5,IF('Detailed Cash Flow Chart'!S79="",0,'Detailed Cash Flow Chart'!S79),0)
-IF('Financial Goals (non-recurring)'!$D$4=5,IF('Detailed Cash Flow Chart'!U79="",0,'Detailed Cash Flow Chart'!U79),0)
-IF('Financial Goals (non-recurring)'!$F$4=5,IF('Detailed Cash Flow Chart'!W79="",0,'Detailed Cash Flow Chart'!W79),0)
-IF('Financial Goals (non-recurring)'!$H$4=5,IF('Detailed Cash Flow Chart'!Y79="",0,'Detailed Cash Flow Chart'!Y79),0)
-IF('Financial Goals (non-recurring)'!$J$4=5,IF('Detailed Cash Flow Chart'!AA79="",0,'Detailed Cash Flow Chart'!AA79),0)
-IF('Financial Goals (recurring)'!$B$3=5,IF('Detailed Cash Flow Chart'!AG79="",0,'Detailed Cash Flow Chart'!AG79),0)
-IF('Financial Goals (recurring)'!$K$3=5,IF('Detailed Cash Flow Chart'!AN79="",0,'Detailed Cash Flow Chart'!AN79),0)</f>
        <v>#VALUE!</v>
      </c>
      <c r="AI79" s="145" t="e">
        <f ca="1">AG79
-IF('Financial Goals (non-recurring)'!$B$4=6,IF('Detailed Cash Flow Chart'!S79="",0,'Detailed Cash Flow Chart'!S79),0)
-IF('Financial Goals (non-recurring)'!$D$4=6,IF('Detailed Cash Flow Chart'!U79="",0,'Detailed Cash Flow Chart'!U79),0)
-IF('Financial Goals (non-recurring)'!$F$4=6,IF('Detailed Cash Flow Chart'!W79="",0,'Detailed Cash Flow Chart'!W79),0)
-IF('Financial Goals (non-recurring)'!$H$4=6,IF('Detailed Cash Flow Chart'!Y79="",0,'Detailed Cash Flow Chart'!Y79),0)
-IF('Financial Goals (non-recurring)'!$J$4=6,IF('Detailed Cash Flow Chart'!AA79="",0,'Detailed Cash Flow Chart'!AA79),0)
-IF('Financial Goals (recurring)'!$B$3=6,IF('Detailed Cash Flow Chart'!AG79="",0,'Detailed Cash Flow Chart'!AG79),0)
-IF('Financial Goals (recurring)'!$K$3=6,IF('Detailed Cash Flow Chart'!AN79="",0,'Detailed Cash Flow Chart'!AN79),0)</f>
        <v>#VALUE!</v>
      </c>
      <c r="AK79" s="145" t="e">
        <f ca="1">AI79
-IF('Financial Goals (non-recurring)'!$B$4=7,IF('Detailed Cash Flow Chart'!S79="",0,'Detailed Cash Flow Chart'!S79),0)
-IF('Financial Goals (non-recurring)'!$D$4=7,IF('Detailed Cash Flow Chart'!U79="",0,'Detailed Cash Flow Chart'!U79),0)
-IF('Financial Goals (non-recurring)'!$F$4=7,IF('Detailed Cash Flow Chart'!W79="",0,'Detailed Cash Flow Chart'!W79),0)
-IF('Financial Goals (non-recurring)'!$H$4=7,IF('Detailed Cash Flow Chart'!Y79="",0,'Detailed Cash Flow Chart'!Y79),0)
-IF('Financial Goals (non-recurring)'!$J$4=7,IF('Detailed Cash Flow Chart'!AA79="",0,'Detailed Cash Flow Chart'!AA79),0)
-IF('Financial Goals (recurring)'!$B$3=7,IF('Detailed Cash Flow Chart'!AG79="",0,'Detailed Cash Flow Chart'!AG79),0)
-IF('Financial Goals (recurring)'!$K$3=7,IF('Detailed Cash Flow Chart'!AN79="",0,'Detailed Cash Flow Chart'!AN79),0)</f>
        <v>#VALUE!</v>
      </c>
    </row>
    <row r="80" spans="1:37" ht="15.6">
      <c r="A80" s="38" t="str">
        <f ca="1">'Detailed Cash Flow Chart'!AJ80</f>
        <v/>
      </c>
      <c r="B80" s="40" t="str">
        <f ca="1">'Detailed Cash Flow Chart'!B80</f>
        <v/>
      </c>
      <c r="C80" s="87">
        <f t="shared" ca="1" si="21"/>
        <v>0</v>
      </c>
      <c r="D80" s="87">
        <f t="shared" ca="1" si="17"/>
        <v>0</v>
      </c>
      <c r="E80" s="87">
        <f t="shared" ca="1" si="18"/>
        <v>0</v>
      </c>
      <c r="F80" s="87">
        <f t="shared" ca="1" si="19"/>
        <v>0</v>
      </c>
      <c r="G80" s="87">
        <f t="shared" ca="1" si="20"/>
        <v>0</v>
      </c>
      <c r="H80" s="87">
        <f t="shared" ca="1" si="22"/>
        <v>0</v>
      </c>
      <c r="I80" s="87">
        <f ca="1">'Detailed Cash Flow Chart'!D80</f>
        <v>0</v>
      </c>
      <c r="J80" s="32" t="str">
        <f ca="1">'Detailed Cash Flow Chart'!C80</f>
        <v/>
      </c>
      <c r="K80" s="46">
        <f t="shared" ca="1" si="16"/>
        <v>0</v>
      </c>
      <c r="L80" s="32">
        <f ca="1">'Detailed Cash Flow Chart'!AQ80</f>
        <v>0</v>
      </c>
      <c r="M80" s="32">
        <f t="shared" ca="1" si="23"/>
        <v>0</v>
      </c>
      <c r="N80" s="28"/>
      <c r="O80" s="67"/>
      <c r="P80" s="67"/>
      <c r="Q80" s="67"/>
      <c r="R80" s="67"/>
      <c r="S80" s="67"/>
      <c r="T80" s="67"/>
      <c r="U80" s="67"/>
      <c r="W80" s="67"/>
      <c r="X80" s="67"/>
      <c r="Y80" s="140" t="e">
        <f ca="1">IF('Detailed Cash Flow Chart'!E80=0,NA(),M80-'Detailed Cash Flow Chart'!E80)</f>
        <v>#VALUE!</v>
      </c>
      <c r="Z80" s="83"/>
      <c r="AA80" s="141" t="e">
        <f ca="1">Y80
-IF('Financial Goals (non-recurring)'!$B$4=2,IF('Detailed Cash Flow Chart'!S80="",0,'Detailed Cash Flow Chart'!S80),0)
-IF('Financial Goals (non-recurring)'!$D$4=2,IF('Detailed Cash Flow Chart'!U80="",0,'Detailed Cash Flow Chart'!U80),0)
-IF('Financial Goals (non-recurring)'!$F$4=2,IF('Detailed Cash Flow Chart'!W80="",0,'Detailed Cash Flow Chart'!W80),0)
-IF('Financial Goals (non-recurring)'!$H$4=2,IF('Detailed Cash Flow Chart'!Y80="",0,'Detailed Cash Flow Chart'!Y80),0)
-IF('Financial Goals (non-recurring)'!$J$4=2,IF('Detailed Cash Flow Chart'!AA80="",0,'Detailed Cash Flow Chart'!AA80),0)
-IF('Financial Goals (recurring)'!$B$3=2,IF('Detailed Cash Flow Chart'!AG80="",0,'Detailed Cash Flow Chart'!AG80),0)
-IF('Financial Goals (recurring)'!$K$3=2,IF('Detailed Cash Flow Chart'!AN80="",0,'Detailed Cash Flow Chart'!AN80),0)</f>
        <v>#VALUE!</v>
      </c>
      <c r="AB80" s="139"/>
      <c r="AC80" s="140" t="e">
        <f ca="1">AA80
-IF('Financial Goals (non-recurring)'!$B$4=3,IF('Detailed Cash Flow Chart'!S80="",0,'Detailed Cash Flow Chart'!S80),0)
-IF('Financial Goals (non-recurring)'!$D$4=3,IF('Detailed Cash Flow Chart'!U80="",0,'Detailed Cash Flow Chart'!U80),0)
-IF('Financial Goals (non-recurring)'!$F$4=3,IF('Detailed Cash Flow Chart'!W80="",0,'Detailed Cash Flow Chart'!W80),0)
-IF('Financial Goals (non-recurring)'!$H$4=3,IF('Detailed Cash Flow Chart'!Y80="",0,'Detailed Cash Flow Chart'!Y80),0)
-IF('Financial Goals (non-recurring)'!$J$4=3,IF('Detailed Cash Flow Chart'!AA80="",0,'Detailed Cash Flow Chart'!AA80),0)
-IF('Financial Goals (recurring)'!$B$3=3,IF('Detailed Cash Flow Chart'!AG80="",0,'Detailed Cash Flow Chart'!AG80),0)
-IF('Financial Goals (recurring)'!$K$3=3,IF('Detailed Cash Flow Chart'!AN80="",0,'Detailed Cash Flow Chart'!AN80),0)</f>
        <v>#VALUE!</v>
      </c>
      <c r="AD80" s="83"/>
      <c r="AE80" s="146" t="e">
        <f ca="1">AC80
-IF('Financial Goals (non-recurring)'!$B$4=4,IF('Detailed Cash Flow Chart'!S80="",0,'Detailed Cash Flow Chart'!S80),0)
-IF('Financial Goals (non-recurring)'!$D$4=4,IF('Detailed Cash Flow Chart'!U80="",0,'Detailed Cash Flow Chart'!U80),0)
-IF('Financial Goals (non-recurring)'!$F$4=4,IF('Detailed Cash Flow Chart'!W80="",0,'Detailed Cash Flow Chart'!W80),0)
-IF('Financial Goals (non-recurring)'!$H$4=4,IF('Detailed Cash Flow Chart'!Y80="",0,'Detailed Cash Flow Chart'!Y80),0)
-IF('Financial Goals (non-recurring)'!$J$4=4,IF('Detailed Cash Flow Chart'!AA80="",0,'Detailed Cash Flow Chart'!AA80),0)
-IF('Financial Goals (recurring)'!$B$3=4,IF('Detailed Cash Flow Chart'!AG80="",0,'Detailed Cash Flow Chart'!AG80),0)
-IF('Financial Goals (recurring)'!$K$3=4,IF('Detailed Cash Flow Chart'!AN80="",0,'Detailed Cash Flow Chart'!AN80),0)</f>
        <v>#VALUE!</v>
      </c>
      <c r="AF80" s="139"/>
      <c r="AG80" s="145" t="e">
        <f ca="1">AE80
-IF('Financial Goals (non-recurring)'!$B$4=5,IF('Detailed Cash Flow Chart'!S80="",0,'Detailed Cash Flow Chart'!S80),0)
-IF('Financial Goals (non-recurring)'!$D$4=5,IF('Detailed Cash Flow Chart'!U80="",0,'Detailed Cash Flow Chart'!U80),0)
-IF('Financial Goals (non-recurring)'!$F$4=5,IF('Detailed Cash Flow Chart'!W80="",0,'Detailed Cash Flow Chart'!W80),0)
-IF('Financial Goals (non-recurring)'!$H$4=5,IF('Detailed Cash Flow Chart'!Y80="",0,'Detailed Cash Flow Chart'!Y80),0)
-IF('Financial Goals (non-recurring)'!$J$4=5,IF('Detailed Cash Flow Chart'!AA80="",0,'Detailed Cash Flow Chart'!AA80),0)
-IF('Financial Goals (recurring)'!$B$3=5,IF('Detailed Cash Flow Chart'!AG80="",0,'Detailed Cash Flow Chart'!AG80),0)
-IF('Financial Goals (recurring)'!$K$3=5,IF('Detailed Cash Flow Chart'!AN80="",0,'Detailed Cash Flow Chart'!AN80),0)</f>
        <v>#VALUE!</v>
      </c>
      <c r="AI80" s="145" t="e">
        <f ca="1">AG80
-IF('Financial Goals (non-recurring)'!$B$4=6,IF('Detailed Cash Flow Chart'!S80="",0,'Detailed Cash Flow Chart'!S80),0)
-IF('Financial Goals (non-recurring)'!$D$4=6,IF('Detailed Cash Flow Chart'!U80="",0,'Detailed Cash Flow Chart'!U80),0)
-IF('Financial Goals (non-recurring)'!$F$4=6,IF('Detailed Cash Flow Chart'!W80="",0,'Detailed Cash Flow Chart'!W80),0)
-IF('Financial Goals (non-recurring)'!$H$4=6,IF('Detailed Cash Flow Chart'!Y80="",0,'Detailed Cash Flow Chart'!Y80),0)
-IF('Financial Goals (non-recurring)'!$J$4=6,IF('Detailed Cash Flow Chart'!AA80="",0,'Detailed Cash Flow Chart'!AA80),0)
-IF('Financial Goals (recurring)'!$B$3=6,IF('Detailed Cash Flow Chart'!AG80="",0,'Detailed Cash Flow Chart'!AG80),0)
-IF('Financial Goals (recurring)'!$K$3=6,IF('Detailed Cash Flow Chart'!AN80="",0,'Detailed Cash Flow Chart'!AN80),0)</f>
        <v>#VALUE!</v>
      </c>
      <c r="AK80" s="145" t="e">
        <f ca="1">AI80
-IF('Financial Goals (non-recurring)'!$B$4=7,IF('Detailed Cash Flow Chart'!S80="",0,'Detailed Cash Flow Chart'!S80),0)
-IF('Financial Goals (non-recurring)'!$D$4=7,IF('Detailed Cash Flow Chart'!U80="",0,'Detailed Cash Flow Chart'!U80),0)
-IF('Financial Goals (non-recurring)'!$F$4=7,IF('Detailed Cash Flow Chart'!W80="",0,'Detailed Cash Flow Chart'!W80),0)
-IF('Financial Goals (non-recurring)'!$H$4=7,IF('Detailed Cash Flow Chart'!Y80="",0,'Detailed Cash Flow Chart'!Y80),0)
-IF('Financial Goals (non-recurring)'!$J$4=7,IF('Detailed Cash Flow Chart'!AA80="",0,'Detailed Cash Flow Chart'!AA80),0)
-IF('Financial Goals (recurring)'!$B$3=7,IF('Detailed Cash Flow Chart'!AG80="",0,'Detailed Cash Flow Chart'!AG80),0)
-IF('Financial Goals (recurring)'!$K$3=7,IF('Detailed Cash Flow Chart'!AN80="",0,'Detailed Cash Flow Chart'!AN80),0)</f>
        <v>#VALUE!</v>
      </c>
    </row>
    <row r="81" spans="1:37" ht="15.6">
      <c r="A81" s="38" t="str">
        <f ca="1">'Detailed Cash Flow Chart'!AJ81</f>
        <v/>
      </c>
      <c r="B81" s="40" t="str">
        <f ca="1">'Detailed Cash Flow Chart'!B81</f>
        <v/>
      </c>
      <c r="C81" s="87">
        <f t="shared" ca="1" si="21"/>
        <v>0</v>
      </c>
      <c r="D81" s="87">
        <f t="shared" ca="1" si="17"/>
        <v>0</v>
      </c>
      <c r="E81" s="87">
        <f t="shared" ca="1" si="18"/>
        <v>0</v>
      </c>
      <c r="F81" s="87">
        <f t="shared" ca="1" si="19"/>
        <v>0</v>
      </c>
      <c r="G81" s="87">
        <f t="shared" ca="1" si="20"/>
        <v>0</v>
      </c>
      <c r="H81" s="87">
        <f t="shared" ca="1" si="22"/>
        <v>0</v>
      </c>
      <c r="I81" s="87">
        <f ca="1">'Detailed Cash Flow Chart'!D81</f>
        <v>0</v>
      </c>
      <c r="J81" s="32" t="str">
        <f ca="1">'Detailed Cash Flow Chart'!C81</f>
        <v/>
      </c>
      <c r="K81" s="46">
        <f t="shared" ca="1" si="16"/>
        <v>0</v>
      </c>
      <c r="L81" s="32">
        <f ca="1">'Detailed Cash Flow Chart'!AQ81</f>
        <v>0</v>
      </c>
      <c r="M81" s="32">
        <f t="shared" ca="1" si="23"/>
        <v>0</v>
      </c>
      <c r="N81" s="28"/>
      <c r="O81" s="67"/>
      <c r="P81" s="67"/>
      <c r="Q81" s="67"/>
      <c r="R81" s="67"/>
      <c r="S81" s="67"/>
      <c r="T81" s="67"/>
      <c r="U81" s="67"/>
      <c r="W81" s="67"/>
      <c r="X81" s="67"/>
      <c r="Y81" s="140" t="e">
        <f ca="1">IF('Detailed Cash Flow Chart'!E81=0,NA(),M81-'Detailed Cash Flow Chart'!E81)</f>
        <v>#VALUE!</v>
      </c>
      <c r="Z81" s="83"/>
      <c r="AA81" s="141" t="e">
        <f ca="1">Y81
-IF('Financial Goals (non-recurring)'!$B$4=2,IF('Detailed Cash Flow Chart'!S81="",0,'Detailed Cash Flow Chart'!S81),0)
-IF('Financial Goals (non-recurring)'!$D$4=2,IF('Detailed Cash Flow Chart'!U81="",0,'Detailed Cash Flow Chart'!U81),0)
-IF('Financial Goals (non-recurring)'!$F$4=2,IF('Detailed Cash Flow Chart'!W81="",0,'Detailed Cash Flow Chart'!W81),0)
-IF('Financial Goals (non-recurring)'!$H$4=2,IF('Detailed Cash Flow Chart'!Y81="",0,'Detailed Cash Flow Chart'!Y81),0)
-IF('Financial Goals (non-recurring)'!$J$4=2,IF('Detailed Cash Flow Chart'!AA81="",0,'Detailed Cash Flow Chart'!AA81),0)
-IF('Financial Goals (recurring)'!$B$3=2,IF('Detailed Cash Flow Chart'!AG81="",0,'Detailed Cash Flow Chart'!AG81),0)
-IF('Financial Goals (recurring)'!$K$3=2,IF('Detailed Cash Flow Chart'!AN81="",0,'Detailed Cash Flow Chart'!AN81),0)</f>
        <v>#VALUE!</v>
      </c>
      <c r="AB81" s="139"/>
      <c r="AC81" s="140" t="e">
        <f ca="1">AA81
-IF('Financial Goals (non-recurring)'!$B$4=3,IF('Detailed Cash Flow Chart'!S81="",0,'Detailed Cash Flow Chart'!S81),0)
-IF('Financial Goals (non-recurring)'!$D$4=3,IF('Detailed Cash Flow Chart'!U81="",0,'Detailed Cash Flow Chart'!U81),0)
-IF('Financial Goals (non-recurring)'!$F$4=3,IF('Detailed Cash Flow Chart'!W81="",0,'Detailed Cash Flow Chart'!W81),0)
-IF('Financial Goals (non-recurring)'!$H$4=3,IF('Detailed Cash Flow Chart'!Y81="",0,'Detailed Cash Flow Chart'!Y81),0)
-IF('Financial Goals (non-recurring)'!$J$4=3,IF('Detailed Cash Flow Chart'!AA81="",0,'Detailed Cash Flow Chart'!AA81),0)
-IF('Financial Goals (recurring)'!$B$3=3,IF('Detailed Cash Flow Chart'!AG81="",0,'Detailed Cash Flow Chart'!AG81),0)
-IF('Financial Goals (recurring)'!$K$3=3,IF('Detailed Cash Flow Chart'!AN81="",0,'Detailed Cash Flow Chart'!AN81),0)</f>
        <v>#VALUE!</v>
      </c>
      <c r="AD81" s="83"/>
      <c r="AE81" s="146" t="e">
        <f ca="1">AC81
-IF('Financial Goals (non-recurring)'!$B$4=4,IF('Detailed Cash Flow Chart'!S81="",0,'Detailed Cash Flow Chart'!S81),0)
-IF('Financial Goals (non-recurring)'!$D$4=4,IF('Detailed Cash Flow Chart'!U81="",0,'Detailed Cash Flow Chart'!U81),0)
-IF('Financial Goals (non-recurring)'!$F$4=4,IF('Detailed Cash Flow Chart'!W81="",0,'Detailed Cash Flow Chart'!W81),0)
-IF('Financial Goals (non-recurring)'!$H$4=4,IF('Detailed Cash Flow Chart'!Y81="",0,'Detailed Cash Flow Chart'!Y81),0)
-IF('Financial Goals (non-recurring)'!$J$4=4,IF('Detailed Cash Flow Chart'!AA81="",0,'Detailed Cash Flow Chart'!AA81),0)
-IF('Financial Goals (recurring)'!$B$3=4,IF('Detailed Cash Flow Chart'!AG81="",0,'Detailed Cash Flow Chart'!AG81),0)
-IF('Financial Goals (recurring)'!$K$3=4,IF('Detailed Cash Flow Chart'!AN81="",0,'Detailed Cash Flow Chart'!AN81),0)</f>
        <v>#VALUE!</v>
      </c>
      <c r="AF81" s="139"/>
      <c r="AG81" s="145" t="e">
        <f ca="1">AE81
-IF('Financial Goals (non-recurring)'!$B$4=5,IF('Detailed Cash Flow Chart'!S81="",0,'Detailed Cash Flow Chart'!S81),0)
-IF('Financial Goals (non-recurring)'!$D$4=5,IF('Detailed Cash Flow Chart'!U81="",0,'Detailed Cash Flow Chart'!U81),0)
-IF('Financial Goals (non-recurring)'!$F$4=5,IF('Detailed Cash Flow Chart'!W81="",0,'Detailed Cash Flow Chart'!W81),0)
-IF('Financial Goals (non-recurring)'!$H$4=5,IF('Detailed Cash Flow Chart'!Y81="",0,'Detailed Cash Flow Chart'!Y81),0)
-IF('Financial Goals (non-recurring)'!$J$4=5,IF('Detailed Cash Flow Chart'!AA81="",0,'Detailed Cash Flow Chart'!AA81),0)
-IF('Financial Goals (recurring)'!$B$3=5,IF('Detailed Cash Flow Chart'!AG81="",0,'Detailed Cash Flow Chart'!AG81),0)
-IF('Financial Goals (recurring)'!$K$3=5,IF('Detailed Cash Flow Chart'!AN81="",0,'Detailed Cash Flow Chart'!AN81),0)</f>
        <v>#VALUE!</v>
      </c>
      <c r="AI81" s="145" t="e">
        <f ca="1">AG81
-IF('Financial Goals (non-recurring)'!$B$4=6,IF('Detailed Cash Flow Chart'!S81="",0,'Detailed Cash Flow Chart'!S81),0)
-IF('Financial Goals (non-recurring)'!$D$4=6,IF('Detailed Cash Flow Chart'!U81="",0,'Detailed Cash Flow Chart'!U81),0)
-IF('Financial Goals (non-recurring)'!$F$4=6,IF('Detailed Cash Flow Chart'!W81="",0,'Detailed Cash Flow Chart'!W81),0)
-IF('Financial Goals (non-recurring)'!$H$4=6,IF('Detailed Cash Flow Chart'!Y81="",0,'Detailed Cash Flow Chart'!Y81),0)
-IF('Financial Goals (non-recurring)'!$J$4=6,IF('Detailed Cash Flow Chart'!AA81="",0,'Detailed Cash Flow Chart'!AA81),0)
-IF('Financial Goals (recurring)'!$B$3=6,IF('Detailed Cash Flow Chart'!AG81="",0,'Detailed Cash Flow Chart'!AG81),0)
-IF('Financial Goals (recurring)'!$K$3=6,IF('Detailed Cash Flow Chart'!AN81="",0,'Detailed Cash Flow Chart'!AN81),0)</f>
        <v>#VALUE!</v>
      </c>
      <c r="AK81" s="145" t="e">
        <f ca="1">AI81
-IF('Financial Goals (non-recurring)'!$B$4=7,IF('Detailed Cash Flow Chart'!S81="",0,'Detailed Cash Flow Chart'!S81),0)
-IF('Financial Goals (non-recurring)'!$D$4=7,IF('Detailed Cash Flow Chart'!U81="",0,'Detailed Cash Flow Chart'!U81),0)
-IF('Financial Goals (non-recurring)'!$F$4=7,IF('Detailed Cash Flow Chart'!W81="",0,'Detailed Cash Flow Chart'!W81),0)
-IF('Financial Goals (non-recurring)'!$H$4=7,IF('Detailed Cash Flow Chart'!Y81="",0,'Detailed Cash Flow Chart'!Y81),0)
-IF('Financial Goals (non-recurring)'!$J$4=7,IF('Detailed Cash Flow Chart'!AA81="",0,'Detailed Cash Flow Chart'!AA81),0)
-IF('Financial Goals (recurring)'!$B$3=7,IF('Detailed Cash Flow Chart'!AG81="",0,'Detailed Cash Flow Chart'!AG81),0)
-IF('Financial Goals (recurring)'!$K$3=7,IF('Detailed Cash Flow Chart'!AN81="",0,'Detailed Cash Flow Chart'!AN81),0)</f>
        <v>#VALUE!</v>
      </c>
    </row>
    <row r="82" spans="1:37" ht="15.6">
      <c r="A82" s="38" t="str">
        <f ca="1">'Detailed Cash Flow Chart'!AJ82</f>
        <v/>
      </c>
      <c r="B82" s="40" t="str">
        <f ca="1">'Detailed Cash Flow Chart'!B82</f>
        <v/>
      </c>
      <c r="C82" s="87">
        <f t="shared" ca="1" si="21"/>
        <v>0</v>
      </c>
      <c r="D82" s="87">
        <f t="shared" ca="1" si="17"/>
        <v>0</v>
      </c>
      <c r="E82" s="87">
        <f t="shared" ca="1" si="18"/>
        <v>0</v>
      </c>
      <c r="F82" s="87">
        <f t="shared" ca="1" si="19"/>
        <v>0</v>
      </c>
      <c r="G82" s="87">
        <f t="shared" ca="1" si="20"/>
        <v>0</v>
      </c>
      <c r="H82" s="87">
        <f t="shared" ca="1" si="22"/>
        <v>0</v>
      </c>
      <c r="I82" s="87">
        <f ca="1">'Detailed Cash Flow Chart'!D82</f>
        <v>0</v>
      </c>
      <c r="J82" s="32" t="str">
        <f ca="1">'Detailed Cash Flow Chart'!C82</f>
        <v/>
      </c>
      <c r="K82" s="46">
        <f t="shared" ca="1" si="16"/>
        <v>0</v>
      </c>
      <c r="L82" s="32">
        <f ca="1">'Detailed Cash Flow Chart'!AQ82</f>
        <v>0</v>
      </c>
      <c r="M82" s="32">
        <f t="shared" ca="1" si="23"/>
        <v>0</v>
      </c>
      <c r="N82" s="28"/>
      <c r="O82" s="67"/>
      <c r="P82" s="67"/>
      <c r="Q82" s="67"/>
      <c r="R82" s="67"/>
      <c r="S82" s="67"/>
      <c r="T82" s="67"/>
      <c r="U82" s="67"/>
      <c r="W82" s="67"/>
      <c r="X82" s="67"/>
      <c r="Y82" s="140" t="e">
        <f ca="1">IF('Detailed Cash Flow Chart'!E82=0,NA(),M82-'Detailed Cash Flow Chart'!E82)</f>
        <v>#VALUE!</v>
      </c>
      <c r="Z82" s="83"/>
      <c r="AA82" s="141" t="e">
        <f ca="1">Y82
-IF('Financial Goals (non-recurring)'!$B$4=2,IF('Detailed Cash Flow Chart'!S82="",0,'Detailed Cash Flow Chart'!S82),0)
-IF('Financial Goals (non-recurring)'!$D$4=2,IF('Detailed Cash Flow Chart'!U82="",0,'Detailed Cash Flow Chart'!U82),0)
-IF('Financial Goals (non-recurring)'!$F$4=2,IF('Detailed Cash Flow Chart'!W82="",0,'Detailed Cash Flow Chart'!W82),0)
-IF('Financial Goals (non-recurring)'!$H$4=2,IF('Detailed Cash Flow Chart'!Y82="",0,'Detailed Cash Flow Chart'!Y82),0)
-IF('Financial Goals (non-recurring)'!$J$4=2,IF('Detailed Cash Flow Chart'!AA82="",0,'Detailed Cash Flow Chart'!AA82),0)
-IF('Financial Goals (recurring)'!$B$3=2,IF('Detailed Cash Flow Chart'!AG82="",0,'Detailed Cash Flow Chart'!AG82),0)
-IF('Financial Goals (recurring)'!$K$3=2,IF('Detailed Cash Flow Chart'!AN82="",0,'Detailed Cash Flow Chart'!AN82),0)</f>
        <v>#VALUE!</v>
      </c>
      <c r="AB82" s="139"/>
      <c r="AC82" s="140" t="e">
        <f ca="1">AA82
-IF('Financial Goals (non-recurring)'!$B$4=3,IF('Detailed Cash Flow Chart'!S82="",0,'Detailed Cash Flow Chart'!S82),0)
-IF('Financial Goals (non-recurring)'!$D$4=3,IF('Detailed Cash Flow Chart'!U82="",0,'Detailed Cash Flow Chart'!U82),0)
-IF('Financial Goals (non-recurring)'!$F$4=3,IF('Detailed Cash Flow Chart'!W82="",0,'Detailed Cash Flow Chart'!W82),0)
-IF('Financial Goals (non-recurring)'!$H$4=3,IF('Detailed Cash Flow Chart'!Y82="",0,'Detailed Cash Flow Chart'!Y82),0)
-IF('Financial Goals (non-recurring)'!$J$4=3,IF('Detailed Cash Flow Chart'!AA82="",0,'Detailed Cash Flow Chart'!AA82),0)
-IF('Financial Goals (recurring)'!$B$3=3,IF('Detailed Cash Flow Chart'!AG82="",0,'Detailed Cash Flow Chart'!AG82),0)
-IF('Financial Goals (recurring)'!$K$3=3,IF('Detailed Cash Flow Chart'!AN82="",0,'Detailed Cash Flow Chart'!AN82),0)</f>
        <v>#VALUE!</v>
      </c>
      <c r="AD82" s="83"/>
      <c r="AE82" s="146" t="e">
        <f ca="1">AC82
-IF('Financial Goals (non-recurring)'!$B$4=4,IF('Detailed Cash Flow Chart'!S82="",0,'Detailed Cash Flow Chart'!S82),0)
-IF('Financial Goals (non-recurring)'!$D$4=4,IF('Detailed Cash Flow Chart'!U82="",0,'Detailed Cash Flow Chart'!U82),0)
-IF('Financial Goals (non-recurring)'!$F$4=4,IF('Detailed Cash Flow Chart'!W82="",0,'Detailed Cash Flow Chart'!W82),0)
-IF('Financial Goals (non-recurring)'!$H$4=4,IF('Detailed Cash Flow Chart'!Y82="",0,'Detailed Cash Flow Chart'!Y82),0)
-IF('Financial Goals (non-recurring)'!$J$4=4,IF('Detailed Cash Flow Chart'!AA82="",0,'Detailed Cash Flow Chart'!AA82),0)
-IF('Financial Goals (recurring)'!$B$3=4,IF('Detailed Cash Flow Chart'!AG82="",0,'Detailed Cash Flow Chart'!AG82),0)
-IF('Financial Goals (recurring)'!$K$3=4,IF('Detailed Cash Flow Chart'!AN82="",0,'Detailed Cash Flow Chart'!AN82),0)</f>
        <v>#VALUE!</v>
      </c>
      <c r="AF82" s="139"/>
      <c r="AG82" s="145" t="e">
        <f ca="1">AE82
-IF('Financial Goals (non-recurring)'!$B$4=5,IF('Detailed Cash Flow Chart'!S82="",0,'Detailed Cash Flow Chart'!S82),0)
-IF('Financial Goals (non-recurring)'!$D$4=5,IF('Detailed Cash Flow Chart'!U82="",0,'Detailed Cash Flow Chart'!U82),0)
-IF('Financial Goals (non-recurring)'!$F$4=5,IF('Detailed Cash Flow Chart'!W82="",0,'Detailed Cash Flow Chart'!W82),0)
-IF('Financial Goals (non-recurring)'!$H$4=5,IF('Detailed Cash Flow Chart'!Y82="",0,'Detailed Cash Flow Chart'!Y82),0)
-IF('Financial Goals (non-recurring)'!$J$4=5,IF('Detailed Cash Flow Chart'!AA82="",0,'Detailed Cash Flow Chart'!AA82),0)
-IF('Financial Goals (recurring)'!$B$3=5,IF('Detailed Cash Flow Chart'!AG82="",0,'Detailed Cash Flow Chart'!AG82),0)
-IF('Financial Goals (recurring)'!$K$3=5,IF('Detailed Cash Flow Chart'!AN82="",0,'Detailed Cash Flow Chart'!AN82),0)</f>
        <v>#VALUE!</v>
      </c>
      <c r="AI82" s="145" t="e">
        <f ca="1">AG82
-IF('Financial Goals (non-recurring)'!$B$4=6,IF('Detailed Cash Flow Chart'!S82="",0,'Detailed Cash Flow Chart'!S82),0)
-IF('Financial Goals (non-recurring)'!$D$4=6,IF('Detailed Cash Flow Chart'!U82="",0,'Detailed Cash Flow Chart'!U82),0)
-IF('Financial Goals (non-recurring)'!$F$4=6,IF('Detailed Cash Flow Chart'!W82="",0,'Detailed Cash Flow Chart'!W82),0)
-IF('Financial Goals (non-recurring)'!$H$4=6,IF('Detailed Cash Flow Chart'!Y82="",0,'Detailed Cash Flow Chart'!Y82),0)
-IF('Financial Goals (non-recurring)'!$J$4=6,IF('Detailed Cash Flow Chart'!AA82="",0,'Detailed Cash Flow Chart'!AA82),0)
-IF('Financial Goals (recurring)'!$B$3=6,IF('Detailed Cash Flow Chart'!AG82="",0,'Detailed Cash Flow Chart'!AG82),0)
-IF('Financial Goals (recurring)'!$K$3=6,IF('Detailed Cash Flow Chart'!AN82="",0,'Detailed Cash Flow Chart'!AN82),0)</f>
        <v>#VALUE!</v>
      </c>
      <c r="AK82" s="145" t="e">
        <f ca="1">AI82
-IF('Financial Goals (non-recurring)'!$B$4=7,IF('Detailed Cash Flow Chart'!S82="",0,'Detailed Cash Flow Chart'!S82),0)
-IF('Financial Goals (non-recurring)'!$D$4=7,IF('Detailed Cash Flow Chart'!U82="",0,'Detailed Cash Flow Chart'!U82),0)
-IF('Financial Goals (non-recurring)'!$F$4=7,IF('Detailed Cash Flow Chart'!W82="",0,'Detailed Cash Flow Chart'!W82),0)
-IF('Financial Goals (non-recurring)'!$H$4=7,IF('Detailed Cash Flow Chart'!Y82="",0,'Detailed Cash Flow Chart'!Y82),0)
-IF('Financial Goals (non-recurring)'!$J$4=7,IF('Detailed Cash Flow Chart'!AA82="",0,'Detailed Cash Flow Chart'!AA82),0)
-IF('Financial Goals (recurring)'!$B$3=7,IF('Detailed Cash Flow Chart'!AG82="",0,'Detailed Cash Flow Chart'!AG82),0)
-IF('Financial Goals (recurring)'!$K$3=7,IF('Detailed Cash Flow Chart'!AN82="",0,'Detailed Cash Flow Chart'!AN82),0)</f>
        <v>#VALUE!</v>
      </c>
    </row>
    <row r="83" spans="1:37" ht="15.6">
      <c r="A83" s="38" t="str">
        <f ca="1">'Detailed Cash Flow Chart'!AJ83</f>
        <v/>
      </c>
      <c r="B83" s="40" t="str">
        <f ca="1">'Detailed Cash Flow Chart'!B83</f>
        <v/>
      </c>
      <c r="C83" s="87">
        <f t="shared" ca="1" si="21"/>
        <v>0</v>
      </c>
      <c r="D83" s="87">
        <f t="shared" ca="1" si="17"/>
        <v>0</v>
      </c>
      <c r="E83" s="87">
        <f t="shared" ca="1" si="18"/>
        <v>0</v>
      </c>
      <c r="F83" s="87">
        <f t="shared" ca="1" si="19"/>
        <v>0</v>
      </c>
      <c r="G83" s="87">
        <f t="shared" ca="1" si="20"/>
        <v>0</v>
      </c>
      <c r="H83" s="87">
        <f t="shared" ca="1" si="22"/>
        <v>0</v>
      </c>
      <c r="I83" s="87">
        <f ca="1">'Detailed Cash Flow Chart'!D83</f>
        <v>0</v>
      </c>
      <c r="J83" s="32" t="str">
        <f ca="1">'Detailed Cash Flow Chart'!C83</f>
        <v/>
      </c>
      <c r="K83" s="46">
        <f t="shared" ca="1" si="16"/>
        <v>0</v>
      </c>
      <c r="L83" s="32">
        <f ca="1">'Detailed Cash Flow Chart'!AQ83</f>
        <v>0</v>
      </c>
      <c r="M83" s="32">
        <f t="shared" ca="1" si="23"/>
        <v>0</v>
      </c>
      <c r="N83" s="28"/>
      <c r="O83" s="67"/>
      <c r="P83" s="67"/>
      <c r="Q83" s="67"/>
      <c r="R83" s="67"/>
      <c r="S83" s="67"/>
      <c r="T83" s="67"/>
      <c r="U83" s="67"/>
      <c r="W83" s="67"/>
      <c r="X83" s="67"/>
      <c r="Y83" s="140" t="e">
        <f ca="1">IF('Detailed Cash Flow Chart'!E83=0,NA(),M83-'Detailed Cash Flow Chart'!E83)</f>
        <v>#VALUE!</v>
      </c>
      <c r="Z83" s="83"/>
      <c r="AA83" s="141" t="e">
        <f ca="1">Y83
-IF('Financial Goals (non-recurring)'!$B$4=2,IF('Detailed Cash Flow Chart'!S83="",0,'Detailed Cash Flow Chart'!S83),0)
-IF('Financial Goals (non-recurring)'!$D$4=2,IF('Detailed Cash Flow Chart'!U83="",0,'Detailed Cash Flow Chart'!U83),0)
-IF('Financial Goals (non-recurring)'!$F$4=2,IF('Detailed Cash Flow Chart'!W83="",0,'Detailed Cash Flow Chart'!W83),0)
-IF('Financial Goals (non-recurring)'!$H$4=2,IF('Detailed Cash Flow Chart'!Y83="",0,'Detailed Cash Flow Chart'!Y83),0)
-IF('Financial Goals (non-recurring)'!$J$4=2,IF('Detailed Cash Flow Chart'!AA83="",0,'Detailed Cash Flow Chart'!AA83),0)
-IF('Financial Goals (recurring)'!$B$3=2,IF('Detailed Cash Flow Chart'!AG83="",0,'Detailed Cash Flow Chart'!AG83),0)
-IF('Financial Goals (recurring)'!$K$3=2,IF('Detailed Cash Flow Chart'!AN83="",0,'Detailed Cash Flow Chart'!AN83),0)</f>
        <v>#VALUE!</v>
      </c>
      <c r="AB83" s="139"/>
      <c r="AC83" s="140" t="e">
        <f ca="1">AA83
-IF('Financial Goals (non-recurring)'!$B$4=3,IF('Detailed Cash Flow Chart'!S83="",0,'Detailed Cash Flow Chart'!S83),0)
-IF('Financial Goals (non-recurring)'!$D$4=3,IF('Detailed Cash Flow Chart'!U83="",0,'Detailed Cash Flow Chart'!U83),0)
-IF('Financial Goals (non-recurring)'!$F$4=3,IF('Detailed Cash Flow Chart'!W83="",0,'Detailed Cash Flow Chart'!W83),0)
-IF('Financial Goals (non-recurring)'!$H$4=3,IF('Detailed Cash Flow Chart'!Y83="",0,'Detailed Cash Flow Chart'!Y83),0)
-IF('Financial Goals (non-recurring)'!$J$4=3,IF('Detailed Cash Flow Chart'!AA83="",0,'Detailed Cash Flow Chart'!AA83),0)
-IF('Financial Goals (recurring)'!$B$3=3,IF('Detailed Cash Flow Chart'!AG83="",0,'Detailed Cash Flow Chart'!AG83),0)
-IF('Financial Goals (recurring)'!$K$3=3,IF('Detailed Cash Flow Chart'!AN83="",0,'Detailed Cash Flow Chart'!AN83),0)</f>
        <v>#VALUE!</v>
      </c>
      <c r="AD83" s="83"/>
      <c r="AE83" s="146" t="e">
        <f ca="1">AC83
-IF('Financial Goals (non-recurring)'!$B$4=4,IF('Detailed Cash Flow Chart'!S83="",0,'Detailed Cash Flow Chart'!S83),0)
-IF('Financial Goals (non-recurring)'!$D$4=4,IF('Detailed Cash Flow Chart'!U83="",0,'Detailed Cash Flow Chart'!U83),0)
-IF('Financial Goals (non-recurring)'!$F$4=4,IF('Detailed Cash Flow Chart'!W83="",0,'Detailed Cash Flow Chart'!W83),0)
-IF('Financial Goals (non-recurring)'!$H$4=4,IF('Detailed Cash Flow Chart'!Y83="",0,'Detailed Cash Flow Chart'!Y83),0)
-IF('Financial Goals (non-recurring)'!$J$4=4,IF('Detailed Cash Flow Chart'!AA83="",0,'Detailed Cash Flow Chart'!AA83),0)
-IF('Financial Goals (recurring)'!$B$3=4,IF('Detailed Cash Flow Chart'!AG83="",0,'Detailed Cash Flow Chart'!AG83),0)
-IF('Financial Goals (recurring)'!$K$3=4,IF('Detailed Cash Flow Chart'!AN83="",0,'Detailed Cash Flow Chart'!AN83),0)</f>
        <v>#VALUE!</v>
      </c>
      <c r="AF83" s="139"/>
      <c r="AG83" s="145" t="e">
        <f ca="1">AE83
-IF('Financial Goals (non-recurring)'!$B$4=5,IF('Detailed Cash Flow Chart'!S83="",0,'Detailed Cash Flow Chart'!S83),0)
-IF('Financial Goals (non-recurring)'!$D$4=5,IF('Detailed Cash Flow Chart'!U83="",0,'Detailed Cash Flow Chart'!U83),0)
-IF('Financial Goals (non-recurring)'!$F$4=5,IF('Detailed Cash Flow Chart'!W83="",0,'Detailed Cash Flow Chart'!W83),0)
-IF('Financial Goals (non-recurring)'!$H$4=5,IF('Detailed Cash Flow Chart'!Y83="",0,'Detailed Cash Flow Chart'!Y83),0)
-IF('Financial Goals (non-recurring)'!$J$4=5,IF('Detailed Cash Flow Chart'!AA83="",0,'Detailed Cash Flow Chart'!AA83),0)
-IF('Financial Goals (recurring)'!$B$3=5,IF('Detailed Cash Flow Chart'!AG83="",0,'Detailed Cash Flow Chart'!AG83),0)
-IF('Financial Goals (recurring)'!$K$3=5,IF('Detailed Cash Flow Chart'!AN83="",0,'Detailed Cash Flow Chart'!AN83),0)</f>
        <v>#VALUE!</v>
      </c>
      <c r="AI83" s="145" t="e">
        <f ca="1">AG83
-IF('Financial Goals (non-recurring)'!$B$4=6,IF('Detailed Cash Flow Chart'!S83="",0,'Detailed Cash Flow Chart'!S83),0)
-IF('Financial Goals (non-recurring)'!$D$4=6,IF('Detailed Cash Flow Chart'!U83="",0,'Detailed Cash Flow Chart'!U83),0)
-IF('Financial Goals (non-recurring)'!$F$4=6,IF('Detailed Cash Flow Chart'!W83="",0,'Detailed Cash Flow Chart'!W83),0)
-IF('Financial Goals (non-recurring)'!$H$4=6,IF('Detailed Cash Flow Chart'!Y83="",0,'Detailed Cash Flow Chart'!Y83),0)
-IF('Financial Goals (non-recurring)'!$J$4=6,IF('Detailed Cash Flow Chart'!AA83="",0,'Detailed Cash Flow Chart'!AA83),0)
-IF('Financial Goals (recurring)'!$B$3=6,IF('Detailed Cash Flow Chart'!AG83="",0,'Detailed Cash Flow Chart'!AG83),0)
-IF('Financial Goals (recurring)'!$K$3=6,IF('Detailed Cash Flow Chart'!AN83="",0,'Detailed Cash Flow Chart'!AN83),0)</f>
        <v>#VALUE!</v>
      </c>
      <c r="AK83" s="145" t="e">
        <f ca="1">AI83
-IF('Financial Goals (non-recurring)'!$B$4=7,IF('Detailed Cash Flow Chart'!S83="",0,'Detailed Cash Flow Chart'!S83),0)
-IF('Financial Goals (non-recurring)'!$D$4=7,IF('Detailed Cash Flow Chart'!U83="",0,'Detailed Cash Flow Chart'!U83),0)
-IF('Financial Goals (non-recurring)'!$F$4=7,IF('Detailed Cash Flow Chart'!W83="",0,'Detailed Cash Flow Chart'!W83),0)
-IF('Financial Goals (non-recurring)'!$H$4=7,IF('Detailed Cash Flow Chart'!Y83="",0,'Detailed Cash Flow Chart'!Y83),0)
-IF('Financial Goals (non-recurring)'!$J$4=7,IF('Detailed Cash Flow Chart'!AA83="",0,'Detailed Cash Flow Chart'!AA83),0)
-IF('Financial Goals (recurring)'!$B$3=7,IF('Detailed Cash Flow Chart'!AG83="",0,'Detailed Cash Flow Chart'!AG83),0)
-IF('Financial Goals (recurring)'!$K$3=7,IF('Detailed Cash Flow Chart'!AN83="",0,'Detailed Cash Flow Chart'!AN83),0)</f>
        <v>#VALUE!</v>
      </c>
    </row>
    <row r="84" spans="1:37" ht="15.6">
      <c r="A84" s="38" t="str">
        <f ca="1">'Detailed Cash Flow Chart'!AJ84</f>
        <v/>
      </c>
      <c r="B84" s="40" t="str">
        <f ca="1">'Detailed Cash Flow Chart'!B84</f>
        <v/>
      </c>
      <c r="C84" s="87">
        <f t="shared" ca="1" si="21"/>
        <v>0</v>
      </c>
      <c r="D84" s="87">
        <f t="shared" ca="1" si="17"/>
        <v>0</v>
      </c>
      <c r="E84" s="87">
        <f t="shared" ca="1" si="18"/>
        <v>0</v>
      </c>
      <c r="F84" s="87">
        <f t="shared" ca="1" si="19"/>
        <v>0</v>
      </c>
      <c r="G84" s="87">
        <f t="shared" ca="1" si="20"/>
        <v>0</v>
      </c>
      <c r="H84" s="87">
        <f t="shared" ca="1" si="22"/>
        <v>0</v>
      </c>
      <c r="I84" s="87">
        <f ca="1">'Detailed Cash Flow Chart'!D84</f>
        <v>0</v>
      </c>
      <c r="J84" s="32" t="str">
        <f ca="1">'Detailed Cash Flow Chart'!C84</f>
        <v/>
      </c>
      <c r="K84" s="46">
        <f t="shared" ca="1" si="16"/>
        <v>0</v>
      </c>
      <c r="L84" s="32">
        <f ca="1">'Detailed Cash Flow Chart'!AQ84</f>
        <v>0</v>
      </c>
      <c r="M84" s="32">
        <f t="shared" ca="1" si="23"/>
        <v>0</v>
      </c>
      <c r="N84" s="28"/>
      <c r="O84" s="67"/>
      <c r="P84" s="67"/>
      <c r="Q84" s="67"/>
      <c r="R84" s="67"/>
      <c r="S84" s="67"/>
      <c r="T84" s="67"/>
      <c r="U84" s="67"/>
      <c r="W84" s="67"/>
      <c r="X84" s="67"/>
      <c r="Y84" s="140" t="e">
        <f ca="1">IF('Detailed Cash Flow Chart'!E84=0,NA(),M84-'Detailed Cash Flow Chart'!E84)</f>
        <v>#VALUE!</v>
      </c>
      <c r="Z84" s="83"/>
      <c r="AA84" s="141" t="e">
        <f ca="1">Y84
-IF('Financial Goals (non-recurring)'!$B$4=2,IF('Detailed Cash Flow Chart'!S84="",0,'Detailed Cash Flow Chart'!S84),0)
-IF('Financial Goals (non-recurring)'!$D$4=2,IF('Detailed Cash Flow Chart'!U84="",0,'Detailed Cash Flow Chart'!U84),0)
-IF('Financial Goals (non-recurring)'!$F$4=2,IF('Detailed Cash Flow Chart'!W84="",0,'Detailed Cash Flow Chart'!W84),0)
-IF('Financial Goals (non-recurring)'!$H$4=2,IF('Detailed Cash Flow Chart'!Y84="",0,'Detailed Cash Flow Chart'!Y84),0)
-IF('Financial Goals (non-recurring)'!$J$4=2,IF('Detailed Cash Flow Chart'!AA84="",0,'Detailed Cash Flow Chart'!AA84),0)
-IF('Financial Goals (recurring)'!$B$3=2,IF('Detailed Cash Flow Chart'!AG84="",0,'Detailed Cash Flow Chart'!AG84),0)
-IF('Financial Goals (recurring)'!$K$3=2,IF('Detailed Cash Flow Chart'!AN84="",0,'Detailed Cash Flow Chart'!AN84),0)</f>
        <v>#VALUE!</v>
      </c>
      <c r="AB84" s="139"/>
      <c r="AC84" s="140" t="e">
        <f ca="1">AA84
-IF('Financial Goals (non-recurring)'!$B$4=3,IF('Detailed Cash Flow Chart'!S84="",0,'Detailed Cash Flow Chart'!S84),0)
-IF('Financial Goals (non-recurring)'!$D$4=3,IF('Detailed Cash Flow Chart'!U84="",0,'Detailed Cash Flow Chart'!U84),0)
-IF('Financial Goals (non-recurring)'!$F$4=3,IF('Detailed Cash Flow Chart'!W84="",0,'Detailed Cash Flow Chart'!W84),0)
-IF('Financial Goals (non-recurring)'!$H$4=3,IF('Detailed Cash Flow Chart'!Y84="",0,'Detailed Cash Flow Chart'!Y84),0)
-IF('Financial Goals (non-recurring)'!$J$4=3,IF('Detailed Cash Flow Chart'!AA84="",0,'Detailed Cash Flow Chart'!AA84),0)
-IF('Financial Goals (recurring)'!$B$3=3,IF('Detailed Cash Flow Chart'!AG84="",0,'Detailed Cash Flow Chart'!AG84),0)
-IF('Financial Goals (recurring)'!$K$3=3,IF('Detailed Cash Flow Chart'!AN84="",0,'Detailed Cash Flow Chart'!AN84),0)</f>
        <v>#VALUE!</v>
      </c>
      <c r="AD84" s="83"/>
      <c r="AE84" s="146" t="e">
        <f ca="1">AC84
-IF('Financial Goals (non-recurring)'!$B$4=4,IF('Detailed Cash Flow Chart'!S84="",0,'Detailed Cash Flow Chart'!S84),0)
-IF('Financial Goals (non-recurring)'!$D$4=4,IF('Detailed Cash Flow Chart'!U84="",0,'Detailed Cash Flow Chart'!U84),0)
-IF('Financial Goals (non-recurring)'!$F$4=4,IF('Detailed Cash Flow Chart'!W84="",0,'Detailed Cash Flow Chart'!W84),0)
-IF('Financial Goals (non-recurring)'!$H$4=4,IF('Detailed Cash Flow Chart'!Y84="",0,'Detailed Cash Flow Chart'!Y84),0)
-IF('Financial Goals (non-recurring)'!$J$4=4,IF('Detailed Cash Flow Chart'!AA84="",0,'Detailed Cash Flow Chart'!AA84),0)
-IF('Financial Goals (recurring)'!$B$3=4,IF('Detailed Cash Flow Chart'!AG84="",0,'Detailed Cash Flow Chart'!AG84),0)
-IF('Financial Goals (recurring)'!$K$3=4,IF('Detailed Cash Flow Chart'!AN84="",0,'Detailed Cash Flow Chart'!AN84),0)</f>
        <v>#VALUE!</v>
      </c>
      <c r="AF84" s="139"/>
      <c r="AG84" s="145" t="e">
        <f ca="1">AE84
-IF('Financial Goals (non-recurring)'!$B$4=5,IF('Detailed Cash Flow Chart'!S84="",0,'Detailed Cash Flow Chart'!S84),0)
-IF('Financial Goals (non-recurring)'!$D$4=5,IF('Detailed Cash Flow Chart'!U84="",0,'Detailed Cash Flow Chart'!U84),0)
-IF('Financial Goals (non-recurring)'!$F$4=5,IF('Detailed Cash Flow Chart'!W84="",0,'Detailed Cash Flow Chart'!W84),0)
-IF('Financial Goals (non-recurring)'!$H$4=5,IF('Detailed Cash Flow Chart'!Y84="",0,'Detailed Cash Flow Chart'!Y84),0)
-IF('Financial Goals (non-recurring)'!$J$4=5,IF('Detailed Cash Flow Chart'!AA84="",0,'Detailed Cash Flow Chart'!AA84),0)
-IF('Financial Goals (recurring)'!$B$3=5,IF('Detailed Cash Flow Chart'!AG84="",0,'Detailed Cash Flow Chart'!AG84),0)
-IF('Financial Goals (recurring)'!$K$3=5,IF('Detailed Cash Flow Chart'!AN84="",0,'Detailed Cash Flow Chart'!AN84),0)</f>
        <v>#VALUE!</v>
      </c>
      <c r="AI84" s="145" t="e">
        <f ca="1">AG84
-IF('Financial Goals (non-recurring)'!$B$4=6,IF('Detailed Cash Flow Chart'!S84="",0,'Detailed Cash Flow Chart'!S84),0)
-IF('Financial Goals (non-recurring)'!$D$4=6,IF('Detailed Cash Flow Chart'!U84="",0,'Detailed Cash Flow Chart'!U84),0)
-IF('Financial Goals (non-recurring)'!$F$4=6,IF('Detailed Cash Flow Chart'!W84="",0,'Detailed Cash Flow Chart'!W84),0)
-IF('Financial Goals (non-recurring)'!$H$4=6,IF('Detailed Cash Flow Chart'!Y84="",0,'Detailed Cash Flow Chart'!Y84),0)
-IF('Financial Goals (non-recurring)'!$J$4=6,IF('Detailed Cash Flow Chart'!AA84="",0,'Detailed Cash Flow Chart'!AA84),0)
-IF('Financial Goals (recurring)'!$B$3=6,IF('Detailed Cash Flow Chart'!AG84="",0,'Detailed Cash Flow Chart'!AG84),0)
-IF('Financial Goals (recurring)'!$K$3=6,IF('Detailed Cash Flow Chart'!AN84="",0,'Detailed Cash Flow Chart'!AN84),0)</f>
        <v>#VALUE!</v>
      </c>
      <c r="AK84" s="145" t="e">
        <f ca="1">AI84
-IF('Financial Goals (non-recurring)'!$B$4=7,IF('Detailed Cash Flow Chart'!S84="",0,'Detailed Cash Flow Chart'!S84),0)
-IF('Financial Goals (non-recurring)'!$D$4=7,IF('Detailed Cash Flow Chart'!U84="",0,'Detailed Cash Flow Chart'!U84),0)
-IF('Financial Goals (non-recurring)'!$F$4=7,IF('Detailed Cash Flow Chart'!W84="",0,'Detailed Cash Flow Chart'!W84),0)
-IF('Financial Goals (non-recurring)'!$H$4=7,IF('Detailed Cash Flow Chart'!Y84="",0,'Detailed Cash Flow Chart'!Y84),0)
-IF('Financial Goals (non-recurring)'!$J$4=7,IF('Detailed Cash Flow Chart'!AA84="",0,'Detailed Cash Flow Chart'!AA84),0)
-IF('Financial Goals (recurring)'!$B$3=7,IF('Detailed Cash Flow Chart'!AG84="",0,'Detailed Cash Flow Chart'!AG84),0)
-IF('Financial Goals (recurring)'!$K$3=7,IF('Detailed Cash Flow Chart'!AN84="",0,'Detailed Cash Flow Chart'!AN84),0)</f>
        <v>#VALUE!</v>
      </c>
    </row>
    <row r="85" spans="1:37" ht="15.6">
      <c r="A85" s="38" t="str">
        <f ca="1">'Detailed Cash Flow Chart'!AJ85</f>
        <v/>
      </c>
      <c r="B85" s="40" t="str">
        <f ca="1">'Detailed Cash Flow Chart'!B85</f>
        <v/>
      </c>
      <c r="C85" s="87">
        <f t="shared" ca="1" si="21"/>
        <v>0</v>
      </c>
      <c r="D85" s="87">
        <f t="shared" ca="1" si="17"/>
        <v>0</v>
      </c>
      <c r="E85" s="87">
        <f t="shared" ca="1" si="18"/>
        <v>0</v>
      </c>
      <c r="F85" s="87">
        <f t="shared" ca="1" si="19"/>
        <v>0</v>
      </c>
      <c r="G85" s="87">
        <f t="shared" ca="1" si="20"/>
        <v>0</v>
      </c>
      <c r="H85" s="87">
        <f t="shared" ca="1" si="22"/>
        <v>0</v>
      </c>
      <c r="I85" s="87">
        <f ca="1">'Detailed Cash Flow Chart'!D85</f>
        <v>0</v>
      </c>
      <c r="J85" s="32" t="str">
        <f ca="1">'Detailed Cash Flow Chart'!C85</f>
        <v/>
      </c>
      <c r="K85" s="46">
        <f t="shared" ca="1" si="16"/>
        <v>0</v>
      </c>
      <c r="L85" s="32">
        <f ca="1">'Detailed Cash Flow Chart'!AQ85</f>
        <v>0</v>
      </c>
      <c r="M85" s="32">
        <f t="shared" ca="1" si="23"/>
        <v>0</v>
      </c>
      <c r="N85" s="28"/>
      <c r="O85" s="67"/>
      <c r="P85" s="67"/>
      <c r="Q85" s="67"/>
      <c r="R85" s="67"/>
      <c r="S85" s="67"/>
      <c r="T85" s="67"/>
      <c r="U85" s="67"/>
      <c r="W85" s="67"/>
      <c r="X85" s="67"/>
      <c r="Y85" s="140" t="e">
        <f ca="1">IF('Detailed Cash Flow Chart'!E85=0,NA(),M85-'Detailed Cash Flow Chart'!E85)</f>
        <v>#VALUE!</v>
      </c>
      <c r="Z85" s="83"/>
      <c r="AA85" s="141" t="e">
        <f ca="1">Y85
-IF('Financial Goals (non-recurring)'!$B$4=2,IF('Detailed Cash Flow Chart'!S85="",0,'Detailed Cash Flow Chart'!S85),0)
-IF('Financial Goals (non-recurring)'!$D$4=2,IF('Detailed Cash Flow Chart'!U85="",0,'Detailed Cash Flow Chart'!U85),0)
-IF('Financial Goals (non-recurring)'!$F$4=2,IF('Detailed Cash Flow Chart'!W85="",0,'Detailed Cash Flow Chart'!W85),0)
-IF('Financial Goals (non-recurring)'!$H$4=2,IF('Detailed Cash Flow Chart'!Y85="",0,'Detailed Cash Flow Chart'!Y85),0)
-IF('Financial Goals (non-recurring)'!$J$4=2,IF('Detailed Cash Flow Chart'!AA85="",0,'Detailed Cash Flow Chart'!AA85),0)
-IF('Financial Goals (recurring)'!$B$3=2,IF('Detailed Cash Flow Chart'!AG85="",0,'Detailed Cash Flow Chart'!AG85),0)
-IF('Financial Goals (recurring)'!$K$3=2,IF('Detailed Cash Flow Chart'!AN85="",0,'Detailed Cash Flow Chart'!AN85),0)</f>
        <v>#VALUE!</v>
      </c>
      <c r="AB85" s="139"/>
      <c r="AC85" s="140" t="e">
        <f ca="1">AA85
-IF('Financial Goals (non-recurring)'!$B$4=3,IF('Detailed Cash Flow Chart'!S85="",0,'Detailed Cash Flow Chart'!S85),0)
-IF('Financial Goals (non-recurring)'!$D$4=3,IF('Detailed Cash Flow Chart'!U85="",0,'Detailed Cash Flow Chart'!U85),0)
-IF('Financial Goals (non-recurring)'!$F$4=3,IF('Detailed Cash Flow Chart'!W85="",0,'Detailed Cash Flow Chart'!W85),0)
-IF('Financial Goals (non-recurring)'!$H$4=3,IF('Detailed Cash Flow Chart'!Y85="",0,'Detailed Cash Flow Chart'!Y85),0)
-IF('Financial Goals (non-recurring)'!$J$4=3,IF('Detailed Cash Flow Chart'!AA85="",0,'Detailed Cash Flow Chart'!AA85),0)
-IF('Financial Goals (recurring)'!$B$3=3,IF('Detailed Cash Flow Chart'!AG85="",0,'Detailed Cash Flow Chart'!AG85),0)
-IF('Financial Goals (recurring)'!$K$3=3,IF('Detailed Cash Flow Chart'!AN85="",0,'Detailed Cash Flow Chart'!AN85),0)</f>
        <v>#VALUE!</v>
      </c>
      <c r="AD85" s="83"/>
      <c r="AE85" s="146" t="e">
        <f ca="1">AC85
-IF('Financial Goals (non-recurring)'!$B$4=4,IF('Detailed Cash Flow Chart'!S85="",0,'Detailed Cash Flow Chart'!S85),0)
-IF('Financial Goals (non-recurring)'!$D$4=4,IF('Detailed Cash Flow Chart'!U85="",0,'Detailed Cash Flow Chart'!U85),0)
-IF('Financial Goals (non-recurring)'!$F$4=4,IF('Detailed Cash Flow Chart'!W85="",0,'Detailed Cash Flow Chart'!W85),0)
-IF('Financial Goals (non-recurring)'!$H$4=4,IF('Detailed Cash Flow Chart'!Y85="",0,'Detailed Cash Flow Chart'!Y85),0)
-IF('Financial Goals (non-recurring)'!$J$4=4,IF('Detailed Cash Flow Chart'!AA85="",0,'Detailed Cash Flow Chart'!AA85),0)
-IF('Financial Goals (recurring)'!$B$3=4,IF('Detailed Cash Flow Chart'!AG85="",0,'Detailed Cash Flow Chart'!AG85),0)
-IF('Financial Goals (recurring)'!$K$3=4,IF('Detailed Cash Flow Chart'!AN85="",0,'Detailed Cash Flow Chart'!AN85),0)</f>
        <v>#VALUE!</v>
      </c>
      <c r="AF85" s="139"/>
      <c r="AG85" s="145" t="e">
        <f ca="1">AE85
-IF('Financial Goals (non-recurring)'!$B$4=5,IF('Detailed Cash Flow Chart'!S85="",0,'Detailed Cash Flow Chart'!S85),0)
-IF('Financial Goals (non-recurring)'!$D$4=5,IF('Detailed Cash Flow Chart'!U85="",0,'Detailed Cash Flow Chart'!U85),0)
-IF('Financial Goals (non-recurring)'!$F$4=5,IF('Detailed Cash Flow Chart'!W85="",0,'Detailed Cash Flow Chart'!W85),0)
-IF('Financial Goals (non-recurring)'!$H$4=5,IF('Detailed Cash Flow Chart'!Y85="",0,'Detailed Cash Flow Chart'!Y85),0)
-IF('Financial Goals (non-recurring)'!$J$4=5,IF('Detailed Cash Flow Chart'!AA85="",0,'Detailed Cash Flow Chart'!AA85),0)
-IF('Financial Goals (recurring)'!$B$3=5,IF('Detailed Cash Flow Chart'!AG85="",0,'Detailed Cash Flow Chart'!AG85),0)
-IF('Financial Goals (recurring)'!$K$3=5,IF('Detailed Cash Flow Chart'!AN85="",0,'Detailed Cash Flow Chart'!AN85),0)</f>
        <v>#VALUE!</v>
      </c>
      <c r="AI85" s="145" t="e">
        <f ca="1">AG85
-IF('Financial Goals (non-recurring)'!$B$4=6,IF('Detailed Cash Flow Chart'!S85="",0,'Detailed Cash Flow Chart'!S85),0)
-IF('Financial Goals (non-recurring)'!$D$4=6,IF('Detailed Cash Flow Chart'!U85="",0,'Detailed Cash Flow Chart'!U85),0)
-IF('Financial Goals (non-recurring)'!$F$4=6,IF('Detailed Cash Flow Chart'!W85="",0,'Detailed Cash Flow Chart'!W85),0)
-IF('Financial Goals (non-recurring)'!$H$4=6,IF('Detailed Cash Flow Chart'!Y85="",0,'Detailed Cash Flow Chart'!Y85),0)
-IF('Financial Goals (non-recurring)'!$J$4=6,IF('Detailed Cash Flow Chart'!AA85="",0,'Detailed Cash Flow Chart'!AA85),0)
-IF('Financial Goals (recurring)'!$B$3=6,IF('Detailed Cash Flow Chart'!AG85="",0,'Detailed Cash Flow Chart'!AG85),0)
-IF('Financial Goals (recurring)'!$K$3=6,IF('Detailed Cash Flow Chart'!AN85="",0,'Detailed Cash Flow Chart'!AN85),0)</f>
        <v>#VALUE!</v>
      </c>
      <c r="AK85" s="145" t="e">
        <f ca="1">AI85
-IF('Financial Goals (non-recurring)'!$B$4=7,IF('Detailed Cash Flow Chart'!S85="",0,'Detailed Cash Flow Chart'!S85),0)
-IF('Financial Goals (non-recurring)'!$D$4=7,IF('Detailed Cash Flow Chart'!U85="",0,'Detailed Cash Flow Chart'!U85),0)
-IF('Financial Goals (non-recurring)'!$F$4=7,IF('Detailed Cash Flow Chart'!W85="",0,'Detailed Cash Flow Chart'!W85),0)
-IF('Financial Goals (non-recurring)'!$H$4=7,IF('Detailed Cash Flow Chart'!Y85="",0,'Detailed Cash Flow Chart'!Y85),0)
-IF('Financial Goals (non-recurring)'!$J$4=7,IF('Detailed Cash Flow Chart'!AA85="",0,'Detailed Cash Flow Chart'!AA85),0)
-IF('Financial Goals (recurring)'!$B$3=7,IF('Detailed Cash Flow Chart'!AG85="",0,'Detailed Cash Flow Chart'!AG85),0)
-IF('Financial Goals (recurring)'!$K$3=7,IF('Detailed Cash Flow Chart'!AN85="",0,'Detailed Cash Flow Chart'!AN85),0)</f>
        <v>#VALUE!</v>
      </c>
    </row>
    <row r="86" spans="1:37" ht="15.6">
      <c r="A86" s="38" t="str">
        <f ca="1">'Detailed Cash Flow Chart'!AJ86</f>
        <v/>
      </c>
      <c r="B86" s="40" t="str">
        <f ca="1">'Detailed Cash Flow Chart'!B86</f>
        <v/>
      </c>
      <c r="C86" s="87">
        <f t="shared" ca="1" si="21"/>
        <v>0</v>
      </c>
      <c r="D86" s="87">
        <f t="shared" ca="1" si="17"/>
        <v>0</v>
      </c>
      <c r="E86" s="87">
        <f t="shared" ca="1" si="18"/>
        <v>0</v>
      </c>
      <c r="F86" s="87">
        <f t="shared" ca="1" si="19"/>
        <v>0</v>
      </c>
      <c r="G86" s="87">
        <f t="shared" ca="1" si="20"/>
        <v>0</v>
      </c>
      <c r="H86" s="87">
        <f t="shared" ca="1" si="22"/>
        <v>0</v>
      </c>
      <c r="I86" s="87">
        <f ca="1">'Detailed Cash Flow Chart'!D86</f>
        <v>0</v>
      </c>
      <c r="J86" s="32" t="str">
        <f ca="1">'Detailed Cash Flow Chart'!C86</f>
        <v/>
      </c>
      <c r="K86" s="46">
        <f t="shared" ca="1" si="16"/>
        <v>0</v>
      </c>
      <c r="L86" s="32">
        <f ca="1">'Detailed Cash Flow Chart'!AQ86</f>
        <v>0</v>
      </c>
      <c r="M86" s="32">
        <f t="shared" ca="1" si="23"/>
        <v>0</v>
      </c>
      <c r="N86" s="28"/>
      <c r="O86" s="67"/>
      <c r="P86" s="67"/>
      <c r="Q86" s="67"/>
      <c r="R86" s="67"/>
      <c r="S86" s="67"/>
      <c r="T86" s="67"/>
      <c r="U86" s="67"/>
      <c r="W86" s="67"/>
      <c r="X86" s="67"/>
      <c r="Y86" s="140" t="e">
        <f ca="1">IF('Detailed Cash Flow Chart'!E86=0,NA(),M86-'Detailed Cash Flow Chart'!E86)</f>
        <v>#VALUE!</v>
      </c>
      <c r="Z86" s="83"/>
      <c r="AA86" s="141" t="e">
        <f ca="1">Y86
-IF('Financial Goals (non-recurring)'!$B$4=2,IF('Detailed Cash Flow Chart'!S86="",0,'Detailed Cash Flow Chart'!S86),0)
-IF('Financial Goals (non-recurring)'!$D$4=2,IF('Detailed Cash Flow Chart'!U86="",0,'Detailed Cash Flow Chart'!U86),0)
-IF('Financial Goals (non-recurring)'!$F$4=2,IF('Detailed Cash Flow Chart'!W86="",0,'Detailed Cash Flow Chart'!W86),0)
-IF('Financial Goals (non-recurring)'!$H$4=2,IF('Detailed Cash Flow Chart'!Y86="",0,'Detailed Cash Flow Chart'!Y86),0)
-IF('Financial Goals (non-recurring)'!$J$4=2,IF('Detailed Cash Flow Chart'!AA86="",0,'Detailed Cash Flow Chart'!AA86),0)
-IF('Financial Goals (recurring)'!$B$3=2,IF('Detailed Cash Flow Chart'!AG86="",0,'Detailed Cash Flow Chart'!AG86),0)
-IF('Financial Goals (recurring)'!$K$3=2,IF('Detailed Cash Flow Chart'!AN86="",0,'Detailed Cash Flow Chart'!AN86),0)</f>
        <v>#VALUE!</v>
      </c>
      <c r="AB86" s="139"/>
      <c r="AC86" s="140" t="e">
        <f ca="1">AA86
-IF('Financial Goals (non-recurring)'!$B$4=3,IF('Detailed Cash Flow Chart'!S86="",0,'Detailed Cash Flow Chart'!S86),0)
-IF('Financial Goals (non-recurring)'!$D$4=3,IF('Detailed Cash Flow Chart'!U86="",0,'Detailed Cash Flow Chart'!U86),0)
-IF('Financial Goals (non-recurring)'!$F$4=3,IF('Detailed Cash Flow Chart'!W86="",0,'Detailed Cash Flow Chart'!W86),0)
-IF('Financial Goals (non-recurring)'!$H$4=3,IF('Detailed Cash Flow Chart'!Y86="",0,'Detailed Cash Flow Chart'!Y86),0)
-IF('Financial Goals (non-recurring)'!$J$4=3,IF('Detailed Cash Flow Chart'!AA86="",0,'Detailed Cash Flow Chart'!AA86),0)
-IF('Financial Goals (recurring)'!$B$3=3,IF('Detailed Cash Flow Chart'!AG86="",0,'Detailed Cash Flow Chart'!AG86),0)
-IF('Financial Goals (recurring)'!$K$3=3,IF('Detailed Cash Flow Chart'!AN86="",0,'Detailed Cash Flow Chart'!AN86),0)</f>
        <v>#VALUE!</v>
      </c>
      <c r="AD86" s="83"/>
      <c r="AE86" s="146" t="e">
        <f ca="1">AC86
-IF('Financial Goals (non-recurring)'!$B$4=4,IF('Detailed Cash Flow Chart'!S86="",0,'Detailed Cash Flow Chart'!S86),0)
-IF('Financial Goals (non-recurring)'!$D$4=4,IF('Detailed Cash Flow Chart'!U86="",0,'Detailed Cash Flow Chart'!U86),0)
-IF('Financial Goals (non-recurring)'!$F$4=4,IF('Detailed Cash Flow Chart'!W86="",0,'Detailed Cash Flow Chart'!W86),0)
-IF('Financial Goals (non-recurring)'!$H$4=4,IF('Detailed Cash Flow Chart'!Y86="",0,'Detailed Cash Flow Chart'!Y86),0)
-IF('Financial Goals (non-recurring)'!$J$4=4,IF('Detailed Cash Flow Chart'!AA86="",0,'Detailed Cash Flow Chart'!AA86),0)
-IF('Financial Goals (recurring)'!$B$3=4,IF('Detailed Cash Flow Chart'!AG86="",0,'Detailed Cash Flow Chart'!AG86),0)
-IF('Financial Goals (recurring)'!$K$3=4,IF('Detailed Cash Flow Chart'!AN86="",0,'Detailed Cash Flow Chart'!AN86),0)</f>
        <v>#VALUE!</v>
      </c>
      <c r="AF86" s="139"/>
      <c r="AG86" s="145" t="e">
        <f ca="1">AE86
-IF('Financial Goals (non-recurring)'!$B$4=5,IF('Detailed Cash Flow Chart'!S86="",0,'Detailed Cash Flow Chart'!S86),0)
-IF('Financial Goals (non-recurring)'!$D$4=5,IF('Detailed Cash Flow Chart'!U86="",0,'Detailed Cash Flow Chart'!U86),0)
-IF('Financial Goals (non-recurring)'!$F$4=5,IF('Detailed Cash Flow Chart'!W86="",0,'Detailed Cash Flow Chart'!W86),0)
-IF('Financial Goals (non-recurring)'!$H$4=5,IF('Detailed Cash Flow Chart'!Y86="",0,'Detailed Cash Flow Chart'!Y86),0)
-IF('Financial Goals (non-recurring)'!$J$4=5,IF('Detailed Cash Flow Chart'!AA86="",0,'Detailed Cash Flow Chart'!AA86),0)
-IF('Financial Goals (recurring)'!$B$3=5,IF('Detailed Cash Flow Chart'!AG86="",0,'Detailed Cash Flow Chart'!AG86),0)
-IF('Financial Goals (recurring)'!$K$3=5,IF('Detailed Cash Flow Chart'!AN86="",0,'Detailed Cash Flow Chart'!AN86),0)</f>
        <v>#VALUE!</v>
      </c>
      <c r="AI86" s="145" t="e">
        <f ca="1">AG86
-IF('Financial Goals (non-recurring)'!$B$4=6,IF('Detailed Cash Flow Chart'!S86="",0,'Detailed Cash Flow Chart'!S86),0)
-IF('Financial Goals (non-recurring)'!$D$4=6,IF('Detailed Cash Flow Chart'!U86="",0,'Detailed Cash Flow Chart'!U86),0)
-IF('Financial Goals (non-recurring)'!$F$4=6,IF('Detailed Cash Flow Chart'!W86="",0,'Detailed Cash Flow Chart'!W86),0)
-IF('Financial Goals (non-recurring)'!$H$4=6,IF('Detailed Cash Flow Chart'!Y86="",0,'Detailed Cash Flow Chart'!Y86),0)
-IF('Financial Goals (non-recurring)'!$J$4=6,IF('Detailed Cash Flow Chart'!AA86="",0,'Detailed Cash Flow Chart'!AA86),0)
-IF('Financial Goals (recurring)'!$B$3=6,IF('Detailed Cash Flow Chart'!AG86="",0,'Detailed Cash Flow Chart'!AG86),0)
-IF('Financial Goals (recurring)'!$K$3=6,IF('Detailed Cash Flow Chart'!AN86="",0,'Detailed Cash Flow Chart'!AN86),0)</f>
        <v>#VALUE!</v>
      </c>
      <c r="AK86" s="145" t="e">
        <f ca="1">AI86
-IF('Financial Goals (non-recurring)'!$B$4=7,IF('Detailed Cash Flow Chart'!S86="",0,'Detailed Cash Flow Chart'!S86),0)
-IF('Financial Goals (non-recurring)'!$D$4=7,IF('Detailed Cash Flow Chart'!U86="",0,'Detailed Cash Flow Chart'!U86),0)
-IF('Financial Goals (non-recurring)'!$F$4=7,IF('Detailed Cash Flow Chart'!W86="",0,'Detailed Cash Flow Chart'!W86),0)
-IF('Financial Goals (non-recurring)'!$H$4=7,IF('Detailed Cash Flow Chart'!Y86="",0,'Detailed Cash Flow Chart'!Y86),0)
-IF('Financial Goals (non-recurring)'!$J$4=7,IF('Detailed Cash Flow Chart'!AA86="",0,'Detailed Cash Flow Chart'!AA86),0)
-IF('Financial Goals (recurring)'!$B$3=7,IF('Detailed Cash Flow Chart'!AG86="",0,'Detailed Cash Flow Chart'!AG86),0)
-IF('Financial Goals (recurring)'!$K$3=7,IF('Detailed Cash Flow Chart'!AN86="",0,'Detailed Cash Flow Chart'!AN86),0)</f>
        <v>#VALUE!</v>
      </c>
    </row>
    <row r="87" spans="1:37" ht="15.6">
      <c r="A87" s="38" t="str">
        <f ca="1">'Detailed Cash Flow Chart'!AJ87</f>
        <v/>
      </c>
      <c r="B87" s="40" t="str">
        <f ca="1">'Detailed Cash Flow Chart'!B87</f>
        <v/>
      </c>
      <c r="C87" s="87">
        <f t="shared" ca="1" si="21"/>
        <v>0</v>
      </c>
      <c r="D87" s="87">
        <f t="shared" ca="1" si="17"/>
        <v>0</v>
      </c>
      <c r="E87" s="87">
        <f t="shared" ca="1" si="18"/>
        <v>0</v>
      </c>
      <c r="F87" s="87">
        <f t="shared" ca="1" si="19"/>
        <v>0</v>
      </c>
      <c r="G87" s="87">
        <f t="shared" ca="1" si="20"/>
        <v>0</v>
      </c>
      <c r="H87" s="87">
        <f t="shared" ca="1" si="22"/>
        <v>0</v>
      </c>
      <c r="I87" s="87">
        <f ca="1">'Detailed Cash Flow Chart'!D87</f>
        <v>0</v>
      </c>
      <c r="J87" s="32" t="str">
        <f ca="1">'Detailed Cash Flow Chart'!C87</f>
        <v/>
      </c>
      <c r="K87" s="46">
        <f t="shared" ca="1" si="16"/>
        <v>0</v>
      </c>
      <c r="L87" s="32">
        <f ca="1">'Detailed Cash Flow Chart'!AQ87</f>
        <v>0</v>
      </c>
      <c r="M87" s="32">
        <f t="shared" ca="1" si="23"/>
        <v>0</v>
      </c>
      <c r="N87" s="28"/>
      <c r="O87" s="67"/>
      <c r="P87" s="67"/>
      <c r="Q87" s="67"/>
      <c r="R87" s="67"/>
      <c r="S87" s="67"/>
      <c r="T87" s="67"/>
      <c r="U87" s="67"/>
      <c r="W87" s="67"/>
      <c r="X87" s="67"/>
      <c r="Y87" s="140" t="e">
        <f ca="1">IF('Detailed Cash Flow Chart'!E87=0,NA(),M87-'Detailed Cash Flow Chart'!E87)</f>
        <v>#VALUE!</v>
      </c>
      <c r="Z87" s="83"/>
      <c r="AA87" s="141" t="e">
        <f ca="1">Y87
-IF('Financial Goals (non-recurring)'!$B$4=2,IF('Detailed Cash Flow Chart'!S87="",0,'Detailed Cash Flow Chart'!S87),0)
-IF('Financial Goals (non-recurring)'!$D$4=2,IF('Detailed Cash Flow Chart'!U87="",0,'Detailed Cash Flow Chart'!U87),0)
-IF('Financial Goals (non-recurring)'!$F$4=2,IF('Detailed Cash Flow Chart'!W87="",0,'Detailed Cash Flow Chart'!W87),0)
-IF('Financial Goals (non-recurring)'!$H$4=2,IF('Detailed Cash Flow Chart'!Y87="",0,'Detailed Cash Flow Chart'!Y87),0)
-IF('Financial Goals (non-recurring)'!$J$4=2,IF('Detailed Cash Flow Chart'!AA87="",0,'Detailed Cash Flow Chart'!AA87),0)
-IF('Financial Goals (recurring)'!$B$3=2,IF('Detailed Cash Flow Chart'!AG87="",0,'Detailed Cash Flow Chart'!AG87),0)
-IF('Financial Goals (recurring)'!$K$3=2,IF('Detailed Cash Flow Chart'!AN87="",0,'Detailed Cash Flow Chart'!AN87),0)</f>
        <v>#VALUE!</v>
      </c>
      <c r="AB87" s="139"/>
      <c r="AC87" s="140" t="e">
        <f ca="1">AA87
-IF('Financial Goals (non-recurring)'!$B$4=3,IF('Detailed Cash Flow Chart'!S87="",0,'Detailed Cash Flow Chart'!S87),0)
-IF('Financial Goals (non-recurring)'!$D$4=3,IF('Detailed Cash Flow Chart'!U87="",0,'Detailed Cash Flow Chart'!U87),0)
-IF('Financial Goals (non-recurring)'!$F$4=3,IF('Detailed Cash Flow Chart'!W87="",0,'Detailed Cash Flow Chart'!W87),0)
-IF('Financial Goals (non-recurring)'!$H$4=3,IF('Detailed Cash Flow Chart'!Y87="",0,'Detailed Cash Flow Chart'!Y87),0)
-IF('Financial Goals (non-recurring)'!$J$4=3,IF('Detailed Cash Flow Chart'!AA87="",0,'Detailed Cash Flow Chart'!AA87),0)
-IF('Financial Goals (recurring)'!$B$3=3,IF('Detailed Cash Flow Chart'!AG87="",0,'Detailed Cash Flow Chart'!AG87),0)
-IF('Financial Goals (recurring)'!$K$3=3,IF('Detailed Cash Flow Chart'!AN87="",0,'Detailed Cash Flow Chart'!AN87),0)</f>
        <v>#VALUE!</v>
      </c>
      <c r="AD87" s="83"/>
      <c r="AE87" s="146" t="e">
        <f ca="1">AC87
-IF('Financial Goals (non-recurring)'!$B$4=4,IF('Detailed Cash Flow Chart'!S87="",0,'Detailed Cash Flow Chart'!S87),0)
-IF('Financial Goals (non-recurring)'!$D$4=4,IF('Detailed Cash Flow Chart'!U87="",0,'Detailed Cash Flow Chart'!U87),0)
-IF('Financial Goals (non-recurring)'!$F$4=4,IF('Detailed Cash Flow Chart'!W87="",0,'Detailed Cash Flow Chart'!W87),0)
-IF('Financial Goals (non-recurring)'!$H$4=4,IF('Detailed Cash Flow Chart'!Y87="",0,'Detailed Cash Flow Chart'!Y87),0)
-IF('Financial Goals (non-recurring)'!$J$4=4,IF('Detailed Cash Flow Chart'!AA87="",0,'Detailed Cash Flow Chart'!AA87),0)
-IF('Financial Goals (recurring)'!$B$3=4,IF('Detailed Cash Flow Chart'!AG87="",0,'Detailed Cash Flow Chart'!AG87),0)
-IF('Financial Goals (recurring)'!$K$3=4,IF('Detailed Cash Flow Chart'!AN87="",0,'Detailed Cash Flow Chart'!AN87),0)</f>
        <v>#VALUE!</v>
      </c>
      <c r="AF87" s="139"/>
      <c r="AG87" s="145" t="e">
        <f ca="1">AE87
-IF('Financial Goals (non-recurring)'!$B$4=5,IF('Detailed Cash Flow Chart'!S87="",0,'Detailed Cash Flow Chart'!S87),0)
-IF('Financial Goals (non-recurring)'!$D$4=5,IF('Detailed Cash Flow Chart'!U87="",0,'Detailed Cash Flow Chart'!U87),0)
-IF('Financial Goals (non-recurring)'!$F$4=5,IF('Detailed Cash Flow Chart'!W87="",0,'Detailed Cash Flow Chart'!W87),0)
-IF('Financial Goals (non-recurring)'!$H$4=5,IF('Detailed Cash Flow Chart'!Y87="",0,'Detailed Cash Flow Chart'!Y87),0)
-IF('Financial Goals (non-recurring)'!$J$4=5,IF('Detailed Cash Flow Chart'!AA87="",0,'Detailed Cash Flow Chart'!AA87),0)
-IF('Financial Goals (recurring)'!$B$3=5,IF('Detailed Cash Flow Chart'!AG87="",0,'Detailed Cash Flow Chart'!AG87),0)
-IF('Financial Goals (recurring)'!$K$3=5,IF('Detailed Cash Flow Chart'!AN87="",0,'Detailed Cash Flow Chart'!AN87),0)</f>
        <v>#VALUE!</v>
      </c>
      <c r="AI87" s="145" t="e">
        <f ca="1">AG87
-IF('Financial Goals (non-recurring)'!$B$4=6,IF('Detailed Cash Flow Chart'!S87="",0,'Detailed Cash Flow Chart'!S87),0)
-IF('Financial Goals (non-recurring)'!$D$4=6,IF('Detailed Cash Flow Chart'!U87="",0,'Detailed Cash Flow Chart'!U87),0)
-IF('Financial Goals (non-recurring)'!$F$4=6,IF('Detailed Cash Flow Chart'!W87="",0,'Detailed Cash Flow Chart'!W87),0)
-IF('Financial Goals (non-recurring)'!$H$4=6,IF('Detailed Cash Flow Chart'!Y87="",0,'Detailed Cash Flow Chart'!Y87),0)
-IF('Financial Goals (non-recurring)'!$J$4=6,IF('Detailed Cash Flow Chart'!AA87="",0,'Detailed Cash Flow Chart'!AA87),0)
-IF('Financial Goals (recurring)'!$B$3=6,IF('Detailed Cash Flow Chart'!AG87="",0,'Detailed Cash Flow Chart'!AG87),0)
-IF('Financial Goals (recurring)'!$K$3=6,IF('Detailed Cash Flow Chart'!AN87="",0,'Detailed Cash Flow Chart'!AN87),0)</f>
        <v>#VALUE!</v>
      </c>
      <c r="AK87" s="145" t="e">
        <f ca="1">AI87
-IF('Financial Goals (non-recurring)'!$B$4=7,IF('Detailed Cash Flow Chart'!S87="",0,'Detailed Cash Flow Chart'!S87),0)
-IF('Financial Goals (non-recurring)'!$D$4=7,IF('Detailed Cash Flow Chart'!U87="",0,'Detailed Cash Flow Chart'!U87),0)
-IF('Financial Goals (non-recurring)'!$F$4=7,IF('Detailed Cash Flow Chart'!W87="",0,'Detailed Cash Flow Chart'!W87),0)
-IF('Financial Goals (non-recurring)'!$H$4=7,IF('Detailed Cash Flow Chart'!Y87="",0,'Detailed Cash Flow Chart'!Y87),0)
-IF('Financial Goals (non-recurring)'!$J$4=7,IF('Detailed Cash Flow Chart'!AA87="",0,'Detailed Cash Flow Chart'!AA87),0)
-IF('Financial Goals (recurring)'!$B$3=7,IF('Detailed Cash Flow Chart'!AG87="",0,'Detailed Cash Flow Chart'!AG87),0)
-IF('Financial Goals (recurring)'!$K$3=7,IF('Detailed Cash Flow Chart'!AN87="",0,'Detailed Cash Flow Chart'!AN87),0)</f>
        <v>#VALUE!</v>
      </c>
    </row>
    <row r="88" spans="1:37" ht="15.6">
      <c r="A88" s="38" t="str">
        <f ca="1">'Detailed Cash Flow Chart'!AJ88</f>
        <v/>
      </c>
      <c r="B88" s="40" t="str">
        <f ca="1">'Detailed Cash Flow Chart'!B88</f>
        <v/>
      </c>
      <c r="C88" s="87">
        <f t="shared" ca="1" si="21"/>
        <v>0</v>
      </c>
      <c r="D88" s="87">
        <f t="shared" ca="1" si="17"/>
        <v>0</v>
      </c>
      <c r="E88" s="87">
        <f t="shared" ca="1" si="18"/>
        <v>0</v>
      </c>
      <c r="F88" s="87">
        <f t="shared" ca="1" si="19"/>
        <v>0</v>
      </c>
      <c r="G88" s="87">
        <f t="shared" ca="1" si="20"/>
        <v>0</v>
      </c>
      <c r="H88" s="87">
        <f t="shared" ca="1" si="22"/>
        <v>0</v>
      </c>
      <c r="I88" s="87">
        <f ca="1">'Detailed Cash Flow Chart'!D88</f>
        <v>0</v>
      </c>
      <c r="J88" s="32" t="str">
        <f ca="1">'Detailed Cash Flow Chart'!C88</f>
        <v/>
      </c>
      <c r="K88" s="46">
        <f t="shared" ca="1" si="16"/>
        <v>0</v>
      </c>
      <c r="L88" s="32">
        <f ca="1">'Detailed Cash Flow Chart'!AQ88</f>
        <v>0</v>
      </c>
      <c r="M88" s="32">
        <f t="shared" ca="1" si="23"/>
        <v>0</v>
      </c>
      <c r="N88" s="28"/>
      <c r="O88" s="67"/>
      <c r="P88" s="67"/>
      <c r="Q88" s="67"/>
      <c r="R88" s="67"/>
      <c r="S88" s="67"/>
      <c r="T88" s="67"/>
      <c r="U88" s="67"/>
      <c r="W88" s="67"/>
      <c r="X88" s="67"/>
      <c r="Y88" s="140" t="e">
        <f ca="1">IF('Detailed Cash Flow Chart'!E88=0,NA(),M88-'Detailed Cash Flow Chart'!E88)</f>
        <v>#VALUE!</v>
      </c>
      <c r="Z88" s="83"/>
      <c r="AA88" s="141" t="e">
        <f ca="1">Y88
-IF('Financial Goals (non-recurring)'!$B$4=2,IF('Detailed Cash Flow Chart'!S88="",0,'Detailed Cash Flow Chart'!S88),0)
-IF('Financial Goals (non-recurring)'!$D$4=2,IF('Detailed Cash Flow Chart'!U88="",0,'Detailed Cash Flow Chart'!U88),0)
-IF('Financial Goals (non-recurring)'!$F$4=2,IF('Detailed Cash Flow Chart'!W88="",0,'Detailed Cash Flow Chart'!W88),0)
-IF('Financial Goals (non-recurring)'!$H$4=2,IF('Detailed Cash Flow Chart'!Y88="",0,'Detailed Cash Flow Chart'!Y88),0)
-IF('Financial Goals (non-recurring)'!$J$4=2,IF('Detailed Cash Flow Chart'!AA88="",0,'Detailed Cash Flow Chart'!AA88),0)
-IF('Financial Goals (recurring)'!$B$3=2,IF('Detailed Cash Flow Chart'!AG88="",0,'Detailed Cash Flow Chart'!AG88),0)
-IF('Financial Goals (recurring)'!$K$3=2,IF('Detailed Cash Flow Chart'!AN88="",0,'Detailed Cash Flow Chart'!AN88),0)</f>
        <v>#VALUE!</v>
      </c>
      <c r="AB88" s="139"/>
      <c r="AC88" s="140" t="e">
        <f ca="1">AA88
-IF('Financial Goals (non-recurring)'!$B$4=3,IF('Detailed Cash Flow Chart'!S88="",0,'Detailed Cash Flow Chart'!S88),0)
-IF('Financial Goals (non-recurring)'!$D$4=3,IF('Detailed Cash Flow Chart'!U88="",0,'Detailed Cash Flow Chart'!U88),0)
-IF('Financial Goals (non-recurring)'!$F$4=3,IF('Detailed Cash Flow Chart'!W88="",0,'Detailed Cash Flow Chart'!W88),0)
-IF('Financial Goals (non-recurring)'!$H$4=3,IF('Detailed Cash Flow Chart'!Y88="",0,'Detailed Cash Flow Chart'!Y88),0)
-IF('Financial Goals (non-recurring)'!$J$4=3,IF('Detailed Cash Flow Chart'!AA88="",0,'Detailed Cash Flow Chart'!AA88),0)
-IF('Financial Goals (recurring)'!$B$3=3,IF('Detailed Cash Flow Chart'!AG88="",0,'Detailed Cash Flow Chart'!AG88),0)
-IF('Financial Goals (recurring)'!$K$3=3,IF('Detailed Cash Flow Chart'!AN88="",0,'Detailed Cash Flow Chart'!AN88),0)</f>
        <v>#VALUE!</v>
      </c>
      <c r="AD88" s="83"/>
      <c r="AE88" s="146" t="e">
        <f ca="1">AC88
-IF('Financial Goals (non-recurring)'!$B$4=4,IF('Detailed Cash Flow Chart'!S88="",0,'Detailed Cash Flow Chart'!S88),0)
-IF('Financial Goals (non-recurring)'!$D$4=4,IF('Detailed Cash Flow Chart'!U88="",0,'Detailed Cash Flow Chart'!U88),0)
-IF('Financial Goals (non-recurring)'!$F$4=4,IF('Detailed Cash Flow Chart'!W88="",0,'Detailed Cash Flow Chart'!W88),0)
-IF('Financial Goals (non-recurring)'!$H$4=4,IF('Detailed Cash Flow Chart'!Y88="",0,'Detailed Cash Flow Chart'!Y88),0)
-IF('Financial Goals (non-recurring)'!$J$4=4,IF('Detailed Cash Flow Chart'!AA88="",0,'Detailed Cash Flow Chart'!AA88),0)
-IF('Financial Goals (recurring)'!$B$3=4,IF('Detailed Cash Flow Chart'!AG88="",0,'Detailed Cash Flow Chart'!AG88),0)
-IF('Financial Goals (recurring)'!$K$3=4,IF('Detailed Cash Flow Chart'!AN88="",0,'Detailed Cash Flow Chart'!AN88),0)</f>
        <v>#VALUE!</v>
      </c>
      <c r="AF88" s="139"/>
      <c r="AG88" s="145" t="e">
        <f ca="1">AE88
-IF('Financial Goals (non-recurring)'!$B$4=5,IF('Detailed Cash Flow Chart'!S88="",0,'Detailed Cash Flow Chart'!S88),0)
-IF('Financial Goals (non-recurring)'!$D$4=5,IF('Detailed Cash Flow Chart'!U88="",0,'Detailed Cash Flow Chart'!U88),0)
-IF('Financial Goals (non-recurring)'!$F$4=5,IF('Detailed Cash Flow Chart'!W88="",0,'Detailed Cash Flow Chart'!W88),0)
-IF('Financial Goals (non-recurring)'!$H$4=5,IF('Detailed Cash Flow Chart'!Y88="",0,'Detailed Cash Flow Chart'!Y88),0)
-IF('Financial Goals (non-recurring)'!$J$4=5,IF('Detailed Cash Flow Chart'!AA88="",0,'Detailed Cash Flow Chart'!AA88),0)
-IF('Financial Goals (recurring)'!$B$3=5,IF('Detailed Cash Flow Chart'!AG88="",0,'Detailed Cash Flow Chart'!AG88),0)
-IF('Financial Goals (recurring)'!$K$3=5,IF('Detailed Cash Flow Chart'!AN88="",0,'Detailed Cash Flow Chart'!AN88),0)</f>
        <v>#VALUE!</v>
      </c>
      <c r="AI88" s="145" t="e">
        <f ca="1">AG88
-IF('Financial Goals (non-recurring)'!$B$4=6,IF('Detailed Cash Flow Chart'!S88="",0,'Detailed Cash Flow Chart'!S88),0)
-IF('Financial Goals (non-recurring)'!$D$4=6,IF('Detailed Cash Flow Chart'!U88="",0,'Detailed Cash Flow Chart'!U88),0)
-IF('Financial Goals (non-recurring)'!$F$4=6,IF('Detailed Cash Flow Chart'!W88="",0,'Detailed Cash Flow Chart'!W88),0)
-IF('Financial Goals (non-recurring)'!$H$4=6,IF('Detailed Cash Flow Chart'!Y88="",0,'Detailed Cash Flow Chart'!Y88),0)
-IF('Financial Goals (non-recurring)'!$J$4=6,IF('Detailed Cash Flow Chart'!AA88="",0,'Detailed Cash Flow Chart'!AA88),0)
-IF('Financial Goals (recurring)'!$B$3=6,IF('Detailed Cash Flow Chart'!AG88="",0,'Detailed Cash Flow Chart'!AG88),0)
-IF('Financial Goals (recurring)'!$K$3=6,IF('Detailed Cash Flow Chart'!AN88="",0,'Detailed Cash Flow Chart'!AN88),0)</f>
        <v>#VALUE!</v>
      </c>
      <c r="AK88" s="145" t="e">
        <f ca="1">AI88
-IF('Financial Goals (non-recurring)'!$B$4=7,IF('Detailed Cash Flow Chart'!S88="",0,'Detailed Cash Flow Chart'!S88),0)
-IF('Financial Goals (non-recurring)'!$D$4=7,IF('Detailed Cash Flow Chart'!U88="",0,'Detailed Cash Flow Chart'!U88),0)
-IF('Financial Goals (non-recurring)'!$F$4=7,IF('Detailed Cash Flow Chart'!W88="",0,'Detailed Cash Flow Chart'!W88),0)
-IF('Financial Goals (non-recurring)'!$H$4=7,IF('Detailed Cash Flow Chart'!Y88="",0,'Detailed Cash Flow Chart'!Y88),0)
-IF('Financial Goals (non-recurring)'!$J$4=7,IF('Detailed Cash Flow Chart'!AA88="",0,'Detailed Cash Flow Chart'!AA88),0)
-IF('Financial Goals (recurring)'!$B$3=7,IF('Detailed Cash Flow Chart'!AG88="",0,'Detailed Cash Flow Chart'!AG88),0)
-IF('Financial Goals (recurring)'!$K$3=7,IF('Detailed Cash Flow Chart'!AN88="",0,'Detailed Cash Flow Chart'!AN88),0)</f>
        <v>#VALUE!</v>
      </c>
    </row>
    <row r="89" spans="1:37" ht="15.6">
      <c r="A89" s="38" t="str">
        <f ca="1">'Detailed Cash Flow Chart'!AJ89</f>
        <v/>
      </c>
      <c r="B89" s="40" t="str">
        <f ca="1">'Detailed Cash Flow Chart'!B89</f>
        <v/>
      </c>
      <c r="C89" s="87">
        <f t="shared" ca="1" si="21"/>
        <v>0</v>
      </c>
      <c r="D89" s="87">
        <f t="shared" ca="1" si="17"/>
        <v>0</v>
      </c>
      <c r="E89" s="87">
        <f t="shared" ca="1" si="18"/>
        <v>0</v>
      </c>
      <c r="F89" s="87">
        <f t="shared" ca="1" si="19"/>
        <v>0</v>
      </c>
      <c r="G89" s="87">
        <f t="shared" ca="1" si="20"/>
        <v>0</v>
      </c>
      <c r="H89" s="87">
        <f t="shared" ca="1" si="22"/>
        <v>0</v>
      </c>
      <c r="I89" s="87">
        <f ca="1">'Detailed Cash Flow Chart'!D89</f>
        <v>0</v>
      </c>
      <c r="J89" s="32" t="str">
        <f ca="1">'Detailed Cash Flow Chart'!C89</f>
        <v/>
      </c>
      <c r="K89" s="46">
        <f t="shared" ca="1" si="16"/>
        <v>0</v>
      </c>
      <c r="L89" s="32">
        <f ca="1">'Detailed Cash Flow Chart'!AQ89</f>
        <v>0</v>
      </c>
      <c r="M89" s="32">
        <f t="shared" ca="1" si="23"/>
        <v>0</v>
      </c>
      <c r="N89" s="28"/>
      <c r="O89" s="67"/>
      <c r="P89" s="67"/>
      <c r="Q89" s="67"/>
      <c r="R89" s="67"/>
      <c r="S89" s="67"/>
      <c r="T89" s="67"/>
      <c r="U89" s="67"/>
      <c r="W89" s="67"/>
      <c r="X89" s="67"/>
      <c r="Y89" s="140" t="e">
        <f ca="1">IF('Detailed Cash Flow Chart'!E89=0,NA(),M89-'Detailed Cash Flow Chart'!E89)</f>
        <v>#VALUE!</v>
      </c>
      <c r="Z89" s="83"/>
      <c r="AA89" s="141" t="e">
        <f ca="1">Y89
-IF('Financial Goals (non-recurring)'!$B$4=2,IF('Detailed Cash Flow Chart'!S89="",0,'Detailed Cash Flow Chart'!S89),0)
-IF('Financial Goals (non-recurring)'!$D$4=2,IF('Detailed Cash Flow Chart'!U89="",0,'Detailed Cash Flow Chart'!U89),0)
-IF('Financial Goals (non-recurring)'!$F$4=2,IF('Detailed Cash Flow Chart'!W89="",0,'Detailed Cash Flow Chart'!W89),0)
-IF('Financial Goals (non-recurring)'!$H$4=2,IF('Detailed Cash Flow Chart'!Y89="",0,'Detailed Cash Flow Chart'!Y89),0)
-IF('Financial Goals (non-recurring)'!$J$4=2,IF('Detailed Cash Flow Chart'!AA89="",0,'Detailed Cash Flow Chart'!AA89),0)
-IF('Financial Goals (recurring)'!$B$3=2,IF('Detailed Cash Flow Chart'!AG89="",0,'Detailed Cash Flow Chart'!AG89),0)
-IF('Financial Goals (recurring)'!$K$3=2,IF('Detailed Cash Flow Chart'!AN89="",0,'Detailed Cash Flow Chart'!AN89),0)</f>
        <v>#VALUE!</v>
      </c>
      <c r="AB89" s="139"/>
      <c r="AC89" s="140" t="e">
        <f ca="1">AA89
-IF('Financial Goals (non-recurring)'!$B$4=3,IF('Detailed Cash Flow Chart'!S89="",0,'Detailed Cash Flow Chart'!S89),0)
-IF('Financial Goals (non-recurring)'!$D$4=3,IF('Detailed Cash Flow Chart'!U89="",0,'Detailed Cash Flow Chart'!U89),0)
-IF('Financial Goals (non-recurring)'!$F$4=3,IF('Detailed Cash Flow Chart'!W89="",0,'Detailed Cash Flow Chart'!W89),0)
-IF('Financial Goals (non-recurring)'!$H$4=3,IF('Detailed Cash Flow Chart'!Y89="",0,'Detailed Cash Flow Chart'!Y89),0)
-IF('Financial Goals (non-recurring)'!$J$4=3,IF('Detailed Cash Flow Chart'!AA89="",0,'Detailed Cash Flow Chart'!AA89),0)
-IF('Financial Goals (recurring)'!$B$3=3,IF('Detailed Cash Flow Chart'!AG89="",0,'Detailed Cash Flow Chart'!AG89),0)
-IF('Financial Goals (recurring)'!$K$3=3,IF('Detailed Cash Flow Chart'!AN89="",0,'Detailed Cash Flow Chart'!AN89),0)</f>
        <v>#VALUE!</v>
      </c>
      <c r="AD89" s="83"/>
      <c r="AE89" s="146" t="e">
        <f ca="1">AC89
-IF('Financial Goals (non-recurring)'!$B$4=4,IF('Detailed Cash Flow Chart'!S89="",0,'Detailed Cash Flow Chart'!S89),0)
-IF('Financial Goals (non-recurring)'!$D$4=4,IF('Detailed Cash Flow Chart'!U89="",0,'Detailed Cash Flow Chart'!U89),0)
-IF('Financial Goals (non-recurring)'!$F$4=4,IF('Detailed Cash Flow Chart'!W89="",0,'Detailed Cash Flow Chart'!W89),0)
-IF('Financial Goals (non-recurring)'!$H$4=4,IF('Detailed Cash Flow Chart'!Y89="",0,'Detailed Cash Flow Chart'!Y89),0)
-IF('Financial Goals (non-recurring)'!$J$4=4,IF('Detailed Cash Flow Chart'!AA89="",0,'Detailed Cash Flow Chart'!AA89),0)
-IF('Financial Goals (recurring)'!$B$3=4,IF('Detailed Cash Flow Chart'!AG89="",0,'Detailed Cash Flow Chart'!AG89),0)
-IF('Financial Goals (recurring)'!$K$3=4,IF('Detailed Cash Flow Chart'!AN89="",0,'Detailed Cash Flow Chart'!AN89),0)</f>
        <v>#VALUE!</v>
      </c>
      <c r="AF89" s="139"/>
      <c r="AG89" s="145" t="e">
        <f ca="1">AE89
-IF('Financial Goals (non-recurring)'!$B$4=5,IF('Detailed Cash Flow Chart'!S89="",0,'Detailed Cash Flow Chart'!S89),0)
-IF('Financial Goals (non-recurring)'!$D$4=5,IF('Detailed Cash Flow Chart'!U89="",0,'Detailed Cash Flow Chart'!U89),0)
-IF('Financial Goals (non-recurring)'!$F$4=5,IF('Detailed Cash Flow Chart'!W89="",0,'Detailed Cash Flow Chart'!W89),0)
-IF('Financial Goals (non-recurring)'!$H$4=5,IF('Detailed Cash Flow Chart'!Y89="",0,'Detailed Cash Flow Chart'!Y89),0)
-IF('Financial Goals (non-recurring)'!$J$4=5,IF('Detailed Cash Flow Chart'!AA89="",0,'Detailed Cash Flow Chart'!AA89),0)
-IF('Financial Goals (recurring)'!$B$3=5,IF('Detailed Cash Flow Chart'!AG89="",0,'Detailed Cash Flow Chart'!AG89),0)
-IF('Financial Goals (recurring)'!$K$3=5,IF('Detailed Cash Flow Chart'!AN89="",0,'Detailed Cash Flow Chart'!AN89),0)</f>
        <v>#VALUE!</v>
      </c>
      <c r="AI89" s="145" t="e">
        <f ca="1">AG89
-IF('Financial Goals (non-recurring)'!$B$4=6,IF('Detailed Cash Flow Chart'!S89="",0,'Detailed Cash Flow Chart'!S89),0)
-IF('Financial Goals (non-recurring)'!$D$4=6,IF('Detailed Cash Flow Chart'!U89="",0,'Detailed Cash Flow Chart'!U89),0)
-IF('Financial Goals (non-recurring)'!$F$4=6,IF('Detailed Cash Flow Chart'!W89="",0,'Detailed Cash Flow Chart'!W89),0)
-IF('Financial Goals (non-recurring)'!$H$4=6,IF('Detailed Cash Flow Chart'!Y89="",0,'Detailed Cash Flow Chart'!Y89),0)
-IF('Financial Goals (non-recurring)'!$J$4=6,IF('Detailed Cash Flow Chart'!AA89="",0,'Detailed Cash Flow Chart'!AA89),0)
-IF('Financial Goals (recurring)'!$B$3=6,IF('Detailed Cash Flow Chart'!AG89="",0,'Detailed Cash Flow Chart'!AG89),0)
-IF('Financial Goals (recurring)'!$K$3=6,IF('Detailed Cash Flow Chart'!AN89="",0,'Detailed Cash Flow Chart'!AN89),0)</f>
        <v>#VALUE!</v>
      </c>
      <c r="AK89" s="145" t="e">
        <f ca="1">AI89
-IF('Financial Goals (non-recurring)'!$B$4=7,IF('Detailed Cash Flow Chart'!S89="",0,'Detailed Cash Flow Chart'!S89),0)
-IF('Financial Goals (non-recurring)'!$D$4=7,IF('Detailed Cash Flow Chart'!U89="",0,'Detailed Cash Flow Chart'!U89),0)
-IF('Financial Goals (non-recurring)'!$F$4=7,IF('Detailed Cash Flow Chart'!W89="",0,'Detailed Cash Flow Chart'!W89),0)
-IF('Financial Goals (non-recurring)'!$H$4=7,IF('Detailed Cash Flow Chart'!Y89="",0,'Detailed Cash Flow Chart'!Y89),0)
-IF('Financial Goals (non-recurring)'!$J$4=7,IF('Detailed Cash Flow Chart'!AA89="",0,'Detailed Cash Flow Chart'!AA89),0)
-IF('Financial Goals (recurring)'!$B$3=7,IF('Detailed Cash Flow Chart'!AG89="",0,'Detailed Cash Flow Chart'!AG89),0)
-IF('Financial Goals (recurring)'!$K$3=7,IF('Detailed Cash Flow Chart'!AN89="",0,'Detailed Cash Flow Chart'!AN89),0)</f>
        <v>#VALUE!</v>
      </c>
    </row>
    <row r="90" spans="1:37" ht="15.6">
      <c r="A90" s="38" t="str">
        <f ca="1">'Detailed Cash Flow Chart'!AJ90</f>
        <v/>
      </c>
      <c r="B90" s="40" t="str">
        <f ca="1">'Detailed Cash Flow Chart'!B90</f>
        <v/>
      </c>
      <c r="C90" s="87">
        <f t="shared" ca="1" si="21"/>
        <v>0</v>
      </c>
      <c r="D90" s="87">
        <f t="shared" ca="1" si="17"/>
        <v>0</v>
      </c>
      <c r="E90" s="87">
        <f t="shared" ca="1" si="18"/>
        <v>0</v>
      </c>
      <c r="F90" s="87">
        <f t="shared" ca="1" si="19"/>
        <v>0</v>
      </c>
      <c r="G90" s="87">
        <f t="shared" ca="1" si="20"/>
        <v>0</v>
      </c>
      <c r="H90" s="87">
        <f t="shared" ca="1" si="22"/>
        <v>0</v>
      </c>
      <c r="I90" s="87">
        <f ca="1">'Detailed Cash Flow Chart'!D90</f>
        <v>0</v>
      </c>
      <c r="J90" s="32" t="str">
        <f ca="1">'Detailed Cash Flow Chart'!C90</f>
        <v/>
      </c>
      <c r="K90" s="46">
        <f t="shared" ca="1" si="16"/>
        <v>0</v>
      </c>
      <c r="L90" s="32">
        <f ca="1">'Detailed Cash Flow Chart'!AQ90</f>
        <v>0</v>
      </c>
      <c r="M90" s="32">
        <f t="shared" ca="1" si="23"/>
        <v>0</v>
      </c>
      <c r="N90" s="28"/>
      <c r="O90" s="67"/>
      <c r="P90" s="67"/>
      <c r="Q90" s="67"/>
      <c r="R90" s="67"/>
      <c r="S90" s="67"/>
      <c r="T90" s="67"/>
      <c r="U90" s="67"/>
      <c r="W90" s="67"/>
      <c r="X90" s="67"/>
      <c r="Y90" s="140" t="e">
        <f ca="1">IF('Detailed Cash Flow Chart'!E90=0,NA(),M90-'Detailed Cash Flow Chart'!E90)</f>
        <v>#VALUE!</v>
      </c>
      <c r="Z90" s="83"/>
      <c r="AA90" s="141" t="e">
        <f ca="1">Y90
-IF('Financial Goals (non-recurring)'!$B$4=2,IF('Detailed Cash Flow Chart'!S90="",0,'Detailed Cash Flow Chart'!S90),0)
-IF('Financial Goals (non-recurring)'!$D$4=2,IF('Detailed Cash Flow Chart'!U90="",0,'Detailed Cash Flow Chart'!U90),0)
-IF('Financial Goals (non-recurring)'!$F$4=2,IF('Detailed Cash Flow Chart'!W90="",0,'Detailed Cash Flow Chart'!W90),0)
-IF('Financial Goals (non-recurring)'!$H$4=2,IF('Detailed Cash Flow Chart'!Y90="",0,'Detailed Cash Flow Chart'!Y90),0)
-IF('Financial Goals (non-recurring)'!$J$4=2,IF('Detailed Cash Flow Chart'!AA90="",0,'Detailed Cash Flow Chart'!AA90),0)
-IF('Financial Goals (recurring)'!$B$3=2,IF('Detailed Cash Flow Chart'!AG90="",0,'Detailed Cash Flow Chart'!AG90),0)
-IF('Financial Goals (recurring)'!$K$3=2,IF('Detailed Cash Flow Chart'!AN90="",0,'Detailed Cash Flow Chart'!AN90),0)</f>
        <v>#VALUE!</v>
      </c>
      <c r="AB90" s="139"/>
      <c r="AC90" s="140" t="e">
        <f ca="1">AA90
-IF('Financial Goals (non-recurring)'!$B$4=3,IF('Detailed Cash Flow Chart'!S90="",0,'Detailed Cash Flow Chart'!S90),0)
-IF('Financial Goals (non-recurring)'!$D$4=3,IF('Detailed Cash Flow Chart'!U90="",0,'Detailed Cash Flow Chart'!U90),0)
-IF('Financial Goals (non-recurring)'!$F$4=3,IF('Detailed Cash Flow Chart'!W90="",0,'Detailed Cash Flow Chart'!W90),0)
-IF('Financial Goals (non-recurring)'!$H$4=3,IF('Detailed Cash Flow Chart'!Y90="",0,'Detailed Cash Flow Chart'!Y90),0)
-IF('Financial Goals (non-recurring)'!$J$4=3,IF('Detailed Cash Flow Chart'!AA90="",0,'Detailed Cash Flow Chart'!AA90),0)
-IF('Financial Goals (recurring)'!$B$3=3,IF('Detailed Cash Flow Chart'!AG90="",0,'Detailed Cash Flow Chart'!AG90),0)
-IF('Financial Goals (recurring)'!$K$3=3,IF('Detailed Cash Flow Chart'!AN90="",0,'Detailed Cash Flow Chart'!AN90),0)</f>
        <v>#VALUE!</v>
      </c>
      <c r="AD90" s="83"/>
      <c r="AE90" s="146" t="e">
        <f ca="1">AC90
-IF('Financial Goals (non-recurring)'!$B$4=4,IF('Detailed Cash Flow Chart'!S90="",0,'Detailed Cash Flow Chart'!S90),0)
-IF('Financial Goals (non-recurring)'!$D$4=4,IF('Detailed Cash Flow Chart'!U90="",0,'Detailed Cash Flow Chart'!U90),0)
-IF('Financial Goals (non-recurring)'!$F$4=4,IF('Detailed Cash Flow Chart'!W90="",0,'Detailed Cash Flow Chart'!W90),0)
-IF('Financial Goals (non-recurring)'!$H$4=4,IF('Detailed Cash Flow Chart'!Y90="",0,'Detailed Cash Flow Chart'!Y90),0)
-IF('Financial Goals (non-recurring)'!$J$4=4,IF('Detailed Cash Flow Chart'!AA90="",0,'Detailed Cash Flow Chart'!AA90),0)
-IF('Financial Goals (recurring)'!$B$3=4,IF('Detailed Cash Flow Chart'!AG90="",0,'Detailed Cash Flow Chart'!AG90),0)
-IF('Financial Goals (recurring)'!$K$3=4,IF('Detailed Cash Flow Chart'!AN90="",0,'Detailed Cash Flow Chart'!AN90),0)</f>
        <v>#VALUE!</v>
      </c>
      <c r="AF90" s="139"/>
      <c r="AG90" s="145" t="e">
        <f ca="1">AE90
-IF('Financial Goals (non-recurring)'!$B$4=5,IF('Detailed Cash Flow Chart'!S90="",0,'Detailed Cash Flow Chart'!S90),0)
-IF('Financial Goals (non-recurring)'!$D$4=5,IF('Detailed Cash Flow Chart'!U90="",0,'Detailed Cash Flow Chart'!U90),0)
-IF('Financial Goals (non-recurring)'!$F$4=5,IF('Detailed Cash Flow Chart'!W90="",0,'Detailed Cash Flow Chart'!W90),0)
-IF('Financial Goals (non-recurring)'!$H$4=5,IF('Detailed Cash Flow Chart'!Y90="",0,'Detailed Cash Flow Chart'!Y90),0)
-IF('Financial Goals (non-recurring)'!$J$4=5,IF('Detailed Cash Flow Chart'!AA90="",0,'Detailed Cash Flow Chart'!AA90),0)
-IF('Financial Goals (recurring)'!$B$3=5,IF('Detailed Cash Flow Chart'!AG90="",0,'Detailed Cash Flow Chart'!AG90),0)
-IF('Financial Goals (recurring)'!$K$3=5,IF('Detailed Cash Flow Chart'!AN90="",0,'Detailed Cash Flow Chart'!AN90),0)</f>
        <v>#VALUE!</v>
      </c>
      <c r="AI90" s="145" t="e">
        <f ca="1">AG90
-IF('Financial Goals (non-recurring)'!$B$4=6,IF('Detailed Cash Flow Chart'!S90="",0,'Detailed Cash Flow Chart'!S90),0)
-IF('Financial Goals (non-recurring)'!$D$4=6,IF('Detailed Cash Flow Chart'!U90="",0,'Detailed Cash Flow Chart'!U90),0)
-IF('Financial Goals (non-recurring)'!$F$4=6,IF('Detailed Cash Flow Chart'!W90="",0,'Detailed Cash Flow Chart'!W90),0)
-IF('Financial Goals (non-recurring)'!$H$4=6,IF('Detailed Cash Flow Chart'!Y90="",0,'Detailed Cash Flow Chart'!Y90),0)
-IF('Financial Goals (non-recurring)'!$J$4=6,IF('Detailed Cash Flow Chart'!AA90="",0,'Detailed Cash Flow Chart'!AA90),0)
-IF('Financial Goals (recurring)'!$B$3=6,IF('Detailed Cash Flow Chart'!AG90="",0,'Detailed Cash Flow Chart'!AG90),0)
-IF('Financial Goals (recurring)'!$K$3=6,IF('Detailed Cash Flow Chart'!AN90="",0,'Detailed Cash Flow Chart'!AN90),0)</f>
        <v>#VALUE!</v>
      </c>
      <c r="AK90" s="145" t="e">
        <f ca="1">AI90
-IF('Financial Goals (non-recurring)'!$B$4=7,IF('Detailed Cash Flow Chart'!S90="",0,'Detailed Cash Flow Chart'!S90),0)
-IF('Financial Goals (non-recurring)'!$D$4=7,IF('Detailed Cash Flow Chart'!U90="",0,'Detailed Cash Flow Chart'!U90),0)
-IF('Financial Goals (non-recurring)'!$F$4=7,IF('Detailed Cash Flow Chart'!W90="",0,'Detailed Cash Flow Chart'!W90),0)
-IF('Financial Goals (non-recurring)'!$H$4=7,IF('Detailed Cash Flow Chart'!Y90="",0,'Detailed Cash Flow Chart'!Y90),0)
-IF('Financial Goals (non-recurring)'!$J$4=7,IF('Detailed Cash Flow Chart'!AA90="",0,'Detailed Cash Flow Chart'!AA90),0)
-IF('Financial Goals (recurring)'!$B$3=7,IF('Detailed Cash Flow Chart'!AG90="",0,'Detailed Cash Flow Chart'!AG90),0)
-IF('Financial Goals (recurring)'!$K$3=7,IF('Detailed Cash Flow Chart'!AN90="",0,'Detailed Cash Flow Chart'!AN90),0)</f>
        <v>#VALUE!</v>
      </c>
    </row>
    <row r="91" spans="1:37" ht="15.6">
      <c r="A91" s="38" t="str">
        <f ca="1">'Detailed Cash Flow Chart'!AJ91</f>
        <v/>
      </c>
      <c r="B91" s="40" t="str">
        <f ca="1">'Detailed Cash Flow Chart'!B91</f>
        <v/>
      </c>
      <c r="C91" s="87">
        <f t="shared" ca="1" si="21"/>
        <v>0</v>
      </c>
      <c r="D91" s="87">
        <f t="shared" ca="1" si="17"/>
        <v>0</v>
      </c>
      <c r="E91" s="87">
        <f t="shared" ca="1" si="18"/>
        <v>0</v>
      </c>
      <c r="F91" s="87">
        <f t="shared" ca="1" si="19"/>
        <v>0</v>
      </c>
      <c r="G91" s="87">
        <f t="shared" ca="1" si="20"/>
        <v>0</v>
      </c>
      <c r="H91" s="87">
        <f t="shared" ca="1" si="22"/>
        <v>0</v>
      </c>
      <c r="I91" s="87">
        <f ca="1">'Detailed Cash Flow Chart'!D91</f>
        <v>0</v>
      </c>
      <c r="J91" s="32" t="str">
        <f ca="1">'Detailed Cash Flow Chart'!C91</f>
        <v/>
      </c>
      <c r="K91" s="46">
        <f t="shared" ca="1" si="16"/>
        <v>0</v>
      </c>
      <c r="L91" s="32">
        <f ca="1">'Detailed Cash Flow Chart'!AQ91</f>
        <v>0</v>
      </c>
      <c r="M91" s="32">
        <f t="shared" ca="1" si="23"/>
        <v>0</v>
      </c>
      <c r="N91" s="28"/>
      <c r="O91" s="67"/>
      <c r="P91" s="67"/>
      <c r="Q91" s="67"/>
      <c r="R91" s="67"/>
      <c r="S91" s="67"/>
      <c r="T91" s="67"/>
      <c r="U91" s="67"/>
      <c r="W91" s="67"/>
      <c r="X91" s="67"/>
      <c r="Y91" s="140" t="e">
        <f ca="1">IF('Detailed Cash Flow Chart'!E91=0,NA(),M91-'Detailed Cash Flow Chart'!E91)</f>
        <v>#VALUE!</v>
      </c>
      <c r="Z91" s="83"/>
      <c r="AA91" s="141" t="e">
        <f ca="1">Y91
-IF('Financial Goals (non-recurring)'!$B$4=2,IF('Detailed Cash Flow Chart'!S91="",0,'Detailed Cash Flow Chart'!S91),0)
-IF('Financial Goals (non-recurring)'!$D$4=2,IF('Detailed Cash Flow Chart'!U91="",0,'Detailed Cash Flow Chart'!U91),0)
-IF('Financial Goals (non-recurring)'!$F$4=2,IF('Detailed Cash Flow Chart'!W91="",0,'Detailed Cash Flow Chart'!W91),0)
-IF('Financial Goals (non-recurring)'!$H$4=2,IF('Detailed Cash Flow Chart'!Y91="",0,'Detailed Cash Flow Chart'!Y91),0)
-IF('Financial Goals (non-recurring)'!$J$4=2,IF('Detailed Cash Flow Chart'!AA91="",0,'Detailed Cash Flow Chart'!AA91),0)
-IF('Financial Goals (recurring)'!$B$3=2,IF('Detailed Cash Flow Chart'!AG91="",0,'Detailed Cash Flow Chart'!AG91),0)
-IF('Financial Goals (recurring)'!$K$3=2,IF('Detailed Cash Flow Chart'!AN91="",0,'Detailed Cash Flow Chart'!AN91),0)</f>
        <v>#VALUE!</v>
      </c>
      <c r="AB91" s="139"/>
      <c r="AC91" s="140" t="e">
        <f ca="1">AA91
-IF('Financial Goals (non-recurring)'!$B$4=3,IF('Detailed Cash Flow Chart'!S91="",0,'Detailed Cash Flow Chart'!S91),0)
-IF('Financial Goals (non-recurring)'!$D$4=3,IF('Detailed Cash Flow Chart'!U91="",0,'Detailed Cash Flow Chart'!U91),0)
-IF('Financial Goals (non-recurring)'!$F$4=3,IF('Detailed Cash Flow Chart'!W91="",0,'Detailed Cash Flow Chart'!W91),0)
-IF('Financial Goals (non-recurring)'!$H$4=3,IF('Detailed Cash Flow Chart'!Y91="",0,'Detailed Cash Flow Chart'!Y91),0)
-IF('Financial Goals (non-recurring)'!$J$4=3,IF('Detailed Cash Flow Chart'!AA91="",0,'Detailed Cash Flow Chart'!AA91),0)
-IF('Financial Goals (recurring)'!$B$3=3,IF('Detailed Cash Flow Chart'!AG91="",0,'Detailed Cash Flow Chart'!AG91),0)
-IF('Financial Goals (recurring)'!$K$3=3,IF('Detailed Cash Flow Chart'!AN91="",0,'Detailed Cash Flow Chart'!AN91),0)</f>
        <v>#VALUE!</v>
      </c>
      <c r="AD91" s="83"/>
      <c r="AE91" s="146" t="e">
        <f ca="1">AC91
-IF('Financial Goals (non-recurring)'!$B$4=4,IF('Detailed Cash Flow Chart'!S91="",0,'Detailed Cash Flow Chart'!S91),0)
-IF('Financial Goals (non-recurring)'!$D$4=4,IF('Detailed Cash Flow Chart'!U91="",0,'Detailed Cash Flow Chart'!U91),0)
-IF('Financial Goals (non-recurring)'!$F$4=4,IF('Detailed Cash Flow Chart'!W91="",0,'Detailed Cash Flow Chart'!W91),0)
-IF('Financial Goals (non-recurring)'!$H$4=4,IF('Detailed Cash Flow Chart'!Y91="",0,'Detailed Cash Flow Chart'!Y91),0)
-IF('Financial Goals (non-recurring)'!$J$4=4,IF('Detailed Cash Flow Chart'!AA91="",0,'Detailed Cash Flow Chart'!AA91),0)
-IF('Financial Goals (recurring)'!$B$3=4,IF('Detailed Cash Flow Chart'!AG91="",0,'Detailed Cash Flow Chart'!AG91),0)
-IF('Financial Goals (recurring)'!$K$3=4,IF('Detailed Cash Flow Chart'!AN91="",0,'Detailed Cash Flow Chart'!AN91),0)</f>
        <v>#VALUE!</v>
      </c>
      <c r="AF91" s="139"/>
      <c r="AG91" s="145" t="e">
        <f ca="1">AE91
-IF('Financial Goals (non-recurring)'!$B$4=5,IF('Detailed Cash Flow Chart'!S91="",0,'Detailed Cash Flow Chart'!S91),0)
-IF('Financial Goals (non-recurring)'!$D$4=5,IF('Detailed Cash Flow Chart'!U91="",0,'Detailed Cash Flow Chart'!U91),0)
-IF('Financial Goals (non-recurring)'!$F$4=5,IF('Detailed Cash Flow Chart'!W91="",0,'Detailed Cash Flow Chart'!W91),0)
-IF('Financial Goals (non-recurring)'!$H$4=5,IF('Detailed Cash Flow Chart'!Y91="",0,'Detailed Cash Flow Chart'!Y91),0)
-IF('Financial Goals (non-recurring)'!$J$4=5,IF('Detailed Cash Flow Chart'!AA91="",0,'Detailed Cash Flow Chart'!AA91),0)
-IF('Financial Goals (recurring)'!$B$3=5,IF('Detailed Cash Flow Chart'!AG91="",0,'Detailed Cash Flow Chart'!AG91),0)
-IF('Financial Goals (recurring)'!$K$3=5,IF('Detailed Cash Flow Chart'!AN91="",0,'Detailed Cash Flow Chart'!AN91),0)</f>
        <v>#VALUE!</v>
      </c>
      <c r="AI91" s="145" t="e">
        <f ca="1">AG91
-IF('Financial Goals (non-recurring)'!$B$4=6,IF('Detailed Cash Flow Chart'!S91="",0,'Detailed Cash Flow Chart'!S91),0)
-IF('Financial Goals (non-recurring)'!$D$4=6,IF('Detailed Cash Flow Chart'!U91="",0,'Detailed Cash Flow Chart'!U91),0)
-IF('Financial Goals (non-recurring)'!$F$4=6,IF('Detailed Cash Flow Chart'!W91="",0,'Detailed Cash Flow Chart'!W91),0)
-IF('Financial Goals (non-recurring)'!$H$4=6,IF('Detailed Cash Flow Chart'!Y91="",0,'Detailed Cash Flow Chart'!Y91),0)
-IF('Financial Goals (non-recurring)'!$J$4=6,IF('Detailed Cash Flow Chart'!AA91="",0,'Detailed Cash Flow Chart'!AA91),0)
-IF('Financial Goals (recurring)'!$B$3=6,IF('Detailed Cash Flow Chart'!AG91="",0,'Detailed Cash Flow Chart'!AG91),0)
-IF('Financial Goals (recurring)'!$K$3=6,IF('Detailed Cash Flow Chart'!AN91="",0,'Detailed Cash Flow Chart'!AN91),0)</f>
        <v>#VALUE!</v>
      </c>
      <c r="AK91" s="145" t="e">
        <f ca="1">AI91
-IF('Financial Goals (non-recurring)'!$B$4=7,IF('Detailed Cash Flow Chart'!S91="",0,'Detailed Cash Flow Chart'!S91),0)
-IF('Financial Goals (non-recurring)'!$D$4=7,IF('Detailed Cash Flow Chart'!U91="",0,'Detailed Cash Flow Chart'!U91),0)
-IF('Financial Goals (non-recurring)'!$F$4=7,IF('Detailed Cash Flow Chart'!W91="",0,'Detailed Cash Flow Chart'!W91),0)
-IF('Financial Goals (non-recurring)'!$H$4=7,IF('Detailed Cash Flow Chart'!Y91="",0,'Detailed Cash Flow Chart'!Y91),0)
-IF('Financial Goals (non-recurring)'!$J$4=7,IF('Detailed Cash Flow Chart'!AA91="",0,'Detailed Cash Flow Chart'!AA91),0)
-IF('Financial Goals (recurring)'!$B$3=7,IF('Detailed Cash Flow Chart'!AG91="",0,'Detailed Cash Flow Chart'!AG91),0)
-IF('Financial Goals (recurring)'!$K$3=7,IF('Detailed Cash Flow Chart'!AN91="",0,'Detailed Cash Flow Chart'!AN91),0)</f>
        <v>#VALUE!</v>
      </c>
    </row>
    <row r="92" spans="1:37" ht="15.6">
      <c r="A92" s="38" t="str">
        <f ca="1">'Detailed Cash Flow Chart'!AJ92</f>
        <v/>
      </c>
      <c r="B92" s="40" t="str">
        <f ca="1">'Detailed Cash Flow Chart'!B92</f>
        <v/>
      </c>
      <c r="C92" s="87">
        <f t="shared" ca="1" si="21"/>
        <v>0</v>
      </c>
      <c r="D92" s="87">
        <f t="shared" ca="1" si="17"/>
        <v>0</v>
      </c>
      <c r="E92" s="87">
        <f t="shared" ca="1" si="18"/>
        <v>0</v>
      </c>
      <c r="F92" s="87">
        <f t="shared" ca="1" si="19"/>
        <v>0</v>
      </c>
      <c r="G92" s="87">
        <f t="shared" ca="1" si="20"/>
        <v>0</v>
      </c>
      <c r="H92" s="87">
        <f t="shared" ca="1" si="22"/>
        <v>0</v>
      </c>
      <c r="I92" s="87">
        <f ca="1">'Detailed Cash Flow Chart'!D92</f>
        <v>0</v>
      </c>
      <c r="J92" s="32" t="str">
        <f ca="1">'Detailed Cash Flow Chart'!C92</f>
        <v/>
      </c>
      <c r="K92" s="46">
        <f t="shared" ca="1" si="16"/>
        <v>0</v>
      </c>
      <c r="L92" s="32">
        <f ca="1">'Detailed Cash Flow Chart'!AQ92</f>
        <v>0</v>
      </c>
      <c r="M92" s="32">
        <f t="shared" ca="1" si="23"/>
        <v>0</v>
      </c>
      <c r="N92" s="28"/>
      <c r="O92" s="67"/>
      <c r="P92" s="67"/>
      <c r="Q92" s="67"/>
      <c r="R92" s="67"/>
      <c r="S92" s="67"/>
      <c r="T92" s="67"/>
      <c r="U92" s="67"/>
      <c r="W92" s="67"/>
      <c r="X92" s="67"/>
      <c r="Y92" s="140" t="e">
        <f ca="1">IF('Detailed Cash Flow Chart'!E92=0,NA(),M92-'Detailed Cash Flow Chart'!E92)</f>
        <v>#VALUE!</v>
      </c>
      <c r="Z92" s="83"/>
      <c r="AA92" s="141" t="e">
        <f ca="1">Y92
-IF('Financial Goals (non-recurring)'!$B$4=2,IF('Detailed Cash Flow Chart'!S92="",0,'Detailed Cash Flow Chart'!S92),0)
-IF('Financial Goals (non-recurring)'!$D$4=2,IF('Detailed Cash Flow Chart'!U92="",0,'Detailed Cash Flow Chart'!U92),0)
-IF('Financial Goals (non-recurring)'!$F$4=2,IF('Detailed Cash Flow Chart'!W92="",0,'Detailed Cash Flow Chart'!W92),0)
-IF('Financial Goals (non-recurring)'!$H$4=2,IF('Detailed Cash Flow Chart'!Y92="",0,'Detailed Cash Flow Chart'!Y92),0)
-IF('Financial Goals (non-recurring)'!$J$4=2,IF('Detailed Cash Flow Chart'!AA92="",0,'Detailed Cash Flow Chart'!AA92),0)
-IF('Financial Goals (recurring)'!$B$3=2,IF('Detailed Cash Flow Chart'!AG92="",0,'Detailed Cash Flow Chart'!AG92),0)
-IF('Financial Goals (recurring)'!$K$3=2,IF('Detailed Cash Flow Chart'!AN92="",0,'Detailed Cash Flow Chart'!AN92),0)</f>
        <v>#VALUE!</v>
      </c>
      <c r="AB92" s="139"/>
      <c r="AC92" s="140" t="e">
        <f ca="1">AA92
-IF('Financial Goals (non-recurring)'!$B$4=3,IF('Detailed Cash Flow Chart'!S92="",0,'Detailed Cash Flow Chart'!S92),0)
-IF('Financial Goals (non-recurring)'!$D$4=3,IF('Detailed Cash Flow Chart'!U92="",0,'Detailed Cash Flow Chart'!U92),0)
-IF('Financial Goals (non-recurring)'!$F$4=3,IF('Detailed Cash Flow Chart'!W92="",0,'Detailed Cash Flow Chart'!W92),0)
-IF('Financial Goals (non-recurring)'!$H$4=3,IF('Detailed Cash Flow Chart'!Y92="",0,'Detailed Cash Flow Chart'!Y92),0)
-IF('Financial Goals (non-recurring)'!$J$4=3,IF('Detailed Cash Flow Chart'!AA92="",0,'Detailed Cash Flow Chart'!AA92),0)
-IF('Financial Goals (recurring)'!$B$3=3,IF('Detailed Cash Flow Chart'!AG92="",0,'Detailed Cash Flow Chart'!AG92),0)
-IF('Financial Goals (recurring)'!$K$3=3,IF('Detailed Cash Flow Chart'!AN92="",0,'Detailed Cash Flow Chart'!AN92),0)</f>
        <v>#VALUE!</v>
      </c>
      <c r="AD92" s="83"/>
      <c r="AE92" s="146" t="e">
        <f ca="1">AC92
-IF('Financial Goals (non-recurring)'!$B$4=4,IF('Detailed Cash Flow Chart'!S92="",0,'Detailed Cash Flow Chart'!S92),0)
-IF('Financial Goals (non-recurring)'!$D$4=4,IF('Detailed Cash Flow Chart'!U92="",0,'Detailed Cash Flow Chart'!U92),0)
-IF('Financial Goals (non-recurring)'!$F$4=4,IF('Detailed Cash Flow Chart'!W92="",0,'Detailed Cash Flow Chart'!W92),0)
-IF('Financial Goals (non-recurring)'!$H$4=4,IF('Detailed Cash Flow Chart'!Y92="",0,'Detailed Cash Flow Chart'!Y92),0)
-IF('Financial Goals (non-recurring)'!$J$4=4,IF('Detailed Cash Flow Chart'!AA92="",0,'Detailed Cash Flow Chart'!AA92),0)
-IF('Financial Goals (recurring)'!$B$3=4,IF('Detailed Cash Flow Chart'!AG92="",0,'Detailed Cash Flow Chart'!AG92),0)
-IF('Financial Goals (recurring)'!$K$3=4,IF('Detailed Cash Flow Chart'!AN92="",0,'Detailed Cash Flow Chart'!AN92),0)</f>
        <v>#VALUE!</v>
      </c>
      <c r="AF92" s="139"/>
      <c r="AG92" s="145" t="e">
        <f ca="1">AE92
-IF('Financial Goals (non-recurring)'!$B$4=5,IF('Detailed Cash Flow Chart'!S92="",0,'Detailed Cash Flow Chart'!S92),0)
-IF('Financial Goals (non-recurring)'!$D$4=5,IF('Detailed Cash Flow Chart'!U92="",0,'Detailed Cash Flow Chart'!U92),0)
-IF('Financial Goals (non-recurring)'!$F$4=5,IF('Detailed Cash Flow Chart'!W92="",0,'Detailed Cash Flow Chart'!W92),0)
-IF('Financial Goals (non-recurring)'!$H$4=5,IF('Detailed Cash Flow Chart'!Y92="",0,'Detailed Cash Flow Chart'!Y92),0)
-IF('Financial Goals (non-recurring)'!$J$4=5,IF('Detailed Cash Flow Chart'!AA92="",0,'Detailed Cash Flow Chart'!AA92),0)
-IF('Financial Goals (recurring)'!$B$3=5,IF('Detailed Cash Flow Chart'!AG92="",0,'Detailed Cash Flow Chart'!AG92),0)
-IF('Financial Goals (recurring)'!$K$3=5,IF('Detailed Cash Flow Chart'!AN92="",0,'Detailed Cash Flow Chart'!AN92),0)</f>
        <v>#VALUE!</v>
      </c>
      <c r="AI92" s="145" t="e">
        <f ca="1">AG92
-IF('Financial Goals (non-recurring)'!$B$4=6,IF('Detailed Cash Flow Chart'!S92="",0,'Detailed Cash Flow Chart'!S92),0)
-IF('Financial Goals (non-recurring)'!$D$4=6,IF('Detailed Cash Flow Chart'!U92="",0,'Detailed Cash Flow Chart'!U92),0)
-IF('Financial Goals (non-recurring)'!$F$4=6,IF('Detailed Cash Flow Chart'!W92="",0,'Detailed Cash Flow Chart'!W92),0)
-IF('Financial Goals (non-recurring)'!$H$4=6,IF('Detailed Cash Flow Chart'!Y92="",0,'Detailed Cash Flow Chart'!Y92),0)
-IF('Financial Goals (non-recurring)'!$J$4=6,IF('Detailed Cash Flow Chart'!AA92="",0,'Detailed Cash Flow Chart'!AA92),0)
-IF('Financial Goals (recurring)'!$B$3=6,IF('Detailed Cash Flow Chart'!AG92="",0,'Detailed Cash Flow Chart'!AG92),0)
-IF('Financial Goals (recurring)'!$K$3=6,IF('Detailed Cash Flow Chart'!AN92="",0,'Detailed Cash Flow Chart'!AN92),0)</f>
        <v>#VALUE!</v>
      </c>
      <c r="AK92" s="145" t="e">
        <f ca="1">AI92
-IF('Financial Goals (non-recurring)'!$B$4=7,IF('Detailed Cash Flow Chart'!S92="",0,'Detailed Cash Flow Chart'!S92),0)
-IF('Financial Goals (non-recurring)'!$D$4=7,IF('Detailed Cash Flow Chart'!U92="",0,'Detailed Cash Flow Chart'!U92),0)
-IF('Financial Goals (non-recurring)'!$F$4=7,IF('Detailed Cash Flow Chart'!W92="",0,'Detailed Cash Flow Chart'!W92),0)
-IF('Financial Goals (non-recurring)'!$H$4=7,IF('Detailed Cash Flow Chart'!Y92="",0,'Detailed Cash Flow Chart'!Y92),0)
-IF('Financial Goals (non-recurring)'!$J$4=7,IF('Detailed Cash Flow Chart'!AA92="",0,'Detailed Cash Flow Chart'!AA92),0)
-IF('Financial Goals (recurring)'!$B$3=7,IF('Detailed Cash Flow Chart'!AG92="",0,'Detailed Cash Flow Chart'!AG92),0)
-IF('Financial Goals (recurring)'!$K$3=7,IF('Detailed Cash Flow Chart'!AN92="",0,'Detailed Cash Flow Chart'!AN92),0)</f>
        <v>#VALUE!</v>
      </c>
    </row>
    <row r="93" spans="1:37" ht="15.6">
      <c r="A93" s="38" t="str">
        <f ca="1">'Detailed Cash Flow Chart'!AJ93</f>
        <v/>
      </c>
      <c r="B93" s="40" t="str">
        <f ca="1">'Detailed Cash Flow Chart'!B93</f>
        <v/>
      </c>
      <c r="C93" s="87">
        <f t="shared" ca="1" si="21"/>
        <v>0</v>
      </c>
      <c r="D93" s="87">
        <f t="shared" ca="1" si="17"/>
        <v>0</v>
      </c>
      <c r="E93" s="87">
        <f t="shared" ca="1" si="18"/>
        <v>0</v>
      </c>
      <c r="F93" s="87">
        <f t="shared" ca="1" si="19"/>
        <v>0</v>
      </c>
      <c r="G93" s="87">
        <f t="shared" ca="1" si="20"/>
        <v>0</v>
      </c>
      <c r="H93" s="87">
        <f t="shared" ca="1" si="22"/>
        <v>0</v>
      </c>
      <c r="I93" s="87">
        <f ca="1">'Detailed Cash Flow Chart'!D93</f>
        <v>0</v>
      </c>
      <c r="J93" s="32" t="str">
        <f ca="1">'Detailed Cash Flow Chart'!C93</f>
        <v/>
      </c>
      <c r="K93" s="46">
        <f t="shared" ca="1" si="16"/>
        <v>0</v>
      </c>
      <c r="L93" s="32">
        <f ca="1">'Detailed Cash Flow Chart'!AQ93</f>
        <v>0</v>
      </c>
      <c r="M93" s="32">
        <f t="shared" ca="1" si="23"/>
        <v>0</v>
      </c>
      <c r="N93" s="28"/>
      <c r="O93" s="67"/>
      <c r="P93" s="67"/>
      <c r="Q93" s="67"/>
      <c r="R93" s="67"/>
      <c r="S93" s="67"/>
      <c r="T93" s="67"/>
      <c r="U93" s="67"/>
      <c r="W93" s="67"/>
      <c r="X93" s="67"/>
      <c r="Y93" s="140" t="e">
        <f ca="1">IF('Detailed Cash Flow Chart'!E93=0,NA(),M93-'Detailed Cash Flow Chart'!E93)</f>
        <v>#VALUE!</v>
      </c>
      <c r="Z93" s="83"/>
      <c r="AA93" s="141" t="e">
        <f ca="1">Y93
-IF('Financial Goals (non-recurring)'!$B$4=2,IF('Detailed Cash Flow Chart'!S93="",0,'Detailed Cash Flow Chart'!S93),0)
-IF('Financial Goals (non-recurring)'!$D$4=2,IF('Detailed Cash Flow Chart'!U93="",0,'Detailed Cash Flow Chart'!U93),0)
-IF('Financial Goals (non-recurring)'!$F$4=2,IF('Detailed Cash Flow Chart'!W93="",0,'Detailed Cash Flow Chart'!W93),0)
-IF('Financial Goals (non-recurring)'!$H$4=2,IF('Detailed Cash Flow Chart'!Y93="",0,'Detailed Cash Flow Chart'!Y93),0)
-IF('Financial Goals (non-recurring)'!$J$4=2,IF('Detailed Cash Flow Chart'!AA93="",0,'Detailed Cash Flow Chart'!AA93),0)
-IF('Financial Goals (recurring)'!$B$3=2,IF('Detailed Cash Flow Chart'!AG93="",0,'Detailed Cash Flow Chart'!AG93),0)
-IF('Financial Goals (recurring)'!$K$3=2,IF('Detailed Cash Flow Chart'!AN93="",0,'Detailed Cash Flow Chart'!AN93),0)</f>
        <v>#VALUE!</v>
      </c>
      <c r="AB93" s="139"/>
      <c r="AC93" s="140" t="e">
        <f ca="1">AA93
-IF('Financial Goals (non-recurring)'!$B$4=3,IF('Detailed Cash Flow Chart'!S93="",0,'Detailed Cash Flow Chart'!S93),0)
-IF('Financial Goals (non-recurring)'!$D$4=3,IF('Detailed Cash Flow Chart'!U93="",0,'Detailed Cash Flow Chart'!U93),0)
-IF('Financial Goals (non-recurring)'!$F$4=3,IF('Detailed Cash Flow Chart'!W93="",0,'Detailed Cash Flow Chart'!W93),0)
-IF('Financial Goals (non-recurring)'!$H$4=3,IF('Detailed Cash Flow Chart'!Y93="",0,'Detailed Cash Flow Chart'!Y93),0)
-IF('Financial Goals (non-recurring)'!$J$4=3,IF('Detailed Cash Flow Chart'!AA93="",0,'Detailed Cash Flow Chart'!AA93),0)
-IF('Financial Goals (recurring)'!$B$3=3,IF('Detailed Cash Flow Chart'!AG93="",0,'Detailed Cash Flow Chart'!AG93),0)
-IF('Financial Goals (recurring)'!$K$3=3,IF('Detailed Cash Flow Chart'!AN93="",0,'Detailed Cash Flow Chart'!AN93),0)</f>
        <v>#VALUE!</v>
      </c>
      <c r="AD93" s="83"/>
      <c r="AE93" s="146" t="e">
        <f ca="1">AC93
-IF('Financial Goals (non-recurring)'!$B$4=4,IF('Detailed Cash Flow Chart'!S93="",0,'Detailed Cash Flow Chart'!S93),0)
-IF('Financial Goals (non-recurring)'!$D$4=4,IF('Detailed Cash Flow Chart'!U93="",0,'Detailed Cash Flow Chart'!U93),0)
-IF('Financial Goals (non-recurring)'!$F$4=4,IF('Detailed Cash Flow Chart'!W93="",0,'Detailed Cash Flow Chart'!W93),0)
-IF('Financial Goals (non-recurring)'!$H$4=4,IF('Detailed Cash Flow Chart'!Y93="",0,'Detailed Cash Flow Chart'!Y93),0)
-IF('Financial Goals (non-recurring)'!$J$4=4,IF('Detailed Cash Flow Chart'!AA93="",0,'Detailed Cash Flow Chart'!AA93),0)
-IF('Financial Goals (recurring)'!$B$3=4,IF('Detailed Cash Flow Chart'!AG93="",0,'Detailed Cash Flow Chart'!AG93),0)
-IF('Financial Goals (recurring)'!$K$3=4,IF('Detailed Cash Flow Chart'!AN93="",0,'Detailed Cash Flow Chart'!AN93),0)</f>
        <v>#VALUE!</v>
      </c>
      <c r="AF93" s="139"/>
      <c r="AG93" s="145" t="e">
        <f ca="1">AE93
-IF('Financial Goals (non-recurring)'!$B$4=5,IF('Detailed Cash Flow Chart'!S93="",0,'Detailed Cash Flow Chart'!S93),0)
-IF('Financial Goals (non-recurring)'!$D$4=5,IF('Detailed Cash Flow Chart'!U93="",0,'Detailed Cash Flow Chart'!U93),0)
-IF('Financial Goals (non-recurring)'!$F$4=5,IF('Detailed Cash Flow Chart'!W93="",0,'Detailed Cash Flow Chart'!W93),0)
-IF('Financial Goals (non-recurring)'!$H$4=5,IF('Detailed Cash Flow Chart'!Y93="",0,'Detailed Cash Flow Chart'!Y93),0)
-IF('Financial Goals (non-recurring)'!$J$4=5,IF('Detailed Cash Flow Chart'!AA93="",0,'Detailed Cash Flow Chart'!AA93),0)
-IF('Financial Goals (recurring)'!$B$3=5,IF('Detailed Cash Flow Chart'!AG93="",0,'Detailed Cash Flow Chart'!AG93),0)
-IF('Financial Goals (recurring)'!$K$3=5,IF('Detailed Cash Flow Chart'!AN93="",0,'Detailed Cash Flow Chart'!AN93),0)</f>
        <v>#VALUE!</v>
      </c>
      <c r="AI93" s="145" t="e">
        <f ca="1">AG93
-IF('Financial Goals (non-recurring)'!$B$4=6,IF('Detailed Cash Flow Chart'!S93="",0,'Detailed Cash Flow Chart'!S93),0)
-IF('Financial Goals (non-recurring)'!$D$4=6,IF('Detailed Cash Flow Chart'!U93="",0,'Detailed Cash Flow Chart'!U93),0)
-IF('Financial Goals (non-recurring)'!$F$4=6,IF('Detailed Cash Flow Chart'!W93="",0,'Detailed Cash Flow Chart'!W93),0)
-IF('Financial Goals (non-recurring)'!$H$4=6,IF('Detailed Cash Flow Chart'!Y93="",0,'Detailed Cash Flow Chart'!Y93),0)
-IF('Financial Goals (non-recurring)'!$J$4=6,IF('Detailed Cash Flow Chart'!AA93="",0,'Detailed Cash Flow Chart'!AA93),0)
-IF('Financial Goals (recurring)'!$B$3=6,IF('Detailed Cash Flow Chart'!AG93="",0,'Detailed Cash Flow Chart'!AG93),0)
-IF('Financial Goals (recurring)'!$K$3=6,IF('Detailed Cash Flow Chart'!AN93="",0,'Detailed Cash Flow Chart'!AN93),0)</f>
        <v>#VALUE!</v>
      </c>
      <c r="AK93" s="145" t="e">
        <f ca="1">AI93
-IF('Financial Goals (non-recurring)'!$B$4=7,IF('Detailed Cash Flow Chart'!S93="",0,'Detailed Cash Flow Chart'!S93),0)
-IF('Financial Goals (non-recurring)'!$D$4=7,IF('Detailed Cash Flow Chart'!U93="",0,'Detailed Cash Flow Chart'!U93),0)
-IF('Financial Goals (non-recurring)'!$F$4=7,IF('Detailed Cash Flow Chart'!W93="",0,'Detailed Cash Flow Chart'!W93),0)
-IF('Financial Goals (non-recurring)'!$H$4=7,IF('Detailed Cash Flow Chart'!Y93="",0,'Detailed Cash Flow Chart'!Y93),0)
-IF('Financial Goals (non-recurring)'!$J$4=7,IF('Detailed Cash Flow Chart'!AA93="",0,'Detailed Cash Flow Chart'!AA93),0)
-IF('Financial Goals (recurring)'!$B$3=7,IF('Detailed Cash Flow Chart'!AG93="",0,'Detailed Cash Flow Chart'!AG93),0)
-IF('Financial Goals (recurring)'!$K$3=7,IF('Detailed Cash Flow Chart'!AN93="",0,'Detailed Cash Flow Chart'!AN93),0)</f>
        <v>#VALUE!</v>
      </c>
    </row>
    <row r="94" spans="1:37" ht="15.6">
      <c r="A94" s="38" t="str">
        <f ca="1">'Detailed Cash Flow Chart'!AJ94</f>
        <v/>
      </c>
      <c r="B94" s="40" t="str">
        <f ca="1">'Detailed Cash Flow Chart'!B94</f>
        <v/>
      </c>
      <c r="C94" s="87">
        <f t="shared" ca="1" si="21"/>
        <v>0</v>
      </c>
      <c r="D94" s="87">
        <f t="shared" ca="1" si="17"/>
        <v>0</v>
      </c>
      <c r="E94" s="87">
        <f t="shared" ca="1" si="18"/>
        <v>0</v>
      </c>
      <c r="F94" s="87">
        <f t="shared" ca="1" si="19"/>
        <v>0</v>
      </c>
      <c r="G94" s="87">
        <f t="shared" ca="1" si="20"/>
        <v>0</v>
      </c>
      <c r="H94" s="87">
        <f t="shared" ca="1" si="22"/>
        <v>0</v>
      </c>
      <c r="I94" s="87">
        <f ca="1">'Detailed Cash Flow Chart'!D94</f>
        <v>0</v>
      </c>
      <c r="J94" s="32" t="str">
        <f ca="1">'Detailed Cash Flow Chart'!C94</f>
        <v/>
      </c>
      <c r="K94" s="46">
        <f t="shared" ca="1" si="16"/>
        <v>0</v>
      </c>
      <c r="L94" s="32">
        <f ca="1">'Detailed Cash Flow Chart'!AQ94</f>
        <v>0</v>
      </c>
      <c r="M94" s="32">
        <f t="shared" ca="1" si="23"/>
        <v>0</v>
      </c>
      <c r="N94" s="28"/>
      <c r="O94" s="67"/>
      <c r="P94" s="67"/>
      <c r="Q94" s="67"/>
      <c r="R94" s="67"/>
      <c r="S94" s="67"/>
      <c r="T94" s="67"/>
      <c r="U94" s="67"/>
      <c r="W94" s="67"/>
      <c r="X94" s="67"/>
      <c r="Y94" s="140" t="e">
        <f ca="1">IF('Detailed Cash Flow Chart'!E94=0,NA(),M94-'Detailed Cash Flow Chart'!E94)</f>
        <v>#VALUE!</v>
      </c>
      <c r="Z94" s="83"/>
      <c r="AA94" s="141" t="e">
        <f ca="1">Y94
-IF('Financial Goals (non-recurring)'!$B$4=2,IF('Detailed Cash Flow Chart'!S94="",0,'Detailed Cash Flow Chart'!S94),0)
-IF('Financial Goals (non-recurring)'!$D$4=2,IF('Detailed Cash Flow Chart'!U94="",0,'Detailed Cash Flow Chart'!U94),0)
-IF('Financial Goals (non-recurring)'!$F$4=2,IF('Detailed Cash Flow Chart'!W94="",0,'Detailed Cash Flow Chart'!W94),0)
-IF('Financial Goals (non-recurring)'!$H$4=2,IF('Detailed Cash Flow Chart'!Y94="",0,'Detailed Cash Flow Chart'!Y94),0)
-IF('Financial Goals (non-recurring)'!$J$4=2,IF('Detailed Cash Flow Chart'!AA94="",0,'Detailed Cash Flow Chart'!AA94),0)
-IF('Financial Goals (recurring)'!$B$3=2,IF('Detailed Cash Flow Chart'!AG94="",0,'Detailed Cash Flow Chart'!AG94),0)
-IF('Financial Goals (recurring)'!$K$3=2,IF('Detailed Cash Flow Chart'!AN94="",0,'Detailed Cash Flow Chart'!AN94),0)</f>
        <v>#VALUE!</v>
      </c>
      <c r="AB94" s="139"/>
      <c r="AC94" s="140" t="e">
        <f ca="1">AA94
-IF('Financial Goals (non-recurring)'!$B$4=3,IF('Detailed Cash Flow Chart'!S94="",0,'Detailed Cash Flow Chart'!S94),0)
-IF('Financial Goals (non-recurring)'!$D$4=3,IF('Detailed Cash Flow Chart'!U94="",0,'Detailed Cash Flow Chart'!U94),0)
-IF('Financial Goals (non-recurring)'!$F$4=3,IF('Detailed Cash Flow Chart'!W94="",0,'Detailed Cash Flow Chart'!W94),0)
-IF('Financial Goals (non-recurring)'!$H$4=3,IF('Detailed Cash Flow Chart'!Y94="",0,'Detailed Cash Flow Chart'!Y94),0)
-IF('Financial Goals (non-recurring)'!$J$4=3,IF('Detailed Cash Flow Chart'!AA94="",0,'Detailed Cash Flow Chart'!AA94),0)
-IF('Financial Goals (recurring)'!$B$3=3,IF('Detailed Cash Flow Chart'!AG94="",0,'Detailed Cash Flow Chart'!AG94),0)
-IF('Financial Goals (recurring)'!$K$3=3,IF('Detailed Cash Flow Chart'!AN94="",0,'Detailed Cash Flow Chart'!AN94),0)</f>
        <v>#VALUE!</v>
      </c>
      <c r="AD94" s="83"/>
      <c r="AE94" s="146" t="e">
        <f ca="1">AC94
-IF('Financial Goals (non-recurring)'!$B$4=4,IF('Detailed Cash Flow Chart'!S94="",0,'Detailed Cash Flow Chart'!S94),0)
-IF('Financial Goals (non-recurring)'!$D$4=4,IF('Detailed Cash Flow Chart'!U94="",0,'Detailed Cash Flow Chart'!U94),0)
-IF('Financial Goals (non-recurring)'!$F$4=4,IF('Detailed Cash Flow Chart'!W94="",0,'Detailed Cash Flow Chart'!W94),0)
-IF('Financial Goals (non-recurring)'!$H$4=4,IF('Detailed Cash Flow Chart'!Y94="",0,'Detailed Cash Flow Chart'!Y94),0)
-IF('Financial Goals (non-recurring)'!$J$4=4,IF('Detailed Cash Flow Chart'!AA94="",0,'Detailed Cash Flow Chart'!AA94),0)
-IF('Financial Goals (recurring)'!$B$3=4,IF('Detailed Cash Flow Chart'!AG94="",0,'Detailed Cash Flow Chart'!AG94),0)
-IF('Financial Goals (recurring)'!$K$3=4,IF('Detailed Cash Flow Chart'!AN94="",0,'Detailed Cash Flow Chart'!AN94),0)</f>
        <v>#VALUE!</v>
      </c>
      <c r="AF94" s="139"/>
      <c r="AG94" s="145" t="e">
        <f ca="1">AE94
-IF('Financial Goals (non-recurring)'!$B$4=5,IF('Detailed Cash Flow Chart'!S94="",0,'Detailed Cash Flow Chart'!S94),0)
-IF('Financial Goals (non-recurring)'!$D$4=5,IF('Detailed Cash Flow Chart'!U94="",0,'Detailed Cash Flow Chart'!U94),0)
-IF('Financial Goals (non-recurring)'!$F$4=5,IF('Detailed Cash Flow Chart'!W94="",0,'Detailed Cash Flow Chart'!W94),0)
-IF('Financial Goals (non-recurring)'!$H$4=5,IF('Detailed Cash Flow Chart'!Y94="",0,'Detailed Cash Flow Chart'!Y94),0)
-IF('Financial Goals (non-recurring)'!$J$4=5,IF('Detailed Cash Flow Chart'!AA94="",0,'Detailed Cash Flow Chart'!AA94),0)
-IF('Financial Goals (recurring)'!$B$3=5,IF('Detailed Cash Flow Chart'!AG94="",0,'Detailed Cash Flow Chart'!AG94),0)
-IF('Financial Goals (recurring)'!$K$3=5,IF('Detailed Cash Flow Chart'!AN94="",0,'Detailed Cash Flow Chart'!AN94),0)</f>
        <v>#VALUE!</v>
      </c>
      <c r="AI94" s="145" t="e">
        <f ca="1">AG94
-IF('Financial Goals (non-recurring)'!$B$4=6,IF('Detailed Cash Flow Chart'!S94="",0,'Detailed Cash Flow Chart'!S94),0)
-IF('Financial Goals (non-recurring)'!$D$4=6,IF('Detailed Cash Flow Chart'!U94="",0,'Detailed Cash Flow Chart'!U94),0)
-IF('Financial Goals (non-recurring)'!$F$4=6,IF('Detailed Cash Flow Chart'!W94="",0,'Detailed Cash Flow Chart'!W94),0)
-IF('Financial Goals (non-recurring)'!$H$4=6,IF('Detailed Cash Flow Chart'!Y94="",0,'Detailed Cash Flow Chart'!Y94),0)
-IF('Financial Goals (non-recurring)'!$J$4=6,IF('Detailed Cash Flow Chart'!AA94="",0,'Detailed Cash Flow Chart'!AA94),0)
-IF('Financial Goals (recurring)'!$B$3=6,IF('Detailed Cash Flow Chart'!AG94="",0,'Detailed Cash Flow Chart'!AG94),0)
-IF('Financial Goals (recurring)'!$K$3=6,IF('Detailed Cash Flow Chart'!AN94="",0,'Detailed Cash Flow Chart'!AN94),0)</f>
        <v>#VALUE!</v>
      </c>
      <c r="AK94" s="145" t="e">
        <f ca="1">AI94
-IF('Financial Goals (non-recurring)'!$B$4=7,IF('Detailed Cash Flow Chart'!S94="",0,'Detailed Cash Flow Chart'!S94),0)
-IF('Financial Goals (non-recurring)'!$D$4=7,IF('Detailed Cash Flow Chart'!U94="",0,'Detailed Cash Flow Chart'!U94),0)
-IF('Financial Goals (non-recurring)'!$F$4=7,IF('Detailed Cash Flow Chart'!W94="",0,'Detailed Cash Flow Chart'!W94),0)
-IF('Financial Goals (non-recurring)'!$H$4=7,IF('Detailed Cash Flow Chart'!Y94="",0,'Detailed Cash Flow Chart'!Y94),0)
-IF('Financial Goals (non-recurring)'!$J$4=7,IF('Detailed Cash Flow Chart'!AA94="",0,'Detailed Cash Flow Chart'!AA94),0)
-IF('Financial Goals (recurring)'!$B$3=7,IF('Detailed Cash Flow Chart'!AG94="",0,'Detailed Cash Flow Chart'!AG94),0)
-IF('Financial Goals (recurring)'!$K$3=7,IF('Detailed Cash Flow Chart'!AN94="",0,'Detailed Cash Flow Chart'!AN94),0)</f>
        <v>#VALUE!</v>
      </c>
    </row>
    <row r="95" spans="1:37" ht="15.6">
      <c r="A95" s="38" t="str">
        <f ca="1">'Detailed Cash Flow Chart'!AJ95</f>
        <v/>
      </c>
      <c r="B95" s="40" t="str">
        <f ca="1">'Detailed Cash Flow Chart'!B95</f>
        <v/>
      </c>
      <c r="C95" s="87">
        <f t="shared" ca="1" si="21"/>
        <v>0</v>
      </c>
      <c r="D95" s="87">
        <f t="shared" ca="1" si="17"/>
        <v>0</v>
      </c>
      <c r="E95" s="87">
        <f t="shared" ca="1" si="18"/>
        <v>0</v>
      </c>
      <c r="F95" s="87">
        <f t="shared" ca="1" si="19"/>
        <v>0</v>
      </c>
      <c r="G95" s="87">
        <f t="shared" ca="1" si="20"/>
        <v>0</v>
      </c>
      <c r="H95" s="87">
        <f t="shared" ca="1" si="22"/>
        <v>0</v>
      </c>
      <c r="I95" s="87">
        <f ca="1">'Detailed Cash Flow Chart'!D95</f>
        <v>0</v>
      </c>
      <c r="J95" s="32" t="str">
        <f ca="1">'Detailed Cash Flow Chart'!C95</f>
        <v/>
      </c>
      <c r="K95" s="46">
        <f t="shared" ca="1" si="16"/>
        <v>0</v>
      </c>
      <c r="L95" s="32">
        <f ca="1">'Detailed Cash Flow Chart'!AQ95</f>
        <v>0</v>
      </c>
      <c r="M95" s="32">
        <f t="shared" ca="1" si="23"/>
        <v>0</v>
      </c>
      <c r="N95" s="28"/>
      <c r="O95" s="67"/>
      <c r="P95" s="67"/>
      <c r="Q95" s="67"/>
      <c r="R95" s="67"/>
      <c r="S95" s="67"/>
      <c r="T95" s="67"/>
      <c r="U95" s="67"/>
      <c r="W95" s="67"/>
      <c r="X95" s="67"/>
      <c r="Y95" s="140" t="e">
        <f ca="1">IF('Detailed Cash Flow Chart'!E95=0,NA(),M95-'Detailed Cash Flow Chart'!E95)</f>
        <v>#VALUE!</v>
      </c>
      <c r="Z95" s="83"/>
      <c r="AA95" s="141" t="e">
        <f ca="1">Y95
-IF('Financial Goals (non-recurring)'!$B$4=2,IF('Detailed Cash Flow Chart'!S95="",0,'Detailed Cash Flow Chart'!S95),0)
-IF('Financial Goals (non-recurring)'!$D$4=2,IF('Detailed Cash Flow Chart'!U95="",0,'Detailed Cash Flow Chart'!U95),0)
-IF('Financial Goals (non-recurring)'!$F$4=2,IF('Detailed Cash Flow Chart'!W95="",0,'Detailed Cash Flow Chart'!W95),0)
-IF('Financial Goals (non-recurring)'!$H$4=2,IF('Detailed Cash Flow Chart'!Y95="",0,'Detailed Cash Flow Chart'!Y95),0)
-IF('Financial Goals (non-recurring)'!$J$4=2,IF('Detailed Cash Flow Chart'!AA95="",0,'Detailed Cash Flow Chart'!AA95),0)
-IF('Financial Goals (recurring)'!$B$3=2,IF('Detailed Cash Flow Chart'!AG95="",0,'Detailed Cash Flow Chart'!AG95),0)
-IF('Financial Goals (recurring)'!$K$3=2,IF('Detailed Cash Flow Chart'!AN95="",0,'Detailed Cash Flow Chart'!AN95),0)</f>
        <v>#VALUE!</v>
      </c>
      <c r="AB95" s="139"/>
      <c r="AC95" s="140" t="e">
        <f ca="1">AA95
-IF('Financial Goals (non-recurring)'!$B$4=3,IF('Detailed Cash Flow Chart'!S95="",0,'Detailed Cash Flow Chart'!S95),0)
-IF('Financial Goals (non-recurring)'!$D$4=3,IF('Detailed Cash Flow Chart'!U95="",0,'Detailed Cash Flow Chart'!U95),0)
-IF('Financial Goals (non-recurring)'!$F$4=3,IF('Detailed Cash Flow Chart'!W95="",0,'Detailed Cash Flow Chart'!W95),0)
-IF('Financial Goals (non-recurring)'!$H$4=3,IF('Detailed Cash Flow Chart'!Y95="",0,'Detailed Cash Flow Chart'!Y95),0)
-IF('Financial Goals (non-recurring)'!$J$4=3,IF('Detailed Cash Flow Chart'!AA95="",0,'Detailed Cash Flow Chart'!AA95),0)
-IF('Financial Goals (recurring)'!$B$3=3,IF('Detailed Cash Flow Chart'!AG95="",0,'Detailed Cash Flow Chart'!AG95),0)
-IF('Financial Goals (recurring)'!$K$3=3,IF('Detailed Cash Flow Chart'!AN95="",0,'Detailed Cash Flow Chart'!AN95),0)</f>
        <v>#VALUE!</v>
      </c>
      <c r="AD95" s="83"/>
      <c r="AE95" s="146" t="e">
        <f ca="1">AC95
-IF('Financial Goals (non-recurring)'!$B$4=4,IF('Detailed Cash Flow Chart'!S95="",0,'Detailed Cash Flow Chart'!S95),0)
-IF('Financial Goals (non-recurring)'!$D$4=4,IF('Detailed Cash Flow Chart'!U95="",0,'Detailed Cash Flow Chart'!U95),0)
-IF('Financial Goals (non-recurring)'!$F$4=4,IF('Detailed Cash Flow Chart'!W95="",0,'Detailed Cash Flow Chart'!W95),0)
-IF('Financial Goals (non-recurring)'!$H$4=4,IF('Detailed Cash Flow Chart'!Y95="",0,'Detailed Cash Flow Chart'!Y95),0)
-IF('Financial Goals (non-recurring)'!$J$4=4,IF('Detailed Cash Flow Chart'!AA95="",0,'Detailed Cash Flow Chart'!AA95),0)
-IF('Financial Goals (recurring)'!$B$3=4,IF('Detailed Cash Flow Chart'!AG95="",0,'Detailed Cash Flow Chart'!AG95),0)
-IF('Financial Goals (recurring)'!$K$3=4,IF('Detailed Cash Flow Chart'!AN95="",0,'Detailed Cash Flow Chart'!AN95),0)</f>
        <v>#VALUE!</v>
      </c>
      <c r="AF95" s="139"/>
      <c r="AG95" s="145" t="e">
        <f ca="1">AE95
-IF('Financial Goals (non-recurring)'!$B$4=5,IF('Detailed Cash Flow Chart'!S95="",0,'Detailed Cash Flow Chart'!S95),0)
-IF('Financial Goals (non-recurring)'!$D$4=5,IF('Detailed Cash Flow Chart'!U95="",0,'Detailed Cash Flow Chart'!U95),0)
-IF('Financial Goals (non-recurring)'!$F$4=5,IF('Detailed Cash Flow Chart'!W95="",0,'Detailed Cash Flow Chart'!W95),0)
-IF('Financial Goals (non-recurring)'!$H$4=5,IF('Detailed Cash Flow Chart'!Y95="",0,'Detailed Cash Flow Chart'!Y95),0)
-IF('Financial Goals (non-recurring)'!$J$4=5,IF('Detailed Cash Flow Chart'!AA95="",0,'Detailed Cash Flow Chart'!AA95),0)
-IF('Financial Goals (recurring)'!$B$3=5,IF('Detailed Cash Flow Chart'!AG95="",0,'Detailed Cash Flow Chart'!AG95),0)
-IF('Financial Goals (recurring)'!$K$3=5,IF('Detailed Cash Flow Chart'!AN95="",0,'Detailed Cash Flow Chart'!AN95),0)</f>
        <v>#VALUE!</v>
      </c>
      <c r="AI95" s="145" t="e">
        <f ca="1">AG95
-IF('Financial Goals (non-recurring)'!$B$4=6,IF('Detailed Cash Flow Chart'!S95="",0,'Detailed Cash Flow Chart'!S95),0)
-IF('Financial Goals (non-recurring)'!$D$4=6,IF('Detailed Cash Flow Chart'!U95="",0,'Detailed Cash Flow Chart'!U95),0)
-IF('Financial Goals (non-recurring)'!$F$4=6,IF('Detailed Cash Flow Chart'!W95="",0,'Detailed Cash Flow Chart'!W95),0)
-IF('Financial Goals (non-recurring)'!$H$4=6,IF('Detailed Cash Flow Chart'!Y95="",0,'Detailed Cash Flow Chart'!Y95),0)
-IF('Financial Goals (non-recurring)'!$J$4=6,IF('Detailed Cash Flow Chart'!AA95="",0,'Detailed Cash Flow Chart'!AA95),0)
-IF('Financial Goals (recurring)'!$B$3=6,IF('Detailed Cash Flow Chart'!AG95="",0,'Detailed Cash Flow Chart'!AG95),0)
-IF('Financial Goals (recurring)'!$K$3=6,IF('Detailed Cash Flow Chart'!AN95="",0,'Detailed Cash Flow Chart'!AN95),0)</f>
        <v>#VALUE!</v>
      </c>
      <c r="AK95" s="145" t="e">
        <f ca="1">AI95
-IF('Financial Goals (non-recurring)'!$B$4=7,IF('Detailed Cash Flow Chart'!S95="",0,'Detailed Cash Flow Chart'!S95),0)
-IF('Financial Goals (non-recurring)'!$D$4=7,IF('Detailed Cash Flow Chart'!U95="",0,'Detailed Cash Flow Chart'!U95),0)
-IF('Financial Goals (non-recurring)'!$F$4=7,IF('Detailed Cash Flow Chart'!W95="",0,'Detailed Cash Flow Chart'!W95),0)
-IF('Financial Goals (non-recurring)'!$H$4=7,IF('Detailed Cash Flow Chart'!Y95="",0,'Detailed Cash Flow Chart'!Y95),0)
-IF('Financial Goals (non-recurring)'!$J$4=7,IF('Detailed Cash Flow Chart'!AA95="",0,'Detailed Cash Flow Chart'!AA95),0)
-IF('Financial Goals (recurring)'!$B$3=7,IF('Detailed Cash Flow Chart'!AG95="",0,'Detailed Cash Flow Chart'!AG95),0)
-IF('Financial Goals (recurring)'!$K$3=7,IF('Detailed Cash Flow Chart'!AN95="",0,'Detailed Cash Flow Chart'!AN95),0)</f>
        <v>#VALUE!</v>
      </c>
    </row>
    <row r="96" spans="1:37" ht="15.6">
      <c r="A96" s="38" t="str">
        <f ca="1">'Detailed Cash Flow Chart'!AJ96</f>
        <v/>
      </c>
      <c r="B96" s="40" t="str">
        <f ca="1">'Detailed Cash Flow Chart'!B96</f>
        <v/>
      </c>
      <c r="C96" s="87">
        <f t="shared" ca="1" si="21"/>
        <v>0</v>
      </c>
      <c r="D96" s="87">
        <f t="shared" ca="1" si="17"/>
        <v>0</v>
      </c>
      <c r="E96" s="87">
        <f t="shared" ca="1" si="18"/>
        <v>0</v>
      </c>
      <c r="F96" s="87">
        <f t="shared" ca="1" si="19"/>
        <v>0</v>
      </c>
      <c r="G96" s="87">
        <f t="shared" ca="1" si="20"/>
        <v>0</v>
      </c>
      <c r="H96" s="87">
        <f t="shared" ca="1" si="22"/>
        <v>0</v>
      </c>
      <c r="I96" s="87">
        <f ca="1">'Detailed Cash Flow Chart'!D96</f>
        <v>0</v>
      </c>
      <c r="J96" s="32" t="str">
        <f ca="1">'Detailed Cash Flow Chart'!C96</f>
        <v/>
      </c>
      <c r="K96" s="46">
        <f t="shared" ca="1" si="16"/>
        <v>0</v>
      </c>
      <c r="L96" s="32">
        <f ca="1">'Detailed Cash Flow Chart'!AQ96</f>
        <v>0</v>
      </c>
      <c r="M96" s="32">
        <f t="shared" ca="1" si="23"/>
        <v>0</v>
      </c>
      <c r="N96" s="28"/>
      <c r="O96" s="67"/>
      <c r="P96" s="67"/>
      <c r="Q96" s="67"/>
      <c r="R96" s="67"/>
      <c r="S96" s="67"/>
      <c r="T96" s="67"/>
      <c r="U96" s="67"/>
      <c r="W96" s="67"/>
      <c r="X96" s="67"/>
      <c r="Y96" s="140" t="e">
        <f ca="1">IF('Detailed Cash Flow Chart'!E96=0,NA(),M96-'Detailed Cash Flow Chart'!E96)</f>
        <v>#VALUE!</v>
      </c>
      <c r="Z96" s="83"/>
      <c r="AA96" s="141" t="e">
        <f ca="1">Y96
-IF('Financial Goals (non-recurring)'!$B$4=2,IF('Detailed Cash Flow Chart'!S96="",0,'Detailed Cash Flow Chart'!S96),0)
-IF('Financial Goals (non-recurring)'!$D$4=2,IF('Detailed Cash Flow Chart'!U96="",0,'Detailed Cash Flow Chart'!U96),0)
-IF('Financial Goals (non-recurring)'!$F$4=2,IF('Detailed Cash Flow Chart'!W96="",0,'Detailed Cash Flow Chart'!W96),0)
-IF('Financial Goals (non-recurring)'!$H$4=2,IF('Detailed Cash Flow Chart'!Y96="",0,'Detailed Cash Flow Chart'!Y96),0)
-IF('Financial Goals (non-recurring)'!$J$4=2,IF('Detailed Cash Flow Chart'!AA96="",0,'Detailed Cash Flow Chart'!AA96),0)
-IF('Financial Goals (recurring)'!$B$3=2,IF('Detailed Cash Flow Chart'!AG96="",0,'Detailed Cash Flow Chart'!AG96),0)
-IF('Financial Goals (recurring)'!$K$3=2,IF('Detailed Cash Flow Chart'!AN96="",0,'Detailed Cash Flow Chart'!AN96),0)</f>
        <v>#VALUE!</v>
      </c>
      <c r="AB96" s="139"/>
      <c r="AC96" s="140" t="e">
        <f ca="1">AA96
-IF('Financial Goals (non-recurring)'!$B$4=3,IF('Detailed Cash Flow Chart'!S96="",0,'Detailed Cash Flow Chart'!S96),0)
-IF('Financial Goals (non-recurring)'!$D$4=3,IF('Detailed Cash Flow Chart'!U96="",0,'Detailed Cash Flow Chart'!U96),0)
-IF('Financial Goals (non-recurring)'!$F$4=3,IF('Detailed Cash Flow Chart'!W96="",0,'Detailed Cash Flow Chart'!W96),0)
-IF('Financial Goals (non-recurring)'!$H$4=3,IF('Detailed Cash Flow Chart'!Y96="",0,'Detailed Cash Flow Chart'!Y96),0)
-IF('Financial Goals (non-recurring)'!$J$4=3,IF('Detailed Cash Flow Chart'!AA96="",0,'Detailed Cash Flow Chart'!AA96),0)
-IF('Financial Goals (recurring)'!$B$3=3,IF('Detailed Cash Flow Chart'!AG96="",0,'Detailed Cash Flow Chart'!AG96),0)
-IF('Financial Goals (recurring)'!$K$3=3,IF('Detailed Cash Flow Chart'!AN96="",0,'Detailed Cash Flow Chart'!AN96),0)</f>
        <v>#VALUE!</v>
      </c>
      <c r="AD96" s="83"/>
      <c r="AE96" s="146" t="e">
        <f ca="1">AC96
-IF('Financial Goals (non-recurring)'!$B$4=4,IF('Detailed Cash Flow Chart'!S96="",0,'Detailed Cash Flow Chart'!S96),0)
-IF('Financial Goals (non-recurring)'!$D$4=4,IF('Detailed Cash Flow Chart'!U96="",0,'Detailed Cash Flow Chart'!U96),0)
-IF('Financial Goals (non-recurring)'!$F$4=4,IF('Detailed Cash Flow Chart'!W96="",0,'Detailed Cash Flow Chart'!W96),0)
-IF('Financial Goals (non-recurring)'!$H$4=4,IF('Detailed Cash Flow Chart'!Y96="",0,'Detailed Cash Flow Chart'!Y96),0)
-IF('Financial Goals (non-recurring)'!$J$4=4,IF('Detailed Cash Flow Chart'!AA96="",0,'Detailed Cash Flow Chart'!AA96),0)
-IF('Financial Goals (recurring)'!$B$3=4,IF('Detailed Cash Flow Chart'!AG96="",0,'Detailed Cash Flow Chart'!AG96),0)
-IF('Financial Goals (recurring)'!$K$3=4,IF('Detailed Cash Flow Chart'!AN96="",0,'Detailed Cash Flow Chart'!AN96),0)</f>
        <v>#VALUE!</v>
      </c>
      <c r="AF96" s="139"/>
      <c r="AG96" s="145" t="e">
        <f ca="1">AE96
-IF('Financial Goals (non-recurring)'!$B$4=5,IF('Detailed Cash Flow Chart'!S96="",0,'Detailed Cash Flow Chart'!S96),0)
-IF('Financial Goals (non-recurring)'!$D$4=5,IF('Detailed Cash Flow Chart'!U96="",0,'Detailed Cash Flow Chart'!U96),0)
-IF('Financial Goals (non-recurring)'!$F$4=5,IF('Detailed Cash Flow Chart'!W96="",0,'Detailed Cash Flow Chart'!W96),0)
-IF('Financial Goals (non-recurring)'!$H$4=5,IF('Detailed Cash Flow Chart'!Y96="",0,'Detailed Cash Flow Chart'!Y96),0)
-IF('Financial Goals (non-recurring)'!$J$4=5,IF('Detailed Cash Flow Chart'!AA96="",0,'Detailed Cash Flow Chart'!AA96),0)
-IF('Financial Goals (recurring)'!$B$3=5,IF('Detailed Cash Flow Chart'!AG96="",0,'Detailed Cash Flow Chart'!AG96),0)
-IF('Financial Goals (recurring)'!$K$3=5,IF('Detailed Cash Flow Chart'!AN96="",0,'Detailed Cash Flow Chart'!AN96),0)</f>
        <v>#VALUE!</v>
      </c>
      <c r="AI96" s="145" t="e">
        <f ca="1">AG96
-IF('Financial Goals (non-recurring)'!$B$4=6,IF('Detailed Cash Flow Chart'!S96="",0,'Detailed Cash Flow Chart'!S96),0)
-IF('Financial Goals (non-recurring)'!$D$4=6,IF('Detailed Cash Flow Chart'!U96="",0,'Detailed Cash Flow Chart'!U96),0)
-IF('Financial Goals (non-recurring)'!$F$4=6,IF('Detailed Cash Flow Chart'!W96="",0,'Detailed Cash Flow Chart'!W96),0)
-IF('Financial Goals (non-recurring)'!$H$4=6,IF('Detailed Cash Flow Chart'!Y96="",0,'Detailed Cash Flow Chart'!Y96),0)
-IF('Financial Goals (non-recurring)'!$J$4=6,IF('Detailed Cash Flow Chart'!AA96="",0,'Detailed Cash Flow Chart'!AA96),0)
-IF('Financial Goals (recurring)'!$B$3=6,IF('Detailed Cash Flow Chart'!AG96="",0,'Detailed Cash Flow Chart'!AG96),0)
-IF('Financial Goals (recurring)'!$K$3=6,IF('Detailed Cash Flow Chart'!AN96="",0,'Detailed Cash Flow Chart'!AN96),0)</f>
        <v>#VALUE!</v>
      </c>
      <c r="AK96" s="145" t="e">
        <f ca="1">AI96
-IF('Financial Goals (non-recurring)'!$B$4=7,IF('Detailed Cash Flow Chart'!S96="",0,'Detailed Cash Flow Chart'!S96),0)
-IF('Financial Goals (non-recurring)'!$D$4=7,IF('Detailed Cash Flow Chart'!U96="",0,'Detailed Cash Flow Chart'!U96),0)
-IF('Financial Goals (non-recurring)'!$F$4=7,IF('Detailed Cash Flow Chart'!W96="",0,'Detailed Cash Flow Chart'!W96),0)
-IF('Financial Goals (non-recurring)'!$H$4=7,IF('Detailed Cash Flow Chart'!Y96="",0,'Detailed Cash Flow Chart'!Y96),0)
-IF('Financial Goals (non-recurring)'!$J$4=7,IF('Detailed Cash Flow Chart'!AA96="",0,'Detailed Cash Flow Chart'!AA96),0)
-IF('Financial Goals (recurring)'!$B$3=7,IF('Detailed Cash Flow Chart'!AG96="",0,'Detailed Cash Flow Chart'!AG96),0)
-IF('Financial Goals (recurring)'!$K$3=7,IF('Detailed Cash Flow Chart'!AN96="",0,'Detailed Cash Flow Chart'!AN96),0)</f>
        <v>#VALUE!</v>
      </c>
    </row>
    <row r="97" spans="1:37" ht="15.6">
      <c r="A97" s="38" t="str">
        <f ca="1">'Detailed Cash Flow Chart'!AJ97</f>
        <v/>
      </c>
      <c r="B97" s="40" t="str">
        <f ca="1">'Detailed Cash Flow Chart'!B97</f>
        <v/>
      </c>
      <c r="C97" s="87">
        <f t="shared" ca="1" si="21"/>
        <v>0</v>
      </c>
      <c r="D97" s="87">
        <f t="shared" ca="1" si="17"/>
        <v>0</v>
      </c>
      <c r="E97" s="87">
        <f t="shared" ca="1" si="18"/>
        <v>0</v>
      </c>
      <c r="F97" s="87">
        <f t="shared" ca="1" si="19"/>
        <v>0</v>
      </c>
      <c r="G97" s="87">
        <f t="shared" ca="1" si="20"/>
        <v>0</v>
      </c>
      <c r="H97" s="87">
        <f t="shared" ca="1" si="22"/>
        <v>0</v>
      </c>
      <c r="I97" s="87">
        <f ca="1">'Detailed Cash Flow Chart'!D97</f>
        <v>0</v>
      </c>
      <c r="J97" s="32" t="str">
        <f ca="1">'Detailed Cash Flow Chart'!C97</f>
        <v/>
      </c>
      <c r="K97" s="46">
        <f t="shared" ca="1" si="16"/>
        <v>0</v>
      </c>
      <c r="L97" s="32">
        <f ca="1">'Detailed Cash Flow Chart'!AQ97</f>
        <v>0</v>
      </c>
      <c r="M97" s="32">
        <f t="shared" ca="1" si="23"/>
        <v>0</v>
      </c>
      <c r="N97" s="28"/>
      <c r="O97" s="67"/>
      <c r="P97" s="67"/>
      <c r="Q97" s="67"/>
      <c r="R97" s="67"/>
      <c r="S97" s="67"/>
      <c r="T97" s="67"/>
      <c r="U97" s="67"/>
      <c r="W97" s="67"/>
      <c r="X97" s="67"/>
      <c r="Y97" s="140" t="e">
        <f ca="1">IF('Detailed Cash Flow Chart'!E97=0,NA(),M97-'Detailed Cash Flow Chart'!E97)</f>
        <v>#VALUE!</v>
      </c>
      <c r="Z97" s="83"/>
      <c r="AA97" s="141" t="e">
        <f ca="1">Y97
-IF('Financial Goals (non-recurring)'!$B$4=2,IF('Detailed Cash Flow Chart'!S97="",0,'Detailed Cash Flow Chart'!S97),0)
-IF('Financial Goals (non-recurring)'!$D$4=2,IF('Detailed Cash Flow Chart'!U97="",0,'Detailed Cash Flow Chart'!U97),0)
-IF('Financial Goals (non-recurring)'!$F$4=2,IF('Detailed Cash Flow Chart'!W97="",0,'Detailed Cash Flow Chart'!W97),0)
-IF('Financial Goals (non-recurring)'!$H$4=2,IF('Detailed Cash Flow Chart'!Y97="",0,'Detailed Cash Flow Chart'!Y97),0)
-IF('Financial Goals (non-recurring)'!$J$4=2,IF('Detailed Cash Flow Chart'!AA97="",0,'Detailed Cash Flow Chart'!AA97),0)
-IF('Financial Goals (recurring)'!$B$3=2,IF('Detailed Cash Flow Chart'!AG97="",0,'Detailed Cash Flow Chart'!AG97),0)
-IF('Financial Goals (recurring)'!$K$3=2,IF('Detailed Cash Flow Chart'!AN97="",0,'Detailed Cash Flow Chart'!AN97),0)</f>
        <v>#VALUE!</v>
      </c>
      <c r="AB97" s="139"/>
      <c r="AC97" s="140" t="e">
        <f ca="1">AA97
-IF('Financial Goals (non-recurring)'!$B$4=3,IF('Detailed Cash Flow Chart'!S97="",0,'Detailed Cash Flow Chart'!S97),0)
-IF('Financial Goals (non-recurring)'!$D$4=3,IF('Detailed Cash Flow Chart'!U97="",0,'Detailed Cash Flow Chart'!U97),0)
-IF('Financial Goals (non-recurring)'!$F$4=3,IF('Detailed Cash Flow Chart'!W97="",0,'Detailed Cash Flow Chart'!W97),0)
-IF('Financial Goals (non-recurring)'!$H$4=3,IF('Detailed Cash Flow Chart'!Y97="",0,'Detailed Cash Flow Chart'!Y97),0)
-IF('Financial Goals (non-recurring)'!$J$4=3,IF('Detailed Cash Flow Chart'!AA97="",0,'Detailed Cash Flow Chart'!AA97),0)
-IF('Financial Goals (recurring)'!$B$3=3,IF('Detailed Cash Flow Chart'!AG97="",0,'Detailed Cash Flow Chart'!AG97),0)
-IF('Financial Goals (recurring)'!$K$3=3,IF('Detailed Cash Flow Chart'!AN97="",0,'Detailed Cash Flow Chart'!AN97),0)</f>
        <v>#VALUE!</v>
      </c>
      <c r="AD97" s="83"/>
      <c r="AE97" s="146" t="e">
        <f ca="1">AC97
-IF('Financial Goals (non-recurring)'!$B$4=4,IF('Detailed Cash Flow Chart'!S97="",0,'Detailed Cash Flow Chart'!S97),0)
-IF('Financial Goals (non-recurring)'!$D$4=4,IF('Detailed Cash Flow Chart'!U97="",0,'Detailed Cash Flow Chart'!U97),0)
-IF('Financial Goals (non-recurring)'!$F$4=4,IF('Detailed Cash Flow Chart'!W97="",0,'Detailed Cash Flow Chart'!W97),0)
-IF('Financial Goals (non-recurring)'!$H$4=4,IF('Detailed Cash Flow Chart'!Y97="",0,'Detailed Cash Flow Chart'!Y97),0)
-IF('Financial Goals (non-recurring)'!$J$4=4,IF('Detailed Cash Flow Chart'!AA97="",0,'Detailed Cash Flow Chart'!AA97),0)
-IF('Financial Goals (recurring)'!$B$3=4,IF('Detailed Cash Flow Chart'!AG97="",0,'Detailed Cash Flow Chart'!AG97),0)
-IF('Financial Goals (recurring)'!$K$3=4,IF('Detailed Cash Flow Chart'!AN97="",0,'Detailed Cash Flow Chart'!AN97),0)</f>
        <v>#VALUE!</v>
      </c>
      <c r="AF97" s="139"/>
      <c r="AG97" s="145" t="e">
        <f ca="1">AE97
-IF('Financial Goals (non-recurring)'!$B$4=5,IF('Detailed Cash Flow Chart'!S97="",0,'Detailed Cash Flow Chart'!S97),0)
-IF('Financial Goals (non-recurring)'!$D$4=5,IF('Detailed Cash Flow Chart'!U97="",0,'Detailed Cash Flow Chart'!U97),0)
-IF('Financial Goals (non-recurring)'!$F$4=5,IF('Detailed Cash Flow Chart'!W97="",0,'Detailed Cash Flow Chart'!W97),0)
-IF('Financial Goals (non-recurring)'!$H$4=5,IF('Detailed Cash Flow Chart'!Y97="",0,'Detailed Cash Flow Chart'!Y97),0)
-IF('Financial Goals (non-recurring)'!$J$4=5,IF('Detailed Cash Flow Chart'!AA97="",0,'Detailed Cash Flow Chart'!AA97),0)
-IF('Financial Goals (recurring)'!$B$3=5,IF('Detailed Cash Flow Chart'!AG97="",0,'Detailed Cash Flow Chart'!AG97),0)
-IF('Financial Goals (recurring)'!$K$3=5,IF('Detailed Cash Flow Chart'!AN97="",0,'Detailed Cash Flow Chart'!AN97),0)</f>
        <v>#VALUE!</v>
      </c>
      <c r="AI97" s="145" t="e">
        <f ca="1">AG97
-IF('Financial Goals (non-recurring)'!$B$4=6,IF('Detailed Cash Flow Chart'!S97="",0,'Detailed Cash Flow Chart'!S97),0)
-IF('Financial Goals (non-recurring)'!$D$4=6,IF('Detailed Cash Flow Chart'!U97="",0,'Detailed Cash Flow Chart'!U97),0)
-IF('Financial Goals (non-recurring)'!$F$4=6,IF('Detailed Cash Flow Chart'!W97="",0,'Detailed Cash Flow Chart'!W97),0)
-IF('Financial Goals (non-recurring)'!$H$4=6,IF('Detailed Cash Flow Chart'!Y97="",0,'Detailed Cash Flow Chart'!Y97),0)
-IF('Financial Goals (non-recurring)'!$J$4=6,IF('Detailed Cash Flow Chart'!AA97="",0,'Detailed Cash Flow Chart'!AA97),0)
-IF('Financial Goals (recurring)'!$B$3=6,IF('Detailed Cash Flow Chart'!AG97="",0,'Detailed Cash Flow Chart'!AG97),0)
-IF('Financial Goals (recurring)'!$K$3=6,IF('Detailed Cash Flow Chart'!AN97="",0,'Detailed Cash Flow Chart'!AN97),0)</f>
        <v>#VALUE!</v>
      </c>
      <c r="AK97" s="145" t="e">
        <f ca="1">AI97
-IF('Financial Goals (non-recurring)'!$B$4=7,IF('Detailed Cash Flow Chart'!S97="",0,'Detailed Cash Flow Chart'!S97),0)
-IF('Financial Goals (non-recurring)'!$D$4=7,IF('Detailed Cash Flow Chart'!U97="",0,'Detailed Cash Flow Chart'!U97),0)
-IF('Financial Goals (non-recurring)'!$F$4=7,IF('Detailed Cash Flow Chart'!W97="",0,'Detailed Cash Flow Chart'!W97),0)
-IF('Financial Goals (non-recurring)'!$H$4=7,IF('Detailed Cash Flow Chart'!Y97="",0,'Detailed Cash Flow Chart'!Y97),0)
-IF('Financial Goals (non-recurring)'!$J$4=7,IF('Detailed Cash Flow Chart'!AA97="",0,'Detailed Cash Flow Chart'!AA97),0)
-IF('Financial Goals (recurring)'!$B$3=7,IF('Detailed Cash Flow Chart'!AG97="",0,'Detailed Cash Flow Chart'!AG97),0)
-IF('Financial Goals (recurring)'!$K$3=7,IF('Detailed Cash Flow Chart'!AN97="",0,'Detailed Cash Flow Chart'!AN97),0)</f>
        <v>#VALUE!</v>
      </c>
    </row>
    <row r="98" spans="1:37" ht="15.6">
      <c r="A98" s="38" t="str">
        <f ca="1">'Detailed Cash Flow Chart'!AJ98</f>
        <v/>
      </c>
      <c r="B98" s="40" t="str">
        <f ca="1">'Detailed Cash Flow Chart'!B98</f>
        <v/>
      </c>
      <c r="C98" s="87">
        <f t="shared" ca="1" si="21"/>
        <v>0</v>
      </c>
      <c r="D98" s="87">
        <f t="shared" ca="1" si="17"/>
        <v>0</v>
      </c>
      <c r="E98" s="87">
        <f t="shared" ca="1" si="18"/>
        <v>0</v>
      </c>
      <c r="F98" s="87">
        <f t="shared" ca="1" si="19"/>
        <v>0</v>
      </c>
      <c r="G98" s="87">
        <f t="shared" ca="1" si="20"/>
        <v>0</v>
      </c>
      <c r="H98" s="87">
        <f t="shared" ca="1" si="22"/>
        <v>0</v>
      </c>
      <c r="I98" s="87">
        <f ca="1">'Detailed Cash Flow Chart'!D98</f>
        <v>0</v>
      </c>
      <c r="J98" s="32" t="str">
        <f ca="1">'Detailed Cash Flow Chart'!C98</f>
        <v/>
      </c>
      <c r="K98" s="46">
        <f t="shared" ca="1" si="16"/>
        <v>0</v>
      </c>
      <c r="L98" s="32">
        <f ca="1">'Detailed Cash Flow Chart'!AQ98</f>
        <v>0</v>
      </c>
      <c r="M98" s="32">
        <f t="shared" ca="1" si="23"/>
        <v>0</v>
      </c>
      <c r="N98" s="28"/>
      <c r="O98" s="67"/>
      <c r="P98" s="67"/>
      <c r="Q98" s="67"/>
      <c r="R98" s="67"/>
      <c r="S98" s="67"/>
      <c r="T98" s="67"/>
      <c r="U98" s="67"/>
      <c r="W98" s="67"/>
      <c r="X98" s="67"/>
      <c r="Y98" s="140" t="e">
        <f ca="1">IF('Detailed Cash Flow Chart'!E98=0,NA(),M98-'Detailed Cash Flow Chart'!E98)</f>
        <v>#VALUE!</v>
      </c>
      <c r="Z98" s="83"/>
      <c r="AA98" s="141" t="e">
        <f ca="1">Y98
-IF('Financial Goals (non-recurring)'!$B$4=2,IF('Detailed Cash Flow Chart'!S98="",0,'Detailed Cash Flow Chart'!S98),0)
-IF('Financial Goals (non-recurring)'!$D$4=2,IF('Detailed Cash Flow Chart'!U98="",0,'Detailed Cash Flow Chart'!U98),0)
-IF('Financial Goals (non-recurring)'!$F$4=2,IF('Detailed Cash Flow Chart'!W98="",0,'Detailed Cash Flow Chart'!W98),0)
-IF('Financial Goals (non-recurring)'!$H$4=2,IF('Detailed Cash Flow Chart'!Y98="",0,'Detailed Cash Flow Chart'!Y98),0)
-IF('Financial Goals (non-recurring)'!$J$4=2,IF('Detailed Cash Flow Chart'!AA98="",0,'Detailed Cash Flow Chart'!AA98),0)
-IF('Financial Goals (recurring)'!$B$3=2,IF('Detailed Cash Flow Chart'!AG98="",0,'Detailed Cash Flow Chart'!AG98),0)
-IF('Financial Goals (recurring)'!$K$3=2,IF('Detailed Cash Flow Chart'!AN98="",0,'Detailed Cash Flow Chart'!AN98),0)</f>
        <v>#VALUE!</v>
      </c>
      <c r="AB98" s="139"/>
      <c r="AC98" s="140" t="e">
        <f ca="1">AA98
-IF('Financial Goals (non-recurring)'!$B$4=3,IF('Detailed Cash Flow Chart'!S98="",0,'Detailed Cash Flow Chart'!S98),0)
-IF('Financial Goals (non-recurring)'!$D$4=3,IF('Detailed Cash Flow Chart'!U98="",0,'Detailed Cash Flow Chart'!U98),0)
-IF('Financial Goals (non-recurring)'!$F$4=3,IF('Detailed Cash Flow Chart'!W98="",0,'Detailed Cash Flow Chart'!W98),0)
-IF('Financial Goals (non-recurring)'!$H$4=3,IF('Detailed Cash Flow Chart'!Y98="",0,'Detailed Cash Flow Chart'!Y98),0)
-IF('Financial Goals (non-recurring)'!$J$4=3,IF('Detailed Cash Flow Chart'!AA98="",0,'Detailed Cash Flow Chart'!AA98),0)
-IF('Financial Goals (recurring)'!$B$3=3,IF('Detailed Cash Flow Chart'!AG98="",0,'Detailed Cash Flow Chart'!AG98),0)
-IF('Financial Goals (recurring)'!$K$3=3,IF('Detailed Cash Flow Chart'!AN98="",0,'Detailed Cash Flow Chart'!AN98),0)</f>
        <v>#VALUE!</v>
      </c>
      <c r="AD98" s="83"/>
      <c r="AE98" s="146" t="e">
        <f ca="1">AC98
-IF('Financial Goals (non-recurring)'!$B$4=4,IF('Detailed Cash Flow Chart'!S98="",0,'Detailed Cash Flow Chart'!S98),0)
-IF('Financial Goals (non-recurring)'!$D$4=4,IF('Detailed Cash Flow Chart'!U98="",0,'Detailed Cash Flow Chart'!U98),0)
-IF('Financial Goals (non-recurring)'!$F$4=4,IF('Detailed Cash Flow Chart'!W98="",0,'Detailed Cash Flow Chart'!W98),0)
-IF('Financial Goals (non-recurring)'!$H$4=4,IF('Detailed Cash Flow Chart'!Y98="",0,'Detailed Cash Flow Chart'!Y98),0)
-IF('Financial Goals (non-recurring)'!$J$4=4,IF('Detailed Cash Flow Chart'!AA98="",0,'Detailed Cash Flow Chart'!AA98),0)
-IF('Financial Goals (recurring)'!$B$3=4,IF('Detailed Cash Flow Chart'!AG98="",0,'Detailed Cash Flow Chart'!AG98),0)
-IF('Financial Goals (recurring)'!$K$3=4,IF('Detailed Cash Flow Chart'!AN98="",0,'Detailed Cash Flow Chart'!AN98),0)</f>
        <v>#VALUE!</v>
      </c>
      <c r="AF98" s="139"/>
      <c r="AG98" s="145" t="e">
        <f ca="1">AE98
-IF('Financial Goals (non-recurring)'!$B$4=5,IF('Detailed Cash Flow Chart'!S98="",0,'Detailed Cash Flow Chart'!S98),0)
-IF('Financial Goals (non-recurring)'!$D$4=5,IF('Detailed Cash Flow Chart'!U98="",0,'Detailed Cash Flow Chart'!U98),0)
-IF('Financial Goals (non-recurring)'!$F$4=5,IF('Detailed Cash Flow Chart'!W98="",0,'Detailed Cash Flow Chart'!W98),0)
-IF('Financial Goals (non-recurring)'!$H$4=5,IF('Detailed Cash Flow Chart'!Y98="",0,'Detailed Cash Flow Chart'!Y98),0)
-IF('Financial Goals (non-recurring)'!$J$4=5,IF('Detailed Cash Flow Chart'!AA98="",0,'Detailed Cash Flow Chart'!AA98),0)
-IF('Financial Goals (recurring)'!$B$3=5,IF('Detailed Cash Flow Chart'!AG98="",0,'Detailed Cash Flow Chart'!AG98),0)
-IF('Financial Goals (recurring)'!$K$3=5,IF('Detailed Cash Flow Chart'!AN98="",0,'Detailed Cash Flow Chart'!AN98),0)</f>
        <v>#VALUE!</v>
      </c>
      <c r="AI98" s="145" t="e">
        <f ca="1">AG98
-IF('Financial Goals (non-recurring)'!$B$4=6,IF('Detailed Cash Flow Chart'!S98="",0,'Detailed Cash Flow Chart'!S98),0)
-IF('Financial Goals (non-recurring)'!$D$4=6,IF('Detailed Cash Flow Chart'!U98="",0,'Detailed Cash Flow Chart'!U98),0)
-IF('Financial Goals (non-recurring)'!$F$4=6,IF('Detailed Cash Flow Chart'!W98="",0,'Detailed Cash Flow Chart'!W98),0)
-IF('Financial Goals (non-recurring)'!$H$4=6,IF('Detailed Cash Flow Chart'!Y98="",0,'Detailed Cash Flow Chart'!Y98),0)
-IF('Financial Goals (non-recurring)'!$J$4=6,IF('Detailed Cash Flow Chart'!AA98="",0,'Detailed Cash Flow Chart'!AA98),0)
-IF('Financial Goals (recurring)'!$B$3=6,IF('Detailed Cash Flow Chart'!AG98="",0,'Detailed Cash Flow Chart'!AG98),0)
-IF('Financial Goals (recurring)'!$K$3=6,IF('Detailed Cash Flow Chart'!AN98="",0,'Detailed Cash Flow Chart'!AN98),0)</f>
        <v>#VALUE!</v>
      </c>
      <c r="AK98" s="145" t="e">
        <f ca="1">AI98
-IF('Financial Goals (non-recurring)'!$B$4=7,IF('Detailed Cash Flow Chart'!S98="",0,'Detailed Cash Flow Chart'!S98),0)
-IF('Financial Goals (non-recurring)'!$D$4=7,IF('Detailed Cash Flow Chart'!U98="",0,'Detailed Cash Flow Chart'!U98),0)
-IF('Financial Goals (non-recurring)'!$F$4=7,IF('Detailed Cash Flow Chart'!W98="",0,'Detailed Cash Flow Chart'!W98),0)
-IF('Financial Goals (non-recurring)'!$H$4=7,IF('Detailed Cash Flow Chart'!Y98="",0,'Detailed Cash Flow Chart'!Y98),0)
-IF('Financial Goals (non-recurring)'!$J$4=7,IF('Detailed Cash Flow Chart'!AA98="",0,'Detailed Cash Flow Chart'!AA98),0)
-IF('Financial Goals (recurring)'!$B$3=7,IF('Detailed Cash Flow Chart'!AG98="",0,'Detailed Cash Flow Chart'!AG98),0)
-IF('Financial Goals (recurring)'!$K$3=7,IF('Detailed Cash Flow Chart'!AN98="",0,'Detailed Cash Flow Chart'!AN98),0)</f>
        <v>#VALUE!</v>
      </c>
    </row>
    <row r="99" spans="1:37" ht="15.6">
      <c r="A99" s="38" t="str">
        <f ca="1">'Detailed Cash Flow Chart'!AJ99</f>
        <v/>
      </c>
      <c r="B99" s="40" t="str">
        <f ca="1">'Detailed Cash Flow Chart'!B99</f>
        <v/>
      </c>
      <c r="C99" s="87">
        <f t="shared" ca="1" si="21"/>
        <v>0</v>
      </c>
      <c r="D99" s="87">
        <f t="shared" ca="1" si="17"/>
        <v>0</v>
      </c>
      <c r="E99" s="87">
        <f t="shared" ca="1" si="18"/>
        <v>0</v>
      </c>
      <c r="F99" s="87">
        <f t="shared" ca="1" si="19"/>
        <v>0</v>
      </c>
      <c r="G99" s="87">
        <f t="shared" ca="1" si="20"/>
        <v>0</v>
      </c>
      <c r="H99" s="87">
        <f t="shared" ca="1" si="22"/>
        <v>0</v>
      </c>
      <c r="I99" s="87">
        <f ca="1">'Detailed Cash Flow Chart'!D99</f>
        <v>0</v>
      </c>
      <c r="J99" s="32" t="str">
        <f ca="1">'Detailed Cash Flow Chart'!C99</f>
        <v/>
      </c>
      <c r="K99" s="46">
        <f t="shared" ca="1" si="16"/>
        <v>0</v>
      </c>
      <c r="L99" s="32">
        <f ca="1">'Detailed Cash Flow Chart'!AQ99</f>
        <v>0</v>
      </c>
      <c r="M99" s="32">
        <f t="shared" ca="1" si="23"/>
        <v>0</v>
      </c>
      <c r="N99" s="28"/>
      <c r="O99" s="67"/>
      <c r="P99" s="67"/>
      <c r="Q99" s="67"/>
      <c r="R99" s="67"/>
      <c r="S99" s="67"/>
      <c r="T99" s="67"/>
      <c r="U99" s="67"/>
      <c r="W99" s="67"/>
      <c r="X99" s="67"/>
      <c r="Y99" s="140" t="e">
        <f ca="1">IF('Detailed Cash Flow Chart'!E99=0,NA(),M99-'Detailed Cash Flow Chart'!E99)</f>
        <v>#VALUE!</v>
      </c>
      <c r="Z99" s="83"/>
      <c r="AA99" s="141" t="e">
        <f ca="1">Y99
-IF('Financial Goals (non-recurring)'!$B$4=2,IF('Detailed Cash Flow Chart'!S99="",0,'Detailed Cash Flow Chart'!S99),0)
-IF('Financial Goals (non-recurring)'!$D$4=2,IF('Detailed Cash Flow Chart'!U99="",0,'Detailed Cash Flow Chart'!U99),0)
-IF('Financial Goals (non-recurring)'!$F$4=2,IF('Detailed Cash Flow Chart'!W99="",0,'Detailed Cash Flow Chart'!W99),0)
-IF('Financial Goals (non-recurring)'!$H$4=2,IF('Detailed Cash Flow Chart'!Y99="",0,'Detailed Cash Flow Chart'!Y99),0)
-IF('Financial Goals (non-recurring)'!$J$4=2,IF('Detailed Cash Flow Chart'!AA99="",0,'Detailed Cash Flow Chart'!AA99),0)
-IF('Financial Goals (recurring)'!$B$3=2,IF('Detailed Cash Flow Chart'!AG99="",0,'Detailed Cash Flow Chart'!AG99),0)
-IF('Financial Goals (recurring)'!$K$3=2,IF('Detailed Cash Flow Chart'!AN99="",0,'Detailed Cash Flow Chart'!AN99),0)</f>
        <v>#VALUE!</v>
      </c>
      <c r="AB99" s="139"/>
      <c r="AC99" s="140" t="e">
        <f ca="1">AA99
-IF('Financial Goals (non-recurring)'!$B$4=3,IF('Detailed Cash Flow Chart'!S99="",0,'Detailed Cash Flow Chart'!S99),0)
-IF('Financial Goals (non-recurring)'!$D$4=3,IF('Detailed Cash Flow Chart'!U99="",0,'Detailed Cash Flow Chart'!U99),0)
-IF('Financial Goals (non-recurring)'!$F$4=3,IF('Detailed Cash Flow Chart'!W99="",0,'Detailed Cash Flow Chart'!W99),0)
-IF('Financial Goals (non-recurring)'!$H$4=3,IF('Detailed Cash Flow Chart'!Y99="",0,'Detailed Cash Flow Chart'!Y99),0)
-IF('Financial Goals (non-recurring)'!$J$4=3,IF('Detailed Cash Flow Chart'!AA99="",0,'Detailed Cash Flow Chart'!AA99),0)
-IF('Financial Goals (recurring)'!$B$3=3,IF('Detailed Cash Flow Chart'!AG99="",0,'Detailed Cash Flow Chart'!AG99),0)
-IF('Financial Goals (recurring)'!$K$3=3,IF('Detailed Cash Flow Chart'!AN99="",0,'Detailed Cash Flow Chart'!AN99),0)</f>
        <v>#VALUE!</v>
      </c>
      <c r="AD99" s="83"/>
      <c r="AE99" s="146" t="e">
        <f ca="1">AC99
-IF('Financial Goals (non-recurring)'!$B$4=4,IF('Detailed Cash Flow Chart'!S99="",0,'Detailed Cash Flow Chart'!S99),0)
-IF('Financial Goals (non-recurring)'!$D$4=4,IF('Detailed Cash Flow Chart'!U99="",0,'Detailed Cash Flow Chart'!U99),0)
-IF('Financial Goals (non-recurring)'!$F$4=4,IF('Detailed Cash Flow Chart'!W99="",0,'Detailed Cash Flow Chart'!W99),0)
-IF('Financial Goals (non-recurring)'!$H$4=4,IF('Detailed Cash Flow Chart'!Y99="",0,'Detailed Cash Flow Chart'!Y99),0)
-IF('Financial Goals (non-recurring)'!$J$4=4,IF('Detailed Cash Flow Chart'!AA99="",0,'Detailed Cash Flow Chart'!AA99),0)
-IF('Financial Goals (recurring)'!$B$3=4,IF('Detailed Cash Flow Chart'!AG99="",0,'Detailed Cash Flow Chart'!AG99),0)
-IF('Financial Goals (recurring)'!$K$3=4,IF('Detailed Cash Flow Chart'!AN99="",0,'Detailed Cash Flow Chart'!AN99),0)</f>
        <v>#VALUE!</v>
      </c>
      <c r="AF99" s="139"/>
      <c r="AG99" s="145" t="e">
        <f ca="1">AE99
-IF('Financial Goals (non-recurring)'!$B$4=5,IF('Detailed Cash Flow Chart'!S99="",0,'Detailed Cash Flow Chart'!S99),0)
-IF('Financial Goals (non-recurring)'!$D$4=5,IF('Detailed Cash Flow Chart'!U99="",0,'Detailed Cash Flow Chart'!U99),0)
-IF('Financial Goals (non-recurring)'!$F$4=5,IF('Detailed Cash Flow Chart'!W99="",0,'Detailed Cash Flow Chart'!W99),0)
-IF('Financial Goals (non-recurring)'!$H$4=5,IF('Detailed Cash Flow Chart'!Y99="",0,'Detailed Cash Flow Chart'!Y99),0)
-IF('Financial Goals (non-recurring)'!$J$4=5,IF('Detailed Cash Flow Chart'!AA99="",0,'Detailed Cash Flow Chart'!AA99),0)
-IF('Financial Goals (recurring)'!$B$3=5,IF('Detailed Cash Flow Chart'!AG99="",0,'Detailed Cash Flow Chart'!AG99),0)
-IF('Financial Goals (recurring)'!$K$3=5,IF('Detailed Cash Flow Chart'!AN99="",0,'Detailed Cash Flow Chart'!AN99),0)</f>
        <v>#VALUE!</v>
      </c>
      <c r="AI99" s="145" t="e">
        <f ca="1">AG99
-IF('Financial Goals (non-recurring)'!$B$4=6,IF('Detailed Cash Flow Chart'!S99="",0,'Detailed Cash Flow Chart'!S99),0)
-IF('Financial Goals (non-recurring)'!$D$4=6,IF('Detailed Cash Flow Chart'!U99="",0,'Detailed Cash Flow Chart'!U99),0)
-IF('Financial Goals (non-recurring)'!$F$4=6,IF('Detailed Cash Flow Chart'!W99="",0,'Detailed Cash Flow Chart'!W99),0)
-IF('Financial Goals (non-recurring)'!$H$4=6,IF('Detailed Cash Flow Chart'!Y99="",0,'Detailed Cash Flow Chart'!Y99),0)
-IF('Financial Goals (non-recurring)'!$J$4=6,IF('Detailed Cash Flow Chart'!AA99="",0,'Detailed Cash Flow Chart'!AA99),0)
-IF('Financial Goals (recurring)'!$B$3=6,IF('Detailed Cash Flow Chart'!AG99="",0,'Detailed Cash Flow Chart'!AG99),0)
-IF('Financial Goals (recurring)'!$K$3=6,IF('Detailed Cash Flow Chart'!AN99="",0,'Detailed Cash Flow Chart'!AN99),0)</f>
        <v>#VALUE!</v>
      </c>
      <c r="AK99" s="145" t="e">
        <f ca="1">AI99
-IF('Financial Goals (non-recurring)'!$B$4=7,IF('Detailed Cash Flow Chart'!S99="",0,'Detailed Cash Flow Chart'!S99),0)
-IF('Financial Goals (non-recurring)'!$D$4=7,IF('Detailed Cash Flow Chart'!U99="",0,'Detailed Cash Flow Chart'!U99),0)
-IF('Financial Goals (non-recurring)'!$F$4=7,IF('Detailed Cash Flow Chart'!W99="",0,'Detailed Cash Flow Chart'!W99),0)
-IF('Financial Goals (non-recurring)'!$H$4=7,IF('Detailed Cash Flow Chart'!Y99="",0,'Detailed Cash Flow Chart'!Y99),0)
-IF('Financial Goals (non-recurring)'!$J$4=7,IF('Detailed Cash Flow Chart'!AA99="",0,'Detailed Cash Flow Chart'!AA99),0)
-IF('Financial Goals (recurring)'!$B$3=7,IF('Detailed Cash Flow Chart'!AG99="",0,'Detailed Cash Flow Chart'!AG99),0)
-IF('Financial Goals (recurring)'!$K$3=7,IF('Detailed Cash Flow Chart'!AN99="",0,'Detailed Cash Flow Chart'!AN99),0)</f>
        <v>#VALUE!</v>
      </c>
    </row>
    <row r="100" spans="1:37" ht="15.6">
      <c r="A100" s="38" t="str">
        <f ca="1">'Detailed Cash Flow Chart'!AJ100</f>
        <v/>
      </c>
      <c r="B100" s="40" t="str">
        <f ca="1">'Detailed Cash Flow Chart'!B100</f>
        <v/>
      </c>
      <c r="C100" s="87">
        <f t="shared" ca="1" si="21"/>
        <v>0</v>
      </c>
      <c r="D100" s="87">
        <f t="shared" ref="D100:D131" ca="1" si="24">IF(A100&gt;=syear1,IF(A100&lt;=eyear1,passive*(1+incp)^(A100-YEAR(TODAY())),0),0)</f>
        <v>0</v>
      </c>
      <c r="E100" s="87">
        <f t="shared" ref="E100:E131" ca="1" si="25">IF(A100&gt;=syear2,IF(A100&lt;=eyear2,passive2*(1+incp1)^(A100-YEAR(TODAY())),0),0)</f>
        <v>0</v>
      </c>
      <c r="F100" s="87">
        <f t="shared" ref="F100:F131" ca="1" si="26">IF(A100&gt;=sryear1,IF(A100&lt;=eryear1,passiver*(1+incpr)^(A100-YEAR(TODAY())),0),0)</f>
        <v>0</v>
      </c>
      <c r="G100" s="87">
        <f t="shared" ref="G100:G131" ca="1" si="27">IF(A100&gt;=sryear2,IF(A100&lt;=eryear2,passiver1*(1+incpr1)^(A100-YEAR(TODAY())),0),0)</f>
        <v>0</v>
      </c>
      <c r="H100" s="87">
        <f t="shared" ca="1" si="22"/>
        <v>0</v>
      </c>
      <c r="I100" s="87">
        <f ca="1">'Detailed Cash Flow Chart'!D100</f>
        <v>0</v>
      </c>
      <c r="J100" s="32" t="str">
        <f ca="1">'Detailed Cash Flow Chart'!C100</f>
        <v/>
      </c>
      <c r="K100" s="46">
        <f t="shared" ca="1" si="16"/>
        <v>0</v>
      </c>
      <c r="L100" s="32">
        <f ca="1">'Detailed Cash Flow Chart'!AQ100</f>
        <v>0</v>
      </c>
      <c r="M100" s="32">
        <f t="shared" ca="1" si="23"/>
        <v>0</v>
      </c>
      <c r="N100" s="28"/>
      <c r="O100" s="67"/>
      <c r="P100" s="67"/>
      <c r="Q100" s="67"/>
      <c r="R100" s="67"/>
      <c r="S100" s="67"/>
      <c r="T100" s="67"/>
      <c r="U100" s="67"/>
      <c r="W100" s="67"/>
      <c r="X100" s="67"/>
      <c r="Y100" s="140" t="e">
        <f ca="1">IF('Detailed Cash Flow Chart'!E100=0,NA(),M100-'Detailed Cash Flow Chart'!E100)</f>
        <v>#VALUE!</v>
      </c>
      <c r="Z100" s="83"/>
      <c r="AA100" s="141" t="e">
        <f ca="1">Y100
-IF('Financial Goals (non-recurring)'!$B$4=2,IF('Detailed Cash Flow Chart'!S100="",0,'Detailed Cash Flow Chart'!S100),0)
-IF('Financial Goals (non-recurring)'!$D$4=2,IF('Detailed Cash Flow Chart'!U100="",0,'Detailed Cash Flow Chart'!U100),0)
-IF('Financial Goals (non-recurring)'!$F$4=2,IF('Detailed Cash Flow Chart'!W100="",0,'Detailed Cash Flow Chart'!W100),0)
-IF('Financial Goals (non-recurring)'!$H$4=2,IF('Detailed Cash Flow Chart'!Y100="",0,'Detailed Cash Flow Chart'!Y100),0)
-IF('Financial Goals (non-recurring)'!$J$4=2,IF('Detailed Cash Flow Chart'!AA100="",0,'Detailed Cash Flow Chart'!AA100),0)
-IF('Financial Goals (recurring)'!$B$3=2,IF('Detailed Cash Flow Chart'!AG100="",0,'Detailed Cash Flow Chart'!AG100),0)
-IF('Financial Goals (recurring)'!$K$3=2,IF('Detailed Cash Flow Chart'!AN100="",0,'Detailed Cash Flow Chart'!AN100),0)</f>
        <v>#VALUE!</v>
      </c>
      <c r="AB100" s="139"/>
      <c r="AC100" s="140" t="e">
        <f ca="1">AA100
-IF('Financial Goals (non-recurring)'!$B$4=3,IF('Detailed Cash Flow Chart'!S100="",0,'Detailed Cash Flow Chart'!S100),0)
-IF('Financial Goals (non-recurring)'!$D$4=3,IF('Detailed Cash Flow Chart'!U100="",0,'Detailed Cash Flow Chart'!U100),0)
-IF('Financial Goals (non-recurring)'!$F$4=3,IF('Detailed Cash Flow Chart'!W100="",0,'Detailed Cash Flow Chart'!W100),0)
-IF('Financial Goals (non-recurring)'!$H$4=3,IF('Detailed Cash Flow Chart'!Y100="",0,'Detailed Cash Flow Chart'!Y100),0)
-IF('Financial Goals (non-recurring)'!$J$4=3,IF('Detailed Cash Flow Chart'!AA100="",0,'Detailed Cash Flow Chart'!AA100),0)
-IF('Financial Goals (recurring)'!$B$3=3,IF('Detailed Cash Flow Chart'!AG100="",0,'Detailed Cash Flow Chart'!AG100),0)
-IF('Financial Goals (recurring)'!$K$3=3,IF('Detailed Cash Flow Chart'!AN100="",0,'Detailed Cash Flow Chart'!AN100),0)</f>
        <v>#VALUE!</v>
      </c>
      <c r="AD100" s="83"/>
      <c r="AE100" s="146" t="e">
        <f ca="1">AC100
-IF('Financial Goals (non-recurring)'!$B$4=4,IF('Detailed Cash Flow Chart'!S100="",0,'Detailed Cash Flow Chart'!S100),0)
-IF('Financial Goals (non-recurring)'!$D$4=4,IF('Detailed Cash Flow Chart'!U100="",0,'Detailed Cash Flow Chart'!U100),0)
-IF('Financial Goals (non-recurring)'!$F$4=4,IF('Detailed Cash Flow Chart'!W100="",0,'Detailed Cash Flow Chart'!W100),0)
-IF('Financial Goals (non-recurring)'!$H$4=4,IF('Detailed Cash Flow Chart'!Y100="",0,'Detailed Cash Flow Chart'!Y100),0)
-IF('Financial Goals (non-recurring)'!$J$4=4,IF('Detailed Cash Flow Chart'!AA100="",0,'Detailed Cash Flow Chart'!AA100),0)
-IF('Financial Goals (recurring)'!$B$3=4,IF('Detailed Cash Flow Chart'!AG100="",0,'Detailed Cash Flow Chart'!AG100),0)
-IF('Financial Goals (recurring)'!$K$3=4,IF('Detailed Cash Flow Chart'!AN100="",0,'Detailed Cash Flow Chart'!AN100),0)</f>
        <v>#VALUE!</v>
      </c>
      <c r="AF100" s="139"/>
      <c r="AG100" s="145" t="e">
        <f ca="1">AE100
-IF('Financial Goals (non-recurring)'!$B$4=5,IF('Detailed Cash Flow Chart'!S100="",0,'Detailed Cash Flow Chart'!S100),0)
-IF('Financial Goals (non-recurring)'!$D$4=5,IF('Detailed Cash Flow Chart'!U100="",0,'Detailed Cash Flow Chart'!U100),0)
-IF('Financial Goals (non-recurring)'!$F$4=5,IF('Detailed Cash Flow Chart'!W100="",0,'Detailed Cash Flow Chart'!W100),0)
-IF('Financial Goals (non-recurring)'!$H$4=5,IF('Detailed Cash Flow Chart'!Y100="",0,'Detailed Cash Flow Chart'!Y100),0)
-IF('Financial Goals (non-recurring)'!$J$4=5,IF('Detailed Cash Flow Chart'!AA100="",0,'Detailed Cash Flow Chart'!AA100),0)
-IF('Financial Goals (recurring)'!$B$3=5,IF('Detailed Cash Flow Chart'!AG100="",0,'Detailed Cash Flow Chart'!AG100),0)
-IF('Financial Goals (recurring)'!$K$3=5,IF('Detailed Cash Flow Chart'!AN100="",0,'Detailed Cash Flow Chart'!AN100),0)</f>
        <v>#VALUE!</v>
      </c>
      <c r="AI100" s="145" t="e">
        <f ca="1">AG100
-IF('Financial Goals (non-recurring)'!$B$4=6,IF('Detailed Cash Flow Chart'!S100="",0,'Detailed Cash Flow Chart'!S100),0)
-IF('Financial Goals (non-recurring)'!$D$4=6,IF('Detailed Cash Flow Chart'!U100="",0,'Detailed Cash Flow Chart'!U100),0)
-IF('Financial Goals (non-recurring)'!$F$4=6,IF('Detailed Cash Flow Chart'!W100="",0,'Detailed Cash Flow Chart'!W100),0)
-IF('Financial Goals (non-recurring)'!$H$4=6,IF('Detailed Cash Flow Chart'!Y100="",0,'Detailed Cash Flow Chart'!Y100),0)
-IF('Financial Goals (non-recurring)'!$J$4=6,IF('Detailed Cash Flow Chart'!AA100="",0,'Detailed Cash Flow Chart'!AA100),0)
-IF('Financial Goals (recurring)'!$B$3=6,IF('Detailed Cash Flow Chart'!AG100="",0,'Detailed Cash Flow Chart'!AG100),0)
-IF('Financial Goals (recurring)'!$K$3=6,IF('Detailed Cash Flow Chart'!AN100="",0,'Detailed Cash Flow Chart'!AN100),0)</f>
        <v>#VALUE!</v>
      </c>
      <c r="AK100" s="145" t="e">
        <f ca="1">AI100
-IF('Financial Goals (non-recurring)'!$B$4=7,IF('Detailed Cash Flow Chart'!S100="",0,'Detailed Cash Flow Chart'!S100),0)
-IF('Financial Goals (non-recurring)'!$D$4=7,IF('Detailed Cash Flow Chart'!U100="",0,'Detailed Cash Flow Chart'!U100),0)
-IF('Financial Goals (non-recurring)'!$F$4=7,IF('Detailed Cash Flow Chart'!W100="",0,'Detailed Cash Flow Chart'!W100),0)
-IF('Financial Goals (non-recurring)'!$H$4=7,IF('Detailed Cash Flow Chart'!Y100="",0,'Detailed Cash Flow Chart'!Y100),0)
-IF('Financial Goals (non-recurring)'!$J$4=7,IF('Detailed Cash Flow Chart'!AA100="",0,'Detailed Cash Flow Chart'!AA100),0)
-IF('Financial Goals (recurring)'!$B$3=7,IF('Detailed Cash Flow Chart'!AG100="",0,'Detailed Cash Flow Chart'!AG100),0)
-IF('Financial Goals (recurring)'!$K$3=7,IF('Detailed Cash Flow Chart'!AN100="",0,'Detailed Cash Flow Chart'!AN100),0)</f>
        <v>#VALUE!</v>
      </c>
    </row>
    <row r="101" spans="1:37" ht="15.6">
      <c r="A101" s="38" t="str">
        <f ca="1">'Detailed Cash Flow Chart'!AJ101</f>
        <v/>
      </c>
      <c r="B101" s="40" t="str">
        <f ca="1">'Detailed Cash Flow Chart'!B101</f>
        <v/>
      </c>
      <c r="C101" s="87">
        <f t="shared" ref="C101:C132" ca="1" si="28">IF(A100&lt;(y+wy+1),C100+C100*inc,0)</f>
        <v>0</v>
      </c>
      <c r="D101" s="87">
        <f t="shared" ca="1" si="24"/>
        <v>0</v>
      </c>
      <c r="E101" s="87">
        <f t="shared" ca="1" si="25"/>
        <v>0</v>
      </c>
      <c r="F101" s="87">
        <f t="shared" ca="1" si="26"/>
        <v>0</v>
      </c>
      <c r="G101" s="87">
        <f t="shared" ca="1" si="27"/>
        <v>0</v>
      </c>
      <c r="H101" s="87">
        <f t="shared" ca="1" si="22"/>
        <v>0</v>
      </c>
      <c r="I101" s="87">
        <f ca="1">'Detailed Cash Flow Chart'!D101</f>
        <v>0</v>
      </c>
      <c r="J101" s="32" t="str">
        <f ca="1">'Detailed Cash Flow Chart'!C101</f>
        <v/>
      </c>
      <c r="K101" s="46">
        <f t="shared" ca="1" si="16"/>
        <v>0</v>
      </c>
      <c r="L101" s="32">
        <f ca="1">'Detailed Cash Flow Chart'!AQ101</f>
        <v>0</v>
      </c>
      <c r="M101" s="32">
        <f t="shared" ca="1" si="23"/>
        <v>0</v>
      </c>
      <c r="N101" s="28"/>
      <c r="O101" s="67"/>
      <c r="P101" s="67"/>
      <c r="Q101" s="67"/>
      <c r="R101" s="67"/>
      <c r="S101" s="67"/>
      <c r="T101" s="67"/>
      <c r="U101" s="67"/>
      <c r="W101" s="67"/>
      <c r="X101" s="67"/>
      <c r="Y101" s="140" t="e">
        <f ca="1">IF('Detailed Cash Flow Chart'!E101=0,NA(),M101-'Detailed Cash Flow Chart'!E101)</f>
        <v>#VALUE!</v>
      </c>
      <c r="Z101" s="83"/>
      <c r="AA101" s="141" t="e">
        <f ca="1">Y101
-IF('Financial Goals (non-recurring)'!$B$4=2,IF('Detailed Cash Flow Chart'!S101="",0,'Detailed Cash Flow Chart'!S101),0)
-IF('Financial Goals (non-recurring)'!$D$4=2,IF('Detailed Cash Flow Chart'!U101="",0,'Detailed Cash Flow Chart'!U101),0)
-IF('Financial Goals (non-recurring)'!$F$4=2,IF('Detailed Cash Flow Chart'!W101="",0,'Detailed Cash Flow Chart'!W101),0)
-IF('Financial Goals (non-recurring)'!$H$4=2,IF('Detailed Cash Flow Chart'!Y101="",0,'Detailed Cash Flow Chart'!Y101),0)
-IF('Financial Goals (non-recurring)'!$J$4=2,IF('Detailed Cash Flow Chart'!AA101="",0,'Detailed Cash Flow Chart'!AA101),0)
-IF('Financial Goals (recurring)'!$B$3=2,IF('Detailed Cash Flow Chart'!AG101="",0,'Detailed Cash Flow Chart'!AG101),0)
-IF('Financial Goals (recurring)'!$K$3=2,IF('Detailed Cash Flow Chart'!AN101="",0,'Detailed Cash Flow Chart'!AN101),0)</f>
        <v>#VALUE!</v>
      </c>
      <c r="AB101" s="139"/>
      <c r="AC101" s="140" t="e">
        <f ca="1">AA101
-IF('Financial Goals (non-recurring)'!$B$4=3,IF('Detailed Cash Flow Chart'!S101="",0,'Detailed Cash Flow Chart'!S101),0)
-IF('Financial Goals (non-recurring)'!$D$4=3,IF('Detailed Cash Flow Chart'!U101="",0,'Detailed Cash Flow Chart'!U101),0)
-IF('Financial Goals (non-recurring)'!$F$4=3,IF('Detailed Cash Flow Chart'!W101="",0,'Detailed Cash Flow Chart'!W101),0)
-IF('Financial Goals (non-recurring)'!$H$4=3,IF('Detailed Cash Flow Chart'!Y101="",0,'Detailed Cash Flow Chart'!Y101),0)
-IF('Financial Goals (non-recurring)'!$J$4=3,IF('Detailed Cash Flow Chart'!AA101="",0,'Detailed Cash Flow Chart'!AA101),0)
-IF('Financial Goals (recurring)'!$B$3=3,IF('Detailed Cash Flow Chart'!AG101="",0,'Detailed Cash Flow Chart'!AG101),0)
-IF('Financial Goals (recurring)'!$K$3=3,IF('Detailed Cash Flow Chart'!AN101="",0,'Detailed Cash Flow Chart'!AN101),0)</f>
        <v>#VALUE!</v>
      </c>
      <c r="AD101" s="83"/>
      <c r="AE101" s="146" t="e">
        <f ca="1">AC101
-IF('Financial Goals (non-recurring)'!$B$4=4,IF('Detailed Cash Flow Chart'!S101="",0,'Detailed Cash Flow Chart'!S101),0)
-IF('Financial Goals (non-recurring)'!$D$4=4,IF('Detailed Cash Flow Chart'!U101="",0,'Detailed Cash Flow Chart'!U101),0)
-IF('Financial Goals (non-recurring)'!$F$4=4,IF('Detailed Cash Flow Chart'!W101="",0,'Detailed Cash Flow Chart'!W101),0)
-IF('Financial Goals (non-recurring)'!$H$4=4,IF('Detailed Cash Flow Chart'!Y101="",0,'Detailed Cash Flow Chart'!Y101),0)
-IF('Financial Goals (non-recurring)'!$J$4=4,IF('Detailed Cash Flow Chart'!AA101="",0,'Detailed Cash Flow Chart'!AA101),0)
-IF('Financial Goals (recurring)'!$B$3=4,IF('Detailed Cash Flow Chart'!AG101="",0,'Detailed Cash Flow Chart'!AG101),0)
-IF('Financial Goals (recurring)'!$K$3=4,IF('Detailed Cash Flow Chart'!AN101="",0,'Detailed Cash Flow Chart'!AN101),0)</f>
        <v>#VALUE!</v>
      </c>
      <c r="AF101" s="139"/>
      <c r="AG101" s="145" t="e">
        <f ca="1">AE101
-IF('Financial Goals (non-recurring)'!$B$4=5,IF('Detailed Cash Flow Chart'!S101="",0,'Detailed Cash Flow Chart'!S101),0)
-IF('Financial Goals (non-recurring)'!$D$4=5,IF('Detailed Cash Flow Chart'!U101="",0,'Detailed Cash Flow Chart'!U101),0)
-IF('Financial Goals (non-recurring)'!$F$4=5,IF('Detailed Cash Flow Chart'!W101="",0,'Detailed Cash Flow Chart'!W101),0)
-IF('Financial Goals (non-recurring)'!$H$4=5,IF('Detailed Cash Flow Chart'!Y101="",0,'Detailed Cash Flow Chart'!Y101),0)
-IF('Financial Goals (non-recurring)'!$J$4=5,IF('Detailed Cash Flow Chart'!AA101="",0,'Detailed Cash Flow Chart'!AA101),0)
-IF('Financial Goals (recurring)'!$B$3=5,IF('Detailed Cash Flow Chart'!AG101="",0,'Detailed Cash Flow Chart'!AG101),0)
-IF('Financial Goals (recurring)'!$K$3=5,IF('Detailed Cash Flow Chart'!AN101="",0,'Detailed Cash Flow Chart'!AN101),0)</f>
        <v>#VALUE!</v>
      </c>
      <c r="AI101" s="145" t="e">
        <f ca="1">AG101
-IF('Financial Goals (non-recurring)'!$B$4=6,IF('Detailed Cash Flow Chart'!S101="",0,'Detailed Cash Flow Chart'!S101),0)
-IF('Financial Goals (non-recurring)'!$D$4=6,IF('Detailed Cash Flow Chart'!U101="",0,'Detailed Cash Flow Chart'!U101),0)
-IF('Financial Goals (non-recurring)'!$F$4=6,IF('Detailed Cash Flow Chart'!W101="",0,'Detailed Cash Flow Chart'!W101),0)
-IF('Financial Goals (non-recurring)'!$H$4=6,IF('Detailed Cash Flow Chart'!Y101="",0,'Detailed Cash Flow Chart'!Y101),0)
-IF('Financial Goals (non-recurring)'!$J$4=6,IF('Detailed Cash Flow Chart'!AA101="",0,'Detailed Cash Flow Chart'!AA101),0)
-IF('Financial Goals (recurring)'!$B$3=6,IF('Detailed Cash Flow Chart'!AG101="",0,'Detailed Cash Flow Chart'!AG101),0)
-IF('Financial Goals (recurring)'!$K$3=6,IF('Detailed Cash Flow Chart'!AN101="",0,'Detailed Cash Flow Chart'!AN101),0)</f>
        <v>#VALUE!</v>
      </c>
      <c r="AK101" s="145" t="e">
        <f ca="1">AI101
-IF('Financial Goals (non-recurring)'!$B$4=7,IF('Detailed Cash Flow Chart'!S101="",0,'Detailed Cash Flow Chart'!S101),0)
-IF('Financial Goals (non-recurring)'!$D$4=7,IF('Detailed Cash Flow Chart'!U101="",0,'Detailed Cash Flow Chart'!U101),0)
-IF('Financial Goals (non-recurring)'!$F$4=7,IF('Detailed Cash Flow Chart'!W101="",0,'Detailed Cash Flow Chart'!W101),0)
-IF('Financial Goals (non-recurring)'!$H$4=7,IF('Detailed Cash Flow Chart'!Y101="",0,'Detailed Cash Flow Chart'!Y101),0)
-IF('Financial Goals (non-recurring)'!$J$4=7,IF('Detailed Cash Flow Chart'!AA101="",0,'Detailed Cash Flow Chart'!AA101),0)
-IF('Financial Goals (recurring)'!$B$3=7,IF('Detailed Cash Flow Chart'!AG101="",0,'Detailed Cash Flow Chart'!AG101),0)
-IF('Financial Goals (recurring)'!$K$3=7,IF('Detailed Cash Flow Chart'!AN101="",0,'Detailed Cash Flow Chart'!AN101),0)</f>
        <v>#VALUE!</v>
      </c>
    </row>
    <row r="102" spans="1:37" ht="15.6">
      <c r="A102" s="38" t="str">
        <f ca="1">'Detailed Cash Flow Chart'!AJ102</f>
        <v/>
      </c>
      <c r="B102" s="40" t="str">
        <f ca="1">'Detailed Cash Flow Chart'!B102</f>
        <v/>
      </c>
      <c r="C102" s="87">
        <f t="shared" ca="1" si="28"/>
        <v>0</v>
      </c>
      <c r="D102" s="87">
        <f t="shared" ca="1" si="24"/>
        <v>0</v>
      </c>
      <c r="E102" s="87">
        <f t="shared" ca="1" si="25"/>
        <v>0</v>
      </c>
      <c r="F102" s="87">
        <f t="shared" ca="1" si="26"/>
        <v>0</v>
      </c>
      <c r="G102" s="87">
        <f t="shared" ca="1" si="27"/>
        <v>0</v>
      </c>
      <c r="H102" s="87">
        <f t="shared" ca="1" si="22"/>
        <v>0</v>
      </c>
      <c r="I102" s="87">
        <f ca="1">'Detailed Cash Flow Chart'!D102</f>
        <v>0</v>
      </c>
      <c r="J102" s="32" t="str">
        <f ca="1">'Detailed Cash Flow Chart'!C102</f>
        <v/>
      </c>
      <c r="K102" s="46">
        <f t="shared" ca="1" si="16"/>
        <v>0</v>
      </c>
      <c r="L102" s="32">
        <f ca="1">'Detailed Cash Flow Chart'!AQ102</f>
        <v>0</v>
      </c>
      <c r="M102" s="32">
        <f t="shared" ca="1" si="23"/>
        <v>0</v>
      </c>
      <c r="N102" s="28"/>
      <c r="O102" s="67"/>
      <c r="P102" s="67"/>
      <c r="Q102" s="67"/>
      <c r="R102" s="67"/>
      <c r="S102" s="67"/>
      <c r="T102" s="67"/>
      <c r="U102" s="67"/>
      <c r="W102" s="67"/>
      <c r="X102" s="67"/>
      <c r="Y102" s="140" t="e">
        <f ca="1">IF('Detailed Cash Flow Chart'!E102=0,NA(),M102-'Detailed Cash Flow Chart'!E102)</f>
        <v>#VALUE!</v>
      </c>
      <c r="Z102" s="83"/>
      <c r="AA102" s="141" t="e">
        <f ca="1">Y102
-IF('Financial Goals (non-recurring)'!$B$4=2,IF('Detailed Cash Flow Chart'!S102="",0,'Detailed Cash Flow Chart'!S102),0)
-IF('Financial Goals (non-recurring)'!$D$4=2,IF('Detailed Cash Flow Chart'!U102="",0,'Detailed Cash Flow Chart'!U102),0)
-IF('Financial Goals (non-recurring)'!$F$4=2,IF('Detailed Cash Flow Chart'!W102="",0,'Detailed Cash Flow Chart'!W102),0)
-IF('Financial Goals (non-recurring)'!$H$4=2,IF('Detailed Cash Flow Chart'!Y102="",0,'Detailed Cash Flow Chart'!Y102),0)
-IF('Financial Goals (non-recurring)'!$J$4=2,IF('Detailed Cash Flow Chart'!AA102="",0,'Detailed Cash Flow Chart'!AA102),0)
-IF('Financial Goals (recurring)'!$B$3=2,IF('Detailed Cash Flow Chart'!AG102="",0,'Detailed Cash Flow Chart'!AG102),0)
-IF('Financial Goals (recurring)'!$K$3=2,IF('Detailed Cash Flow Chart'!AN102="",0,'Detailed Cash Flow Chart'!AN102),0)</f>
        <v>#VALUE!</v>
      </c>
      <c r="AB102" s="139"/>
      <c r="AC102" s="140" t="e">
        <f ca="1">AA102
-IF('Financial Goals (non-recurring)'!$B$4=3,IF('Detailed Cash Flow Chart'!S102="",0,'Detailed Cash Flow Chart'!S102),0)
-IF('Financial Goals (non-recurring)'!$D$4=3,IF('Detailed Cash Flow Chart'!U102="",0,'Detailed Cash Flow Chart'!U102),0)
-IF('Financial Goals (non-recurring)'!$F$4=3,IF('Detailed Cash Flow Chart'!W102="",0,'Detailed Cash Flow Chart'!W102),0)
-IF('Financial Goals (non-recurring)'!$H$4=3,IF('Detailed Cash Flow Chart'!Y102="",0,'Detailed Cash Flow Chart'!Y102),0)
-IF('Financial Goals (non-recurring)'!$J$4=3,IF('Detailed Cash Flow Chart'!AA102="",0,'Detailed Cash Flow Chart'!AA102),0)
-IF('Financial Goals (recurring)'!$B$3=3,IF('Detailed Cash Flow Chart'!AG102="",0,'Detailed Cash Flow Chart'!AG102),0)
-IF('Financial Goals (recurring)'!$K$3=3,IF('Detailed Cash Flow Chart'!AN102="",0,'Detailed Cash Flow Chart'!AN102),0)</f>
        <v>#VALUE!</v>
      </c>
      <c r="AD102" s="83"/>
      <c r="AE102" s="146" t="e">
        <f ca="1">AC102
-IF('Financial Goals (non-recurring)'!$B$4=4,IF('Detailed Cash Flow Chart'!S102="",0,'Detailed Cash Flow Chart'!S102),0)
-IF('Financial Goals (non-recurring)'!$D$4=4,IF('Detailed Cash Flow Chart'!U102="",0,'Detailed Cash Flow Chart'!U102),0)
-IF('Financial Goals (non-recurring)'!$F$4=4,IF('Detailed Cash Flow Chart'!W102="",0,'Detailed Cash Flow Chart'!W102),0)
-IF('Financial Goals (non-recurring)'!$H$4=4,IF('Detailed Cash Flow Chart'!Y102="",0,'Detailed Cash Flow Chart'!Y102),0)
-IF('Financial Goals (non-recurring)'!$J$4=4,IF('Detailed Cash Flow Chart'!AA102="",0,'Detailed Cash Flow Chart'!AA102),0)
-IF('Financial Goals (recurring)'!$B$3=4,IF('Detailed Cash Flow Chart'!AG102="",0,'Detailed Cash Flow Chart'!AG102),0)
-IF('Financial Goals (recurring)'!$K$3=4,IF('Detailed Cash Flow Chart'!AN102="",0,'Detailed Cash Flow Chart'!AN102),0)</f>
        <v>#VALUE!</v>
      </c>
      <c r="AF102" s="139"/>
      <c r="AG102" s="145" t="e">
        <f ca="1">AE102
-IF('Financial Goals (non-recurring)'!$B$4=5,IF('Detailed Cash Flow Chart'!S102="",0,'Detailed Cash Flow Chart'!S102),0)
-IF('Financial Goals (non-recurring)'!$D$4=5,IF('Detailed Cash Flow Chart'!U102="",0,'Detailed Cash Flow Chart'!U102),0)
-IF('Financial Goals (non-recurring)'!$F$4=5,IF('Detailed Cash Flow Chart'!W102="",0,'Detailed Cash Flow Chart'!W102),0)
-IF('Financial Goals (non-recurring)'!$H$4=5,IF('Detailed Cash Flow Chart'!Y102="",0,'Detailed Cash Flow Chart'!Y102),0)
-IF('Financial Goals (non-recurring)'!$J$4=5,IF('Detailed Cash Flow Chart'!AA102="",0,'Detailed Cash Flow Chart'!AA102),0)
-IF('Financial Goals (recurring)'!$B$3=5,IF('Detailed Cash Flow Chart'!AG102="",0,'Detailed Cash Flow Chart'!AG102),0)
-IF('Financial Goals (recurring)'!$K$3=5,IF('Detailed Cash Flow Chart'!AN102="",0,'Detailed Cash Flow Chart'!AN102),0)</f>
        <v>#VALUE!</v>
      </c>
      <c r="AI102" s="145" t="e">
        <f ca="1">AG102
-IF('Financial Goals (non-recurring)'!$B$4=6,IF('Detailed Cash Flow Chart'!S102="",0,'Detailed Cash Flow Chart'!S102),0)
-IF('Financial Goals (non-recurring)'!$D$4=6,IF('Detailed Cash Flow Chart'!U102="",0,'Detailed Cash Flow Chart'!U102),0)
-IF('Financial Goals (non-recurring)'!$F$4=6,IF('Detailed Cash Flow Chart'!W102="",0,'Detailed Cash Flow Chart'!W102),0)
-IF('Financial Goals (non-recurring)'!$H$4=6,IF('Detailed Cash Flow Chart'!Y102="",0,'Detailed Cash Flow Chart'!Y102),0)
-IF('Financial Goals (non-recurring)'!$J$4=6,IF('Detailed Cash Flow Chart'!AA102="",0,'Detailed Cash Flow Chart'!AA102),0)
-IF('Financial Goals (recurring)'!$B$3=6,IF('Detailed Cash Flow Chart'!AG102="",0,'Detailed Cash Flow Chart'!AG102),0)
-IF('Financial Goals (recurring)'!$K$3=6,IF('Detailed Cash Flow Chart'!AN102="",0,'Detailed Cash Flow Chart'!AN102),0)</f>
        <v>#VALUE!</v>
      </c>
      <c r="AK102" s="145" t="e">
        <f ca="1">AI102
-IF('Financial Goals (non-recurring)'!$B$4=7,IF('Detailed Cash Flow Chart'!S102="",0,'Detailed Cash Flow Chart'!S102),0)
-IF('Financial Goals (non-recurring)'!$D$4=7,IF('Detailed Cash Flow Chart'!U102="",0,'Detailed Cash Flow Chart'!U102),0)
-IF('Financial Goals (non-recurring)'!$F$4=7,IF('Detailed Cash Flow Chart'!W102="",0,'Detailed Cash Flow Chart'!W102),0)
-IF('Financial Goals (non-recurring)'!$H$4=7,IF('Detailed Cash Flow Chart'!Y102="",0,'Detailed Cash Flow Chart'!Y102),0)
-IF('Financial Goals (non-recurring)'!$J$4=7,IF('Detailed Cash Flow Chart'!AA102="",0,'Detailed Cash Flow Chart'!AA102),0)
-IF('Financial Goals (recurring)'!$B$3=7,IF('Detailed Cash Flow Chart'!AG102="",0,'Detailed Cash Flow Chart'!AG102),0)
-IF('Financial Goals (recurring)'!$K$3=7,IF('Detailed Cash Flow Chart'!AN102="",0,'Detailed Cash Flow Chart'!AN102),0)</f>
        <v>#VALUE!</v>
      </c>
    </row>
    <row r="103" spans="1:37" ht="15.6">
      <c r="A103" s="38" t="str">
        <f ca="1">'Detailed Cash Flow Chart'!AJ103</f>
        <v/>
      </c>
      <c r="B103" s="40" t="str">
        <f ca="1">'Detailed Cash Flow Chart'!B103</f>
        <v/>
      </c>
      <c r="C103" s="87">
        <f t="shared" ca="1" si="28"/>
        <v>0</v>
      </c>
      <c r="D103" s="87">
        <f t="shared" ca="1" si="24"/>
        <v>0</v>
      </c>
      <c r="E103" s="87">
        <f t="shared" ca="1" si="25"/>
        <v>0</v>
      </c>
      <c r="F103" s="87">
        <f t="shared" ca="1" si="26"/>
        <v>0</v>
      </c>
      <c r="G103" s="87">
        <f t="shared" ca="1" si="27"/>
        <v>0</v>
      </c>
      <c r="H103" s="87">
        <f t="shared" ca="1" si="22"/>
        <v>0</v>
      </c>
      <c r="I103" s="87">
        <f ca="1">'Detailed Cash Flow Chart'!D103</f>
        <v>0</v>
      </c>
      <c r="J103" s="32" t="str">
        <f ca="1">'Detailed Cash Flow Chart'!C103</f>
        <v/>
      </c>
      <c r="K103" s="46">
        <f t="shared" ca="1" si="16"/>
        <v>0</v>
      </c>
      <c r="L103" s="32">
        <f ca="1">'Detailed Cash Flow Chart'!AQ103</f>
        <v>0</v>
      </c>
      <c r="M103" s="32">
        <f t="shared" ca="1" si="23"/>
        <v>0</v>
      </c>
      <c r="N103" s="28"/>
      <c r="O103" s="67"/>
      <c r="P103" s="67"/>
      <c r="Q103" s="67"/>
      <c r="R103" s="67"/>
      <c r="S103" s="67"/>
      <c r="T103" s="67"/>
      <c r="U103" s="67"/>
      <c r="W103" s="67"/>
      <c r="X103" s="67"/>
      <c r="Y103" s="140" t="e">
        <f ca="1">IF('Detailed Cash Flow Chart'!E103=0,NA(),M103-'Detailed Cash Flow Chart'!E103)</f>
        <v>#VALUE!</v>
      </c>
      <c r="Z103" s="83"/>
      <c r="AA103" s="141" t="e">
        <f ca="1">Y103
-IF('Financial Goals (non-recurring)'!$B$4=2,IF('Detailed Cash Flow Chart'!S103="",0,'Detailed Cash Flow Chart'!S103),0)
-IF('Financial Goals (non-recurring)'!$D$4=2,IF('Detailed Cash Flow Chart'!U103="",0,'Detailed Cash Flow Chart'!U103),0)
-IF('Financial Goals (non-recurring)'!$F$4=2,IF('Detailed Cash Flow Chart'!W103="",0,'Detailed Cash Flow Chart'!W103),0)
-IF('Financial Goals (non-recurring)'!$H$4=2,IF('Detailed Cash Flow Chart'!Y103="",0,'Detailed Cash Flow Chart'!Y103),0)
-IF('Financial Goals (non-recurring)'!$J$4=2,IF('Detailed Cash Flow Chart'!AA103="",0,'Detailed Cash Flow Chart'!AA103),0)
-IF('Financial Goals (recurring)'!$B$3=2,IF('Detailed Cash Flow Chart'!AG103="",0,'Detailed Cash Flow Chart'!AG103),0)
-IF('Financial Goals (recurring)'!$K$3=2,IF('Detailed Cash Flow Chart'!AN103="",0,'Detailed Cash Flow Chart'!AN103),0)</f>
        <v>#VALUE!</v>
      </c>
      <c r="AB103" s="139"/>
      <c r="AC103" s="140" t="e">
        <f ca="1">AA103
-IF('Financial Goals (non-recurring)'!$B$4=3,IF('Detailed Cash Flow Chart'!S103="",0,'Detailed Cash Flow Chart'!S103),0)
-IF('Financial Goals (non-recurring)'!$D$4=3,IF('Detailed Cash Flow Chart'!U103="",0,'Detailed Cash Flow Chart'!U103),0)
-IF('Financial Goals (non-recurring)'!$F$4=3,IF('Detailed Cash Flow Chart'!W103="",0,'Detailed Cash Flow Chart'!W103),0)
-IF('Financial Goals (non-recurring)'!$H$4=3,IF('Detailed Cash Flow Chart'!Y103="",0,'Detailed Cash Flow Chart'!Y103),0)
-IF('Financial Goals (non-recurring)'!$J$4=3,IF('Detailed Cash Flow Chart'!AA103="",0,'Detailed Cash Flow Chart'!AA103),0)
-IF('Financial Goals (recurring)'!$B$3=3,IF('Detailed Cash Flow Chart'!AG103="",0,'Detailed Cash Flow Chart'!AG103),0)
-IF('Financial Goals (recurring)'!$K$3=3,IF('Detailed Cash Flow Chart'!AN103="",0,'Detailed Cash Flow Chart'!AN103),0)</f>
        <v>#VALUE!</v>
      </c>
      <c r="AD103" s="83"/>
      <c r="AE103" s="146" t="e">
        <f ca="1">AC103
-IF('Financial Goals (non-recurring)'!$B$4=4,IF('Detailed Cash Flow Chart'!S103="",0,'Detailed Cash Flow Chart'!S103),0)
-IF('Financial Goals (non-recurring)'!$D$4=4,IF('Detailed Cash Flow Chart'!U103="",0,'Detailed Cash Flow Chart'!U103),0)
-IF('Financial Goals (non-recurring)'!$F$4=4,IF('Detailed Cash Flow Chart'!W103="",0,'Detailed Cash Flow Chart'!W103),0)
-IF('Financial Goals (non-recurring)'!$H$4=4,IF('Detailed Cash Flow Chart'!Y103="",0,'Detailed Cash Flow Chart'!Y103),0)
-IF('Financial Goals (non-recurring)'!$J$4=4,IF('Detailed Cash Flow Chart'!AA103="",0,'Detailed Cash Flow Chart'!AA103),0)
-IF('Financial Goals (recurring)'!$B$3=4,IF('Detailed Cash Flow Chart'!AG103="",0,'Detailed Cash Flow Chart'!AG103),0)
-IF('Financial Goals (recurring)'!$K$3=4,IF('Detailed Cash Flow Chart'!AN103="",0,'Detailed Cash Flow Chart'!AN103),0)</f>
        <v>#VALUE!</v>
      </c>
      <c r="AF103" s="139"/>
      <c r="AG103" s="145" t="e">
        <f ca="1">AE103
-IF('Financial Goals (non-recurring)'!$B$4=5,IF('Detailed Cash Flow Chart'!S103="",0,'Detailed Cash Flow Chart'!S103),0)
-IF('Financial Goals (non-recurring)'!$D$4=5,IF('Detailed Cash Flow Chart'!U103="",0,'Detailed Cash Flow Chart'!U103),0)
-IF('Financial Goals (non-recurring)'!$F$4=5,IF('Detailed Cash Flow Chart'!W103="",0,'Detailed Cash Flow Chart'!W103),0)
-IF('Financial Goals (non-recurring)'!$H$4=5,IF('Detailed Cash Flow Chart'!Y103="",0,'Detailed Cash Flow Chart'!Y103),0)
-IF('Financial Goals (non-recurring)'!$J$4=5,IF('Detailed Cash Flow Chart'!AA103="",0,'Detailed Cash Flow Chart'!AA103),0)
-IF('Financial Goals (recurring)'!$B$3=5,IF('Detailed Cash Flow Chart'!AG103="",0,'Detailed Cash Flow Chart'!AG103),0)
-IF('Financial Goals (recurring)'!$K$3=5,IF('Detailed Cash Flow Chart'!AN103="",0,'Detailed Cash Flow Chart'!AN103),0)</f>
        <v>#VALUE!</v>
      </c>
      <c r="AI103" s="145" t="e">
        <f ca="1">AG103
-IF('Financial Goals (non-recurring)'!$B$4=6,IF('Detailed Cash Flow Chart'!S103="",0,'Detailed Cash Flow Chart'!S103),0)
-IF('Financial Goals (non-recurring)'!$D$4=6,IF('Detailed Cash Flow Chart'!U103="",0,'Detailed Cash Flow Chart'!U103),0)
-IF('Financial Goals (non-recurring)'!$F$4=6,IF('Detailed Cash Flow Chart'!W103="",0,'Detailed Cash Flow Chart'!W103),0)
-IF('Financial Goals (non-recurring)'!$H$4=6,IF('Detailed Cash Flow Chart'!Y103="",0,'Detailed Cash Flow Chart'!Y103),0)
-IF('Financial Goals (non-recurring)'!$J$4=6,IF('Detailed Cash Flow Chart'!AA103="",0,'Detailed Cash Flow Chart'!AA103),0)
-IF('Financial Goals (recurring)'!$B$3=6,IF('Detailed Cash Flow Chart'!AG103="",0,'Detailed Cash Flow Chart'!AG103),0)
-IF('Financial Goals (recurring)'!$K$3=6,IF('Detailed Cash Flow Chart'!AN103="",0,'Detailed Cash Flow Chart'!AN103),0)</f>
        <v>#VALUE!</v>
      </c>
      <c r="AK103" s="145" t="e">
        <f ca="1">AI103
-IF('Financial Goals (non-recurring)'!$B$4=7,IF('Detailed Cash Flow Chart'!S103="",0,'Detailed Cash Flow Chart'!S103),0)
-IF('Financial Goals (non-recurring)'!$D$4=7,IF('Detailed Cash Flow Chart'!U103="",0,'Detailed Cash Flow Chart'!U103),0)
-IF('Financial Goals (non-recurring)'!$F$4=7,IF('Detailed Cash Flow Chart'!W103="",0,'Detailed Cash Flow Chart'!W103),0)
-IF('Financial Goals (non-recurring)'!$H$4=7,IF('Detailed Cash Flow Chart'!Y103="",0,'Detailed Cash Flow Chart'!Y103),0)
-IF('Financial Goals (non-recurring)'!$J$4=7,IF('Detailed Cash Flow Chart'!AA103="",0,'Detailed Cash Flow Chart'!AA103),0)
-IF('Financial Goals (recurring)'!$B$3=7,IF('Detailed Cash Flow Chart'!AG103="",0,'Detailed Cash Flow Chart'!AG103),0)
-IF('Financial Goals (recurring)'!$K$3=7,IF('Detailed Cash Flow Chart'!AN103="",0,'Detailed Cash Flow Chart'!AN103),0)</f>
        <v>#VALUE!</v>
      </c>
    </row>
    <row r="104" spans="1:37" ht="15.6">
      <c r="A104" s="38" t="str">
        <f ca="1">'Detailed Cash Flow Chart'!AJ104</f>
        <v/>
      </c>
      <c r="B104" s="40" t="str">
        <f ca="1">'Detailed Cash Flow Chart'!B104</f>
        <v/>
      </c>
      <c r="C104" s="87">
        <f t="shared" ca="1" si="28"/>
        <v>0</v>
      </c>
      <c r="D104" s="87">
        <f t="shared" ca="1" si="24"/>
        <v>0</v>
      </c>
      <c r="E104" s="87">
        <f t="shared" ca="1" si="25"/>
        <v>0</v>
      </c>
      <c r="F104" s="87">
        <f t="shared" ca="1" si="26"/>
        <v>0</v>
      </c>
      <c r="G104" s="87">
        <f t="shared" ca="1" si="27"/>
        <v>0</v>
      </c>
      <c r="H104" s="87">
        <f t="shared" ca="1" si="22"/>
        <v>0</v>
      </c>
      <c r="I104" s="87">
        <f ca="1">'Detailed Cash Flow Chart'!D104</f>
        <v>0</v>
      </c>
      <c r="J104" s="32" t="str">
        <f ca="1">'Detailed Cash Flow Chart'!C104</f>
        <v/>
      </c>
      <c r="K104" s="46">
        <f t="shared" ca="1" si="16"/>
        <v>0</v>
      </c>
      <c r="L104" s="32">
        <f ca="1">'Detailed Cash Flow Chart'!AQ104</f>
        <v>0</v>
      </c>
      <c r="M104" s="32">
        <f t="shared" ca="1" si="23"/>
        <v>0</v>
      </c>
      <c r="N104" s="28"/>
      <c r="O104" s="67"/>
      <c r="P104" s="67"/>
      <c r="Q104" s="67"/>
      <c r="R104" s="67"/>
      <c r="S104" s="67"/>
      <c r="T104" s="67"/>
      <c r="U104" s="67"/>
      <c r="W104" s="67"/>
      <c r="X104" s="67"/>
      <c r="Y104" s="140" t="e">
        <f ca="1">IF('Detailed Cash Flow Chart'!E104=0,NA(),M104-'Detailed Cash Flow Chart'!E104)</f>
        <v>#VALUE!</v>
      </c>
      <c r="Z104" s="83"/>
      <c r="AA104" s="141" t="e">
        <f ca="1">Y104
-IF('Financial Goals (non-recurring)'!$B$4=2,IF('Detailed Cash Flow Chart'!S104="",0,'Detailed Cash Flow Chart'!S104),0)
-IF('Financial Goals (non-recurring)'!$D$4=2,IF('Detailed Cash Flow Chart'!U104="",0,'Detailed Cash Flow Chart'!U104),0)
-IF('Financial Goals (non-recurring)'!$F$4=2,IF('Detailed Cash Flow Chart'!W104="",0,'Detailed Cash Flow Chart'!W104),0)
-IF('Financial Goals (non-recurring)'!$H$4=2,IF('Detailed Cash Flow Chart'!Y104="",0,'Detailed Cash Flow Chart'!Y104),0)
-IF('Financial Goals (non-recurring)'!$J$4=2,IF('Detailed Cash Flow Chart'!AA104="",0,'Detailed Cash Flow Chart'!AA104),0)
-IF('Financial Goals (recurring)'!$B$3=2,IF('Detailed Cash Flow Chart'!AG104="",0,'Detailed Cash Flow Chart'!AG104),0)
-IF('Financial Goals (recurring)'!$K$3=2,IF('Detailed Cash Flow Chart'!AN104="",0,'Detailed Cash Flow Chart'!AN104),0)</f>
        <v>#VALUE!</v>
      </c>
      <c r="AB104" s="139"/>
      <c r="AC104" s="140" t="e">
        <f ca="1">AA104
-IF('Financial Goals (non-recurring)'!$B$4=3,IF('Detailed Cash Flow Chart'!S104="",0,'Detailed Cash Flow Chart'!S104),0)
-IF('Financial Goals (non-recurring)'!$D$4=3,IF('Detailed Cash Flow Chart'!U104="",0,'Detailed Cash Flow Chart'!U104),0)
-IF('Financial Goals (non-recurring)'!$F$4=3,IF('Detailed Cash Flow Chart'!W104="",0,'Detailed Cash Flow Chart'!W104),0)
-IF('Financial Goals (non-recurring)'!$H$4=3,IF('Detailed Cash Flow Chart'!Y104="",0,'Detailed Cash Flow Chart'!Y104),0)
-IF('Financial Goals (non-recurring)'!$J$4=3,IF('Detailed Cash Flow Chart'!AA104="",0,'Detailed Cash Flow Chart'!AA104),0)
-IF('Financial Goals (recurring)'!$B$3=3,IF('Detailed Cash Flow Chart'!AG104="",0,'Detailed Cash Flow Chart'!AG104),0)
-IF('Financial Goals (recurring)'!$K$3=3,IF('Detailed Cash Flow Chart'!AN104="",0,'Detailed Cash Flow Chart'!AN104),0)</f>
        <v>#VALUE!</v>
      </c>
      <c r="AD104" s="83"/>
      <c r="AE104" s="146" t="e">
        <f ca="1">AC104
-IF('Financial Goals (non-recurring)'!$B$4=4,IF('Detailed Cash Flow Chart'!S104="",0,'Detailed Cash Flow Chart'!S104),0)
-IF('Financial Goals (non-recurring)'!$D$4=4,IF('Detailed Cash Flow Chart'!U104="",0,'Detailed Cash Flow Chart'!U104),0)
-IF('Financial Goals (non-recurring)'!$F$4=4,IF('Detailed Cash Flow Chart'!W104="",0,'Detailed Cash Flow Chart'!W104),0)
-IF('Financial Goals (non-recurring)'!$H$4=4,IF('Detailed Cash Flow Chart'!Y104="",0,'Detailed Cash Flow Chart'!Y104),0)
-IF('Financial Goals (non-recurring)'!$J$4=4,IF('Detailed Cash Flow Chart'!AA104="",0,'Detailed Cash Flow Chart'!AA104),0)
-IF('Financial Goals (recurring)'!$B$3=4,IF('Detailed Cash Flow Chart'!AG104="",0,'Detailed Cash Flow Chart'!AG104),0)
-IF('Financial Goals (recurring)'!$K$3=4,IF('Detailed Cash Flow Chart'!AN104="",0,'Detailed Cash Flow Chart'!AN104),0)</f>
        <v>#VALUE!</v>
      </c>
      <c r="AF104" s="139"/>
      <c r="AG104" s="145" t="e">
        <f ca="1">AE104
-IF('Financial Goals (non-recurring)'!$B$4=5,IF('Detailed Cash Flow Chart'!S104="",0,'Detailed Cash Flow Chart'!S104),0)
-IF('Financial Goals (non-recurring)'!$D$4=5,IF('Detailed Cash Flow Chart'!U104="",0,'Detailed Cash Flow Chart'!U104),0)
-IF('Financial Goals (non-recurring)'!$F$4=5,IF('Detailed Cash Flow Chart'!W104="",0,'Detailed Cash Flow Chart'!W104),0)
-IF('Financial Goals (non-recurring)'!$H$4=5,IF('Detailed Cash Flow Chart'!Y104="",0,'Detailed Cash Flow Chart'!Y104),0)
-IF('Financial Goals (non-recurring)'!$J$4=5,IF('Detailed Cash Flow Chart'!AA104="",0,'Detailed Cash Flow Chart'!AA104),0)
-IF('Financial Goals (recurring)'!$B$3=5,IF('Detailed Cash Flow Chart'!AG104="",0,'Detailed Cash Flow Chart'!AG104),0)
-IF('Financial Goals (recurring)'!$K$3=5,IF('Detailed Cash Flow Chart'!AN104="",0,'Detailed Cash Flow Chart'!AN104),0)</f>
        <v>#VALUE!</v>
      </c>
      <c r="AI104" s="145" t="e">
        <f ca="1">AG104
-IF('Financial Goals (non-recurring)'!$B$4=6,IF('Detailed Cash Flow Chart'!S104="",0,'Detailed Cash Flow Chart'!S104),0)
-IF('Financial Goals (non-recurring)'!$D$4=6,IF('Detailed Cash Flow Chart'!U104="",0,'Detailed Cash Flow Chart'!U104),0)
-IF('Financial Goals (non-recurring)'!$F$4=6,IF('Detailed Cash Flow Chart'!W104="",0,'Detailed Cash Flow Chart'!W104),0)
-IF('Financial Goals (non-recurring)'!$H$4=6,IF('Detailed Cash Flow Chart'!Y104="",0,'Detailed Cash Flow Chart'!Y104),0)
-IF('Financial Goals (non-recurring)'!$J$4=6,IF('Detailed Cash Flow Chart'!AA104="",0,'Detailed Cash Flow Chart'!AA104),0)
-IF('Financial Goals (recurring)'!$B$3=6,IF('Detailed Cash Flow Chart'!AG104="",0,'Detailed Cash Flow Chart'!AG104),0)
-IF('Financial Goals (recurring)'!$K$3=6,IF('Detailed Cash Flow Chart'!AN104="",0,'Detailed Cash Flow Chart'!AN104),0)</f>
        <v>#VALUE!</v>
      </c>
      <c r="AK104" s="145" t="e">
        <f ca="1">AI104
-IF('Financial Goals (non-recurring)'!$B$4=7,IF('Detailed Cash Flow Chart'!S104="",0,'Detailed Cash Flow Chart'!S104),0)
-IF('Financial Goals (non-recurring)'!$D$4=7,IF('Detailed Cash Flow Chart'!U104="",0,'Detailed Cash Flow Chart'!U104),0)
-IF('Financial Goals (non-recurring)'!$F$4=7,IF('Detailed Cash Flow Chart'!W104="",0,'Detailed Cash Flow Chart'!W104),0)
-IF('Financial Goals (non-recurring)'!$H$4=7,IF('Detailed Cash Flow Chart'!Y104="",0,'Detailed Cash Flow Chart'!Y104),0)
-IF('Financial Goals (non-recurring)'!$J$4=7,IF('Detailed Cash Flow Chart'!AA104="",0,'Detailed Cash Flow Chart'!AA104),0)
-IF('Financial Goals (recurring)'!$B$3=7,IF('Detailed Cash Flow Chart'!AG104="",0,'Detailed Cash Flow Chart'!AG104),0)
-IF('Financial Goals (recurring)'!$K$3=7,IF('Detailed Cash Flow Chart'!AN104="",0,'Detailed Cash Flow Chart'!AN104),0)</f>
        <v>#VALUE!</v>
      </c>
    </row>
    <row r="105" spans="1:37" ht="15.6">
      <c r="A105" s="38" t="str">
        <f ca="1">'Detailed Cash Flow Chart'!AJ105</f>
        <v/>
      </c>
      <c r="B105" s="40" t="str">
        <f ca="1">'Detailed Cash Flow Chart'!B105</f>
        <v/>
      </c>
      <c r="C105" s="87">
        <f t="shared" ca="1" si="28"/>
        <v>0</v>
      </c>
      <c r="D105" s="87">
        <f t="shared" ca="1" si="24"/>
        <v>0</v>
      </c>
      <c r="E105" s="87">
        <f t="shared" ca="1" si="25"/>
        <v>0</v>
      </c>
      <c r="F105" s="87">
        <f t="shared" ca="1" si="26"/>
        <v>0</v>
      </c>
      <c r="G105" s="87">
        <f t="shared" ca="1" si="27"/>
        <v>0</v>
      </c>
      <c r="H105" s="87">
        <f t="shared" ca="1" si="22"/>
        <v>0</v>
      </c>
      <c r="I105" s="87">
        <f ca="1">'Detailed Cash Flow Chart'!D105</f>
        <v>0</v>
      </c>
      <c r="J105" s="32" t="str">
        <f ca="1">'Detailed Cash Flow Chart'!C105</f>
        <v/>
      </c>
      <c r="K105" s="46">
        <f t="shared" ca="1" si="16"/>
        <v>0</v>
      </c>
      <c r="L105" s="32">
        <f ca="1">'Detailed Cash Flow Chart'!AQ105</f>
        <v>0</v>
      </c>
      <c r="M105" s="32">
        <f t="shared" ca="1" si="23"/>
        <v>0</v>
      </c>
      <c r="N105" s="28"/>
      <c r="O105" s="67"/>
      <c r="P105" s="67"/>
      <c r="Q105" s="67"/>
      <c r="R105" s="67"/>
      <c r="S105" s="67"/>
      <c r="T105" s="67"/>
      <c r="U105" s="67"/>
      <c r="W105" s="67"/>
      <c r="X105" s="67"/>
      <c r="Y105" s="140" t="e">
        <f ca="1">IF('Detailed Cash Flow Chart'!E105=0,NA(),M105-'Detailed Cash Flow Chart'!E105)</f>
        <v>#VALUE!</v>
      </c>
      <c r="Z105" s="83"/>
      <c r="AA105" s="141" t="e">
        <f ca="1">Y105
-IF('Financial Goals (non-recurring)'!$B$4=2,IF('Detailed Cash Flow Chart'!S105="",0,'Detailed Cash Flow Chart'!S105),0)
-IF('Financial Goals (non-recurring)'!$D$4=2,IF('Detailed Cash Flow Chart'!U105="",0,'Detailed Cash Flow Chart'!U105),0)
-IF('Financial Goals (non-recurring)'!$F$4=2,IF('Detailed Cash Flow Chart'!W105="",0,'Detailed Cash Flow Chart'!W105),0)
-IF('Financial Goals (non-recurring)'!$H$4=2,IF('Detailed Cash Flow Chart'!Y105="",0,'Detailed Cash Flow Chart'!Y105),0)
-IF('Financial Goals (non-recurring)'!$J$4=2,IF('Detailed Cash Flow Chart'!AA105="",0,'Detailed Cash Flow Chart'!AA105),0)
-IF('Financial Goals (recurring)'!$B$3=2,IF('Detailed Cash Flow Chart'!AG105="",0,'Detailed Cash Flow Chart'!AG105),0)
-IF('Financial Goals (recurring)'!$K$3=2,IF('Detailed Cash Flow Chart'!AN105="",0,'Detailed Cash Flow Chart'!AN105),0)</f>
        <v>#VALUE!</v>
      </c>
      <c r="AB105" s="139"/>
      <c r="AC105" s="140" t="e">
        <f ca="1">AA105
-IF('Financial Goals (non-recurring)'!$B$4=3,IF('Detailed Cash Flow Chart'!S105="",0,'Detailed Cash Flow Chart'!S105),0)
-IF('Financial Goals (non-recurring)'!$D$4=3,IF('Detailed Cash Flow Chart'!U105="",0,'Detailed Cash Flow Chart'!U105),0)
-IF('Financial Goals (non-recurring)'!$F$4=3,IF('Detailed Cash Flow Chart'!W105="",0,'Detailed Cash Flow Chart'!W105),0)
-IF('Financial Goals (non-recurring)'!$H$4=3,IF('Detailed Cash Flow Chart'!Y105="",0,'Detailed Cash Flow Chart'!Y105),0)
-IF('Financial Goals (non-recurring)'!$J$4=3,IF('Detailed Cash Flow Chart'!AA105="",0,'Detailed Cash Flow Chart'!AA105),0)
-IF('Financial Goals (recurring)'!$B$3=3,IF('Detailed Cash Flow Chart'!AG105="",0,'Detailed Cash Flow Chart'!AG105),0)
-IF('Financial Goals (recurring)'!$K$3=3,IF('Detailed Cash Flow Chart'!AN105="",0,'Detailed Cash Flow Chart'!AN105),0)</f>
        <v>#VALUE!</v>
      </c>
      <c r="AD105" s="83"/>
      <c r="AE105" s="146" t="e">
        <f ca="1">AC105
-IF('Financial Goals (non-recurring)'!$B$4=4,IF('Detailed Cash Flow Chart'!S105="",0,'Detailed Cash Flow Chart'!S105),0)
-IF('Financial Goals (non-recurring)'!$D$4=4,IF('Detailed Cash Flow Chart'!U105="",0,'Detailed Cash Flow Chart'!U105),0)
-IF('Financial Goals (non-recurring)'!$F$4=4,IF('Detailed Cash Flow Chart'!W105="",0,'Detailed Cash Flow Chart'!W105),0)
-IF('Financial Goals (non-recurring)'!$H$4=4,IF('Detailed Cash Flow Chart'!Y105="",0,'Detailed Cash Flow Chart'!Y105),0)
-IF('Financial Goals (non-recurring)'!$J$4=4,IF('Detailed Cash Flow Chart'!AA105="",0,'Detailed Cash Flow Chart'!AA105),0)
-IF('Financial Goals (recurring)'!$B$3=4,IF('Detailed Cash Flow Chart'!AG105="",0,'Detailed Cash Flow Chart'!AG105),0)
-IF('Financial Goals (recurring)'!$K$3=4,IF('Detailed Cash Flow Chart'!AN105="",0,'Detailed Cash Flow Chart'!AN105),0)</f>
        <v>#VALUE!</v>
      </c>
      <c r="AF105" s="139"/>
      <c r="AG105" s="145" t="e">
        <f ca="1">AE105
-IF('Financial Goals (non-recurring)'!$B$4=5,IF('Detailed Cash Flow Chart'!S105="",0,'Detailed Cash Flow Chart'!S105),0)
-IF('Financial Goals (non-recurring)'!$D$4=5,IF('Detailed Cash Flow Chart'!U105="",0,'Detailed Cash Flow Chart'!U105),0)
-IF('Financial Goals (non-recurring)'!$F$4=5,IF('Detailed Cash Flow Chart'!W105="",0,'Detailed Cash Flow Chart'!W105),0)
-IF('Financial Goals (non-recurring)'!$H$4=5,IF('Detailed Cash Flow Chart'!Y105="",0,'Detailed Cash Flow Chart'!Y105),0)
-IF('Financial Goals (non-recurring)'!$J$4=5,IF('Detailed Cash Flow Chart'!AA105="",0,'Detailed Cash Flow Chart'!AA105),0)
-IF('Financial Goals (recurring)'!$B$3=5,IF('Detailed Cash Flow Chart'!AG105="",0,'Detailed Cash Flow Chart'!AG105),0)
-IF('Financial Goals (recurring)'!$K$3=5,IF('Detailed Cash Flow Chart'!AN105="",0,'Detailed Cash Flow Chart'!AN105),0)</f>
        <v>#VALUE!</v>
      </c>
      <c r="AI105" s="145" t="e">
        <f ca="1">AG105
-IF('Financial Goals (non-recurring)'!$B$4=6,IF('Detailed Cash Flow Chart'!S105="",0,'Detailed Cash Flow Chart'!S105),0)
-IF('Financial Goals (non-recurring)'!$D$4=6,IF('Detailed Cash Flow Chart'!U105="",0,'Detailed Cash Flow Chart'!U105),0)
-IF('Financial Goals (non-recurring)'!$F$4=6,IF('Detailed Cash Flow Chart'!W105="",0,'Detailed Cash Flow Chart'!W105),0)
-IF('Financial Goals (non-recurring)'!$H$4=6,IF('Detailed Cash Flow Chart'!Y105="",0,'Detailed Cash Flow Chart'!Y105),0)
-IF('Financial Goals (non-recurring)'!$J$4=6,IF('Detailed Cash Flow Chart'!AA105="",0,'Detailed Cash Flow Chart'!AA105),0)
-IF('Financial Goals (recurring)'!$B$3=6,IF('Detailed Cash Flow Chart'!AG105="",0,'Detailed Cash Flow Chart'!AG105),0)
-IF('Financial Goals (recurring)'!$K$3=6,IF('Detailed Cash Flow Chart'!AN105="",0,'Detailed Cash Flow Chart'!AN105),0)</f>
        <v>#VALUE!</v>
      </c>
      <c r="AK105" s="145" t="e">
        <f ca="1">AI105
-IF('Financial Goals (non-recurring)'!$B$4=7,IF('Detailed Cash Flow Chart'!S105="",0,'Detailed Cash Flow Chart'!S105),0)
-IF('Financial Goals (non-recurring)'!$D$4=7,IF('Detailed Cash Flow Chart'!U105="",0,'Detailed Cash Flow Chart'!U105),0)
-IF('Financial Goals (non-recurring)'!$F$4=7,IF('Detailed Cash Flow Chart'!W105="",0,'Detailed Cash Flow Chart'!W105),0)
-IF('Financial Goals (non-recurring)'!$H$4=7,IF('Detailed Cash Flow Chart'!Y105="",0,'Detailed Cash Flow Chart'!Y105),0)
-IF('Financial Goals (non-recurring)'!$J$4=7,IF('Detailed Cash Flow Chart'!AA105="",0,'Detailed Cash Flow Chart'!AA105),0)
-IF('Financial Goals (recurring)'!$B$3=7,IF('Detailed Cash Flow Chart'!AG105="",0,'Detailed Cash Flow Chart'!AG105),0)
-IF('Financial Goals (recurring)'!$K$3=7,IF('Detailed Cash Flow Chart'!AN105="",0,'Detailed Cash Flow Chart'!AN105),0)</f>
        <v>#VALUE!</v>
      </c>
    </row>
    <row r="106" spans="1:37" ht="15.6">
      <c r="A106" s="38" t="str">
        <f ca="1">'Detailed Cash Flow Chart'!AJ106</f>
        <v/>
      </c>
      <c r="B106" s="40" t="str">
        <f ca="1">'Detailed Cash Flow Chart'!B106</f>
        <v/>
      </c>
      <c r="C106" s="87">
        <f t="shared" ca="1" si="28"/>
        <v>0</v>
      </c>
      <c r="D106" s="87">
        <f t="shared" ca="1" si="24"/>
        <v>0</v>
      </c>
      <c r="E106" s="87">
        <f t="shared" ca="1" si="25"/>
        <v>0</v>
      </c>
      <c r="F106" s="87">
        <f t="shared" ca="1" si="26"/>
        <v>0</v>
      </c>
      <c r="G106" s="87">
        <f t="shared" ca="1" si="27"/>
        <v>0</v>
      </c>
      <c r="H106" s="87">
        <f t="shared" ca="1" si="22"/>
        <v>0</v>
      </c>
      <c r="I106" s="87">
        <f ca="1">'Detailed Cash Flow Chart'!D106</f>
        <v>0</v>
      </c>
      <c r="J106" s="32" t="str">
        <f ca="1">'Detailed Cash Flow Chart'!C106</f>
        <v/>
      </c>
      <c r="K106" s="46">
        <f t="shared" ca="1" si="16"/>
        <v>0</v>
      </c>
      <c r="L106" s="32">
        <f ca="1">'Detailed Cash Flow Chart'!AQ106</f>
        <v>0</v>
      </c>
      <c r="M106" s="32">
        <f t="shared" ca="1" si="23"/>
        <v>0</v>
      </c>
      <c r="N106" s="28"/>
      <c r="O106" s="67"/>
      <c r="P106" s="67"/>
      <c r="Q106" s="67"/>
      <c r="R106" s="67"/>
      <c r="S106" s="67"/>
      <c r="T106" s="67"/>
      <c r="U106" s="67"/>
      <c r="W106" s="67"/>
      <c r="X106" s="67"/>
      <c r="Y106" s="140" t="e">
        <f ca="1">IF('Detailed Cash Flow Chart'!E106=0,NA(),M106-'Detailed Cash Flow Chart'!E106)</f>
        <v>#VALUE!</v>
      </c>
      <c r="Z106" s="83"/>
      <c r="AA106" s="141" t="e">
        <f ca="1">Y106
-IF('Financial Goals (non-recurring)'!$B$4=2,IF('Detailed Cash Flow Chart'!S106="",0,'Detailed Cash Flow Chart'!S106),0)
-IF('Financial Goals (non-recurring)'!$D$4=2,IF('Detailed Cash Flow Chart'!U106="",0,'Detailed Cash Flow Chart'!U106),0)
-IF('Financial Goals (non-recurring)'!$F$4=2,IF('Detailed Cash Flow Chart'!W106="",0,'Detailed Cash Flow Chart'!W106),0)
-IF('Financial Goals (non-recurring)'!$H$4=2,IF('Detailed Cash Flow Chart'!Y106="",0,'Detailed Cash Flow Chart'!Y106),0)
-IF('Financial Goals (non-recurring)'!$J$4=2,IF('Detailed Cash Flow Chart'!AA106="",0,'Detailed Cash Flow Chart'!AA106),0)
-IF('Financial Goals (recurring)'!$B$3=2,IF('Detailed Cash Flow Chart'!AG106="",0,'Detailed Cash Flow Chart'!AG106),0)
-IF('Financial Goals (recurring)'!$K$3=2,IF('Detailed Cash Flow Chart'!AN106="",0,'Detailed Cash Flow Chart'!AN106),0)</f>
        <v>#VALUE!</v>
      </c>
      <c r="AB106" s="139"/>
      <c r="AC106" s="140" t="e">
        <f ca="1">AA106
-IF('Financial Goals (non-recurring)'!$B$4=3,IF('Detailed Cash Flow Chart'!S106="",0,'Detailed Cash Flow Chart'!S106),0)
-IF('Financial Goals (non-recurring)'!$D$4=3,IF('Detailed Cash Flow Chart'!U106="",0,'Detailed Cash Flow Chart'!U106),0)
-IF('Financial Goals (non-recurring)'!$F$4=3,IF('Detailed Cash Flow Chart'!W106="",0,'Detailed Cash Flow Chart'!W106),0)
-IF('Financial Goals (non-recurring)'!$H$4=3,IF('Detailed Cash Flow Chart'!Y106="",0,'Detailed Cash Flow Chart'!Y106),0)
-IF('Financial Goals (non-recurring)'!$J$4=3,IF('Detailed Cash Flow Chart'!AA106="",0,'Detailed Cash Flow Chart'!AA106),0)
-IF('Financial Goals (recurring)'!$B$3=3,IF('Detailed Cash Flow Chart'!AG106="",0,'Detailed Cash Flow Chart'!AG106),0)
-IF('Financial Goals (recurring)'!$K$3=3,IF('Detailed Cash Flow Chart'!AN106="",0,'Detailed Cash Flow Chart'!AN106),0)</f>
        <v>#VALUE!</v>
      </c>
      <c r="AD106" s="83"/>
      <c r="AE106" s="146" t="e">
        <f ca="1">AC106
-IF('Financial Goals (non-recurring)'!$B$4=4,IF('Detailed Cash Flow Chart'!S106="",0,'Detailed Cash Flow Chart'!S106),0)
-IF('Financial Goals (non-recurring)'!$D$4=4,IF('Detailed Cash Flow Chart'!U106="",0,'Detailed Cash Flow Chart'!U106),0)
-IF('Financial Goals (non-recurring)'!$F$4=4,IF('Detailed Cash Flow Chart'!W106="",0,'Detailed Cash Flow Chart'!W106),0)
-IF('Financial Goals (non-recurring)'!$H$4=4,IF('Detailed Cash Flow Chart'!Y106="",0,'Detailed Cash Flow Chart'!Y106),0)
-IF('Financial Goals (non-recurring)'!$J$4=4,IF('Detailed Cash Flow Chart'!AA106="",0,'Detailed Cash Flow Chart'!AA106),0)
-IF('Financial Goals (recurring)'!$B$3=4,IF('Detailed Cash Flow Chart'!AG106="",0,'Detailed Cash Flow Chart'!AG106),0)
-IF('Financial Goals (recurring)'!$K$3=4,IF('Detailed Cash Flow Chart'!AN106="",0,'Detailed Cash Flow Chart'!AN106),0)</f>
        <v>#VALUE!</v>
      </c>
      <c r="AF106" s="139"/>
      <c r="AG106" s="145" t="e">
        <f ca="1">AE106
-IF('Financial Goals (non-recurring)'!$B$4=5,IF('Detailed Cash Flow Chart'!S106="",0,'Detailed Cash Flow Chart'!S106),0)
-IF('Financial Goals (non-recurring)'!$D$4=5,IF('Detailed Cash Flow Chart'!U106="",0,'Detailed Cash Flow Chart'!U106),0)
-IF('Financial Goals (non-recurring)'!$F$4=5,IF('Detailed Cash Flow Chart'!W106="",0,'Detailed Cash Flow Chart'!W106),0)
-IF('Financial Goals (non-recurring)'!$H$4=5,IF('Detailed Cash Flow Chart'!Y106="",0,'Detailed Cash Flow Chart'!Y106),0)
-IF('Financial Goals (non-recurring)'!$J$4=5,IF('Detailed Cash Flow Chart'!AA106="",0,'Detailed Cash Flow Chart'!AA106),0)
-IF('Financial Goals (recurring)'!$B$3=5,IF('Detailed Cash Flow Chart'!AG106="",0,'Detailed Cash Flow Chart'!AG106),0)
-IF('Financial Goals (recurring)'!$K$3=5,IF('Detailed Cash Flow Chart'!AN106="",0,'Detailed Cash Flow Chart'!AN106),0)</f>
        <v>#VALUE!</v>
      </c>
      <c r="AI106" s="145" t="e">
        <f ca="1">AG106
-IF('Financial Goals (non-recurring)'!$B$4=6,IF('Detailed Cash Flow Chart'!S106="",0,'Detailed Cash Flow Chart'!S106),0)
-IF('Financial Goals (non-recurring)'!$D$4=6,IF('Detailed Cash Flow Chart'!U106="",0,'Detailed Cash Flow Chart'!U106),0)
-IF('Financial Goals (non-recurring)'!$F$4=6,IF('Detailed Cash Flow Chart'!W106="",0,'Detailed Cash Flow Chart'!W106),0)
-IF('Financial Goals (non-recurring)'!$H$4=6,IF('Detailed Cash Flow Chart'!Y106="",0,'Detailed Cash Flow Chart'!Y106),0)
-IF('Financial Goals (non-recurring)'!$J$4=6,IF('Detailed Cash Flow Chart'!AA106="",0,'Detailed Cash Flow Chart'!AA106),0)
-IF('Financial Goals (recurring)'!$B$3=6,IF('Detailed Cash Flow Chart'!AG106="",0,'Detailed Cash Flow Chart'!AG106),0)
-IF('Financial Goals (recurring)'!$K$3=6,IF('Detailed Cash Flow Chart'!AN106="",0,'Detailed Cash Flow Chart'!AN106),0)</f>
        <v>#VALUE!</v>
      </c>
      <c r="AK106" s="145" t="e">
        <f ca="1">AI106
-IF('Financial Goals (non-recurring)'!$B$4=7,IF('Detailed Cash Flow Chart'!S106="",0,'Detailed Cash Flow Chart'!S106),0)
-IF('Financial Goals (non-recurring)'!$D$4=7,IF('Detailed Cash Flow Chart'!U106="",0,'Detailed Cash Flow Chart'!U106),0)
-IF('Financial Goals (non-recurring)'!$F$4=7,IF('Detailed Cash Flow Chart'!W106="",0,'Detailed Cash Flow Chart'!W106),0)
-IF('Financial Goals (non-recurring)'!$H$4=7,IF('Detailed Cash Flow Chart'!Y106="",0,'Detailed Cash Flow Chart'!Y106),0)
-IF('Financial Goals (non-recurring)'!$J$4=7,IF('Detailed Cash Flow Chart'!AA106="",0,'Detailed Cash Flow Chart'!AA106),0)
-IF('Financial Goals (recurring)'!$B$3=7,IF('Detailed Cash Flow Chart'!AG106="",0,'Detailed Cash Flow Chart'!AG106),0)
-IF('Financial Goals (recurring)'!$K$3=7,IF('Detailed Cash Flow Chart'!AN106="",0,'Detailed Cash Flow Chart'!AN106),0)</f>
        <v>#VALUE!</v>
      </c>
    </row>
    <row r="107" spans="1:37" ht="15.6">
      <c r="A107" s="38" t="str">
        <f ca="1">'Detailed Cash Flow Chart'!AJ107</f>
        <v/>
      </c>
      <c r="B107" s="40" t="str">
        <f ca="1">'Detailed Cash Flow Chart'!B107</f>
        <v/>
      </c>
      <c r="C107" s="87">
        <f t="shared" ca="1" si="28"/>
        <v>0</v>
      </c>
      <c r="D107" s="87">
        <f t="shared" ca="1" si="24"/>
        <v>0</v>
      </c>
      <c r="E107" s="87">
        <f t="shared" ca="1" si="25"/>
        <v>0</v>
      </c>
      <c r="F107" s="87">
        <f t="shared" ca="1" si="26"/>
        <v>0</v>
      </c>
      <c r="G107" s="87">
        <f t="shared" ca="1" si="27"/>
        <v>0</v>
      </c>
      <c r="H107" s="87">
        <f t="shared" ca="1" si="22"/>
        <v>0</v>
      </c>
      <c r="I107" s="87">
        <f ca="1">'Detailed Cash Flow Chart'!D107</f>
        <v>0</v>
      </c>
      <c r="J107" s="32" t="str">
        <f ca="1">'Detailed Cash Flow Chart'!C107</f>
        <v/>
      </c>
      <c r="K107" s="46">
        <f t="shared" ca="1" si="16"/>
        <v>0</v>
      </c>
      <c r="L107" s="32">
        <f ca="1">'Detailed Cash Flow Chart'!AQ107</f>
        <v>0</v>
      </c>
      <c r="M107" s="32">
        <f t="shared" ca="1" si="23"/>
        <v>0</v>
      </c>
      <c r="N107" s="28"/>
      <c r="O107" s="67"/>
      <c r="P107" s="67"/>
      <c r="Q107" s="67"/>
      <c r="R107" s="67"/>
      <c r="S107" s="67"/>
      <c r="T107" s="67"/>
      <c r="U107" s="67"/>
      <c r="W107" s="67"/>
      <c r="X107" s="67"/>
      <c r="Y107" s="140" t="e">
        <f ca="1">IF('Detailed Cash Flow Chart'!E107=0,NA(),M107-'Detailed Cash Flow Chart'!E107)</f>
        <v>#VALUE!</v>
      </c>
      <c r="Z107" s="83"/>
      <c r="AA107" s="141" t="e">
        <f ca="1">Y107
-IF('Financial Goals (non-recurring)'!$B$4=2,IF('Detailed Cash Flow Chart'!S107="",0,'Detailed Cash Flow Chart'!S107),0)
-IF('Financial Goals (non-recurring)'!$D$4=2,IF('Detailed Cash Flow Chart'!U107="",0,'Detailed Cash Flow Chart'!U107),0)
-IF('Financial Goals (non-recurring)'!$F$4=2,IF('Detailed Cash Flow Chart'!W107="",0,'Detailed Cash Flow Chart'!W107),0)
-IF('Financial Goals (non-recurring)'!$H$4=2,IF('Detailed Cash Flow Chart'!Y107="",0,'Detailed Cash Flow Chart'!Y107),0)
-IF('Financial Goals (non-recurring)'!$J$4=2,IF('Detailed Cash Flow Chart'!AA107="",0,'Detailed Cash Flow Chart'!AA107),0)
-IF('Financial Goals (recurring)'!$B$3=2,IF('Detailed Cash Flow Chart'!AG107="",0,'Detailed Cash Flow Chart'!AG107),0)
-IF('Financial Goals (recurring)'!$K$3=2,IF('Detailed Cash Flow Chart'!AN107="",0,'Detailed Cash Flow Chart'!AN107),0)</f>
        <v>#VALUE!</v>
      </c>
      <c r="AB107" s="139"/>
      <c r="AC107" s="140" t="e">
        <f ca="1">AA107
-IF('Financial Goals (non-recurring)'!$B$4=3,IF('Detailed Cash Flow Chart'!S107="",0,'Detailed Cash Flow Chart'!S107),0)
-IF('Financial Goals (non-recurring)'!$D$4=3,IF('Detailed Cash Flow Chart'!U107="",0,'Detailed Cash Flow Chart'!U107),0)
-IF('Financial Goals (non-recurring)'!$F$4=3,IF('Detailed Cash Flow Chart'!W107="",0,'Detailed Cash Flow Chart'!W107),0)
-IF('Financial Goals (non-recurring)'!$H$4=3,IF('Detailed Cash Flow Chart'!Y107="",0,'Detailed Cash Flow Chart'!Y107),0)
-IF('Financial Goals (non-recurring)'!$J$4=3,IF('Detailed Cash Flow Chart'!AA107="",0,'Detailed Cash Flow Chart'!AA107),0)
-IF('Financial Goals (recurring)'!$B$3=3,IF('Detailed Cash Flow Chart'!AG107="",0,'Detailed Cash Flow Chart'!AG107),0)
-IF('Financial Goals (recurring)'!$K$3=3,IF('Detailed Cash Flow Chart'!AN107="",0,'Detailed Cash Flow Chart'!AN107),0)</f>
        <v>#VALUE!</v>
      </c>
      <c r="AD107" s="83"/>
      <c r="AE107" s="146" t="e">
        <f ca="1">AC107
-IF('Financial Goals (non-recurring)'!$B$4=4,IF('Detailed Cash Flow Chart'!S107="",0,'Detailed Cash Flow Chart'!S107),0)
-IF('Financial Goals (non-recurring)'!$D$4=4,IF('Detailed Cash Flow Chart'!U107="",0,'Detailed Cash Flow Chart'!U107),0)
-IF('Financial Goals (non-recurring)'!$F$4=4,IF('Detailed Cash Flow Chart'!W107="",0,'Detailed Cash Flow Chart'!W107),0)
-IF('Financial Goals (non-recurring)'!$H$4=4,IF('Detailed Cash Flow Chart'!Y107="",0,'Detailed Cash Flow Chart'!Y107),0)
-IF('Financial Goals (non-recurring)'!$J$4=4,IF('Detailed Cash Flow Chart'!AA107="",0,'Detailed Cash Flow Chart'!AA107),0)
-IF('Financial Goals (recurring)'!$B$3=4,IF('Detailed Cash Flow Chart'!AG107="",0,'Detailed Cash Flow Chart'!AG107),0)
-IF('Financial Goals (recurring)'!$K$3=4,IF('Detailed Cash Flow Chart'!AN107="",0,'Detailed Cash Flow Chart'!AN107),0)</f>
        <v>#VALUE!</v>
      </c>
      <c r="AF107" s="139"/>
      <c r="AG107" s="145" t="e">
        <f ca="1">AE107
-IF('Financial Goals (non-recurring)'!$B$4=5,IF('Detailed Cash Flow Chart'!S107="",0,'Detailed Cash Flow Chart'!S107),0)
-IF('Financial Goals (non-recurring)'!$D$4=5,IF('Detailed Cash Flow Chart'!U107="",0,'Detailed Cash Flow Chart'!U107),0)
-IF('Financial Goals (non-recurring)'!$F$4=5,IF('Detailed Cash Flow Chart'!W107="",0,'Detailed Cash Flow Chart'!W107),0)
-IF('Financial Goals (non-recurring)'!$H$4=5,IF('Detailed Cash Flow Chart'!Y107="",0,'Detailed Cash Flow Chart'!Y107),0)
-IF('Financial Goals (non-recurring)'!$J$4=5,IF('Detailed Cash Flow Chart'!AA107="",0,'Detailed Cash Flow Chart'!AA107),0)
-IF('Financial Goals (recurring)'!$B$3=5,IF('Detailed Cash Flow Chart'!AG107="",0,'Detailed Cash Flow Chart'!AG107),0)
-IF('Financial Goals (recurring)'!$K$3=5,IF('Detailed Cash Flow Chart'!AN107="",0,'Detailed Cash Flow Chart'!AN107),0)</f>
        <v>#VALUE!</v>
      </c>
      <c r="AI107" s="145" t="e">
        <f ca="1">AG107
-IF('Financial Goals (non-recurring)'!$B$4=6,IF('Detailed Cash Flow Chart'!S107="",0,'Detailed Cash Flow Chart'!S107),0)
-IF('Financial Goals (non-recurring)'!$D$4=6,IF('Detailed Cash Flow Chart'!U107="",0,'Detailed Cash Flow Chart'!U107),0)
-IF('Financial Goals (non-recurring)'!$F$4=6,IF('Detailed Cash Flow Chart'!W107="",0,'Detailed Cash Flow Chart'!W107),0)
-IF('Financial Goals (non-recurring)'!$H$4=6,IF('Detailed Cash Flow Chart'!Y107="",0,'Detailed Cash Flow Chart'!Y107),0)
-IF('Financial Goals (non-recurring)'!$J$4=6,IF('Detailed Cash Flow Chart'!AA107="",0,'Detailed Cash Flow Chart'!AA107),0)
-IF('Financial Goals (recurring)'!$B$3=6,IF('Detailed Cash Flow Chart'!AG107="",0,'Detailed Cash Flow Chart'!AG107),0)
-IF('Financial Goals (recurring)'!$K$3=6,IF('Detailed Cash Flow Chart'!AN107="",0,'Detailed Cash Flow Chart'!AN107),0)</f>
        <v>#VALUE!</v>
      </c>
      <c r="AK107" s="145" t="e">
        <f ca="1">AI107
-IF('Financial Goals (non-recurring)'!$B$4=7,IF('Detailed Cash Flow Chart'!S107="",0,'Detailed Cash Flow Chart'!S107),0)
-IF('Financial Goals (non-recurring)'!$D$4=7,IF('Detailed Cash Flow Chart'!U107="",0,'Detailed Cash Flow Chart'!U107),0)
-IF('Financial Goals (non-recurring)'!$F$4=7,IF('Detailed Cash Flow Chart'!W107="",0,'Detailed Cash Flow Chart'!W107),0)
-IF('Financial Goals (non-recurring)'!$H$4=7,IF('Detailed Cash Flow Chart'!Y107="",0,'Detailed Cash Flow Chart'!Y107),0)
-IF('Financial Goals (non-recurring)'!$J$4=7,IF('Detailed Cash Flow Chart'!AA107="",0,'Detailed Cash Flow Chart'!AA107),0)
-IF('Financial Goals (recurring)'!$B$3=7,IF('Detailed Cash Flow Chart'!AG107="",0,'Detailed Cash Flow Chart'!AG107),0)
-IF('Financial Goals (recurring)'!$K$3=7,IF('Detailed Cash Flow Chart'!AN107="",0,'Detailed Cash Flow Chart'!AN107),0)</f>
        <v>#VALUE!</v>
      </c>
    </row>
    <row r="108" spans="1:37" ht="15.6">
      <c r="A108" s="38" t="str">
        <f ca="1">'Detailed Cash Flow Chart'!AJ108</f>
        <v/>
      </c>
      <c r="B108" s="40" t="str">
        <f ca="1">'Detailed Cash Flow Chart'!B108</f>
        <v/>
      </c>
      <c r="C108" s="87">
        <f t="shared" ca="1" si="28"/>
        <v>0</v>
      </c>
      <c r="D108" s="87">
        <f t="shared" ca="1" si="24"/>
        <v>0</v>
      </c>
      <c r="E108" s="87">
        <f t="shared" ca="1" si="25"/>
        <v>0</v>
      </c>
      <c r="F108" s="87">
        <f t="shared" ca="1" si="26"/>
        <v>0</v>
      </c>
      <c r="G108" s="87">
        <f t="shared" ca="1" si="27"/>
        <v>0</v>
      </c>
      <c r="H108" s="87">
        <f t="shared" ca="1" si="22"/>
        <v>0</v>
      </c>
      <c r="I108" s="87">
        <f ca="1">'Detailed Cash Flow Chart'!D108</f>
        <v>0</v>
      </c>
      <c r="J108" s="32" t="str">
        <f ca="1">'Detailed Cash Flow Chart'!C108</f>
        <v/>
      </c>
      <c r="K108" s="46">
        <f t="shared" ca="1" si="16"/>
        <v>0</v>
      </c>
      <c r="L108" s="32">
        <f ca="1">'Detailed Cash Flow Chart'!AQ108</f>
        <v>0</v>
      </c>
      <c r="M108" s="32">
        <f t="shared" ca="1" si="23"/>
        <v>0</v>
      </c>
      <c r="N108" s="28"/>
      <c r="O108" s="67"/>
      <c r="P108" s="67"/>
      <c r="Q108" s="67"/>
      <c r="R108" s="67"/>
      <c r="S108" s="67"/>
      <c r="T108" s="67"/>
      <c r="U108" s="67"/>
      <c r="W108" s="67"/>
      <c r="X108" s="67"/>
      <c r="Y108" s="140" t="e">
        <f ca="1">IF('Detailed Cash Flow Chart'!E108=0,NA(),M108-'Detailed Cash Flow Chart'!E108)</f>
        <v>#VALUE!</v>
      </c>
      <c r="Z108" s="83"/>
      <c r="AA108" s="141" t="e">
        <f ca="1">Y108
-IF('Financial Goals (non-recurring)'!$B$4=2,IF('Detailed Cash Flow Chart'!S108="",0,'Detailed Cash Flow Chart'!S108),0)
-IF('Financial Goals (non-recurring)'!$D$4=2,IF('Detailed Cash Flow Chart'!U108="",0,'Detailed Cash Flow Chart'!U108),0)
-IF('Financial Goals (non-recurring)'!$F$4=2,IF('Detailed Cash Flow Chart'!W108="",0,'Detailed Cash Flow Chart'!W108),0)
-IF('Financial Goals (non-recurring)'!$H$4=2,IF('Detailed Cash Flow Chart'!Y108="",0,'Detailed Cash Flow Chart'!Y108),0)
-IF('Financial Goals (non-recurring)'!$J$4=2,IF('Detailed Cash Flow Chart'!AA108="",0,'Detailed Cash Flow Chart'!AA108),0)
-IF('Financial Goals (recurring)'!$B$3=2,IF('Detailed Cash Flow Chart'!AG108="",0,'Detailed Cash Flow Chart'!AG108),0)
-IF('Financial Goals (recurring)'!$K$3=2,IF('Detailed Cash Flow Chart'!AN108="",0,'Detailed Cash Flow Chart'!AN108),0)</f>
        <v>#VALUE!</v>
      </c>
      <c r="AB108" s="139"/>
      <c r="AC108" s="140" t="e">
        <f ca="1">AA108
-IF('Financial Goals (non-recurring)'!$B$4=3,IF('Detailed Cash Flow Chart'!S108="",0,'Detailed Cash Flow Chart'!S108),0)
-IF('Financial Goals (non-recurring)'!$D$4=3,IF('Detailed Cash Flow Chart'!U108="",0,'Detailed Cash Flow Chart'!U108),0)
-IF('Financial Goals (non-recurring)'!$F$4=3,IF('Detailed Cash Flow Chart'!W108="",0,'Detailed Cash Flow Chart'!W108),0)
-IF('Financial Goals (non-recurring)'!$H$4=3,IF('Detailed Cash Flow Chart'!Y108="",0,'Detailed Cash Flow Chart'!Y108),0)
-IF('Financial Goals (non-recurring)'!$J$4=3,IF('Detailed Cash Flow Chart'!AA108="",0,'Detailed Cash Flow Chart'!AA108),0)
-IF('Financial Goals (recurring)'!$B$3=3,IF('Detailed Cash Flow Chart'!AG108="",0,'Detailed Cash Flow Chart'!AG108),0)
-IF('Financial Goals (recurring)'!$K$3=3,IF('Detailed Cash Flow Chart'!AN108="",0,'Detailed Cash Flow Chart'!AN108),0)</f>
        <v>#VALUE!</v>
      </c>
      <c r="AD108" s="83"/>
      <c r="AE108" s="146" t="e">
        <f ca="1">AC108
-IF('Financial Goals (non-recurring)'!$B$4=4,IF('Detailed Cash Flow Chart'!S108="",0,'Detailed Cash Flow Chart'!S108),0)
-IF('Financial Goals (non-recurring)'!$D$4=4,IF('Detailed Cash Flow Chart'!U108="",0,'Detailed Cash Flow Chart'!U108),0)
-IF('Financial Goals (non-recurring)'!$F$4=4,IF('Detailed Cash Flow Chart'!W108="",0,'Detailed Cash Flow Chart'!W108),0)
-IF('Financial Goals (non-recurring)'!$H$4=4,IF('Detailed Cash Flow Chart'!Y108="",0,'Detailed Cash Flow Chart'!Y108),0)
-IF('Financial Goals (non-recurring)'!$J$4=4,IF('Detailed Cash Flow Chart'!AA108="",0,'Detailed Cash Flow Chart'!AA108),0)
-IF('Financial Goals (recurring)'!$B$3=4,IF('Detailed Cash Flow Chart'!AG108="",0,'Detailed Cash Flow Chart'!AG108),0)
-IF('Financial Goals (recurring)'!$K$3=4,IF('Detailed Cash Flow Chart'!AN108="",0,'Detailed Cash Flow Chart'!AN108),0)</f>
        <v>#VALUE!</v>
      </c>
      <c r="AF108" s="139"/>
      <c r="AG108" s="145" t="e">
        <f ca="1">AE108
-IF('Financial Goals (non-recurring)'!$B$4=5,IF('Detailed Cash Flow Chart'!S108="",0,'Detailed Cash Flow Chart'!S108),0)
-IF('Financial Goals (non-recurring)'!$D$4=5,IF('Detailed Cash Flow Chart'!U108="",0,'Detailed Cash Flow Chart'!U108),0)
-IF('Financial Goals (non-recurring)'!$F$4=5,IF('Detailed Cash Flow Chart'!W108="",0,'Detailed Cash Flow Chart'!W108),0)
-IF('Financial Goals (non-recurring)'!$H$4=5,IF('Detailed Cash Flow Chart'!Y108="",0,'Detailed Cash Flow Chart'!Y108),0)
-IF('Financial Goals (non-recurring)'!$J$4=5,IF('Detailed Cash Flow Chart'!AA108="",0,'Detailed Cash Flow Chart'!AA108),0)
-IF('Financial Goals (recurring)'!$B$3=5,IF('Detailed Cash Flow Chart'!AG108="",0,'Detailed Cash Flow Chart'!AG108),0)
-IF('Financial Goals (recurring)'!$K$3=5,IF('Detailed Cash Flow Chart'!AN108="",0,'Detailed Cash Flow Chart'!AN108),0)</f>
        <v>#VALUE!</v>
      </c>
      <c r="AI108" s="145" t="e">
        <f ca="1">AG108
-IF('Financial Goals (non-recurring)'!$B$4=6,IF('Detailed Cash Flow Chart'!S108="",0,'Detailed Cash Flow Chart'!S108),0)
-IF('Financial Goals (non-recurring)'!$D$4=6,IF('Detailed Cash Flow Chart'!U108="",0,'Detailed Cash Flow Chart'!U108),0)
-IF('Financial Goals (non-recurring)'!$F$4=6,IF('Detailed Cash Flow Chart'!W108="",0,'Detailed Cash Flow Chart'!W108),0)
-IF('Financial Goals (non-recurring)'!$H$4=6,IF('Detailed Cash Flow Chart'!Y108="",0,'Detailed Cash Flow Chart'!Y108),0)
-IF('Financial Goals (non-recurring)'!$J$4=6,IF('Detailed Cash Flow Chart'!AA108="",0,'Detailed Cash Flow Chart'!AA108),0)
-IF('Financial Goals (recurring)'!$B$3=6,IF('Detailed Cash Flow Chart'!AG108="",0,'Detailed Cash Flow Chart'!AG108),0)
-IF('Financial Goals (recurring)'!$K$3=6,IF('Detailed Cash Flow Chart'!AN108="",0,'Detailed Cash Flow Chart'!AN108),0)</f>
        <v>#VALUE!</v>
      </c>
      <c r="AK108" s="145" t="e">
        <f ca="1">AI108
-IF('Financial Goals (non-recurring)'!$B$4=7,IF('Detailed Cash Flow Chart'!S108="",0,'Detailed Cash Flow Chart'!S108),0)
-IF('Financial Goals (non-recurring)'!$D$4=7,IF('Detailed Cash Flow Chart'!U108="",0,'Detailed Cash Flow Chart'!U108),0)
-IF('Financial Goals (non-recurring)'!$F$4=7,IF('Detailed Cash Flow Chart'!W108="",0,'Detailed Cash Flow Chart'!W108),0)
-IF('Financial Goals (non-recurring)'!$H$4=7,IF('Detailed Cash Flow Chart'!Y108="",0,'Detailed Cash Flow Chart'!Y108),0)
-IF('Financial Goals (non-recurring)'!$J$4=7,IF('Detailed Cash Flow Chart'!AA108="",0,'Detailed Cash Flow Chart'!AA108),0)
-IF('Financial Goals (recurring)'!$B$3=7,IF('Detailed Cash Flow Chart'!AG108="",0,'Detailed Cash Flow Chart'!AG108),0)
-IF('Financial Goals (recurring)'!$K$3=7,IF('Detailed Cash Flow Chart'!AN108="",0,'Detailed Cash Flow Chart'!AN108),0)</f>
        <v>#VALUE!</v>
      </c>
    </row>
    <row r="109" spans="1:37" ht="15.6">
      <c r="A109" s="38" t="str">
        <f ca="1">'Detailed Cash Flow Chart'!AJ109</f>
        <v/>
      </c>
      <c r="B109" s="40" t="str">
        <f ca="1">'Detailed Cash Flow Chart'!B109</f>
        <v/>
      </c>
      <c r="C109" s="87">
        <f t="shared" ca="1" si="28"/>
        <v>0</v>
      </c>
      <c r="D109" s="87">
        <f t="shared" ca="1" si="24"/>
        <v>0</v>
      </c>
      <c r="E109" s="87">
        <f t="shared" ca="1" si="25"/>
        <v>0</v>
      </c>
      <c r="F109" s="87">
        <f t="shared" ca="1" si="26"/>
        <v>0</v>
      </c>
      <c r="G109" s="87">
        <f t="shared" ca="1" si="27"/>
        <v>0</v>
      </c>
      <c r="H109" s="87">
        <f t="shared" ca="1" si="22"/>
        <v>0</v>
      </c>
      <c r="I109" s="87">
        <f ca="1">'Detailed Cash Flow Chart'!D109</f>
        <v>0</v>
      </c>
      <c r="J109" s="32" t="str">
        <f ca="1">'Detailed Cash Flow Chart'!C109</f>
        <v/>
      </c>
      <c r="K109" s="46">
        <f t="shared" ca="1" si="16"/>
        <v>0</v>
      </c>
      <c r="L109" s="32">
        <f ca="1">'Detailed Cash Flow Chart'!AQ109</f>
        <v>0</v>
      </c>
      <c r="M109" s="32">
        <f t="shared" ca="1" si="23"/>
        <v>0</v>
      </c>
      <c r="N109" s="28"/>
      <c r="O109" s="67"/>
      <c r="P109" s="67"/>
      <c r="Q109" s="67"/>
      <c r="R109" s="67"/>
      <c r="S109" s="67"/>
      <c r="T109" s="67"/>
      <c r="U109" s="67"/>
      <c r="W109" s="67"/>
      <c r="X109" s="67"/>
      <c r="Y109" s="140" t="e">
        <f ca="1">IF('Detailed Cash Flow Chart'!E109=0,NA(),M109-'Detailed Cash Flow Chart'!E109)</f>
        <v>#VALUE!</v>
      </c>
      <c r="Z109" s="83"/>
      <c r="AA109" s="141" t="e">
        <f ca="1">Y109
-IF('Financial Goals (non-recurring)'!$B$4=2,IF('Detailed Cash Flow Chart'!S109="",0,'Detailed Cash Flow Chart'!S109),0)
-IF('Financial Goals (non-recurring)'!$D$4=2,IF('Detailed Cash Flow Chart'!U109="",0,'Detailed Cash Flow Chart'!U109),0)
-IF('Financial Goals (non-recurring)'!$F$4=2,IF('Detailed Cash Flow Chart'!W109="",0,'Detailed Cash Flow Chart'!W109),0)
-IF('Financial Goals (non-recurring)'!$H$4=2,IF('Detailed Cash Flow Chart'!Y109="",0,'Detailed Cash Flow Chart'!Y109),0)
-IF('Financial Goals (non-recurring)'!$J$4=2,IF('Detailed Cash Flow Chart'!AA109="",0,'Detailed Cash Flow Chart'!AA109),0)
-IF('Financial Goals (recurring)'!$B$3=2,IF('Detailed Cash Flow Chart'!AG109="",0,'Detailed Cash Flow Chart'!AG109),0)
-IF('Financial Goals (recurring)'!$K$3=2,IF('Detailed Cash Flow Chart'!AN109="",0,'Detailed Cash Flow Chart'!AN109),0)</f>
        <v>#VALUE!</v>
      </c>
      <c r="AB109" s="139"/>
      <c r="AC109" s="140" t="e">
        <f ca="1">AA109
-IF('Financial Goals (non-recurring)'!$B$4=3,IF('Detailed Cash Flow Chart'!S109="",0,'Detailed Cash Flow Chart'!S109),0)
-IF('Financial Goals (non-recurring)'!$D$4=3,IF('Detailed Cash Flow Chart'!U109="",0,'Detailed Cash Flow Chart'!U109),0)
-IF('Financial Goals (non-recurring)'!$F$4=3,IF('Detailed Cash Flow Chart'!W109="",0,'Detailed Cash Flow Chart'!W109),0)
-IF('Financial Goals (non-recurring)'!$H$4=3,IF('Detailed Cash Flow Chart'!Y109="",0,'Detailed Cash Flow Chart'!Y109),0)
-IF('Financial Goals (non-recurring)'!$J$4=3,IF('Detailed Cash Flow Chart'!AA109="",0,'Detailed Cash Flow Chart'!AA109),0)
-IF('Financial Goals (recurring)'!$B$3=3,IF('Detailed Cash Flow Chart'!AG109="",0,'Detailed Cash Flow Chart'!AG109),0)
-IF('Financial Goals (recurring)'!$K$3=3,IF('Detailed Cash Flow Chart'!AN109="",0,'Detailed Cash Flow Chart'!AN109),0)</f>
        <v>#VALUE!</v>
      </c>
      <c r="AD109" s="83"/>
      <c r="AE109" s="146" t="e">
        <f ca="1">AC109
-IF('Financial Goals (non-recurring)'!$B$4=4,IF('Detailed Cash Flow Chart'!S109="",0,'Detailed Cash Flow Chart'!S109),0)
-IF('Financial Goals (non-recurring)'!$D$4=4,IF('Detailed Cash Flow Chart'!U109="",0,'Detailed Cash Flow Chart'!U109),0)
-IF('Financial Goals (non-recurring)'!$F$4=4,IF('Detailed Cash Flow Chart'!W109="",0,'Detailed Cash Flow Chart'!W109),0)
-IF('Financial Goals (non-recurring)'!$H$4=4,IF('Detailed Cash Flow Chart'!Y109="",0,'Detailed Cash Flow Chart'!Y109),0)
-IF('Financial Goals (non-recurring)'!$J$4=4,IF('Detailed Cash Flow Chart'!AA109="",0,'Detailed Cash Flow Chart'!AA109),0)
-IF('Financial Goals (recurring)'!$B$3=4,IF('Detailed Cash Flow Chart'!AG109="",0,'Detailed Cash Flow Chart'!AG109),0)
-IF('Financial Goals (recurring)'!$K$3=4,IF('Detailed Cash Flow Chart'!AN109="",0,'Detailed Cash Flow Chart'!AN109),0)</f>
        <v>#VALUE!</v>
      </c>
      <c r="AF109" s="139"/>
      <c r="AG109" s="145" t="e">
        <f ca="1">AE109
-IF('Financial Goals (non-recurring)'!$B$4=5,IF('Detailed Cash Flow Chart'!S109="",0,'Detailed Cash Flow Chart'!S109),0)
-IF('Financial Goals (non-recurring)'!$D$4=5,IF('Detailed Cash Flow Chart'!U109="",0,'Detailed Cash Flow Chart'!U109),0)
-IF('Financial Goals (non-recurring)'!$F$4=5,IF('Detailed Cash Flow Chart'!W109="",0,'Detailed Cash Flow Chart'!W109),0)
-IF('Financial Goals (non-recurring)'!$H$4=5,IF('Detailed Cash Flow Chart'!Y109="",0,'Detailed Cash Flow Chart'!Y109),0)
-IF('Financial Goals (non-recurring)'!$J$4=5,IF('Detailed Cash Flow Chart'!AA109="",0,'Detailed Cash Flow Chart'!AA109),0)
-IF('Financial Goals (recurring)'!$B$3=5,IF('Detailed Cash Flow Chart'!AG109="",0,'Detailed Cash Flow Chart'!AG109),0)
-IF('Financial Goals (recurring)'!$K$3=5,IF('Detailed Cash Flow Chart'!AN109="",0,'Detailed Cash Flow Chart'!AN109),0)</f>
        <v>#VALUE!</v>
      </c>
      <c r="AI109" s="145" t="e">
        <f ca="1">AG109
-IF('Financial Goals (non-recurring)'!$B$4=6,IF('Detailed Cash Flow Chart'!S109="",0,'Detailed Cash Flow Chart'!S109),0)
-IF('Financial Goals (non-recurring)'!$D$4=6,IF('Detailed Cash Flow Chart'!U109="",0,'Detailed Cash Flow Chart'!U109),0)
-IF('Financial Goals (non-recurring)'!$F$4=6,IF('Detailed Cash Flow Chart'!W109="",0,'Detailed Cash Flow Chart'!W109),0)
-IF('Financial Goals (non-recurring)'!$H$4=6,IF('Detailed Cash Flow Chart'!Y109="",0,'Detailed Cash Flow Chart'!Y109),0)
-IF('Financial Goals (non-recurring)'!$J$4=6,IF('Detailed Cash Flow Chart'!AA109="",0,'Detailed Cash Flow Chart'!AA109),0)
-IF('Financial Goals (recurring)'!$B$3=6,IF('Detailed Cash Flow Chart'!AG109="",0,'Detailed Cash Flow Chart'!AG109),0)
-IF('Financial Goals (recurring)'!$K$3=6,IF('Detailed Cash Flow Chart'!AN109="",0,'Detailed Cash Flow Chart'!AN109),0)</f>
        <v>#VALUE!</v>
      </c>
      <c r="AK109" s="145" t="e">
        <f ca="1">AI109
-IF('Financial Goals (non-recurring)'!$B$4=7,IF('Detailed Cash Flow Chart'!S109="",0,'Detailed Cash Flow Chart'!S109),0)
-IF('Financial Goals (non-recurring)'!$D$4=7,IF('Detailed Cash Flow Chart'!U109="",0,'Detailed Cash Flow Chart'!U109),0)
-IF('Financial Goals (non-recurring)'!$F$4=7,IF('Detailed Cash Flow Chart'!W109="",0,'Detailed Cash Flow Chart'!W109),0)
-IF('Financial Goals (non-recurring)'!$H$4=7,IF('Detailed Cash Flow Chart'!Y109="",0,'Detailed Cash Flow Chart'!Y109),0)
-IF('Financial Goals (non-recurring)'!$J$4=7,IF('Detailed Cash Flow Chart'!AA109="",0,'Detailed Cash Flow Chart'!AA109),0)
-IF('Financial Goals (recurring)'!$B$3=7,IF('Detailed Cash Flow Chart'!AG109="",0,'Detailed Cash Flow Chart'!AG109),0)
-IF('Financial Goals (recurring)'!$K$3=7,IF('Detailed Cash Flow Chart'!AN109="",0,'Detailed Cash Flow Chart'!AN109),0)</f>
        <v>#VALUE!</v>
      </c>
    </row>
    <row r="110" spans="1:37" ht="15.6">
      <c r="A110" s="38" t="str">
        <f ca="1">'Detailed Cash Flow Chart'!AJ110</f>
        <v/>
      </c>
      <c r="B110" s="40" t="str">
        <f ca="1">'Detailed Cash Flow Chart'!B110</f>
        <v/>
      </c>
      <c r="C110" s="87">
        <f t="shared" ca="1" si="28"/>
        <v>0</v>
      </c>
      <c r="D110" s="87">
        <f t="shared" ca="1" si="24"/>
        <v>0</v>
      </c>
      <c r="E110" s="87">
        <f t="shared" ca="1" si="25"/>
        <v>0</v>
      </c>
      <c r="F110" s="87">
        <f t="shared" ca="1" si="26"/>
        <v>0</v>
      </c>
      <c r="G110" s="87">
        <f t="shared" ca="1" si="27"/>
        <v>0</v>
      </c>
      <c r="H110" s="87">
        <f t="shared" ca="1" si="22"/>
        <v>0</v>
      </c>
      <c r="I110" s="87">
        <f ca="1">'Detailed Cash Flow Chart'!D110</f>
        <v>0</v>
      </c>
      <c r="J110" s="32" t="str">
        <f ca="1">'Detailed Cash Flow Chart'!C110</f>
        <v/>
      </c>
      <c r="K110" s="46">
        <f t="shared" ca="1" si="16"/>
        <v>0</v>
      </c>
      <c r="L110" s="32">
        <f ca="1">'Detailed Cash Flow Chart'!AQ110</f>
        <v>0</v>
      </c>
      <c r="M110" s="32">
        <f t="shared" ca="1" si="23"/>
        <v>0</v>
      </c>
      <c r="N110" s="28"/>
      <c r="O110" s="67"/>
      <c r="P110" s="67"/>
      <c r="Q110" s="67"/>
      <c r="R110" s="67"/>
      <c r="S110" s="67"/>
      <c r="T110" s="67"/>
      <c r="U110" s="67"/>
      <c r="W110" s="67"/>
      <c r="X110" s="67"/>
      <c r="Y110" s="140" t="e">
        <f ca="1">IF('Detailed Cash Flow Chart'!E110=0,NA(),M110-'Detailed Cash Flow Chart'!E110)</f>
        <v>#VALUE!</v>
      </c>
      <c r="Z110" s="83"/>
      <c r="AA110" s="141" t="e">
        <f ca="1">Y110
-IF('Financial Goals (non-recurring)'!$B$4=2,IF('Detailed Cash Flow Chart'!S110="",0,'Detailed Cash Flow Chart'!S110),0)
-IF('Financial Goals (non-recurring)'!$D$4=2,IF('Detailed Cash Flow Chart'!U110="",0,'Detailed Cash Flow Chart'!U110),0)
-IF('Financial Goals (non-recurring)'!$F$4=2,IF('Detailed Cash Flow Chart'!W110="",0,'Detailed Cash Flow Chart'!W110),0)
-IF('Financial Goals (non-recurring)'!$H$4=2,IF('Detailed Cash Flow Chart'!Y110="",0,'Detailed Cash Flow Chart'!Y110),0)
-IF('Financial Goals (non-recurring)'!$J$4=2,IF('Detailed Cash Flow Chart'!AA110="",0,'Detailed Cash Flow Chart'!AA110),0)
-IF('Financial Goals (recurring)'!$B$3=2,IF('Detailed Cash Flow Chart'!AG110="",0,'Detailed Cash Flow Chart'!AG110),0)
-IF('Financial Goals (recurring)'!$K$3=2,IF('Detailed Cash Flow Chart'!AN110="",0,'Detailed Cash Flow Chart'!AN110),0)</f>
        <v>#VALUE!</v>
      </c>
      <c r="AB110" s="139"/>
      <c r="AC110" s="140" t="e">
        <f ca="1">AA110
-IF('Financial Goals (non-recurring)'!$B$4=3,IF('Detailed Cash Flow Chart'!S110="",0,'Detailed Cash Flow Chart'!S110),0)
-IF('Financial Goals (non-recurring)'!$D$4=3,IF('Detailed Cash Flow Chart'!U110="",0,'Detailed Cash Flow Chart'!U110),0)
-IF('Financial Goals (non-recurring)'!$F$4=3,IF('Detailed Cash Flow Chart'!W110="",0,'Detailed Cash Flow Chart'!W110),0)
-IF('Financial Goals (non-recurring)'!$H$4=3,IF('Detailed Cash Flow Chart'!Y110="",0,'Detailed Cash Flow Chart'!Y110),0)
-IF('Financial Goals (non-recurring)'!$J$4=3,IF('Detailed Cash Flow Chart'!AA110="",0,'Detailed Cash Flow Chart'!AA110),0)
-IF('Financial Goals (recurring)'!$B$3=3,IF('Detailed Cash Flow Chart'!AG110="",0,'Detailed Cash Flow Chart'!AG110),0)
-IF('Financial Goals (recurring)'!$K$3=3,IF('Detailed Cash Flow Chart'!AN110="",0,'Detailed Cash Flow Chart'!AN110),0)</f>
        <v>#VALUE!</v>
      </c>
      <c r="AD110" s="83"/>
      <c r="AE110" s="146" t="e">
        <f ca="1">AC110
-IF('Financial Goals (non-recurring)'!$B$4=4,IF('Detailed Cash Flow Chart'!S110="",0,'Detailed Cash Flow Chart'!S110),0)
-IF('Financial Goals (non-recurring)'!$D$4=4,IF('Detailed Cash Flow Chart'!U110="",0,'Detailed Cash Flow Chart'!U110),0)
-IF('Financial Goals (non-recurring)'!$F$4=4,IF('Detailed Cash Flow Chart'!W110="",0,'Detailed Cash Flow Chart'!W110),0)
-IF('Financial Goals (non-recurring)'!$H$4=4,IF('Detailed Cash Flow Chart'!Y110="",0,'Detailed Cash Flow Chart'!Y110),0)
-IF('Financial Goals (non-recurring)'!$J$4=4,IF('Detailed Cash Flow Chart'!AA110="",0,'Detailed Cash Flow Chart'!AA110),0)
-IF('Financial Goals (recurring)'!$B$3=4,IF('Detailed Cash Flow Chart'!AG110="",0,'Detailed Cash Flow Chart'!AG110),0)
-IF('Financial Goals (recurring)'!$K$3=4,IF('Detailed Cash Flow Chart'!AN110="",0,'Detailed Cash Flow Chart'!AN110),0)</f>
        <v>#VALUE!</v>
      </c>
      <c r="AF110" s="139"/>
      <c r="AG110" s="145" t="e">
        <f ca="1">AE110
-IF('Financial Goals (non-recurring)'!$B$4=5,IF('Detailed Cash Flow Chart'!S110="",0,'Detailed Cash Flow Chart'!S110),0)
-IF('Financial Goals (non-recurring)'!$D$4=5,IF('Detailed Cash Flow Chart'!U110="",0,'Detailed Cash Flow Chart'!U110),0)
-IF('Financial Goals (non-recurring)'!$F$4=5,IF('Detailed Cash Flow Chart'!W110="",0,'Detailed Cash Flow Chart'!W110),0)
-IF('Financial Goals (non-recurring)'!$H$4=5,IF('Detailed Cash Flow Chart'!Y110="",0,'Detailed Cash Flow Chart'!Y110),0)
-IF('Financial Goals (non-recurring)'!$J$4=5,IF('Detailed Cash Flow Chart'!AA110="",0,'Detailed Cash Flow Chart'!AA110),0)
-IF('Financial Goals (recurring)'!$B$3=5,IF('Detailed Cash Flow Chart'!AG110="",0,'Detailed Cash Flow Chart'!AG110),0)
-IF('Financial Goals (recurring)'!$K$3=5,IF('Detailed Cash Flow Chart'!AN110="",0,'Detailed Cash Flow Chart'!AN110),0)</f>
        <v>#VALUE!</v>
      </c>
      <c r="AI110" s="145" t="e">
        <f ca="1">AG110
-IF('Financial Goals (non-recurring)'!$B$4=6,IF('Detailed Cash Flow Chart'!S110="",0,'Detailed Cash Flow Chart'!S110),0)
-IF('Financial Goals (non-recurring)'!$D$4=6,IF('Detailed Cash Flow Chart'!U110="",0,'Detailed Cash Flow Chart'!U110),0)
-IF('Financial Goals (non-recurring)'!$F$4=6,IF('Detailed Cash Flow Chart'!W110="",0,'Detailed Cash Flow Chart'!W110),0)
-IF('Financial Goals (non-recurring)'!$H$4=6,IF('Detailed Cash Flow Chart'!Y110="",0,'Detailed Cash Flow Chart'!Y110),0)
-IF('Financial Goals (non-recurring)'!$J$4=6,IF('Detailed Cash Flow Chart'!AA110="",0,'Detailed Cash Flow Chart'!AA110),0)
-IF('Financial Goals (recurring)'!$B$3=6,IF('Detailed Cash Flow Chart'!AG110="",0,'Detailed Cash Flow Chart'!AG110),0)
-IF('Financial Goals (recurring)'!$K$3=6,IF('Detailed Cash Flow Chart'!AN110="",0,'Detailed Cash Flow Chart'!AN110),0)</f>
        <v>#VALUE!</v>
      </c>
      <c r="AK110" s="145" t="e">
        <f ca="1">AI110
-IF('Financial Goals (non-recurring)'!$B$4=7,IF('Detailed Cash Flow Chart'!S110="",0,'Detailed Cash Flow Chart'!S110),0)
-IF('Financial Goals (non-recurring)'!$D$4=7,IF('Detailed Cash Flow Chart'!U110="",0,'Detailed Cash Flow Chart'!U110),0)
-IF('Financial Goals (non-recurring)'!$F$4=7,IF('Detailed Cash Flow Chart'!W110="",0,'Detailed Cash Flow Chart'!W110),0)
-IF('Financial Goals (non-recurring)'!$H$4=7,IF('Detailed Cash Flow Chart'!Y110="",0,'Detailed Cash Flow Chart'!Y110),0)
-IF('Financial Goals (non-recurring)'!$J$4=7,IF('Detailed Cash Flow Chart'!AA110="",0,'Detailed Cash Flow Chart'!AA110),0)
-IF('Financial Goals (recurring)'!$B$3=7,IF('Detailed Cash Flow Chart'!AG110="",0,'Detailed Cash Flow Chart'!AG110),0)
-IF('Financial Goals (recurring)'!$K$3=7,IF('Detailed Cash Flow Chart'!AN110="",0,'Detailed Cash Flow Chart'!AN110),0)</f>
        <v>#VALUE!</v>
      </c>
    </row>
    <row r="111" spans="1:37" ht="15.6">
      <c r="A111" s="38" t="str">
        <f ca="1">'Detailed Cash Flow Chart'!AJ111</f>
        <v/>
      </c>
      <c r="B111" s="40" t="str">
        <f ca="1">'Detailed Cash Flow Chart'!B111</f>
        <v/>
      </c>
      <c r="C111" s="87">
        <f t="shared" ca="1" si="28"/>
        <v>0</v>
      </c>
      <c r="D111" s="87">
        <f t="shared" ca="1" si="24"/>
        <v>0</v>
      </c>
      <c r="E111" s="87">
        <f t="shared" ca="1" si="25"/>
        <v>0</v>
      </c>
      <c r="F111" s="87">
        <f t="shared" ca="1" si="26"/>
        <v>0</v>
      </c>
      <c r="G111" s="87">
        <f t="shared" ca="1" si="27"/>
        <v>0</v>
      </c>
      <c r="H111" s="87">
        <f t="shared" ca="1" si="22"/>
        <v>0</v>
      </c>
      <c r="I111" s="87">
        <f ca="1">'Detailed Cash Flow Chart'!D111</f>
        <v>0</v>
      </c>
      <c r="J111" s="32" t="str">
        <f ca="1">'Detailed Cash Flow Chart'!C111</f>
        <v/>
      </c>
      <c r="K111" s="46">
        <f t="shared" ca="1" si="16"/>
        <v>0</v>
      </c>
      <c r="L111" s="32">
        <f ca="1">'Detailed Cash Flow Chart'!AQ111</f>
        <v>0</v>
      </c>
      <c r="M111" s="32">
        <f t="shared" ca="1" si="23"/>
        <v>0</v>
      </c>
      <c r="N111" s="28"/>
      <c r="O111" s="67"/>
      <c r="P111" s="67"/>
      <c r="Q111" s="67"/>
      <c r="R111" s="67"/>
      <c r="S111" s="67"/>
      <c r="T111" s="67"/>
      <c r="U111" s="67"/>
      <c r="W111" s="67"/>
      <c r="X111" s="67"/>
      <c r="Y111" s="140" t="e">
        <f ca="1">IF('Detailed Cash Flow Chart'!E111=0,NA(),M111-'Detailed Cash Flow Chart'!E111)</f>
        <v>#VALUE!</v>
      </c>
      <c r="Z111" s="83"/>
      <c r="AA111" s="141" t="e">
        <f ca="1">Y111
-IF('Financial Goals (non-recurring)'!$B$4=2,IF('Detailed Cash Flow Chart'!S111="",0,'Detailed Cash Flow Chart'!S111),0)
-IF('Financial Goals (non-recurring)'!$D$4=2,IF('Detailed Cash Flow Chart'!U111="",0,'Detailed Cash Flow Chart'!U111),0)
-IF('Financial Goals (non-recurring)'!$F$4=2,IF('Detailed Cash Flow Chart'!W111="",0,'Detailed Cash Flow Chart'!W111),0)
-IF('Financial Goals (non-recurring)'!$H$4=2,IF('Detailed Cash Flow Chart'!Y111="",0,'Detailed Cash Flow Chart'!Y111),0)
-IF('Financial Goals (non-recurring)'!$J$4=2,IF('Detailed Cash Flow Chart'!AA111="",0,'Detailed Cash Flow Chart'!AA111),0)
-IF('Financial Goals (recurring)'!$B$3=2,IF('Detailed Cash Flow Chart'!AG111="",0,'Detailed Cash Flow Chart'!AG111),0)
-IF('Financial Goals (recurring)'!$K$3=2,IF('Detailed Cash Flow Chart'!AN111="",0,'Detailed Cash Flow Chart'!AN111),0)</f>
        <v>#VALUE!</v>
      </c>
      <c r="AB111" s="139"/>
      <c r="AC111" s="140" t="e">
        <f ca="1">AA111
-IF('Financial Goals (non-recurring)'!$B$4=3,IF('Detailed Cash Flow Chart'!S111="",0,'Detailed Cash Flow Chart'!S111),0)
-IF('Financial Goals (non-recurring)'!$D$4=3,IF('Detailed Cash Flow Chart'!U111="",0,'Detailed Cash Flow Chart'!U111),0)
-IF('Financial Goals (non-recurring)'!$F$4=3,IF('Detailed Cash Flow Chart'!W111="",0,'Detailed Cash Flow Chart'!W111),0)
-IF('Financial Goals (non-recurring)'!$H$4=3,IF('Detailed Cash Flow Chart'!Y111="",0,'Detailed Cash Flow Chart'!Y111),0)
-IF('Financial Goals (non-recurring)'!$J$4=3,IF('Detailed Cash Flow Chart'!AA111="",0,'Detailed Cash Flow Chart'!AA111),0)
-IF('Financial Goals (recurring)'!$B$3=3,IF('Detailed Cash Flow Chart'!AG111="",0,'Detailed Cash Flow Chart'!AG111),0)
-IF('Financial Goals (recurring)'!$K$3=3,IF('Detailed Cash Flow Chart'!AN111="",0,'Detailed Cash Flow Chart'!AN111),0)</f>
        <v>#VALUE!</v>
      </c>
      <c r="AD111" s="83"/>
      <c r="AE111" s="146" t="e">
        <f ca="1">AC111
-IF('Financial Goals (non-recurring)'!$B$4=4,IF('Detailed Cash Flow Chart'!S111="",0,'Detailed Cash Flow Chart'!S111),0)
-IF('Financial Goals (non-recurring)'!$D$4=4,IF('Detailed Cash Flow Chart'!U111="",0,'Detailed Cash Flow Chart'!U111),0)
-IF('Financial Goals (non-recurring)'!$F$4=4,IF('Detailed Cash Flow Chart'!W111="",0,'Detailed Cash Flow Chart'!W111),0)
-IF('Financial Goals (non-recurring)'!$H$4=4,IF('Detailed Cash Flow Chart'!Y111="",0,'Detailed Cash Flow Chart'!Y111),0)
-IF('Financial Goals (non-recurring)'!$J$4=4,IF('Detailed Cash Flow Chart'!AA111="",0,'Detailed Cash Flow Chart'!AA111),0)
-IF('Financial Goals (recurring)'!$B$3=4,IF('Detailed Cash Flow Chart'!AG111="",0,'Detailed Cash Flow Chart'!AG111),0)
-IF('Financial Goals (recurring)'!$K$3=4,IF('Detailed Cash Flow Chart'!AN111="",0,'Detailed Cash Flow Chart'!AN111),0)</f>
        <v>#VALUE!</v>
      </c>
      <c r="AF111" s="139"/>
      <c r="AG111" s="145" t="e">
        <f ca="1">AE111
-IF('Financial Goals (non-recurring)'!$B$4=5,IF('Detailed Cash Flow Chart'!S111="",0,'Detailed Cash Flow Chart'!S111),0)
-IF('Financial Goals (non-recurring)'!$D$4=5,IF('Detailed Cash Flow Chart'!U111="",0,'Detailed Cash Flow Chart'!U111),0)
-IF('Financial Goals (non-recurring)'!$F$4=5,IF('Detailed Cash Flow Chart'!W111="",0,'Detailed Cash Flow Chart'!W111),0)
-IF('Financial Goals (non-recurring)'!$H$4=5,IF('Detailed Cash Flow Chart'!Y111="",0,'Detailed Cash Flow Chart'!Y111),0)
-IF('Financial Goals (non-recurring)'!$J$4=5,IF('Detailed Cash Flow Chart'!AA111="",0,'Detailed Cash Flow Chart'!AA111),0)
-IF('Financial Goals (recurring)'!$B$3=5,IF('Detailed Cash Flow Chart'!AG111="",0,'Detailed Cash Flow Chart'!AG111),0)
-IF('Financial Goals (recurring)'!$K$3=5,IF('Detailed Cash Flow Chart'!AN111="",0,'Detailed Cash Flow Chart'!AN111),0)</f>
        <v>#VALUE!</v>
      </c>
      <c r="AI111" s="145" t="e">
        <f ca="1">AG111
-IF('Financial Goals (non-recurring)'!$B$4=6,IF('Detailed Cash Flow Chart'!S111="",0,'Detailed Cash Flow Chart'!S111),0)
-IF('Financial Goals (non-recurring)'!$D$4=6,IF('Detailed Cash Flow Chart'!U111="",0,'Detailed Cash Flow Chart'!U111),0)
-IF('Financial Goals (non-recurring)'!$F$4=6,IF('Detailed Cash Flow Chart'!W111="",0,'Detailed Cash Flow Chart'!W111),0)
-IF('Financial Goals (non-recurring)'!$H$4=6,IF('Detailed Cash Flow Chart'!Y111="",0,'Detailed Cash Flow Chart'!Y111),0)
-IF('Financial Goals (non-recurring)'!$J$4=6,IF('Detailed Cash Flow Chart'!AA111="",0,'Detailed Cash Flow Chart'!AA111),0)
-IF('Financial Goals (recurring)'!$B$3=6,IF('Detailed Cash Flow Chart'!AG111="",0,'Detailed Cash Flow Chart'!AG111),0)
-IF('Financial Goals (recurring)'!$K$3=6,IF('Detailed Cash Flow Chart'!AN111="",0,'Detailed Cash Flow Chart'!AN111),0)</f>
        <v>#VALUE!</v>
      </c>
      <c r="AK111" s="145" t="e">
        <f ca="1">AI111
-IF('Financial Goals (non-recurring)'!$B$4=7,IF('Detailed Cash Flow Chart'!S111="",0,'Detailed Cash Flow Chart'!S111),0)
-IF('Financial Goals (non-recurring)'!$D$4=7,IF('Detailed Cash Flow Chart'!U111="",0,'Detailed Cash Flow Chart'!U111),0)
-IF('Financial Goals (non-recurring)'!$F$4=7,IF('Detailed Cash Flow Chart'!W111="",0,'Detailed Cash Flow Chart'!W111),0)
-IF('Financial Goals (non-recurring)'!$H$4=7,IF('Detailed Cash Flow Chart'!Y111="",0,'Detailed Cash Flow Chart'!Y111),0)
-IF('Financial Goals (non-recurring)'!$J$4=7,IF('Detailed Cash Flow Chart'!AA111="",0,'Detailed Cash Flow Chart'!AA111),0)
-IF('Financial Goals (recurring)'!$B$3=7,IF('Detailed Cash Flow Chart'!AG111="",0,'Detailed Cash Flow Chart'!AG111),0)
-IF('Financial Goals (recurring)'!$K$3=7,IF('Detailed Cash Flow Chart'!AN111="",0,'Detailed Cash Flow Chart'!AN111),0)</f>
        <v>#VALUE!</v>
      </c>
    </row>
    <row r="112" spans="1:37" ht="15.6">
      <c r="A112" s="38" t="str">
        <f ca="1">'Detailed Cash Flow Chart'!AJ112</f>
        <v/>
      </c>
      <c r="B112" s="40" t="str">
        <f ca="1">'Detailed Cash Flow Chart'!B112</f>
        <v/>
      </c>
      <c r="C112" s="87">
        <f t="shared" ca="1" si="28"/>
        <v>0</v>
      </c>
      <c r="D112" s="87">
        <f t="shared" ca="1" si="24"/>
        <v>0</v>
      </c>
      <c r="E112" s="87">
        <f t="shared" ca="1" si="25"/>
        <v>0</v>
      </c>
      <c r="F112" s="87">
        <f t="shared" ca="1" si="26"/>
        <v>0</v>
      </c>
      <c r="G112" s="87">
        <f t="shared" ca="1" si="27"/>
        <v>0</v>
      </c>
      <c r="H112" s="87">
        <f t="shared" ca="1" si="22"/>
        <v>0</v>
      </c>
      <c r="I112" s="87">
        <f ca="1">'Detailed Cash Flow Chart'!D112</f>
        <v>0</v>
      </c>
      <c r="J112" s="32" t="str">
        <f ca="1">'Detailed Cash Flow Chart'!C112</f>
        <v/>
      </c>
      <c r="K112" s="46">
        <f t="shared" ca="1" si="16"/>
        <v>0</v>
      </c>
      <c r="L112" s="32">
        <f ca="1">'Detailed Cash Flow Chart'!AQ112</f>
        <v>0</v>
      </c>
      <c r="M112" s="32">
        <f t="shared" ca="1" si="23"/>
        <v>0</v>
      </c>
      <c r="N112" s="28"/>
      <c r="O112" s="67"/>
      <c r="P112" s="67"/>
      <c r="Q112" s="67"/>
      <c r="R112" s="67"/>
      <c r="S112" s="67"/>
      <c r="T112" s="67"/>
      <c r="U112" s="67"/>
      <c r="W112" s="67"/>
      <c r="X112" s="67"/>
      <c r="Y112" s="140" t="e">
        <f ca="1">IF('Detailed Cash Flow Chart'!E112=0,NA(),M112-'Detailed Cash Flow Chart'!E112)</f>
        <v>#VALUE!</v>
      </c>
      <c r="Z112" s="83"/>
      <c r="AA112" s="141" t="e">
        <f ca="1">Y112
-IF('Financial Goals (non-recurring)'!$B$4=2,IF('Detailed Cash Flow Chart'!S112="",0,'Detailed Cash Flow Chart'!S112),0)
-IF('Financial Goals (non-recurring)'!$D$4=2,IF('Detailed Cash Flow Chart'!U112="",0,'Detailed Cash Flow Chart'!U112),0)
-IF('Financial Goals (non-recurring)'!$F$4=2,IF('Detailed Cash Flow Chart'!W112="",0,'Detailed Cash Flow Chart'!W112),0)
-IF('Financial Goals (non-recurring)'!$H$4=2,IF('Detailed Cash Flow Chart'!Y112="",0,'Detailed Cash Flow Chart'!Y112),0)
-IF('Financial Goals (non-recurring)'!$J$4=2,IF('Detailed Cash Flow Chart'!AA112="",0,'Detailed Cash Flow Chart'!AA112),0)
-IF('Financial Goals (recurring)'!$B$3=2,IF('Detailed Cash Flow Chart'!AG112="",0,'Detailed Cash Flow Chart'!AG112),0)
-IF('Financial Goals (recurring)'!$K$3=2,IF('Detailed Cash Flow Chart'!AN112="",0,'Detailed Cash Flow Chart'!AN112),0)</f>
        <v>#VALUE!</v>
      </c>
      <c r="AB112" s="139"/>
      <c r="AC112" s="140" t="e">
        <f ca="1">AA112
-IF('Financial Goals (non-recurring)'!$B$4=3,IF('Detailed Cash Flow Chart'!S112="",0,'Detailed Cash Flow Chart'!S112),0)
-IF('Financial Goals (non-recurring)'!$D$4=3,IF('Detailed Cash Flow Chart'!U112="",0,'Detailed Cash Flow Chart'!U112),0)
-IF('Financial Goals (non-recurring)'!$F$4=3,IF('Detailed Cash Flow Chart'!W112="",0,'Detailed Cash Flow Chart'!W112),0)
-IF('Financial Goals (non-recurring)'!$H$4=3,IF('Detailed Cash Flow Chart'!Y112="",0,'Detailed Cash Flow Chart'!Y112),0)
-IF('Financial Goals (non-recurring)'!$J$4=3,IF('Detailed Cash Flow Chart'!AA112="",0,'Detailed Cash Flow Chart'!AA112),0)
-IF('Financial Goals (recurring)'!$B$3=3,IF('Detailed Cash Flow Chart'!AG112="",0,'Detailed Cash Flow Chart'!AG112),0)
-IF('Financial Goals (recurring)'!$K$3=3,IF('Detailed Cash Flow Chart'!AN112="",0,'Detailed Cash Flow Chart'!AN112),0)</f>
        <v>#VALUE!</v>
      </c>
      <c r="AD112" s="83"/>
      <c r="AE112" s="146" t="e">
        <f ca="1">AC112
-IF('Financial Goals (non-recurring)'!$B$4=4,IF('Detailed Cash Flow Chart'!S112="",0,'Detailed Cash Flow Chart'!S112),0)
-IF('Financial Goals (non-recurring)'!$D$4=4,IF('Detailed Cash Flow Chart'!U112="",0,'Detailed Cash Flow Chart'!U112),0)
-IF('Financial Goals (non-recurring)'!$F$4=4,IF('Detailed Cash Flow Chart'!W112="",0,'Detailed Cash Flow Chart'!W112),0)
-IF('Financial Goals (non-recurring)'!$H$4=4,IF('Detailed Cash Flow Chart'!Y112="",0,'Detailed Cash Flow Chart'!Y112),0)
-IF('Financial Goals (non-recurring)'!$J$4=4,IF('Detailed Cash Flow Chart'!AA112="",0,'Detailed Cash Flow Chart'!AA112),0)
-IF('Financial Goals (recurring)'!$B$3=4,IF('Detailed Cash Flow Chart'!AG112="",0,'Detailed Cash Flow Chart'!AG112),0)
-IF('Financial Goals (recurring)'!$K$3=4,IF('Detailed Cash Flow Chart'!AN112="",0,'Detailed Cash Flow Chart'!AN112),0)</f>
        <v>#VALUE!</v>
      </c>
      <c r="AF112" s="139"/>
      <c r="AG112" s="145" t="e">
        <f ca="1">AE112
-IF('Financial Goals (non-recurring)'!$B$4=5,IF('Detailed Cash Flow Chart'!S112="",0,'Detailed Cash Flow Chart'!S112),0)
-IF('Financial Goals (non-recurring)'!$D$4=5,IF('Detailed Cash Flow Chart'!U112="",0,'Detailed Cash Flow Chart'!U112),0)
-IF('Financial Goals (non-recurring)'!$F$4=5,IF('Detailed Cash Flow Chart'!W112="",0,'Detailed Cash Flow Chart'!W112),0)
-IF('Financial Goals (non-recurring)'!$H$4=5,IF('Detailed Cash Flow Chart'!Y112="",0,'Detailed Cash Flow Chart'!Y112),0)
-IF('Financial Goals (non-recurring)'!$J$4=5,IF('Detailed Cash Flow Chart'!AA112="",0,'Detailed Cash Flow Chart'!AA112),0)
-IF('Financial Goals (recurring)'!$B$3=5,IF('Detailed Cash Flow Chart'!AG112="",0,'Detailed Cash Flow Chart'!AG112),0)
-IF('Financial Goals (recurring)'!$K$3=5,IF('Detailed Cash Flow Chart'!AN112="",0,'Detailed Cash Flow Chart'!AN112),0)</f>
        <v>#VALUE!</v>
      </c>
      <c r="AI112" s="145" t="e">
        <f ca="1">AG112
-IF('Financial Goals (non-recurring)'!$B$4=6,IF('Detailed Cash Flow Chart'!S112="",0,'Detailed Cash Flow Chart'!S112),0)
-IF('Financial Goals (non-recurring)'!$D$4=6,IF('Detailed Cash Flow Chart'!U112="",0,'Detailed Cash Flow Chart'!U112),0)
-IF('Financial Goals (non-recurring)'!$F$4=6,IF('Detailed Cash Flow Chart'!W112="",0,'Detailed Cash Flow Chart'!W112),0)
-IF('Financial Goals (non-recurring)'!$H$4=6,IF('Detailed Cash Flow Chart'!Y112="",0,'Detailed Cash Flow Chart'!Y112),0)
-IF('Financial Goals (non-recurring)'!$J$4=6,IF('Detailed Cash Flow Chart'!AA112="",0,'Detailed Cash Flow Chart'!AA112),0)
-IF('Financial Goals (recurring)'!$B$3=6,IF('Detailed Cash Flow Chart'!AG112="",0,'Detailed Cash Flow Chart'!AG112),0)
-IF('Financial Goals (recurring)'!$K$3=6,IF('Detailed Cash Flow Chart'!AN112="",0,'Detailed Cash Flow Chart'!AN112),0)</f>
        <v>#VALUE!</v>
      </c>
      <c r="AK112" s="145" t="e">
        <f ca="1">AI112
-IF('Financial Goals (non-recurring)'!$B$4=7,IF('Detailed Cash Flow Chart'!S112="",0,'Detailed Cash Flow Chart'!S112),0)
-IF('Financial Goals (non-recurring)'!$D$4=7,IF('Detailed Cash Flow Chart'!U112="",0,'Detailed Cash Flow Chart'!U112),0)
-IF('Financial Goals (non-recurring)'!$F$4=7,IF('Detailed Cash Flow Chart'!W112="",0,'Detailed Cash Flow Chart'!W112),0)
-IF('Financial Goals (non-recurring)'!$H$4=7,IF('Detailed Cash Flow Chart'!Y112="",0,'Detailed Cash Flow Chart'!Y112),0)
-IF('Financial Goals (non-recurring)'!$J$4=7,IF('Detailed Cash Flow Chart'!AA112="",0,'Detailed Cash Flow Chart'!AA112),0)
-IF('Financial Goals (recurring)'!$B$3=7,IF('Detailed Cash Flow Chart'!AG112="",0,'Detailed Cash Flow Chart'!AG112),0)
-IF('Financial Goals (recurring)'!$K$3=7,IF('Detailed Cash Flow Chart'!AN112="",0,'Detailed Cash Flow Chart'!AN112),0)</f>
        <v>#VALUE!</v>
      </c>
    </row>
    <row r="113" spans="1:37" ht="15.6">
      <c r="A113" s="38" t="str">
        <f ca="1">'Detailed Cash Flow Chart'!AJ113</f>
        <v/>
      </c>
      <c r="B113" s="40" t="str">
        <f ca="1">'Detailed Cash Flow Chart'!B113</f>
        <v/>
      </c>
      <c r="C113" s="87">
        <f t="shared" ca="1" si="28"/>
        <v>0</v>
      </c>
      <c r="D113" s="87">
        <f t="shared" ca="1" si="24"/>
        <v>0</v>
      </c>
      <c r="E113" s="87">
        <f t="shared" ca="1" si="25"/>
        <v>0</v>
      </c>
      <c r="F113" s="87">
        <f t="shared" ca="1" si="26"/>
        <v>0</v>
      </c>
      <c r="G113" s="87">
        <f t="shared" ca="1" si="27"/>
        <v>0</v>
      </c>
      <c r="H113" s="87">
        <f t="shared" ca="1" si="22"/>
        <v>0</v>
      </c>
      <c r="I113" s="87">
        <f ca="1">'Detailed Cash Flow Chart'!D113</f>
        <v>0</v>
      </c>
      <c r="J113" s="32" t="str">
        <f ca="1">'Detailed Cash Flow Chart'!C113</f>
        <v/>
      </c>
      <c r="K113" s="46">
        <f t="shared" ca="1" si="16"/>
        <v>0</v>
      </c>
      <c r="L113" s="32">
        <f ca="1">'Detailed Cash Flow Chart'!AQ113</f>
        <v>0</v>
      </c>
      <c r="M113" s="32">
        <f t="shared" ca="1" si="23"/>
        <v>0</v>
      </c>
      <c r="N113" s="28"/>
      <c r="O113" s="67"/>
      <c r="P113" s="67"/>
      <c r="Q113" s="67"/>
      <c r="R113" s="67"/>
      <c r="S113" s="67"/>
      <c r="T113" s="67"/>
      <c r="U113" s="67"/>
      <c r="W113" s="67"/>
      <c r="X113" s="67"/>
      <c r="Y113" s="140" t="e">
        <f ca="1">IF('Detailed Cash Flow Chart'!E113=0,NA(),M113-'Detailed Cash Flow Chart'!E113)</f>
        <v>#VALUE!</v>
      </c>
      <c r="Z113" s="83"/>
      <c r="AA113" s="141" t="e">
        <f ca="1">Y113
-IF('Financial Goals (non-recurring)'!$B$4=2,IF('Detailed Cash Flow Chart'!S113="",0,'Detailed Cash Flow Chart'!S113),0)
-IF('Financial Goals (non-recurring)'!$D$4=2,IF('Detailed Cash Flow Chart'!U113="",0,'Detailed Cash Flow Chart'!U113),0)
-IF('Financial Goals (non-recurring)'!$F$4=2,IF('Detailed Cash Flow Chart'!W113="",0,'Detailed Cash Flow Chart'!W113),0)
-IF('Financial Goals (non-recurring)'!$H$4=2,IF('Detailed Cash Flow Chart'!Y113="",0,'Detailed Cash Flow Chart'!Y113),0)
-IF('Financial Goals (non-recurring)'!$J$4=2,IF('Detailed Cash Flow Chart'!AA113="",0,'Detailed Cash Flow Chart'!AA113),0)
-IF('Financial Goals (recurring)'!$B$3=2,IF('Detailed Cash Flow Chart'!AG113="",0,'Detailed Cash Flow Chart'!AG113),0)
-IF('Financial Goals (recurring)'!$K$3=2,IF('Detailed Cash Flow Chart'!AN113="",0,'Detailed Cash Flow Chart'!AN113),0)</f>
        <v>#VALUE!</v>
      </c>
      <c r="AB113" s="139"/>
      <c r="AC113" s="140" t="e">
        <f ca="1">AA113
-IF('Financial Goals (non-recurring)'!$B$4=3,IF('Detailed Cash Flow Chart'!S113="",0,'Detailed Cash Flow Chart'!S113),0)
-IF('Financial Goals (non-recurring)'!$D$4=3,IF('Detailed Cash Flow Chart'!U113="",0,'Detailed Cash Flow Chart'!U113),0)
-IF('Financial Goals (non-recurring)'!$F$4=3,IF('Detailed Cash Flow Chart'!W113="",0,'Detailed Cash Flow Chart'!W113),0)
-IF('Financial Goals (non-recurring)'!$H$4=3,IF('Detailed Cash Flow Chart'!Y113="",0,'Detailed Cash Flow Chart'!Y113),0)
-IF('Financial Goals (non-recurring)'!$J$4=3,IF('Detailed Cash Flow Chart'!AA113="",0,'Detailed Cash Flow Chart'!AA113),0)
-IF('Financial Goals (recurring)'!$B$3=3,IF('Detailed Cash Flow Chart'!AG113="",0,'Detailed Cash Flow Chart'!AG113),0)
-IF('Financial Goals (recurring)'!$K$3=3,IF('Detailed Cash Flow Chart'!AN113="",0,'Detailed Cash Flow Chart'!AN113),0)</f>
        <v>#VALUE!</v>
      </c>
      <c r="AD113" s="83"/>
      <c r="AE113" s="146" t="e">
        <f ca="1">AC113
-IF('Financial Goals (non-recurring)'!$B$4=4,IF('Detailed Cash Flow Chart'!S113="",0,'Detailed Cash Flow Chart'!S113),0)
-IF('Financial Goals (non-recurring)'!$D$4=4,IF('Detailed Cash Flow Chart'!U113="",0,'Detailed Cash Flow Chart'!U113),0)
-IF('Financial Goals (non-recurring)'!$F$4=4,IF('Detailed Cash Flow Chart'!W113="",0,'Detailed Cash Flow Chart'!W113),0)
-IF('Financial Goals (non-recurring)'!$H$4=4,IF('Detailed Cash Flow Chart'!Y113="",0,'Detailed Cash Flow Chart'!Y113),0)
-IF('Financial Goals (non-recurring)'!$J$4=4,IF('Detailed Cash Flow Chart'!AA113="",0,'Detailed Cash Flow Chart'!AA113),0)
-IF('Financial Goals (recurring)'!$B$3=4,IF('Detailed Cash Flow Chart'!AG113="",0,'Detailed Cash Flow Chart'!AG113),0)
-IF('Financial Goals (recurring)'!$K$3=4,IF('Detailed Cash Flow Chart'!AN113="",0,'Detailed Cash Flow Chart'!AN113),0)</f>
        <v>#VALUE!</v>
      </c>
      <c r="AF113" s="139"/>
      <c r="AG113" s="145" t="e">
        <f ca="1">AE113
-IF('Financial Goals (non-recurring)'!$B$4=5,IF('Detailed Cash Flow Chart'!S113="",0,'Detailed Cash Flow Chart'!S113),0)
-IF('Financial Goals (non-recurring)'!$D$4=5,IF('Detailed Cash Flow Chart'!U113="",0,'Detailed Cash Flow Chart'!U113),0)
-IF('Financial Goals (non-recurring)'!$F$4=5,IF('Detailed Cash Flow Chart'!W113="",0,'Detailed Cash Flow Chart'!W113),0)
-IF('Financial Goals (non-recurring)'!$H$4=5,IF('Detailed Cash Flow Chart'!Y113="",0,'Detailed Cash Flow Chart'!Y113),0)
-IF('Financial Goals (non-recurring)'!$J$4=5,IF('Detailed Cash Flow Chart'!AA113="",0,'Detailed Cash Flow Chart'!AA113),0)
-IF('Financial Goals (recurring)'!$B$3=5,IF('Detailed Cash Flow Chart'!AG113="",0,'Detailed Cash Flow Chart'!AG113),0)
-IF('Financial Goals (recurring)'!$K$3=5,IF('Detailed Cash Flow Chart'!AN113="",0,'Detailed Cash Flow Chart'!AN113),0)</f>
        <v>#VALUE!</v>
      </c>
      <c r="AI113" s="145" t="e">
        <f ca="1">AG113
-IF('Financial Goals (non-recurring)'!$B$4=6,IF('Detailed Cash Flow Chart'!S113="",0,'Detailed Cash Flow Chart'!S113),0)
-IF('Financial Goals (non-recurring)'!$D$4=6,IF('Detailed Cash Flow Chart'!U113="",0,'Detailed Cash Flow Chart'!U113),0)
-IF('Financial Goals (non-recurring)'!$F$4=6,IF('Detailed Cash Flow Chart'!W113="",0,'Detailed Cash Flow Chart'!W113),0)
-IF('Financial Goals (non-recurring)'!$H$4=6,IF('Detailed Cash Flow Chart'!Y113="",0,'Detailed Cash Flow Chart'!Y113),0)
-IF('Financial Goals (non-recurring)'!$J$4=6,IF('Detailed Cash Flow Chart'!AA113="",0,'Detailed Cash Flow Chart'!AA113),0)
-IF('Financial Goals (recurring)'!$B$3=6,IF('Detailed Cash Flow Chart'!AG113="",0,'Detailed Cash Flow Chart'!AG113),0)
-IF('Financial Goals (recurring)'!$K$3=6,IF('Detailed Cash Flow Chart'!AN113="",0,'Detailed Cash Flow Chart'!AN113),0)</f>
        <v>#VALUE!</v>
      </c>
      <c r="AK113" s="145" t="e">
        <f ca="1">AI113
-IF('Financial Goals (non-recurring)'!$B$4=7,IF('Detailed Cash Flow Chart'!S113="",0,'Detailed Cash Flow Chart'!S113),0)
-IF('Financial Goals (non-recurring)'!$D$4=7,IF('Detailed Cash Flow Chart'!U113="",0,'Detailed Cash Flow Chart'!U113),0)
-IF('Financial Goals (non-recurring)'!$F$4=7,IF('Detailed Cash Flow Chart'!W113="",0,'Detailed Cash Flow Chart'!W113),0)
-IF('Financial Goals (non-recurring)'!$H$4=7,IF('Detailed Cash Flow Chart'!Y113="",0,'Detailed Cash Flow Chart'!Y113),0)
-IF('Financial Goals (non-recurring)'!$J$4=7,IF('Detailed Cash Flow Chart'!AA113="",0,'Detailed Cash Flow Chart'!AA113),0)
-IF('Financial Goals (recurring)'!$B$3=7,IF('Detailed Cash Flow Chart'!AG113="",0,'Detailed Cash Flow Chart'!AG113),0)
-IF('Financial Goals (recurring)'!$K$3=7,IF('Detailed Cash Flow Chart'!AN113="",0,'Detailed Cash Flow Chart'!AN113),0)</f>
        <v>#VALUE!</v>
      </c>
    </row>
    <row r="114" spans="1:37" ht="15.6">
      <c r="A114" s="38" t="str">
        <f ca="1">'Detailed Cash Flow Chart'!AJ114</f>
        <v/>
      </c>
      <c r="B114" s="40" t="str">
        <f ca="1">'Detailed Cash Flow Chart'!B114</f>
        <v/>
      </c>
      <c r="C114" s="87">
        <f t="shared" ca="1" si="28"/>
        <v>0</v>
      </c>
      <c r="D114" s="87">
        <f t="shared" ca="1" si="24"/>
        <v>0</v>
      </c>
      <c r="E114" s="87">
        <f t="shared" ca="1" si="25"/>
        <v>0</v>
      </c>
      <c r="F114" s="87">
        <f t="shared" ca="1" si="26"/>
        <v>0</v>
      </c>
      <c r="G114" s="87">
        <f t="shared" ca="1" si="27"/>
        <v>0</v>
      </c>
      <c r="H114" s="87">
        <f t="shared" ca="1" si="22"/>
        <v>0</v>
      </c>
      <c r="I114" s="87">
        <f ca="1">'Detailed Cash Flow Chart'!D114</f>
        <v>0</v>
      </c>
      <c r="J114" s="32" t="str">
        <f ca="1">'Detailed Cash Flow Chart'!C114</f>
        <v/>
      </c>
      <c r="K114" s="46">
        <f t="shared" ca="1" si="16"/>
        <v>0</v>
      </c>
      <c r="L114" s="32">
        <f ca="1">'Detailed Cash Flow Chart'!AQ114</f>
        <v>0</v>
      </c>
      <c r="M114" s="32">
        <f t="shared" ca="1" si="23"/>
        <v>0</v>
      </c>
      <c r="N114" s="28"/>
      <c r="O114" s="67"/>
      <c r="P114" s="67"/>
      <c r="Q114" s="67"/>
      <c r="R114" s="67"/>
      <c r="S114" s="67"/>
      <c r="T114" s="67"/>
      <c r="U114" s="67"/>
      <c r="W114" s="67"/>
      <c r="X114" s="67"/>
      <c r="Y114" s="140" t="e">
        <f ca="1">IF('Detailed Cash Flow Chart'!E114=0,NA(),M114-'Detailed Cash Flow Chart'!E114)</f>
        <v>#VALUE!</v>
      </c>
      <c r="Z114" s="83"/>
      <c r="AA114" s="141" t="e">
        <f ca="1">Y114
-IF('Financial Goals (non-recurring)'!$B$4=2,IF('Detailed Cash Flow Chart'!S114="",0,'Detailed Cash Flow Chart'!S114),0)
-IF('Financial Goals (non-recurring)'!$D$4=2,IF('Detailed Cash Flow Chart'!U114="",0,'Detailed Cash Flow Chart'!U114),0)
-IF('Financial Goals (non-recurring)'!$F$4=2,IF('Detailed Cash Flow Chart'!W114="",0,'Detailed Cash Flow Chart'!W114),0)
-IF('Financial Goals (non-recurring)'!$H$4=2,IF('Detailed Cash Flow Chart'!Y114="",0,'Detailed Cash Flow Chart'!Y114),0)
-IF('Financial Goals (non-recurring)'!$J$4=2,IF('Detailed Cash Flow Chart'!AA114="",0,'Detailed Cash Flow Chart'!AA114),0)
-IF('Financial Goals (recurring)'!$B$3=2,IF('Detailed Cash Flow Chart'!AG114="",0,'Detailed Cash Flow Chart'!AG114),0)
-IF('Financial Goals (recurring)'!$K$3=2,IF('Detailed Cash Flow Chart'!AN114="",0,'Detailed Cash Flow Chart'!AN114),0)</f>
        <v>#VALUE!</v>
      </c>
      <c r="AB114" s="139"/>
      <c r="AC114" s="140" t="e">
        <f ca="1">AA114
-IF('Financial Goals (non-recurring)'!$B$4=3,IF('Detailed Cash Flow Chart'!S114="",0,'Detailed Cash Flow Chart'!S114),0)
-IF('Financial Goals (non-recurring)'!$D$4=3,IF('Detailed Cash Flow Chart'!U114="",0,'Detailed Cash Flow Chart'!U114),0)
-IF('Financial Goals (non-recurring)'!$F$4=3,IF('Detailed Cash Flow Chart'!W114="",0,'Detailed Cash Flow Chart'!W114),0)
-IF('Financial Goals (non-recurring)'!$H$4=3,IF('Detailed Cash Flow Chart'!Y114="",0,'Detailed Cash Flow Chart'!Y114),0)
-IF('Financial Goals (non-recurring)'!$J$4=3,IF('Detailed Cash Flow Chart'!AA114="",0,'Detailed Cash Flow Chart'!AA114),0)
-IF('Financial Goals (recurring)'!$B$3=3,IF('Detailed Cash Flow Chart'!AG114="",0,'Detailed Cash Flow Chart'!AG114),0)
-IF('Financial Goals (recurring)'!$K$3=3,IF('Detailed Cash Flow Chart'!AN114="",0,'Detailed Cash Flow Chart'!AN114),0)</f>
        <v>#VALUE!</v>
      </c>
      <c r="AD114" s="83"/>
      <c r="AE114" s="146" t="e">
        <f ca="1">AC114
-IF('Financial Goals (non-recurring)'!$B$4=4,IF('Detailed Cash Flow Chart'!S114="",0,'Detailed Cash Flow Chart'!S114),0)
-IF('Financial Goals (non-recurring)'!$D$4=4,IF('Detailed Cash Flow Chart'!U114="",0,'Detailed Cash Flow Chart'!U114),0)
-IF('Financial Goals (non-recurring)'!$F$4=4,IF('Detailed Cash Flow Chart'!W114="",0,'Detailed Cash Flow Chart'!W114),0)
-IF('Financial Goals (non-recurring)'!$H$4=4,IF('Detailed Cash Flow Chart'!Y114="",0,'Detailed Cash Flow Chart'!Y114),0)
-IF('Financial Goals (non-recurring)'!$J$4=4,IF('Detailed Cash Flow Chart'!AA114="",0,'Detailed Cash Flow Chart'!AA114),0)
-IF('Financial Goals (recurring)'!$B$3=4,IF('Detailed Cash Flow Chart'!AG114="",0,'Detailed Cash Flow Chart'!AG114),0)
-IF('Financial Goals (recurring)'!$K$3=4,IF('Detailed Cash Flow Chart'!AN114="",0,'Detailed Cash Flow Chart'!AN114),0)</f>
        <v>#VALUE!</v>
      </c>
      <c r="AF114" s="139"/>
      <c r="AG114" s="145" t="e">
        <f ca="1">AE114
-IF('Financial Goals (non-recurring)'!$B$4=5,IF('Detailed Cash Flow Chart'!S114="",0,'Detailed Cash Flow Chart'!S114),0)
-IF('Financial Goals (non-recurring)'!$D$4=5,IF('Detailed Cash Flow Chart'!U114="",0,'Detailed Cash Flow Chart'!U114),0)
-IF('Financial Goals (non-recurring)'!$F$4=5,IF('Detailed Cash Flow Chart'!W114="",0,'Detailed Cash Flow Chart'!W114),0)
-IF('Financial Goals (non-recurring)'!$H$4=5,IF('Detailed Cash Flow Chart'!Y114="",0,'Detailed Cash Flow Chart'!Y114),0)
-IF('Financial Goals (non-recurring)'!$J$4=5,IF('Detailed Cash Flow Chart'!AA114="",0,'Detailed Cash Flow Chart'!AA114),0)
-IF('Financial Goals (recurring)'!$B$3=5,IF('Detailed Cash Flow Chart'!AG114="",0,'Detailed Cash Flow Chart'!AG114),0)
-IF('Financial Goals (recurring)'!$K$3=5,IF('Detailed Cash Flow Chart'!AN114="",0,'Detailed Cash Flow Chart'!AN114),0)</f>
        <v>#VALUE!</v>
      </c>
      <c r="AI114" s="145" t="e">
        <f ca="1">AG114
-IF('Financial Goals (non-recurring)'!$B$4=6,IF('Detailed Cash Flow Chart'!S114="",0,'Detailed Cash Flow Chart'!S114),0)
-IF('Financial Goals (non-recurring)'!$D$4=6,IF('Detailed Cash Flow Chart'!U114="",0,'Detailed Cash Flow Chart'!U114),0)
-IF('Financial Goals (non-recurring)'!$F$4=6,IF('Detailed Cash Flow Chart'!W114="",0,'Detailed Cash Flow Chart'!W114),0)
-IF('Financial Goals (non-recurring)'!$H$4=6,IF('Detailed Cash Flow Chart'!Y114="",0,'Detailed Cash Flow Chart'!Y114),0)
-IF('Financial Goals (non-recurring)'!$J$4=6,IF('Detailed Cash Flow Chart'!AA114="",0,'Detailed Cash Flow Chart'!AA114),0)
-IF('Financial Goals (recurring)'!$B$3=6,IF('Detailed Cash Flow Chart'!AG114="",0,'Detailed Cash Flow Chart'!AG114),0)
-IF('Financial Goals (recurring)'!$K$3=6,IF('Detailed Cash Flow Chart'!AN114="",0,'Detailed Cash Flow Chart'!AN114),0)</f>
        <v>#VALUE!</v>
      </c>
      <c r="AK114" s="145" t="e">
        <f ca="1">AI114
-IF('Financial Goals (non-recurring)'!$B$4=7,IF('Detailed Cash Flow Chart'!S114="",0,'Detailed Cash Flow Chart'!S114),0)
-IF('Financial Goals (non-recurring)'!$D$4=7,IF('Detailed Cash Flow Chart'!U114="",0,'Detailed Cash Flow Chart'!U114),0)
-IF('Financial Goals (non-recurring)'!$F$4=7,IF('Detailed Cash Flow Chart'!W114="",0,'Detailed Cash Flow Chart'!W114),0)
-IF('Financial Goals (non-recurring)'!$H$4=7,IF('Detailed Cash Flow Chart'!Y114="",0,'Detailed Cash Flow Chart'!Y114),0)
-IF('Financial Goals (non-recurring)'!$J$4=7,IF('Detailed Cash Flow Chart'!AA114="",0,'Detailed Cash Flow Chart'!AA114),0)
-IF('Financial Goals (recurring)'!$B$3=7,IF('Detailed Cash Flow Chart'!AG114="",0,'Detailed Cash Flow Chart'!AG114),0)
-IF('Financial Goals (recurring)'!$K$3=7,IF('Detailed Cash Flow Chart'!AN114="",0,'Detailed Cash Flow Chart'!AN114),0)</f>
        <v>#VALUE!</v>
      </c>
    </row>
    <row r="115" spans="1:37" ht="15.6">
      <c r="A115" s="38" t="str">
        <f ca="1">'Detailed Cash Flow Chart'!AJ115</f>
        <v/>
      </c>
      <c r="B115" s="40" t="str">
        <f ca="1">'Detailed Cash Flow Chart'!B115</f>
        <v/>
      </c>
      <c r="C115" s="87">
        <f t="shared" ca="1" si="28"/>
        <v>0</v>
      </c>
      <c r="D115" s="87">
        <f t="shared" ca="1" si="24"/>
        <v>0</v>
      </c>
      <c r="E115" s="87">
        <f t="shared" ca="1" si="25"/>
        <v>0</v>
      </c>
      <c r="F115" s="87">
        <f t="shared" ca="1" si="26"/>
        <v>0</v>
      </c>
      <c r="G115" s="87">
        <f t="shared" ca="1" si="27"/>
        <v>0</v>
      </c>
      <c r="H115" s="87">
        <f t="shared" ca="1" si="22"/>
        <v>0</v>
      </c>
      <c r="I115" s="87">
        <f ca="1">'Detailed Cash Flow Chart'!D115</f>
        <v>0</v>
      </c>
      <c r="J115" s="32" t="str">
        <f ca="1">'Detailed Cash Flow Chart'!C115</f>
        <v/>
      </c>
      <c r="K115" s="46">
        <f t="shared" ca="1" si="16"/>
        <v>0</v>
      </c>
      <c r="L115" s="32">
        <f ca="1">'Detailed Cash Flow Chart'!AQ115</f>
        <v>0</v>
      </c>
      <c r="M115" s="32">
        <f t="shared" ca="1" si="23"/>
        <v>0</v>
      </c>
      <c r="N115" s="28"/>
      <c r="O115" s="67"/>
      <c r="P115" s="67"/>
      <c r="Q115" s="67"/>
      <c r="R115" s="67"/>
      <c r="S115" s="67"/>
      <c r="T115" s="67"/>
      <c r="U115" s="67"/>
      <c r="W115" s="67"/>
      <c r="X115" s="67"/>
      <c r="Y115" s="140" t="e">
        <f ca="1">IF('Detailed Cash Flow Chart'!E115=0,NA(),M115-'Detailed Cash Flow Chart'!E115)</f>
        <v>#VALUE!</v>
      </c>
      <c r="Z115" s="83"/>
      <c r="AA115" s="141" t="e">
        <f ca="1">Y115
-IF('Financial Goals (non-recurring)'!$B$4=2,IF('Detailed Cash Flow Chart'!S115="",0,'Detailed Cash Flow Chart'!S115),0)
-IF('Financial Goals (non-recurring)'!$D$4=2,IF('Detailed Cash Flow Chart'!U115="",0,'Detailed Cash Flow Chart'!U115),0)
-IF('Financial Goals (non-recurring)'!$F$4=2,IF('Detailed Cash Flow Chart'!W115="",0,'Detailed Cash Flow Chart'!W115),0)
-IF('Financial Goals (non-recurring)'!$H$4=2,IF('Detailed Cash Flow Chart'!Y115="",0,'Detailed Cash Flow Chart'!Y115),0)
-IF('Financial Goals (non-recurring)'!$J$4=2,IF('Detailed Cash Flow Chart'!AA115="",0,'Detailed Cash Flow Chart'!AA115),0)
-IF('Financial Goals (recurring)'!$B$3=2,IF('Detailed Cash Flow Chart'!AG115="",0,'Detailed Cash Flow Chart'!AG115),0)
-IF('Financial Goals (recurring)'!$K$3=2,IF('Detailed Cash Flow Chart'!AN115="",0,'Detailed Cash Flow Chart'!AN115),0)</f>
        <v>#VALUE!</v>
      </c>
      <c r="AB115" s="139"/>
      <c r="AC115" s="140" t="e">
        <f ca="1">AA115
-IF('Financial Goals (non-recurring)'!$B$4=3,IF('Detailed Cash Flow Chart'!S115="",0,'Detailed Cash Flow Chart'!S115),0)
-IF('Financial Goals (non-recurring)'!$D$4=3,IF('Detailed Cash Flow Chart'!U115="",0,'Detailed Cash Flow Chart'!U115),0)
-IF('Financial Goals (non-recurring)'!$F$4=3,IF('Detailed Cash Flow Chart'!W115="",0,'Detailed Cash Flow Chart'!W115),0)
-IF('Financial Goals (non-recurring)'!$H$4=3,IF('Detailed Cash Flow Chart'!Y115="",0,'Detailed Cash Flow Chart'!Y115),0)
-IF('Financial Goals (non-recurring)'!$J$4=3,IF('Detailed Cash Flow Chart'!AA115="",0,'Detailed Cash Flow Chart'!AA115),0)
-IF('Financial Goals (recurring)'!$B$3=3,IF('Detailed Cash Flow Chart'!AG115="",0,'Detailed Cash Flow Chart'!AG115),0)
-IF('Financial Goals (recurring)'!$K$3=3,IF('Detailed Cash Flow Chart'!AN115="",0,'Detailed Cash Flow Chart'!AN115),0)</f>
        <v>#VALUE!</v>
      </c>
      <c r="AD115" s="83"/>
      <c r="AE115" s="146" t="e">
        <f ca="1">AC115
-IF('Financial Goals (non-recurring)'!$B$4=4,IF('Detailed Cash Flow Chart'!S115="",0,'Detailed Cash Flow Chart'!S115),0)
-IF('Financial Goals (non-recurring)'!$D$4=4,IF('Detailed Cash Flow Chart'!U115="",0,'Detailed Cash Flow Chart'!U115),0)
-IF('Financial Goals (non-recurring)'!$F$4=4,IF('Detailed Cash Flow Chart'!W115="",0,'Detailed Cash Flow Chart'!W115),0)
-IF('Financial Goals (non-recurring)'!$H$4=4,IF('Detailed Cash Flow Chart'!Y115="",0,'Detailed Cash Flow Chart'!Y115),0)
-IF('Financial Goals (non-recurring)'!$J$4=4,IF('Detailed Cash Flow Chart'!AA115="",0,'Detailed Cash Flow Chart'!AA115),0)
-IF('Financial Goals (recurring)'!$B$3=4,IF('Detailed Cash Flow Chart'!AG115="",0,'Detailed Cash Flow Chart'!AG115),0)
-IF('Financial Goals (recurring)'!$K$3=4,IF('Detailed Cash Flow Chart'!AN115="",0,'Detailed Cash Flow Chart'!AN115),0)</f>
        <v>#VALUE!</v>
      </c>
      <c r="AF115" s="139"/>
      <c r="AG115" s="145" t="e">
        <f ca="1">AE115
-IF('Financial Goals (non-recurring)'!$B$4=5,IF('Detailed Cash Flow Chart'!S115="",0,'Detailed Cash Flow Chart'!S115),0)
-IF('Financial Goals (non-recurring)'!$D$4=5,IF('Detailed Cash Flow Chart'!U115="",0,'Detailed Cash Flow Chart'!U115),0)
-IF('Financial Goals (non-recurring)'!$F$4=5,IF('Detailed Cash Flow Chart'!W115="",0,'Detailed Cash Flow Chart'!W115),0)
-IF('Financial Goals (non-recurring)'!$H$4=5,IF('Detailed Cash Flow Chart'!Y115="",0,'Detailed Cash Flow Chart'!Y115),0)
-IF('Financial Goals (non-recurring)'!$J$4=5,IF('Detailed Cash Flow Chart'!AA115="",0,'Detailed Cash Flow Chart'!AA115),0)
-IF('Financial Goals (recurring)'!$B$3=5,IF('Detailed Cash Flow Chart'!AG115="",0,'Detailed Cash Flow Chart'!AG115),0)
-IF('Financial Goals (recurring)'!$K$3=5,IF('Detailed Cash Flow Chart'!AN115="",0,'Detailed Cash Flow Chart'!AN115),0)</f>
        <v>#VALUE!</v>
      </c>
      <c r="AI115" s="145" t="e">
        <f ca="1">AG115
-IF('Financial Goals (non-recurring)'!$B$4=6,IF('Detailed Cash Flow Chart'!S115="",0,'Detailed Cash Flow Chart'!S115),0)
-IF('Financial Goals (non-recurring)'!$D$4=6,IF('Detailed Cash Flow Chart'!U115="",0,'Detailed Cash Flow Chart'!U115),0)
-IF('Financial Goals (non-recurring)'!$F$4=6,IF('Detailed Cash Flow Chart'!W115="",0,'Detailed Cash Flow Chart'!W115),0)
-IF('Financial Goals (non-recurring)'!$H$4=6,IF('Detailed Cash Flow Chart'!Y115="",0,'Detailed Cash Flow Chart'!Y115),0)
-IF('Financial Goals (non-recurring)'!$J$4=6,IF('Detailed Cash Flow Chart'!AA115="",0,'Detailed Cash Flow Chart'!AA115),0)
-IF('Financial Goals (recurring)'!$B$3=6,IF('Detailed Cash Flow Chart'!AG115="",0,'Detailed Cash Flow Chart'!AG115),0)
-IF('Financial Goals (recurring)'!$K$3=6,IF('Detailed Cash Flow Chart'!AN115="",0,'Detailed Cash Flow Chart'!AN115),0)</f>
        <v>#VALUE!</v>
      </c>
      <c r="AK115" s="145" t="e">
        <f ca="1">AI115
-IF('Financial Goals (non-recurring)'!$B$4=7,IF('Detailed Cash Flow Chart'!S115="",0,'Detailed Cash Flow Chart'!S115),0)
-IF('Financial Goals (non-recurring)'!$D$4=7,IF('Detailed Cash Flow Chart'!U115="",0,'Detailed Cash Flow Chart'!U115),0)
-IF('Financial Goals (non-recurring)'!$F$4=7,IF('Detailed Cash Flow Chart'!W115="",0,'Detailed Cash Flow Chart'!W115),0)
-IF('Financial Goals (non-recurring)'!$H$4=7,IF('Detailed Cash Flow Chart'!Y115="",0,'Detailed Cash Flow Chart'!Y115),0)
-IF('Financial Goals (non-recurring)'!$J$4=7,IF('Detailed Cash Flow Chart'!AA115="",0,'Detailed Cash Flow Chart'!AA115),0)
-IF('Financial Goals (recurring)'!$B$3=7,IF('Detailed Cash Flow Chart'!AG115="",0,'Detailed Cash Flow Chart'!AG115),0)
-IF('Financial Goals (recurring)'!$K$3=7,IF('Detailed Cash Flow Chart'!AN115="",0,'Detailed Cash Flow Chart'!AN115),0)</f>
        <v>#VALUE!</v>
      </c>
    </row>
    <row r="116" spans="1:37" ht="15.6">
      <c r="A116" s="38" t="str">
        <f ca="1">'Detailed Cash Flow Chart'!AJ116</f>
        <v/>
      </c>
      <c r="B116" s="40" t="str">
        <f ca="1">'Detailed Cash Flow Chart'!B116</f>
        <v/>
      </c>
      <c r="C116" s="87">
        <f t="shared" ca="1" si="28"/>
        <v>0</v>
      </c>
      <c r="D116" s="87">
        <f t="shared" ca="1" si="24"/>
        <v>0</v>
      </c>
      <c r="E116" s="87">
        <f t="shared" ca="1" si="25"/>
        <v>0</v>
      </c>
      <c r="F116" s="87">
        <f t="shared" ca="1" si="26"/>
        <v>0</v>
      </c>
      <c r="G116" s="87">
        <f t="shared" ca="1" si="27"/>
        <v>0</v>
      </c>
      <c r="H116" s="87">
        <f t="shared" ca="1" si="22"/>
        <v>0</v>
      </c>
      <c r="I116" s="87">
        <f ca="1">'Detailed Cash Flow Chart'!D116</f>
        <v>0</v>
      </c>
      <c r="J116" s="32" t="str">
        <f ca="1">'Detailed Cash Flow Chart'!C116</f>
        <v/>
      </c>
      <c r="K116" s="46">
        <f t="shared" ca="1" si="16"/>
        <v>0</v>
      </c>
      <c r="L116" s="32">
        <f ca="1">'Detailed Cash Flow Chart'!AQ116</f>
        <v>0</v>
      </c>
      <c r="M116" s="32">
        <f t="shared" ca="1" si="23"/>
        <v>0</v>
      </c>
      <c r="N116" s="28"/>
      <c r="O116" s="67"/>
      <c r="P116" s="67"/>
      <c r="Q116" s="67"/>
      <c r="R116" s="67"/>
      <c r="S116" s="67"/>
      <c r="T116" s="67"/>
      <c r="U116" s="67"/>
      <c r="W116" s="67"/>
      <c r="X116" s="67"/>
      <c r="Y116" s="140" t="e">
        <f ca="1">IF('Detailed Cash Flow Chart'!E116=0,NA(),M116-'Detailed Cash Flow Chart'!E116)</f>
        <v>#VALUE!</v>
      </c>
      <c r="Z116" s="83"/>
      <c r="AA116" s="141" t="e">
        <f ca="1">Y116
-IF('Financial Goals (non-recurring)'!$B$4=2,IF('Detailed Cash Flow Chart'!S116="",0,'Detailed Cash Flow Chart'!S116),0)
-IF('Financial Goals (non-recurring)'!$D$4=2,IF('Detailed Cash Flow Chart'!U116="",0,'Detailed Cash Flow Chart'!U116),0)
-IF('Financial Goals (non-recurring)'!$F$4=2,IF('Detailed Cash Flow Chart'!W116="",0,'Detailed Cash Flow Chart'!W116),0)
-IF('Financial Goals (non-recurring)'!$H$4=2,IF('Detailed Cash Flow Chart'!Y116="",0,'Detailed Cash Flow Chart'!Y116),0)
-IF('Financial Goals (non-recurring)'!$J$4=2,IF('Detailed Cash Flow Chart'!AA116="",0,'Detailed Cash Flow Chart'!AA116),0)
-IF('Financial Goals (recurring)'!$B$3=2,IF('Detailed Cash Flow Chart'!AG116="",0,'Detailed Cash Flow Chart'!AG116),0)
-IF('Financial Goals (recurring)'!$K$3=2,IF('Detailed Cash Flow Chart'!AN116="",0,'Detailed Cash Flow Chart'!AN116),0)</f>
        <v>#VALUE!</v>
      </c>
      <c r="AB116" s="139"/>
      <c r="AC116" s="140" t="e">
        <f ca="1">AA116
-IF('Financial Goals (non-recurring)'!$B$4=3,IF('Detailed Cash Flow Chart'!S116="",0,'Detailed Cash Flow Chart'!S116),0)
-IF('Financial Goals (non-recurring)'!$D$4=3,IF('Detailed Cash Flow Chart'!U116="",0,'Detailed Cash Flow Chart'!U116),0)
-IF('Financial Goals (non-recurring)'!$F$4=3,IF('Detailed Cash Flow Chart'!W116="",0,'Detailed Cash Flow Chart'!W116),0)
-IF('Financial Goals (non-recurring)'!$H$4=3,IF('Detailed Cash Flow Chart'!Y116="",0,'Detailed Cash Flow Chart'!Y116),0)
-IF('Financial Goals (non-recurring)'!$J$4=3,IF('Detailed Cash Flow Chart'!AA116="",0,'Detailed Cash Flow Chart'!AA116),0)
-IF('Financial Goals (recurring)'!$B$3=3,IF('Detailed Cash Flow Chart'!AG116="",0,'Detailed Cash Flow Chart'!AG116),0)
-IF('Financial Goals (recurring)'!$K$3=3,IF('Detailed Cash Flow Chart'!AN116="",0,'Detailed Cash Flow Chart'!AN116),0)</f>
        <v>#VALUE!</v>
      </c>
      <c r="AD116" s="83"/>
      <c r="AE116" s="146" t="e">
        <f ca="1">AC116
-IF('Financial Goals (non-recurring)'!$B$4=4,IF('Detailed Cash Flow Chart'!S116="",0,'Detailed Cash Flow Chart'!S116),0)
-IF('Financial Goals (non-recurring)'!$D$4=4,IF('Detailed Cash Flow Chart'!U116="",0,'Detailed Cash Flow Chart'!U116),0)
-IF('Financial Goals (non-recurring)'!$F$4=4,IF('Detailed Cash Flow Chart'!W116="",0,'Detailed Cash Flow Chart'!W116),0)
-IF('Financial Goals (non-recurring)'!$H$4=4,IF('Detailed Cash Flow Chart'!Y116="",0,'Detailed Cash Flow Chart'!Y116),0)
-IF('Financial Goals (non-recurring)'!$J$4=4,IF('Detailed Cash Flow Chart'!AA116="",0,'Detailed Cash Flow Chart'!AA116),0)
-IF('Financial Goals (recurring)'!$B$3=4,IF('Detailed Cash Flow Chart'!AG116="",0,'Detailed Cash Flow Chart'!AG116),0)
-IF('Financial Goals (recurring)'!$K$3=4,IF('Detailed Cash Flow Chart'!AN116="",0,'Detailed Cash Flow Chart'!AN116),0)</f>
        <v>#VALUE!</v>
      </c>
      <c r="AF116" s="139"/>
      <c r="AG116" s="145" t="e">
        <f ca="1">AE116
-IF('Financial Goals (non-recurring)'!$B$4=5,IF('Detailed Cash Flow Chart'!S116="",0,'Detailed Cash Flow Chart'!S116),0)
-IF('Financial Goals (non-recurring)'!$D$4=5,IF('Detailed Cash Flow Chart'!U116="",0,'Detailed Cash Flow Chart'!U116),0)
-IF('Financial Goals (non-recurring)'!$F$4=5,IF('Detailed Cash Flow Chart'!W116="",0,'Detailed Cash Flow Chart'!W116),0)
-IF('Financial Goals (non-recurring)'!$H$4=5,IF('Detailed Cash Flow Chart'!Y116="",0,'Detailed Cash Flow Chart'!Y116),0)
-IF('Financial Goals (non-recurring)'!$J$4=5,IF('Detailed Cash Flow Chart'!AA116="",0,'Detailed Cash Flow Chart'!AA116),0)
-IF('Financial Goals (recurring)'!$B$3=5,IF('Detailed Cash Flow Chart'!AG116="",0,'Detailed Cash Flow Chart'!AG116),0)
-IF('Financial Goals (recurring)'!$K$3=5,IF('Detailed Cash Flow Chart'!AN116="",0,'Detailed Cash Flow Chart'!AN116),0)</f>
        <v>#VALUE!</v>
      </c>
      <c r="AI116" s="145" t="e">
        <f ca="1">AG116
-IF('Financial Goals (non-recurring)'!$B$4=6,IF('Detailed Cash Flow Chart'!S116="",0,'Detailed Cash Flow Chart'!S116),0)
-IF('Financial Goals (non-recurring)'!$D$4=6,IF('Detailed Cash Flow Chart'!U116="",0,'Detailed Cash Flow Chart'!U116),0)
-IF('Financial Goals (non-recurring)'!$F$4=6,IF('Detailed Cash Flow Chart'!W116="",0,'Detailed Cash Flow Chart'!W116),0)
-IF('Financial Goals (non-recurring)'!$H$4=6,IF('Detailed Cash Flow Chart'!Y116="",0,'Detailed Cash Flow Chart'!Y116),0)
-IF('Financial Goals (non-recurring)'!$J$4=6,IF('Detailed Cash Flow Chart'!AA116="",0,'Detailed Cash Flow Chart'!AA116),0)
-IF('Financial Goals (recurring)'!$B$3=6,IF('Detailed Cash Flow Chart'!AG116="",0,'Detailed Cash Flow Chart'!AG116),0)
-IF('Financial Goals (recurring)'!$K$3=6,IF('Detailed Cash Flow Chart'!AN116="",0,'Detailed Cash Flow Chart'!AN116),0)</f>
        <v>#VALUE!</v>
      </c>
      <c r="AK116" s="145" t="e">
        <f ca="1">AI116
-IF('Financial Goals (non-recurring)'!$B$4=7,IF('Detailed Cash Flow Chart'!S116="",0,'Detailed Cash Flow Chart'!S116),0)
-IF('Financial Goals (non-recurring)'!$D$4=7,IF('Detailed Cash Flow Chart'!U116="",0,'Detailed Cash Flow Chart'!U116),0)
-IF('Financial Goals (non-recurring)'!$F$4=7,IF('Detailed Cash Flow Chart'!W116="",0,'Detailed Cash Flow Chart'!W116),0)
-IF('Financial Goals (non-recurring)'!$H$4=7,IF('Detailed Cash Flow Chart'!Y116="",0,'Detailed Cash Flow Chart'!Y116),0)
-IF('Financial Goals (non-recurring)'!$J$4=7,IF('Detailed Cash Flow Chart'!AA116="",0,'Detailed Cash Flow Chart'!AA116),0)
-IF('Financial Goals (recurring)'!$B$3=7,IF('Detailed Cash Flow Chart'!AG116="",0,'Detailed Cash Flow Chart'!AG116),0)
-IF('Financial Goals (recurring)'!$K$3=7,IF('Detailed Cash Flow Chart'!AN116="",0,'Detailed Cash Flow Chart'!AN116),0)</f>
        <v>#VALUE!</v>
      </c>
    </row>
    <row r="117" spans="1:37" ht="15.6">
      <c r="A117" s="38" t="str">
        <f ca="1">'Detailed Cash Flow Chart'!AJ117</f>
        <v/>
      </c>
      <c r="B117" s="40" t="str">
        <f ca="1">'Detailed Cash Flow Chart'!B117</f>
        <v/>
      </c>
      <c r="C117" s="87">
        <f t="shared" ca="1" si="28"/>
        <v>0</v>
      </c>
      <c r="D117" s="87">
        <f t="shared" ca="1" si="24"/>
        <v>0</v>
      </c>
      <c r="E117" s="87">
        <f t="shared" ca="1" si="25"/>
        <v>0</v>
      </c>
      <c r="F117" s="87">
        <f t="shared" ca="1" si="26"/>
        <v>0</v>
      </c>
      <c r="G117" s="87">
        <f t="shared" ca="1" si="27"/>
        <v>0</v>
      </c>
      <c r="H117" s="87">
        <f t="shared" ca="1" si="22"/>
        <v>0</v>
      </c>
      <c r="I117" s="87">
        <f ca="1">'Detailed Cash Flow Chart'!D117</f>
        <v>0</v>
      </c>
      <c r="J117" s="32" t="str">
        <f ca="1">'Detailed Cash Flow Chart'!C117</f>
        <v/>
      </c>
      <c r="K117" s="46">
        <f t="shared" ca="1" si="16"/>
        <v>0</v>
      </c>
      <c r="L117" s="32">
        <f ca="1">'Detailed Cash Flow Chart'!AQ117</f>
        <v>0</v>
      </c>
      <c r="M117" s="32">
        <f t="shared" ca="1" si="23"/>
        <v>0</v>
      </c>
      <c r="N117" s="28"/>
      <c r="O117" s="67"/>
      <c r="P117" s="67"/>
      <c r="Q117" s="67"/>
      <c r="R117" s="67"/>
      <c r="S117" s="67"/>
      <c r="T117" s="67"/>
      <c r="U117" s="67"/>
      <c r="W117" s="67"/>
      <c r="X117" s="67"/>
      <c r="Y117" s="140" t="e">
        <f ca="1">IF('Detailed Cash Flow Chart'!E117=0,NA(),M117-'Detailed Cash Flow Chart'!E117)</f>
        <v>#VALUE!</v>
      </c>
      <c r="Z117" s="83"/>
      <c r="AA117" s="141" t="e">
        <f ca="1">Y117
-IF('Financial Goals (non-recurring)'!$B$4=2,IF('Detailed Cash Flow Chart'!S117="",0,'Detailed Cash Flow Chart'!S117),0)
-IF('Financial Goals (non-recurring)'!$D$4=2,IF('Detailed Cash Flow Chart'!U117="",0,'Detailed Cash Flow Chart'!U117),0)
-IF('Financial Goals (non-recurring)'!$F$4=2,IF('Detailed Cash Flow Chart'!W117="",0,'Detailed Cash Flow Chart'!W117),0)
-IF('Financial Goals (non-recurring)'!$H$4=2,IF('Detailed Cash Flow Chart'!Y117="",0,'Detailed Cash Flow Chart'!Y117),0)
-IF('Financial Goals (non-recurring)'!$J$4=2,IF('Detailed Cash Flow Chart'!AA117="",0,'Detailed Cash Flow Chart'!AA117),0)
-IF('Financial Goals (recurring)'!$B$3=2,IF('Detailed Cash Flow Chart'!AG117="",0,'Detailed Cash Flow Chart'!AG117),0)
-IF('Financial Goals (recurring)'!$K$3=2,IF('Detailed Cash Flow Chart'!AN117="",0,'Detailed Cash Flow Chart'!AN117),0)</f>
        <v>#VALUE!</v>
      </c>
      <c r="AB117" s="139"/>
      <c r="AC117" s="140" t="e">
        <f ca="1">AA117
-IF('Financial Goals (non-recurring)'!$B$4=3,IF('Detailed Cash Flow Chart'!S117="",0,'Detailed Cash Flow Chart'!S117),0)
-IF('Financial Goals (non-recurring)'!$D$4=3,IF('Detailed Cash Flow Chart'!U117="",0,'Detailed Cash Flow Chart'!U117),0)
-IF('Financial Goals (non-recurring)'!$F$4=3,IF('Detailed Cash Flow Chart'!W117="",0,'Detailed Cash Flow Chart'!W117),0)
-IF('Financial Goals (non-recurring)'!$H$4=3,IF('Detailed Cash Flow Chart'!Y117="",0,'Detailed Cash Flow Chart'!Y117),0)
-IF('Financial Goals (non-recurring)'!$J$4=3,IF('Detailed Cash Flow Chart'!AA117="",0,'Detailed Cash Flow Chart'!AA117),0)
-IF('Financial Goals (recurring)'!$B$3=3,IF('Detailed Cash Flow Chart'!AG117="",0,'Detailed Cash Flow Chart'!AG117),0)
-IF('Financial Goals (recurring)'!$K$3=3,IF('Detailed Cash Flow Chart'!AN117="",0,'Detailed Cash Flow Chart'!AN117),0)</f>
        <v>#VALUE!</v>
      </c>
      <c r="AD117" s="83"/>
      <c r="AE117" s="146" t="e">
        <f ca="1">AC117
-IF('Financial Goals (non-recurring)'!$B$4=4,IF('Detailed Cash Flow Chart'!S117="",0,'Detailed Cash Flow Chart'!S117),0)
-IF('Financial Goals (non-recurring)'!$D$4=4,IF('Detailed Cash Flow Chart'!U117="",0,'Detailed Cash Flow Chart'!U117),0)
-IF('Financial Goals (non-recurring)'!$F$4=4,IF('Detailed Cash Flow Chart'!W117="",0,'Detailed Cash Flow Chart'!W117),0)
-IF('Financial Goals (non-recurring)'!$H$4=4,IF('Detailed Cash Flow Chart'!Y117="",0,'Detailed Cash Flow Chart'!Y117),0)
-IF('Financial Goals (non-recurring)'!$J$4=4,IF('Detailed Cash Flow Chart'!AA117="",0,'Detailed Cash Flow Chart'!AA117),0)
-IF('Financial Goals (recurring)'!$B$3=4,IF('Detailed Cash Flow Chart'!AG117="",0,'Detailed Cash Flow Chart'!AG117),0)
-IF('Financial Goals (recurring)'!$K$3=4,IF('Detailed Cash Flow Chart'!AN117="",0,'Detailed Cash Flow Chart'!AN117),0)</f>
        <v>#VALUE!</v>
      </c>
      <c r="AF117" s="139"/>
      <c r="AG117" s="145" t="e">
        <f ca="1">AE117
-IF('Financial Goals (non-recurring)'!$B$4=5,IF('Detailed Cash Flow Chart'!S117="",0,'Detailed Cash Flow Chart'!S117),0)
-IF('Financial Goals (non-recurring)'!$D$4=5,IF('Detailed Cash Flow Chart'!U117="",0,'Detailed Cash Flow Chart'!U117),0)
-IF('Financial Goals (non-recurring)'!$F$4=5,IF('Detailed Cash Flow Chart'!W117="",0,'Detailed Cash Flow Chart'!W117),0)
-IF('Financial Goals (non-recurring)'!$H$4=5,IF('Detailed Cash Flow Chart'!Y117="",0,'Detailed Cash Flow Chart'!Y117),0)
-IF('Financial Goals (non-recurring)'!$J$4=5,IF('Detailed Cash Flow Chart'!AA117="",0,'Detailed Cash Flow Chart'!AA117),0)
-IF('Financial Goals (recurring)'!$B$3=5,IF('Detailed Cash Flow Chart'!AG117="",0,'Detailed Cash Flow Chart'!AG117),0)
-IF('Financial Goals (recurring)'!$K$3=5,IF('Detailed Cash Flow Chart'!AN117="",0,'Detailed Cash Flow Chart'!AN117),0)</f>
        <v>#VALUE!</v>
      </c>
      <c r="AI117" s="145" t="e">
        <f ca="1">AG117
-IF('Financial Goals (non-recurring)'!$B$4=6,IF('Detailed Cash Flow Chart'!S117="",0,'Detailed Cash Flow Chart'!S117),0)
-IF('Financial Goals (non-recurring)'!$D$4=6,IF('Detailed Cash Flow Chart'!U117="",0,'Detailed Cash Flow Chart'!U117),0)
-IF('Financial Goals (non-recurring)'!$F$4=6,IF('Detailed Cash Flow Chart'!W117="",0,'Detailed Cash Flow Chart'!W117),0)
-IF('Financial Goals (non-recurring)'!$H$4=6,IF('Detailed Cash Flow Chart'!Y117="",0,'Detailed Cash Flow Chart'!Y117),0)
-IF('Financial Goals (non-recurring)'!$J$4=6,IF('Detailed Cash Flow Chart'!AA117="",0,'Detailed Cash Flow Chart'!AA117),0)
-IF('Financial Goals (recurring)'!$B$3=6,IF('Detailed Cash Flow Chart'!AG117="",0,'Detailed Cash Flow Chart'!AG117),0)
-IF('Financial Goals (recurring)'!$K$3=6,IF('Detailed Cash Flow Chart'!AN117="",0,'Detailed Cash Flow Chart'!AN117),0)</f>
        <v>#VALUE!</v>
      </c>
      <c r="AK117" s="145" t="e">
        <f ca="1">AI117
-IF('Financial Goals (non-recurring)'!$B$4=7,IF('Detailed Cash Flow Chart'!S117="",0,'Detailed Cash Flow Chart'!S117),0)
-IF('Financial Goals (non-recurring)'!$D$4=7,IF('Detailed Cash Flow Chart'!U117="",0,'Detailed Cash Flow Chart'!U117),0)
-IF('Financial Goals (non-recurring)'!$F$4=7,IF('Detailed Cash Flow Chart'!W117="",0,'Detailed Cash Flow Chart'!W117),0)
-IF('Financial Goals (non-recurring)'!$H$4=7,IF('Detailed Cash Flow Chart'!Y117="",0,'Detailed Cash Flow Chart'!Y117),0)
-IF('Financial Goals (non-recurring)'!$J$4=7,IF('Detailed Cash Flow Chart'!AA117="",0,'Detailed Cash Flow Chart'!AA117),0)
-IF('Financial Goals (recurring)'!$B$3=7,IF('Detailed Cash Flow Chart'!AG117="",0,'Detailed Cash Flow Chart'!AG117),0)
-IF('Financial Goals (recurring)'!$K$3=7,IF('Detailed Cash Flow Chart'!AN117="",0,'Detailed Cash Flow Chart'!AN117),0)</f>
        <v>#VALUE!</v>
      </c>
    </row>
    <row r="118" spans="1:37" ht="15.6">
      <c r="A118" s="38" t="str">
        <f ca="1">'Detailed Cash Flow Chart'!AJ118</f>
        <v/>
      </c>
      <c r="B118" s="40" t="str">
        <f ca="1">'Detailed Cash Flow Chart'!B118</f>
        <v/>
      </c>
      <c r="C118" s="87">
        <f t="shared" ca="1" si="28"/>
        <v>0</v>
      </c>
      <c r="D118" s="87">
        <f t="shared" ca="1" si="24"/>
        <v>0</v>
      </c>
      <c r="E118" s="87">
        <f t="shared" ca="1" si="25"/>
        <v>0</v>
      </c>
      <c r="F118" s="87">
        <f t="shared" ca="1" si="26"/>
        <v>0</v>
      </c>
      <c r="G118" s="87">
        <f t="shared" ca="1" si="27"/>
        <v>0</v>
      </c>
      <c r="H118" s="87">
        <f t="shared" ca="1" si="22"/>
        <v>0</v>
      </c>
      <c r="I118" s="87">
        <f ca="1">'Detailed Cash Flow Chart'!D118</f>
        <v>0</v>
      </c>
      <c r="J118" s="32" t="str">
        <f ca="1">'Detailed Cash Flow Chart'!C118</f>
        <v/>
      </c>
      <c r="K118" s="46">
        <f t="shared" ca="1" si="16"/>
        <v>0</v>
      </c>
      <c r="L118" s="32">
        <f ca="1">'Detailed Cash Flow Chart'!AQ118</f>
        <v>0</v>
      </c>
      <c r="M118" s="32">
        <f t="shared" ca="1" si="23"/>
        <v>0</v>
      </c>
      <c r="N118" s="28"/>
      <c r="O118" s="67"/>
      <c r="P118" s="67"/>
      <c r="Q118" s="67"/>
      <c r="R118" s="67"/>
      <c r="S118" s="67"/>
      <c r="T118" s="67"/>
      <c r="U118" s="67"/>
      <c r="W118" s="67"/>
      <c r="X118" s="67"/>
      <c r="Y118" s="140" t="e">
        <f ca="1">IF('Detailed Cash Flow Chart'!E118=0,NA(),M118-'Detailed Cash Flow Chart'!E118)</f>
        <v>#VALUE!</v>
      </c>
      <c r="Z118" s="83"/>
      <c r="AA118" s="141" t="e">
        <f ca="1">Y118
-IF('Financial Goals (non-recurring)'!$B$4=2,IF('Detailed Cash Flow Chart'!S118="",0,'Detailed Cash Flow Chart'!S118),0)
-IF('Financial Goals (non-recurring)'!$D$4=2,IF('Detailed Cash Flow Chart'!U118="",0,'Detailed Cash Flow Chart'!U118),0)
-IF('Financial Goals (non-recurring)'!$F$4=2,IF('Detailed Cash Flow Chart'!W118="",0,'Detailed Cash Flow Chart'!W118),0)
-IF('Financial Goals (non-recurring)'!$H$4=2,IF('Detailed Cash Flow Chart'!Y118="",0,'Detailed Cash Flow Chart'!Y118),0)
-IF('Financial Goals (non-recurring)'!$J$4=2,IF('Detailed Cash Flow Chart'!AA118="",0,'Detailed Cash Flow Chart'!AA118),0)
-IF('Financial Goals (recurring)'!$B$3=2,IF('Detailed Cash Flow Chart'!AG118="",0,'Detailed Cash Flow Chart'!AG118),0)
-IF('Financial Goals (recurring)'!$K$3=2,IF('Detailed Cash Flow Chart'!AN118="",0,'Detailed Cash Flow Chart'!AN118),0)</f>
        <v>#VALUE!</v>
      </c>
      <c r="AB118" s="139"/>
      <c r="AC118" s="140" t="e">
        <f ca="1">AA118
-IF('Financial Goals (non-recurring)'!$B$4=3,IF('Detailed Cash Flow Chart'!S118="",0,'Detailed Cash Flow Chart'!S118),0)
-IF('Financial Goals (non-recurring)'!$D$4=3,IF('Detailed Cash Flow Chart'!U118="",0,'Detailed Cash Flow Chart'!U118),0)
-IF('Financial Goals (non-recurring)'!$F$4=3,IF('Detailed Cash Flow Chart'!W118="",0,'Detailed Cash Flow Chart'!W118),0)
-IF('Financial Goals (non-recurring)'!$H$4=3,IF('Detailed Cash Flow Chart'!Y118="",0,'Detailed Cash Flow Chart'!Y118),0)
-IF('Financial Goals (non-recurring)'!$J$4=3,IF('Detailed Cash Flow Chart'!AA118="",0,'Detailed Cash Flow Chart'!AA118),0)
-IF('Financial Goals (recurring)'!$B$3=3,IF('Detailed Cash Flow Chart'!AG118="",0,'Detailed Cash Flow Chart'!AG118),0)
-IF('Financial Goals (recurring)'!$K$3=3,IF('Detailed Cash Flow Chart'!AN118="",0,'Detailed Cash Flow Chart'!AN118),0)</f>
        <v>#VALUE!</v>
      </c>
      <c r="AD118" s="83"/>
      <c r="AE118" s="146" t="e">
        <f ca="1">AC118
-IF('Financial Goals (non-recurring)'!$B$4=4,IF('Detailed Cash Flow Chart'!S118="",0,'Detailed Cash Flow Chart'!S118),0)
-IF('Financial Goals (non-recurring)'!$D$4=4,IF('Detailed Cash Flow Chart'!U118="",0,'Detailed Cash Flow Chart'!U118),0)
-IF('Financial Goals (non-recurring)'!$F$4=4,IF('Detailed Cash Flow Chart'!W118="",0,'Detailed Cash Flow Chart'!W118),0)
-IF('Financial Goals (non-recurring)'!$H$4=4,IF('Detailed Cash Flow Chart'!Y118="",0,'Detailed Cash Flow Chart'!Y118),0)
-IF('Financial Goals (non-recurring)'!$J$4=4,IF('Detailed Cash Flow Chart'!AA118="",0,'Detailed Cash Flow Chart'!AA118),0)
-IF('Financial Goals (recurring)'!$B$3=4,IF('Detailed Cash Flow Chart'!AG118="",0,'Detailed Cash Flow Chart'!AG118),0)
-IF('Financial Goals (recurring)'!$K$3=4,IF('Detailed Cash Flow Chart'!AN118="",0,'Detailed Cash Flow Chart'!AN118),0)</f>
        <v>#VALUE!</v>
      </c>
      <c r="AF118" s="139"/>
      <c r="AG118" s="145" t="e">
        <f ca="1">AE118
-IF('Financial Goals (non-recurring)'!$B$4=5,IF('Detailed Cash Flow Chart'!S118="",0,'Detailed Cash Flow Chart'!S118),0)
-IF('Financial Goals (non-recurring)'!$D$4=5,IF('Detailed Cash Flow Chart'!U118="",0,'Detailed Cash Flow Chart'!U118),0)
-IF('Financial Goals (non-recurring)'!$F$4=5,IF('Detailed Cash Flow Chart'!W118="",0,'Detailed Cash Flow Chart'!W118),0)
-IF('Financial Goals (non-recurring)'!$H$4=5,IF('Detailed Cash Flow Chart'!Y118="",0,'Detailed Cash Flow Chart'!Y118),0)
-IF('Financial Goals (non-recurring)'!$J$4=5,IF('Detailed Cash Flow Chart'!AA118="",0,'Detailed Cash Flow Chart'!AA118),0)
-IF('Financial Goals (recurring)'!$B$3=5,IF('Detailed Cash Flow Chart'!AG118="",0,'Detailed Cash Flow Chart'!AG118),0)
-IF('Financial Goals (recurring)'!$K$3=5,IF('Detailed Cash Flow Chart'!AN118="",0,'Detailed Cash Flow Chart'!AN118),0)</f>
        <v>#VALUE!</v>
      </c>
      <c r="AI118" s="145" t="e">
        <f ca="1">AG118
-IF('Financial Goals (non-recurring)'!$B$4=6,IF('Detailed Cash Flow Chart'!S118="",0,'Detailed Cash Flow Chart'!S118),0)
-IF('Financial Goals (non-recurring)'!$D$4=6,IF('Detailed Cash Flow Chart'!U118="",0,'Detailed Cash Flow Chart'!U118),0)
-IF('Financial Goals (non-recurring)'!$F$4=6,IF('Detailed Cash Flow Chart'!W118="",0,'Detailed Cash Flow Chart'!W118),0)
-IF('Financial Goals (non-recurring)'!$H$4=6,IF('Detailed Cash Flow Chart'!Y118="",0,'Detailed Cash Flow Chart'!Y118),0)
-IF('Financial Goals (non-recurring)'!$J$4=6,IF('Detailed Cash Flow Chart'!AA118="",0,'Detailed Cash Flow Chart'!AA118),0)
-IF('Financial Goals (recurring)'!$B$3=6,IF('Detailed Cash Flow Chart'!AG118="",0,'Detailed Cash Flow Chart'!AG118),0)
-IF('Financial Goals (recurring)'!$K$3=6,IF('Detailed Cash Flow Chart'!AN118="",0,'Detailed Cash Flow Chart'!AN118),0)</f>
        <v>#VALUE!</v>
      </c>
      <c r="AK118" s="145" t="e">
        <f ca="1">AI118
-IF('Financial Goals (non-recurring)'!$B$4=7,IF('Detailed Cash Flow Chart'!S118="",0,'Detailed Cash Flow Chart'!S118),0)
-IF('Financial Goals (non-recurring)'!$D$4=7,IF('Detailed Cash Flow Chart'!U118="",0,'Detailed Cash Flow Chart'!U118),0)
-IF('Financial Goals (non-recurring)'!$F$4=7,IF('Detailed Cash Flow Chart'!W118="",0,'Detailed Cash Flow Chart'!W118),0)
-IF('Financial Goals (non-recurring)'!$H$4=7,IF('Detailed Cash Flow Chart'!Y118="",0,'Detailed Cash Flow Chart'!Y118),0)
-IF('Financial Goals (non-recurring)'!$J$4=7,IF('Detailed Cash Flow Chart'!AA118="",0,'Detailed Cash Flow Chart'!AA118),0)
-IF('Financial Goals (recurring)'!$B$3=7,IF('Detailed Cash Flow Chart'!AG118="",0,'Detailed Cash Flow Chart'!AG118),0)
-IF('Financial Goals (recurring)'!$K$3=7,IF('Detailed Cash Flow Chart'!AN118="",0,'Detailed Cash Flow Chart'!AN118),0)</f>
        <v>#VALUE!</v>
      </c>
    </row>
    <row r="119" spans="1:37" ht="15.6">
      <c r="A119" s="38" t="str">
        <f ca="1">'Detailed Cash Flow Chart'!AJ119</f>
        <v/>
      </c>
      <c r="B119" s="40" t="str">
        <f ca="1">'Detailed Cash Flow Chart'!B119</f>
        <v/>
      </c>
      <c r="C119" s="87">
        <f t="shared" ca="1" si="28"/>
        <v>0</v>
      </c>
      <c r="D119" s="87">
        <f t="shared" ca="1" si="24"/>
        <v>0</v>
      </c>
      <c r="E119" s="87">
        <f t="shared" ca="1" si="25"/>
        <v>0</v>
      </c>
      <c r="F119" s="87">
        <f t="shared" ca="1" si="26"/>
        <v>0</v>
      </c>
      <c r="G119" s="87">
        <f t="shared" ca="1" si="27"/>
        <v>0</v>
      </c>
      <c r="H119" s="87">
        <f t="shared" ca="1" si="22"/>
        <v>0</v>
      </c>
      <c r="I119" s="87">
        <f ca="1">'Detailed Cash Flow Chart'!D119</f>
        <v>0</v>
      </c>
      <c r="J119" s="32" t="str">
        <f ca="1">'Detailed Cash Flow Chart'!C119</f>
        <v/>
      </c>
      <c r="K119" s="46">
        <f t="shared" ca="1" si="16"/>
        <v>0</v>
      </c>
      <c r="L119" s="32">
        <f ca="1">'Detailed Cash Flow Chart'!AQ119</f>
        <v>0</v>
      </c>
      <c r="M119" s="32">
        <f t="shared" ca="1" si="23"/>
        <v>0</v>
      </c>
      <c r="N119" s="28"/>
      <c r="O119" s="67"/>
      <c r="P119" s="67"/>
      <c r="Q119" s="67"/>
      <c r="R119" s="67"/>
      <c r="S119" s="67"/>
      <c r="T119" s="67"/>
      <c r="U119" s="67"/>
      <c r="W119" s="67"/>
      <c r="X119" s="67"/>
      <c r="Y119" s="140" t="e">
        <f ca="1">IF('Detailed Cash Flow Chart'!E119=0,NA(),M119-'Detailed Cash Flow Chart'!E119)</f>
        <v>#VALUE!</v>
      </c>
      <c r="Z119" s="83"/>
      <c r="AA119" s="141" t="e">
        <f ca="1">Y119
-IF('Financial Goals (non-recurring)'!$B$4=2,IF('Detailed Cash Flow Chart'!S119="",0,'Detailed Cash Flow Chart'!S119),0)
-IF('Financial Goals (non-recurring)'!$D$4=2,IF('Detailed Cash Flow Chart'!U119="",0,'Detailed Cash Flow Chart'!U119),0)
-IF('Financial Goals (non-recurring)'!$F$4=2,IF('Detailed Cash Flow Chart'!W119="",0,'Detailed Cash Flow Chart'!W119),0)
-IF('Financial Goals (non-recurring)'!$H$4=2,IF('Detailed Cash Flow Chart'!Y119="",0,'Detailed Cash Flow Chart'!Y119),0)
-IF('Financial Goals (non-recurring)'!$J$4=2,IF('Detailed Cash Flow Chart'!AA119="",0,'Detailed Cash Flow Chart'!AA119),0)
-IF('Financial Goals (recurring)'!$B$3=2,IF('Detailed Cash Flow Chart'!AG119="",0,'Detailed Cash Flow Chart'!AG119),0)
-IF('Financial Goals (recurring)'!$K$3=2,IF('Detailed Cash Flow Chart'!AN119="",0,'Detailed Cash Flow Chart'!AN119),0)</f>
        <v>#VALUE!</v>
      </c>
      <c r="AB119" s="139"/>
      <c r="AC119" s="140" t="e">
        <f ca="1">AA119
-IF('Financial Goals (non-recurring)'!$B$4=3,IF('Detailed Cash Flow Chart'!S119="",0,'Detailed Cash Flow Chart'!S119),0)
-IF('Financial Goals (non-recurring)'!$D$4=3,IF('Detailed Cash Flow Chart'!U119="",0,'Detailed Cash Flow Chart'!U119),0)
-IF('Financial Goals (non-recurring)'!$F$4=3,IF('Detailed Cash Flow Chart'!W119="",0,'Detailed Cash Flow Chart'!W119),0)
-IF('Financial Goals (non-recurring)'!$H$4=3,IF('Detailed Cash Flow Chart'!Y119="",0,'Detailed Cash Flow Chart'!Y119),0)
-IF('Financial Goals (non-recurring)'!$J$4=3,IF('Detailed Cash Flow Chart'!AA119="",0,'Detailed Cash Flow Chart'!AA119),0)
-IF('Financial Goals (recurring)'!$B$3=3,IF('Detailed Cash Flow Chart'!AG119="",0,'Detailed Cash Flow Chart'!AG119),0)
-IF('Financial Goals (recurring)'!$K$3=3,IF('Detailed Cash Flow Chart'!AN119="",0,'Detailed Cash Flow Chart'!AN119),0)</f>
        <v>#VALUE!</v>
      </c>
      <c r="AD119" s="83"/>
      <c r="AE119" s="146" t="e">
        <f ca="1">AC119
-IF('Financial Goals (non-recurring)'!$B$4=4,IF('Detailed Cash Flow Chart'!S119="",0,'Detailed Cash Flow Chart'!S119),0)
-IF('Financial Goals (non-recurring)'!$D$4=4,IF('Detailed Cash Flow Chart'!U119="",0,'Detailed Cash Flow Chart'!U119),0)
-IF('Financial Goals (non-recurring)'!$F$4=4,IF('Detailed Cash Flow Chart'!W119="",0,'Detailed Cash Flow Chart'!W119),0)
-IF('Financial Goals (non-recurring)'!$H$4=4,IF('Detailed Cash Flow Chart'!Y119="",0,'Detailed Cash Flow Chart'!Y119),0)
-IF('Financial Goals (non-recurring)'!$J$4=4,IF('Detailed Cash Flow Chart'!AA119="",0,'Detailed Cash Flow Chart'!AA119),0)
-IF('Financial Goals (recurring)'!$B$3=4,IF('Detailed Cash Flow Chart'!AG119="",0,'Detailed Cash Flow Chart'!AG119),0)
-IF('Financial Goals (recurring)'!$K$3=4,IF('Detailed Cash Flow Chart'!AN119="",0,'Detailed Cash Flow Chart'!AN119),0)</f>
        <v>#VALUE!</v>
      </c>
      <c r="AF119" s="139"/>
      <c r="AG119" s="145" t="e">
        <f ca="1">AE119
-IF('Financial Goals (non-recurring)'!$B$4=5,IF('Detailed Cash Flow Chart'!S119="",0,'Detailed Cash Flow Chart'!S119),0)
-IF('Financial Goals (non-recurring)'!$D$4=5,IF('Detailed Cash Flow Chart'!U119="",0,'Detailed Cash Flow Chart'!U119),0)
-IF('Financial Goals (non-recurring)'!$F$4=5,IF('Detailed Cash Flow Chart'!W119="",0,'Detailed Cash Flow Chart'!W119),0)
-IF('Financial Goals (non-recurring)'!$H$4=5,IF('Detailed Cash Flow Chart'!Y119="",0,'Detailed Cash Flow Chart'!Y119),0)
-IF('Financial Goals (non-recurring)'!$J$4=5,IF('Detailed Cash Flow Chart'!AA119="",0,'Detailed Cash Flow Chart'!AA119),0)
-IF('Financial Goals (recurring)'!$B$3=5,IF('Detailed Cash Flow Chart'!AG119="",0,'Detailed Cash Flow Chart'!AG119),0)
-IF('Financial Goals (recurring)'!$K$3=5,IF('Detailed Cash Flow Chart'!AN119="",0,'Detailed Cash Flow Chart'!AN119),0)</f>
        <v>#VALUE!</v>
      </c>
      <c r="AI119" s="145" t="e">
        <f ca="1">AG119
-IF('Financial Goals (non-recurring)'!$B$4=6,IF('Detailed Cash Flow Chart'!S119="",0,'Detailed Cash Flow Chart'!S119),0)
-IF('Financial Goals (non-recurring)'!$D$4=6,IF('Detailed Cash Flow Chart'!U119="",0,'Detailed Cash Flow Chart'!U119),0)
-IF('Financial Goals (non-recurring)'!$F$4=6,IF('Detailed Cash Flow Chart'!W119="",0,'Detailed Cash Flow Chart'!W119),0)
-IF('Financial Goals (non-recurring)'!$H$4=6,IF('Detailed Cash Flow Chart'!Y119="",0,'Detailed Cash Flow Chart'!Y119),0)
-IF('Financial Goals (non-recurring)'!$J$4=6,IF('Detailed Cash Flow Chart'!AA119="",0,'Detailed Cash Flow Chart'!AA119),0)
-IF('Financial Goals (recurring)'!$B$3=6,IF('Detailed Cash Flow Chart'!AG119="",0,'Detailed Cash Flow Chart'!AG119),0)
-IF('Financial Goals (recurring)'!$K$3=6,IF('Detailed Cash Flow Chart'!AN119="",0,'Detailed Cash Flow Chart'!AN119),0)</f>
        <v>#VALUE!</v>
      </c>
      <c r="AK119" s="145" t="e">
        <f ca="1">AI119
-IF('Financial Goals (non-recurring)'!$B$4=7,IF('Detailed Cash Flow Chart'!S119="",0,'Detailed Cash Flow Chart'!S119),0)
-IF('Financial Goals (non-recurring)'!$D$4=7,IF('Detailed Cash Flow Chart'!U119="",0,'Detailed Cash Flow Chart'!U119),0)
-IF('Financial Goals (non-recurring)'!$F$4=7,IF('Detailed Cash Flow Chart'!W119="",0,'Detailed Cash Flow Chart'!W119),0)
-IF('Financial Goals (non-recurring)'!$H$4=7,IF('Detailed Cash Flow Chart'!Y119="",0,'Detailed Cash Flow Chart'!Y119),0)
-IF('Financial Goals (non-recurring)'!$J$4=7,IF('Detailed Cash Flow Chart'!AA119="",0,'Detailed Cash Flow Chart'!AA119),0)
-IF('Financial Goals (recurring)'!$B$3=7,IF('Detailed Cash Flow Chart'!AG119="",0,'Detailed Cash Flow Chart'!AG119),0)
-IF('Financial Goals (recurring)'!$K$3=7,IF('Detailed Cash Flow Chart'!AN119="",0,'Detailed Cash Flow Chart'!AN119),0)</f>
        <v>#VALUE!</v>
      </c>
    </row>
    <row r="120" spans="1:37" ht="15.6">
      <c r="A120" s="38" t="str">
        <f ca="1">'Detailed Cash Flow Chart'!AJ120</f>
        <v/>
      </c>
      <c r="B120" s="40" t="str">
        <f ca="1">'Detailed Cash Flow Chart'!B120</f>
        <v/>
      </c>
      <c r="C120" s="87">
        <f t="shared" ca="1" si="28"/>
        <v>0</v>
      </c>
      <c r="D120" s="87">
        <f t="shared" ca="1" si="24"/>
        <v>0</v>
      </c>
      <c r="E120" s="87">
        <f t="shared" ca="1" si="25"/>
        <v>0</v>
      </c>
      <c r="F120" s="87">
        <f t="shared" ca="1" si="26"/>
        <v>0</v>
      </c>
      <c r="G120" s="87">
        <f t="shared" ca="1" si="27"/>
        <v>0</v>
      </c>
      <c r="H120" s="87">
        <f t="shared" ca="1" si="22"/>
        <v>0</v>
      </c>
      <c r="I120" s="87">
        <f ca="1">'Detailed Cash Flow Chart'!D120</f>
        <v>0</v>
      </c>
      <c r="J120" s="32" t="str">
        <f ca="1">'Detailed Cash Flow Chart'!C120</f>
        <v/>
      </c>
      <c r="K120" s="46">
        <f t="shared" ca="1" si="16"/>
        <v>0</v>
      </c>
      <c r="L120" s="32">
        <f ca="1">'Detailed Cash Flow Chart'!AQ120</f>
        <v>0</v>
      </c>
      <c r="M120" s="32">
        <f t="shared" ca="1" si="23"/>
        <v>0</v>
      </c>
      <c r="N120" s="28"/>
      <c r="O120" s="67"/>
      <c r="P120" s="67"/>
      <c r="Q120" s="67"/>
      <c r="R120" s="67"/>
      <c r="S120" s="67"/>
      <c r="T120" s="67"/>
      <c r="U120" s="67"/>
      <c r="W120" s="67"/>
      <c r="X120" s="67"/>
      <c r="Y120" s="140" t="e">
        <f ca="1">IF('Detailed Cash Flow Chart'!E120=0,NA(),M120-'Detailed Cash Flow Chart'!E120)</f>
        <v>#VALUE!</v>
      </c>
      <c r="Z120" s="83"/>
      <c r="AA120" s="141" t="e">
        <f ca="1">Y120
-IF('Financial Goals (non-recurring)'!$B$4=2,IF('Detailed Cash Flow Chart'!S120="",0,'Detailed Cash Flow Chart'!S120),0)
-IF('Financial Goals (non-recurring)'!$D$4=2,IF('Detailed Cash Flow Chart'!U120="",0,'Detailed Cash Flow Chart'!U120),0)
-IF('Financial Goals (non-recurring)'!$F$4=2,IF('Detailed Cash Flow Chart'!W120="",0,'Detailed Cash Flow Chart'!W120),0)
-IF('Financial Goals (non-recurring)'!$H$4=2,IF('Detailed Cash Flow Chart'!Y120="",0,'Detailed Cash Flow Chart'!Y120),0)
-IF('Financial Goals (non-recurring)'!$J$4=2,IF('Detailed Cash Flow Chart'!AA120="",0,'Detailed Cash Flow Chart'!AA120),0)
-IF('Financial Goals (recurring)'!$B$3=2,IF('Detailed Cash Flow Chart'!AG120="",0,'Detailed Cash Flow Chart'!AG120),0)
-IF('Financial Goals (recurring)'!$K$3=2,IF('Detailed Cash Flow Chart'!AN120="",0,'Detailed Cash Flow Chart'!AN120),0)</f>
        <v>#VALUE!</v>
      </c>
      <c r="AB120" s="139"/>
      <c r="AC120" s="140" t="e">
        <f ca="1">AA120
-IF('Financial Goals (non-recurring)'!$B$4=3,IF('Detailed Cash Flow Chart'!S120="",0,'Detailed Cash Flow Chart'!S120),0)
-IF('Financial Goals (non-recurring)'!$D$4=3,IF('Detailed Cash Flow Chart'!U120="",0,'Detailed Cash Flow Chart'!U120),0)
-IF('Financial Goals (non-recurring)'!$F$4=3,IF('Detailed Cash Flow Chart'!W120="",0,'Detailed Cash Flow Chart'!W120),0)
-IF('Financial Goals (non-recurring)'!$H$4=3,IF('Detailed Cash Flow Chart'!Y120="",0,'Detailed Cash Flow Chart'!Y120),0)
-IF('Financial Goals (non-recurring)'!$J$4=3,IF('Detailed Cash Flow Chart'!AA120="",0,'Detailed Cash Flow Chart'!AA120),0)
-IF('Financial Goals (recurring)'!$B$3=3,IF('Detailed Cash Flow Chart'!AG120="",0,'Detailed Cash Flow Chart'!AG120),0)
-IF('Financial Goals (recurring)'!$K$3=3,IF('Detailed Cash Flow Chart'!AN120="",0,'Detailed Cash Flow Chart'!AN120),0)</f>
        <v>#VALUE!</v>
      </c>
      <c r="AD120" s="83"/>
      <c r="AE120" s="146" t="e">
        <f ca="1">AC120
-IF('Financial Goals (non-recurring)'!$B$4=4,IF('Detailed Cash Flow Chart'!S120="",0,'Detailed Cash Flow Chart'!S120),0)
-IF('Financial Goals (non-recurring)'!$D$4=4,IF('Detailed Cash Flow Chart'!U120="",0,'Detailed Cash Flow Chart'!U120),0)
-IF('Financial Goals (non-recurring)'!$F$4=4,IF('Detailed Cash Flow Chart'!W120="",0,'Detailed Cash Flow Chart'!W120),0)
-IF('Financial Goals (non-recurring)'!$H$4=4,IF('Detailed Cash Flow Chart'!Y120="",0,'Detailed Cash Flow Chart'!Y120),0)
-IF('Financial Goals (non-recurring)'!$J$4=4,IF('Detailed Cash Flow Chart'!AA120="",0,'Detailed Cash Flow Chart'!AA120),0)
-IF('Financial Goals (recurring)'!$B$3=4,IF('Detailed Cash Flow Chart'!AG120="",0,'Detailed Cash Flow Chart'!AG120),0)
-IF('Financial Goals (recurring)'!$K$3=4,IF('Detailed Cash Flow Chart'!AN120="",0,'Detailed Cash Flow Chart'!AN120),0)</f>
        <v>#VALUE!</v>
      </c>
      <c r="AF120" s="139"/>
      <c r="AG120" s="145" t="e">
        <f ca="1">AE120
-IF('Financial Goals (non-recurring)'!$B$4=5,IF('Detailed Cash Flow Chart'!S120="",0,'Detailed Cash Flow Chart'!S120),0)
-IF('Financial Goals (non-recurring)'!$D$4=5,IF('Detailed Cash Flow Chart'!U120="",0,'Detailed Cash Flow Chart'!U120),0)
-IF('Financial Goals (non-recurring)'!$F$4=5,IF('Detailed Cash Flow Chart'!W120="",0,'Detailed Cash Flow Chart'!W120),0)
-IF('Financial Goals (non-recurring)'!$H$4=5,IF('Detailed Cash Flow Chart'!Y120="",0,'Detailed Cash Flow Chart'!Y120),0)
-IF('Financial Goals (non-recurring)'!$J$4=5,IF('Detailed Cash Flow Chart'!AA120="",0,'Detailed Cash Flow Chart'!AA120),0)
-IF('Financial Goals (recurring)'!$B$3=5,IF('Detailed Cash Flow Chart'!AG120="",0,'Detailed Cash Flow Chart'!AG120),0)
-IF('Financial Goals (recurring)'!$K$3=5,IF('Detailed Cash Flow Chart'!AN120="",0,'Detailed Cash Flow Chart'!AN120),0)</f>
        <v>#VALUE!</v>
      </c>
      <c r="AI120" s="145" t="e">
        <f ca="1">AG120
-IF('Financial Goals (non-recurring)'!$B$4=6,IF('Detailed Cash Flow Chart'!S120="",0,'Detailed Cash Flow Chart'!S120),0)
-IF('Financial Goals (non-recurring)'!$D$4=6,IF('Detailed Cash Flow Chart'!U120="",0,'Detailed Cash Flow Chart'!U120),0)
-IF('Financial Goals (non-recurring)'!$F$4=6,IF('Detailed Cash Flow Chart'!W120="",0,'Detailed Cash Flow Chart'!W120),0)
-IF('Financial Goals (non-recurring)'!$H$4=6,IF('Detailed Cash Flow Chart'!Y120="",0,'Detailed Cash Flow Chart'!Y120),0)
-IF('Financial Goals (non-recurring)'!$J$4=6,IF('Detailed Cash Flow Chart'!AA120="",0,'Detailed Cash Flow Chart'!AA120),0)
-IF('Financial Goals (recurring)'!$B$3=6,IF('Detailed Cash Flow Chart'!AG120="",0,'Detailed Cash Flow Chart'!AG120),0)
-IF('Financial Goals (recurring)'!$K$3=6,IF('Detailed Cash Flow Chart'!AN120="",0,'Detailed Cash Flow Chart'!AN120),0)</f>
        <v>#VALUE!</v>
      </c>
      <c r="AK120" s="145" t="e">
        <f ca="1">AI120
-IF('Financial Goals (non-recurring)'!$B$4=7,IF('Detailed Cash Flow Chart'!S120="",0,'Detailed Cash Flow Chart'!S120),0)
-IF('Financial Goals (non-recurring)'!$D$4=7,IF('Detailed Cash Flow Chart'!U120="",0,'Detailed Cash Flow Chart'!U120),0)
-IF('Financial Goals (non-recurring)'!$F$4=7,IF('Detailed Cash Flow Chart'!W120="",0,'Detailed Cash Flow Chart'!W120),0)
-IF('Financial Goals (non-recurring)'!$H$4=7,IF('Detailed Cash Flow Chart'!Y120="",0,'Detailed Cash Flow Chart'!Y120),0)
-IF('Financial Goals (non-recurring)'!$J$4=7,IF('Detailed Cash Flow Chart'!AA120="",0,'Detailed Cash Flow Chart'!AA120),0)
-IF('Financial Goals (recurring)'!$B$3=7,IF('Detailed Cash Flow Chart'!AG120="",0,'Detailed Cash Flow Chart'!AG120),0)
-IF('Financial Goals (recurring)'!$K$3=7,IF('Detailed Cash Flow Chart'!AN120="",0,'Detailed Cash Flow Chart'!AN120),0)</f>
        <v>#VALUE!</v>
      </c>
    </row>
    <row r="121" spans="1:37" ht="15.6">
      <c r="A121" s="38" t="str">
        <f ca="1">'Detailed Cash Flow Chart'!AJ121</f>
        <v/>
      </c>
      <c r="B121" s="40" t="str">
        <f ca="1">'Detailed Cash Flow Chart'!B121</f>
        <v/>
      </c>
      <c r="C121" s="87">
        <f t="shared" ca="1" si="28"/>
        <v>0</v>
      </c>
      <c r="D121" s="87">
        <f t="shared" ca="1" si="24"/>
        <v>0</v>
      </c>
      <c r="E121" s="87">
        <f t="shared" ca="1" si="25"/>
        <v>0</v>
      </c>
      <c r="F121" s="87">
        <f t="shared" ca="1" si="26"/>
        <v>0</v>
      </c>
      <c r="G121" s="87">
        <f t="shared" ca="1" si="27"/>
        <v>0</v>
      </c>
      <c r="H121" s="87">
        <f t="shared" ca="1" si="22"/>
        <v>0</v>
      </c>
      <c r="I121" s="87">
        <f ca="1">'Detailed Cash Flow Chart'!D121</f>
        <v>0</v>
      </c>
      <c r="J121" s="32" t="str">
        <f ca="1">'Detailed Cash Flow Chart'!C121</f>
        <v/>
      </c>
      <c r="K121" s="46">
        <f t="shared" ca="1" si="16"/>
        <v>0</v>
      </c>
      <c r="L121" s="32">
        <f ca="1">'Detailed Cash Flow Chart'!AQ121</f>
        <v>0</v>
      </c>
      <c r="M121" s="32">
        <f t="shared" ca="1" si="23"/>
        <v>0</v>
      </c>
      <c r="N121" s="28"/>
      <c r="O121" s="67"/>
      <c r="P121" s="67"/>
      <c r="Q121" s="67"/>
      <c r="R121" s="67"/>
      <c r="S121" s="67"/>
      <c r="T121" s="67"/>
      <c r="U121" s="67"/>
      <c r="W121" s="67"/>
      <c r="X121" s="67"/>
      <c r="Y121" s="140" t="e">
        <f ca="1">IF('Detailed Cash Flow Chart'!E121=0,NA(),M121-'Detailed Cash Flow Chart'!E121)</f>
        <v>#VALUE!</v>
      </c>
      <c r="Z121" s="83"/>
      <c r="AA121" s="141" t="e">
        <f ca="1">Y121
-IF('Financial Goals (non-recurring)'!$B$4=2,IF('Detailed Cash Flow Chart'!S121="",0,'Detailed Cash Flow Chart'!S121),0)
-IF('Financial Goals (non-recurring)'!$D$4=2,IF('Detailed Cash Flow Chart'!U121="",0,'Detailed Cash Flow Chart'!U121),0)
-IF('Financial Goals (non-recurring)'!$F$4=2,IF('Detailed Cash Flow Chart'!W121="",0,'Detailed Cash Flow Chart'!W121),0)
-IF('Financial Goals (non-recurring)'!$H$4=2,IF('Detailed Cash Flow Chart'!Y121="",0,'Detailed Cash Flow Chart'!Y121),0)
-IF('Financial Goals (non-recurring)'!$J$4=2,IF('Detailed Cash Flow Chart'!AA121="",0,'Detailed Cash Flow Chart'!AA121),0)
-IF('Financial Goals (recurring)'!$B$3=2,IF('Detailed Cash Flow Chart'!AG121="",0,'Detailed Cash Flow Chart'!AG121),0)
-IF('Financial Goals (recurring)'!$K$3=2,IF('Detailed Cash Flow Chart'!AN121="",0,'Detailed Cash Flow Chart'!AN121),0)</f>
        <v>#VALUE!</v>
      </c>
      <c r="AB121" s="139"/>
      <c r="AC121" s="140" t="e">
        <f ca="1">AA121
-IF('Financial Goals (non-recurring)'!$B$4=3,IF('Detailed Cash Flow Chart'!S121="",0,'Detailed Cash Flow Chart'!S121),0)
-IF('Financial Goals (non-recurring)'!$D$4=3,IF('Detailed Cash Flow Chart'!U121="",0,'Detailed Cash Flow Chart'!U121),0)
-IF('Financial Goals (non-recurring)'!$F$4=3,IF('Detailed Cash Flow Chart'!W121="",0,'Detailed Cash Flow Chart'!W121),0)
-IF('Financial Goals (non-recurring)'!$H$4=3,IF('Detailed Cash Flow Chart'!Y121="",0,'Detailed Cash Flow Chart'!Y121),0)
-IF('Financial Goals (non-recurring)'!$J$4=3,IF('Detailed Cash Flow Chart'!AA121="",0,'Detailed Cash Flow Chart'!AA121),0)
-IF('Financial Goals (recurring)'!$B$3=3,IF('Detailed Cash Flow Chart'!AG121="",0,'Detailed Cash Flow Chart'!AG121),0)
-IF('Financial Goals (recurring)'!$K$3=3,IF('Detailed Cash Flow Chart'!AN121="",0,'Detailed Cash Flow Chart'!AN121),0)</f>
        <v>#VALUE!</v>
      </c>
      <c r="AD121" s="83"/>
      <c r="AE121" s="146" t="e">
        <f ca="1">AC121
-IF('Financial Goals (non-recurring)'!$B$4=4,IF('Detailed Cash Flow Chart'!S121="",0,'Detailed Cash Flow Chart'!S121),0)
-IF('Financial Goals (non-recurring)'!$D$4=4,IF('Detailed Cash Flow Chart'!U121="",0,'Detailed Cash Flow Chart'!U121),0)
-IF('Financial Goals (non-recurring)'!$F$4=4,IF('Detailed Cash Flow Chart'!W121="",0,'Detailed Cash Flow Chart'!W121),0)
-IF('Financial Goals (non-recurring)'!$H$4=4,IF('Detailed Cash Flow Chart'!Y121="",0,'Detailed Cash Flow Chart'!Y121),0)
-IF('Financial Goals (non-recurring)'!$J$4=4,IF('Detailed Cash Flow Chart'!AA121="",0,'Detailed Cash Flow Chart'!AA121),0)
-IF('Financial Goals (recurring)'!$B$3=4,IF('Detailed Cash Flow Chart'!AG121="",0,'Detailed Cash Flow Chart'!AG121),0)
-IF('Financial Goals (recurring)'!$K$3=4,IF('Detailed Cash Flow Chart'!AN121="",0,'Detailed Cash Flow Chart'!AN121),0)</f>
        <v>#VALUE!</v>
      </c>
      <c r="AF121" s="139"/>
      <c r="AG121" s="145" t="e">
        <f ca="1">AE121
-IF('Financial Goals (non-recurring)'!$B$4=5,IF('Detailed Cash Flow Chart'!S121="",0,'Detailed Cash Flow Chart'!S121),0)
-IF('Financial Goals (non-recurring)'!$D$4=5,IF('Detailed Cash Flow Chart'!U121="",0,'Detailed Cash Flow Chart'!U121),0)
-IF('Financial Goals (non-recurring)'!$F$4=5,IF('Detailed Cash Flow Chart'!W121="",0,'Detailed Cash Flow Chart'!W121),0)
-IF('Financial Goals (non-recurring)'!$H$4=5,IF('Detailed Cash Flow Chart'!Y121="",0,'Detailed Cash Flow Chart'!Y121),0)
-IF('Financial Goals (non-recurring)'!$J$4=5,IF('Detailed Cash Flow Chart'!AA121="",0,'Detailed Cash Flow Chart'!AA121),0)
-IF('Financial Goals (recurring)'!$B$3=5,IF('Detailed Cash Flow Chart'!AG121="",0,'Detailed Cash Flow Chart'!AG121),0)
-IF('Financial Goals (recurring)'!$K$3=5,IF('Detailed Cash Flow Chart'!AN121="",0,'Detailed Cash Flow Chart'!AN121),0)</f>
        <v>#VALUE!</v>
      </c>
      <c r="AI121" s="145" t="e">
        <f ca="1">AG121
-IF('Financial Goals (non-recurring)'!$B$4=6,IF('Detailed Cash Flow Chart'!S121="",0,'Detailed Cash Flow Chart'!S121),0)
-IF('Financial Goals (non-recurring)'!$D$4=6,IF('Detailed Cash Flow Chart'!U121="",0,'Detailed Cash Flow Chart'!U121),0)
-IF('Financial Goals (non-recurring)'!$F$4=6,IF('Detailed Cash Flow Chart'!W121="",0,'Detailed Cash Flow Chart'!W121),0)
-IF('Financial Goals (non-recurring)'!$H$4=6,IF('Detailed Cash Flow Chart'!Y121="",0,'Detailed Cash Flow Chart'!Y121),0)
-IF('Financial Goals (non-recurring)'!$J$4=6,IF('Detailed Cash Flow Chart'!AA121="",0,'Detailed Cash Flow Chart'!AA121),0)
-IF('Financial Goals (recurring)'!$B$3=6,IF('Detailed Cash Flow Chart'!AG121="",0,'Detailed Cash Flow Chart'!AG121),0)
-IF('Financial Goals (recurring)'!$K$3=6,IF('Detailed Cash Flow Chart'!AN121="",0,'Detailed Cash Flow Chart'!AN121),0)</f>
        <v>#VALUE!</v>
      </c>
      <c r="AK121" s="145" t="e">
        <f ca="1">AI121
-IF('Financial Goals (non-recurring)'!$B$4=7,IF('Detailed Cash Flow Chart'!S121="",0,'Detailed Cash Flow Chart'!S121),0)
-IF('Financial Goals (non-recurring)'!$D$4=7,IF('Detailed Cash Flow Chart'!U121="",0,'Detailed Cash Flow Chart'!U121),0)
-IF('Financial Goals (non-recurring)'!$F$4=7,IF('Detailed Cash Flow Chart'!W121="",0,'Detailed Cash Flow Chart'!W121),0)
-IF('Financial Goals (non-recurring)'!$H$4=7,IF('Detailed Cash Flow Chart'!Y121="",0,'Detailed Cash Flow Chart'!Y121),0)
-IF('Financial Goals (non-recurring)'!$J$4=7,IF('Detailed Cash Flow Chart'!AA121="",0,'Detailed Cash Flow Chart'!AA121),0)
-IF('Financial Goals (recurring)'!$B$3=7,IF('Detailed Cash Flow Chart'!AG121="",0,'Detailed Cash Flow Chart'!AG121),0)
-IF('Financial Goals (recurring)'!$K$3=7,IF('Detailed Cash Flow Chart'!AN121="",0,'Detailed Cash Flow Chart'!AN121),0)</f>
        <v>#VALUE!</v>
      </c>
    </row>
    <row r="122" spans="1:37" ht="15.6">
      <c r="A122" s="38" t="str">
        <f ca="1">'Detailed Cash Flow Chart'!AJ122</f>
        <v/>
      </c>
      <c r="B122" s="40" t="str">
        <f ca="1">'Detailed Cash Flow Chart'!B122</f>
        <v/>
      </c>
      <c r="C122" s="87">
        <f t="shared" ca="1" si="28"/>
        <v>0</v>
      </c>
      <c r="D122" s="87">
        <f t="shared" ca="1" si="24"/>
        <v>0</v>
      </c>
      <c r="E122" s="87">
        <f t="shared" ca="1" si="25"/>
        <v>0</v>
      </c>
      <c r="F122" s="87">
        <f t="shared" ca="1" si="26"/>
        <v>0</v>
      </c>
      <c r="G122" s="87">
        <f t="shared" ca="1" si="27"/>
        <v>0</v>
      </c>
      <c r="H122" s="87">
        <f t="shared" ca="1" si="22"/>
        <v>0</v>
      </c>
      <c r="I122" s="87">
        <f ca="1">'Detailed Cash Flow Chart'!D122</f>
        <v>0</v>
      </c>
      <c r="J122" s="32" t="str">
        <f ca="1">'Detailed Cash Flow Chart'!C122</f>
        <v/>
      </c>
      <c r="K122" s="46">
        <f t="shared" ca="1" si="16"/>
        <v>0</v>
      </c>
      <c r="L122" s="32">
        <f ca="1">'Detailed Cash Flow Chart'!AQ122</f>
        <v>0</v>
      </c>
      <c r="M122" s="32">
        <f t="shared" ca="1" si="23"/>
        <v>0</v>
      </c>
      <c r="N122" s="28"/>
      <c r="O122" s="67"/>
      <c r="P122" s="67"/>
      <c r="Q122" s="67"/>
      <c r="R122" s="67"/>
      <c r="S122" s="67"/>
      <c r="T122" s="67"/>
      <c r="U122" s="67"/>
      <c r="W122" s="67"/>
      <c r="X122" s="67"/>
      <c r="Y122" s="140" t="e">
        <f ca="1">IF('Detailed Cash Flow Chart'!E122=0,NA(),M122-'Detailed Cash Flow Chart'!E122)</f>
        <v>#VALUE!</v>
      </c>
      <c r="Z122" s="83"/>
      <c r="AA122" s="141" t="e">
        <f ca="1">Y122
-IF('Financial Goals (non-recurring)'!$B$4=2,IF('Detailed Cash Flow Chart'!S122="",0,'Detailed Cash Flow Chart'!S122),0)
-IF('Financial Goals (non-recurring)'!$D$4=2,IF('Detailed Cash Flow Chart'!U122="",0,'Detailed Cash Flow Chart'!U122),0)
-IF('Financial Goals (non-recurring)'!$F$4=2,IF('Detailed Cash Flow Chart'!W122="",0,'Detailed Cash Flow Chart'!W122),0)
-IF('Financial Goals (non-recurring)'!$H$4=2,IF('Detailed Cash Flow Chart'!Y122="",0,'Detailed Cash Flow Chart'!Y122),0)
-IF('Financial Goals (non-recurring)'!$J$4=2,IF('Detailed Cash Flow Chart'!AA122="",0,'Detailed Cash Flow Chart'!AA122),0)
-IF('Financial Goals (recurring)'!$B$3=2,IF('Detailed Cash Flow Chart'!AG122="",0,'Detailed Cash Flow Chart'!AG122),0)
-IF('Financial Goals (recurring)'!$K$3=2,IF('Detailed Cash Flow Chart'!AN122="",0,'Detailed Cash Flow Chart'!AN122),0)</f>
        <v>#VALUE!</v>
      </c>
      <c r="AB122" s="139"/>
      <c r="AC122" s="140" t="e">
        <f ca="1">AA122
-IF('Financial Goals (non-recurring)'!$B$4=3,IF('Detailed Cash Flow Chart'!S122="",0,'Detailed Cash Flow Chart'!S122),0)
-IF('Financial Goals (non-recurring)'!$D$4=3,IF('Detailed Cash Flow Chart'!U122="",0,'Detailed Cash Flow Chart'!U122),0)
-IF('Financial Goals (non-recurring)'!$F$4=3,IF('Detailed Cash Flow Chart'!W122="",0,'Detailed Cash Flow Chart'!W122),0)
-IF('Financial Goals (non-recurring)'!$H$4=3,IF('Detailed Cash Flow Chart'!Y122="",0,'Detailed Cash Flow Chart'!Y122),0)
-IF('Financial Goals (non-recurring)'!$J$4=3,IF('Detailed Cash Flow Chart'!AA122="",0,'Detailed Cash Flow Chart'!AA122),0)
-IF('Financial Goals (recurring)'!$B$3=3,IF('Detailed Cash Flow Chart'!AG122="",0,'Detailed Cash Flow Chart'!AG122),0)
-IF('Financial Goals (recurring)'!$K$3=3,IF('Detailed Cash Flow Chart'!AN122="",0,'Detailed Cash Flow Chart'!AN122),0)</f>
        <v>#VALUE!</v>
      </c>
      <c r="AD122" s="83"/>
      <c r="AE122" s="146" t="e">
        <f ca="1">AC122
-IF('Financial Goals (non-recurring)'!$B$4=4,IF('Detailed Cash Flow Chart'!S122="",0,'Detailed Cash Flow Chart'!S122),0)
-IF('Financial Goals (non-recurring)'!$D$4=4,IF('Detailed Cash Flow Chart'!U122="",0,'Detailed Cash Flow Chart'!U122),0)
-IF('Financial Goals (non-recurring)'!$F$4=4,IF('Detailed Cash Flow Chart'!W122="",0,'Detailed Cash Flow Chart'!W122),0)
-IF('Financial Goals (non-recurring)'!$H$4=4,IF('Detailed Cash Flow Chart'!Y122="",0,'Detailed Cash Flow Chart'!Y122),0)
-IF('Financial Goals (non-recurring)'!$J$4=4,IF('Detailed Cash Flow Chart'!AA122="",0,'Detailed Cash Flow Chart'!AA122),0)
-IF('Financial Goals (recurring)'!$B$3=4,IF('Detailed Cash Flow Chart'!AG122="",0,'Detailed Cash Flow Chart'!AG122),0)
-IF('Financial Goals (recurring)'!$K$3=4,IF('Detailed Cash Flow Chart'!AN122="",0,'Detailed Cash Flow Chart'!AN122),0)</f>
        <v>#VALUE!</v>
      </c>
      <c r="AF122" s="139"/>
      <c r="AG122" s="145" t="e">
        <f ca="1">AE122
-IF('Financial Goals (non-recurring)'!$B$4=5,IF('Detailed Cash Flow Chart'!S122="",0,'Detailed Cash Flow Chart'!S122),0)
-IF('Financial Goals (non-recurring)'!$D$4=5,IF('Detailed Cash Flow Chart'!U122="",0,'Detailed Cash Flow Chart'!U122),0)
-IF('Financial Goals (non-recurring)'!$F$4=5,IF('Detailed Cash Flow Chart'!W122="",0,'Detailed Cash Flow Chart'!W122),0)
-IF('Financial Goals (non-recurring)'!$H$4=5,IF('Detailed Cash Flow Chart'!Y122="",0,'Detailed Cash Flow Chart'!Y122),0)
-IF('Financial Goals (non-recurring)'!$J$4=5,IF('Detailed Cash Flow Chart'!AA122="",0,'Detailed Cash Flow Chart'!AA122),0)
-IF('Financial Goals (recurring)'!$B$3=5,IF('Detailed Cash Flow Chart'!AG122="",0,'Detailed Cash Flow Chart'!AG122),0)
-IF('Financial Goals (recurring)'!$K$3=5,IF('Detailed Cash Flow Chart'!AN122="",0,'Detailed Cash Flow Chart'!AN122),0)</f>
        <v>#VALUE!</v>
      </c>
      <c r="AI122" s="145" t="e">
        <f ca="1">AG122
-IF('Financial Goals (non-recurring)'!$B$4=6,IF('Detailed Cash Flow Chart'!S122="",0,'Detailed Cash Flow Chart'!S122),0)
-IF('Financial Goals (non-recurring)'!$D$4=6,IF('Detailed Cash Flow Chart'!U122="",0,'Detailed Cash Flow Chart'!U122),0)
-IF('Financial Goals (non-recurring)'!$F$4=6,IF('Detailed Cash Flow Chart'!W122="",0,'Detailed Cash Flow Chart'!W122),0)
-IF('Financial Goals (non-recurring)'!$H$4=6,IF('Detailed Cash Flow Chart'!Y122="",0,'Detailed Cash Flow Chart'!Y122),0)
-IF('Financial Goals (non-recurring)'!$J$4=6,IF('Detailed Cash Flow Chart'!AA122="",0,'Detailed Cash Flow Chart'!AA122),0)
-IF('Financial Goals (recurring)'!$B$3=6,IF('Detailed Cash Flow Chart'!AG122="",0,'Detailed Cash Flow Chart'!AG122),0)
-IF('Financial Goals (recurring)'!$K$3=6,IF('Detailed Cash Flow Chart'!AN122="",0,'Detailed Cash Flow Chart'!AN122),0)</f>
        <v>#VALUE!</v>
      </c>
      <c r="AK122" s="145" t="e">
        <f ca="1">AI122
-IF('Financial Goals (non-recurring)'!$B$4=7,IF('Detailed Cash Flow Chart'!S122="",0,'Detailed Cash Flow Chart'!S122),0)
-IF('Financial Goals (non-recurring)'!$D$4=7,IF('Detailed Cash Flow Chart'!U122="",0,'Detailed Cash Flow Chart'!U122),0)
-IF('Financial Goals (non-recurring)'!$F$4=7,IF('Detailed Cash Flow Chart'!W122="",0,'Detailed Cash Flow Chart'!W122),0)
-IF('Financial Goals (non-recurring)'!$H$4=7,IF('Detailed Cash Flow Chart'!Y122="",0,'Detailed Cash Flow Chart'!Y122),0)
-IF('Financial Goals (non-recurring)'!$J$4=7,IF('Detailed Cash Flow Chart'!AA122="",0,'Detailed Cash Flow Chart'!AA122),0)
-IF('Financial Goals (recurring)'!$B$3=7,IF('Detailed Cash Flow Chart'!AG122="",0,'Detailed Cash Flow Chart'!AG122),0)
-IF('Financial Goals (recurring)'!$K$3=7,IF('Detailed Cash Flow Chart'!AN122="",0,'Detailed Cash Flow Chart'!AN122),0)</f>
        <v>#VALUE!</v>
      </c>
    </row>
    <row r="123" spans="1:37" ht="15.6">
      <c r="A123" s="38" t="str">
        <f ca="1">'Detailed Cash Flow Chart'!AJ123</f>
        <v/>
      </c>
      <c r="B123" s="40" t="str">
        <f ca="1">'Detailed Cash Flow Chart'!B123</f>
        <v/>
      </c>
      <c r="C123" s="87">
        <f t="shared" ca="1" si="28"/>
        <v>0</v>
      </c>
      <c r="D123" s="87">
        <f t="shared" ca="1" si="24"/>
        <v>0</v>
      </c>
      <c r="E123" s="87">
        <f t="shared" ca="1" si="25"/>
        <v>0</v>
      </c>
      <c r="F123" s="87">
        <f t="shared" ca="1" si="26"/>
        <v>0</v>
      </c>
      <c r="G123" s="87">
        <f t="shared" ca="1" si="27"/>
        <v>0</v>
      </c>
      <c r="H123" s="87">
        <f t="shared" ca="1" si="22"/>
        <v>0</v>
      </c>
      <c r="I123" s="87">
        <f ca="1">'Detailed Cash Flow Chart'!D123</f>
        <v>0</v>
      </c>
      <c r="J123" s="32" t="str">
        <f ca="1">'Detailed Cash Flow Chart'!C123</f>
        <v/>
      </c>
      <c r="K123" s="46">
        <f t="shared" ca="1" si="16"/>
        <v>0</v>
      </c>
      <c r="L123" s="32">
        <f ca="1">'Detailed Cash Flow Chart'!AQ123</f>
        <v>0</v>
      </c>
      <c r="M123" s="32">
        <f t="shared" ca="1" si="23"/>
        <v>0</v>
      </c>
      <c r="N123" s="28"/>
      <c r="O123" s="67"/>
      <c r="P123" s="67"/>
      <c r="Q123" s="67"/>
      <c r="R123" s="67"/>
      <c r="S123" s="67"/>
      <c r="T123" s="67"/>
      <c r="U123" s="67"/>
      <c r="W123" s="67"/>
      <c r="X123" s="67"/>
      <c r="Y123" s="140" t="e">
        <f ca="1">IF('Detailed Cash Flow Chart'!E123=0,NA(),M123-'Detailed Cash Flow Chart'!E123)</f>
        <v>#VALUE!</v>
      </c>
      <c r="Z123" s="83"/>
      <c r="AA123" s="141" t="e">
        <f ca="1">Y123
-IF('Financial Goals (non-recurring)'!$B$4=2,IF('Detailed Cash Flow Chart'!S123="",0,'Detailed Cash Flow Chart'!S123),0)
-IF('Financial Goals (non-recurring)'!$D$4=2,IF('Detailed Cash Flow Chart'!U123="",0,'Detailed Cash Flow Chart'!U123),0)
-IF('Financial Goals (non-recurring)'!$F$4=2,IF('Detailed Cash Flow Chart'!W123="",0,'Detailed Cash Flow Chart'!W123),0)
-IF('Financial Goals (non-recurring)'!$H$4=2,IF('Detailed Cash Flow Chart'!Y123="",0,'Detailed Cash Flow Chart'!Y123),0)
-IF('Financial Goals (non-recurring)'!$J$4=2,IF('Detailed Cash Flow Chart'!AA123="",0,'Detailed Cash Flow Chart'!AA123),0)
-IF('Financial Goals (recurring)'!$B$3=2,IF('Detailed Cash Flow Chart'!AG123="",0,'Detailed Cash Flow Chart'!AG123),0)
-IF('Financial Goals (recurring)'!$K$3=2,IF('Detailed Cash Flow Chart'!AN123="",0,'Detailed Cash Flow Chart'!AN123),0)</f>
        <v>#VALUE!</v>
      </c>
      <c r="AB123" s="139"/>
      <c r="AC123" s="140" t="e">
        <f ca="1">AA123
-IF('Financial Goals (non-recurring)'!$B$4=3,IF('Detailed Cash Flow Chart'!S123="",0,'Detailed Cash Flow Chart'!S123),0)
-IF('Financial Goals (non-recurring)'!$D$4=3,IF('Detailed Cash Flow Chart'!U123="",0,'Detailed Cash Flow Chart'!U123),0)
-IF('Financial Goals (non-recurring)'!$F$4=3,IF('Detailed Cash Flow Chart'!W123="",0,'Detailed Cash Flow Chart'!W123),0)
-IF('Financial Goals (non-recurring)'!$H$4=3,IF('Detailed Cash Flow Chart'!Y123="",0,'Detailed Cash Flow Chart'!Y123),0)
-IF('Financial Goals (non-recurring)'!$J$4=3,IF('Detailed Cash Flow Chart'!AA123="",0,'Detailed Cash Flow Chart'!AA123),0)
-IF('Financial Goals (recurring)'!$B$3=3,IF('Detailed Cash Flow Chart'!AG123="",0,'Detailed Cash Flow Chart'!AG123),0)
-IF('Financial Goals (recurring)'!$K$3=3,IF('Detailed Cash Flow Chart'!AN123="",0,'Detailed Cash Flow Chart'!AN123),0)</f>
        <v>#VALUE!</v>
      </c>
      <c r="AD123" s="83"/>
      <c r="AE123" s="146" t="e">
        <f ca="1">AC123
-IF('Financial Goals (non-recurring)'!$B$4=4,IF('Detailed Cash Flow Chart'!S123="",0,'Detailed Cash Flow Chart'!S123),0)
-IF('Financial Goals (non-recurring)'!$D$4=4,IF('Detailed Cash Flow Chart'!U123="",0,'Detailed Cash Flow Chart'!U123),0)
-IF('Financial Goals (non-recurring)'!$F$4=4,IF('Detailed Cash Flow Chart'!W123="",0,'Detailed Cash Flow Chart'!W123),0)
-IF('Financial Goals (non-recurring)'!$H$4=4,IF('Detailed Cash Flow Chart'!Y123="",0,'Detailed Cash Flow Chart'!Y123),0)
-IF('Financial Goals (non-recurring)'!$J$4=4,IF('Detailed Cash Flow Chart'!AA123="",0,'Detailed Cash Flow Chart'!AA123),0)
-IF('Financial Goals (recurring)'!$B$3=4,IF('Detailed Cash Flow Chart'!AG123="",0,'Detailed Cash Flow Chart'!AG123),0)
-IF('Financial Goals (recurring)'!$K$3=4,IF('Detailed Cash Flow Chart'!AN123="",0,'Detailed Cash Flow Chart'!AN123),0)</f>
        <v>#VALUE!</v>
      </c>
      <c r="AF123" s="139"/>
      <c r="AG123" s="145" t="e">
        <f ca="1">AE123
-IF('Financial Goals (non-recurring)'!$B$4=5,IF('Detailed Cash Flow Chart'!S123="",0,'Detailed Cash Flow Chart'!S123),0)
-IF('Financial Goals (non-recurring)'!$D$4=5,IF('Detailed Cash Flow Chart'!U123="",0,'Detailed Cash Flow Chart'!U123),0)
-IF('Financial Goals (non-recurring)'!$F$4=5,IF('Detailed Cash Flow Chart'!W123="",0,'Detailed Cash Flow Chart'!W123),0)
-IF('Financial Goals (non-recurring)'!$H$4=5,IF('Detailed Cash Flow Chart'!Y123="",0,'Detailed Cash Flow Chart'!Y123),0)
-IF('Financial Goals (non-recurring)'!$J$4=5,IF('Detailed Cash Flow Chart'!AA123="",0,'Detailed Cash Flow Chart'!AA123),0)
-IF('Financial Goals (recurring)'!$B$3=5,IF('Detailed Cash Flow Chart'!AG123="",0,'Detailed Cash Flow Chart'!AG123),0)
-IF('Financial Goals (recurring)'!$K$3=5,IF('Detailed Cash Flow Chart'!AN123="",0,'Detailed Cash Flow Chart'!AN123),0)</f>
        <v>#VALUE!</v>
      </c>
      <c r="AI123" s="145" t="e">
        <f ca="1">AG123
-IF('Financial Goals (non-recurring)'!$B$4=6,IF('Detailed Cash Flow Chart'!S123="",0,'Detailed Cash Flow Chart'!S123),0)
-IF('Financial Goals (non-recurring)'!$D$4=6,IF('Detailed Cash Flow Chart'!U123="",0,'Detailed Cash Flow Chart'!U123),0)
-IF('Financial Goals (non-recurring)'!$F$4=6,IF('Detailed Cash Flow Chart'!W123="",0,'Detailed Cash Flow Chart'!W123),0)
-IF('Financial Goals (non-recurring)'!$H$4=6,IF('Detailed Cash Flow Chart'!Y123="",0,'Detailed Cash Flow Chart'!Y123),0)
-IF('Financial Goals (non-recurring)'!$J$4=6,IF('Detailed Cash Flow Chart'!AA123="",0,'Detailed Cash Flow Chart'!AA123),0)
-IF('Financial Goals (recurring)'!$B$3=6,IF('Detailed Cash Flow Chart'!AG123="",0,'Detailed Cash Flow Chart'!AG123),0)
-IF('Financial Goals (recurring)'!$K$3=6,IF('Detailed Cash Flow Chart'!AN123="",0,'Detailed Cash Flow Chart'!AN123),0)</f>
        <v>#VALUE!</v>
      </c>
      <c r="AK123" s="145" t="e">
        <f ca="1">AI123
-IF('Financial Goals (non-recurring)'!$B$4=7,IF('Detailed Cash Flow Chart'!S123="",0,'Detailed Cash Flow Chart'!S123),0)
-IF('Financial Goals (non-recurring)'!$D$4=7,IF('Detailed Cash Flow Chart'!U123="",0,'Detailed Cash Flow Chart'!U123),0)
-IF('Financial Goals (non-recurring)'!$F$4=7,IF('Detailed Cash Flow Chart'!W123="",0,'Detailed Cash Flow Chart'!W123),0)
-IF('Financial Goals (non-recurring)'!$H$4=7,IF('Detailed Cash Flow Chart'!Y123="",0,'Detailed Cash Flow Chart'!Y123),0)
-IF('Financial Goals (non-recurring)'!$J$4=7,IF('Detailed Cash Flow Chart'!AA123="",0,'Detailed Cash Flow Chart'!AA123),0)
-IF('Financial Goals (recurring)'!$B$3=7,IF('Detailed Cash Flow Chart'!AG123="",0,'Detailed Cash Flow Chart'!AG123),0)
-IF('Financial Goals (recurring)'!$K$3=7,IF('Detailed Cash Flow Chart'!AN123="",0,'Detailed Cash Flow Chart'!AN123),0)</f>
        <v>#VALUE!</v>
      </c>
    </row>
    <row r="124" spans="1:37" ht="15.6">
      <c r="A124" s="38" t="str">
        <f ca="1">'Detailed Cash Flow Chart'!AJ124</f>
        <v/>
      </c>
      <c r="B124" s="40" t="str">
        <f ca="1">'Detailed Cash Flow Chart'!B124</f>
        <v/>
      </c>
      <c r="C124" s="87">
        <f t="shared" ca="1" si="28"/>
        <v>0</v>
      </c>
      <c r="D124" s="87">
        <f t="shared" ca="1" si="24"/>
        <v>0</v>
      </c>
      <c r="E124" s="87">
        <f t="shared" ca="1" si="25"/>
        <v>0</v>
      </c>
      <c r="F124" s="87">
        <f t="shared" ca="1" si="26"/>
        <v>0</v>
      </c>
      <c r="G124" s="87">
        <f t="shared" ca="1" si="27"/>
        <v>0</v>
      </c>
      <c r="H124" s="87">
        <f t="shared" ca="1" si="22"/>
        <v>0</v>
      </c>
      <c r="I124" s="87">
        <f ca="1">'Detailed Cash Flow Chart'!D124</f>
        <v>0</v>
      </c>
      <c r="J124" s="32" t="str">
        <f ca="1">'Detailed Cash Flow Chart'!C124</f>
        <v/>
      </c>
      <c r="K124" s="46">
        <f t="shared" ca="1" si="16"/>
        <v>0</v>
      </c>
      <c r="L124" s="32">
        <f ca="1">'Detailed Cash Flow Chart'!AQ124</f>
        <v>0</v>
      </c>
      <c r="M124" s="32">
        <f t="shared" ca="1" si="23"/>
        <v>0</v>
      </c>
      <c r="N124" s="28"/>
      <c r="O124" s="67"/>
      <c r="P124" s="67"/>
      <c r="Q124" s="67"/>
      <c r="R124" s="67"/>
      <c r="S124" s="67"/>
      <c r="T124" s="67"/>
      <c r="U124" s="67"/>
      <c r="W124" s="67"/>
      <c r="X124" s="67"/>
      <c r="Y124" s="140" t="e">
        <f ca="1">IF('Detailed Cash Flow Chart'!E124=0,NA(),M124-'Detailed Cash Flow Chart'!E124)</f>
        <v>#VALUE!</v>
      </c>
      <c r="Z124" s="83"/>
      <c r="AA124" s="141" t="e">
        <f ca="1">Y124
-IF('Financial Goals (non-recurring)'!$B$4=2,IF('Detailed Cash Flow Chart'!S124="",0,'Detailed Cash Flow Chart'!S124),0)
-IF('Financial Goals (non-recurring)'!$D$4=2,IF('Detailed Cash Flow Chart'!U124="",0,'Detailed Cash Flow Chart'!U124),0)
-IF('Financial Goals (non-recurring)'!$F$4=2,IF('Detailed Cash Flow Chart'!W124="",0,'Detailed Cash Flow Chart'!W124),0)
-IF('Financial Goals (non-recurring)'!$H$4=2,IF('Detailed Cash Flow Chart'!Y124="",0,'Detailed Cash Flow Chart'!Y124),0)
-IF('Financial Goals (non-recurring)'!$J$4=2,IF('Detailed Cash Flow Chart'!AA124="",0,'Detailed Cash Flow Chart'!AA124),0)
-IF('Financial Goals (recurring)'!$B$3=2,IF('Detailed Cash Flow Chart'!AG124="",0,'Detailed Cash Flow Chart'!AG124),0)
-IF('Financial Goals (recurring)'!$K$3=2,IF('Detailed Cash Flow Chart'!AN124="",0,'Detailed Cash Flow Chart'!AN124),0)</f>
        <v>#VALUE!</v>
      </c>
      <c r="AB124" s="139"/>
      <c r="AC124" s="140" t="e">
        <f ca="1">AA124
-IF('Financial Goals (non-recurring)'!$B$4=3,IF('Detailed Cash Flow Chart'!S124="",0,'Detailed Cash Flow Chart'!S124),0)
-IF('Financial Goals (non-recurring)'!$D$4=3,IF('Detailed Cash Flow Chart'!U124="",0,'Detailed Cash Flow Chart'!U124),0)
-IF('Financial Goals (non-recurring)'!$F$4=3,IF('Detailed Cash Flow Chart'!W124="",0,'Detailed Cash Flow Chart'!W124),0)
-IF('Financial Goals (non-recurring)'!$H$4=3,IF('Detailed Cash Flow Chart'!Y124="",0,'Detailed Cash Flow Chart'!Y124),0)
-IF('Financial Goals (non-recurring)'!$J$4=3,IF('Detailed Cash Flow Chart'!AA124="",0,'Detailed Cash Flow Chart'!AA124),0)
-IF('Financial Goals (recurring)'!$B$3=3,IF('Detailed Cash Flow Chart'!AG124="",0,'Detailed Cash Flow Chart'!AG124),0)
-IF('Financial Goals (recurring)'!$K$3=3,IF('Detailed Cash Flow Chart'!AN124="",0,'Detailed Cash Flow Chart'!AN124),0)</f>
        <v>#VALUE!</v>
      </c>
      <c r="AD124" s="83"/>
      <c r="AE124" s="146" t="e">
        <f ca="1">AC124
-IF('Financial Goals (non-recurring)'!$B$4=4,IF('Detailed Cash Flow Chart'!S124="",0,'Detailed Cash Flow Chart'!S124),0)
-IF('Financial Goals (non-recurring)'!$D$4=4,IF('Detailed Cash Flow Chart'!U124="",0,'Detailed Cash Flow Chart'!U124),0)
-IF('Financial Goals (non-recurring)'!$F$4=4,IF('Detailed Cash Flow Chart'!W124="",0,'Detailed Cash Flow Chart'!W124),0)
-IF('Financial Goals (non-recurring)'!$H$4=4,IF('Detailed Cash Flow Chart'!Y124="",0,'Detailed Cash Flow Chart'!Y124),0)
-IF('Financial Goals (non-recurring)'!$J$4=4,IF('Detailed Cash Flow Chart'!AA124="",0,'Detailed Cash Flow Chart'!AA124),0)
-IF('Financial Goals (recurring)'!$B$3=4,IF('Detailed Cash Flow Chart'!AG124="",0,'Detailed Cash Flow Chart'!AG124),0)
-IF('Financial Goals (recurring)'!$K$3=4,IF('Detailed Cash Flow Chart'!AN124="",0,'Detailed Cash Flow Chart'!AN124),0)</f>
        <v>#VALUE!</v>
      </c>
      <c r="AF124" s="139"/>
      <c r="AG124" s="145" t="e">
        <f ca="1">AE124
-IF('Financial Goals (non-recurring)'!$B$4=5,IF('Detailed Cash Flow Chart'!S124="",0,'Detailed Cash Flow Chart'!S124),0)
-IF('Financial Goals (non-recurring)'!$D$4=5,IF('Detailed Cash Flow Chart'!U124="",0,'Detailed Cash Flow Chart'!U124),0)
-IF('Financial Goals (non-recurring)'!$F$4=5,IF('Detailed Cash Flow Chart'!W124="",0,'Detailed Cash Flow Chart'!W124),0)
-IF('Financial Goals (non-recurring)'!$H$4=5,IF('Detailed Cash Flow Chart'!Y124="",0,'Detailed Cash Flow Chart'!Y124),0)
-IF('Financial Goals (non-recurring)'!$J$4=5,IF('Detailed Cash Flow Chart'!AA124="",0,'Detailed Cash Flow Chart'!AA124),0)
-IF('Financial Goals (recurring)'!$B$3=5,IF('Detailed Cash Flow Chart'!AG124="",0,'Detailed Cash Flow Chart'!AG124),0)
-IF('Financial Goals (recurring)'!$K$3=5,IF('Detailed Cash Flow Chart'!AN124="",0,'Detailed Cash Flow Chart'!AN124),0)</f>
        <v>#VALUE!</v>
      </c>
      <c r="AI124" s="145" t="e">
        <f ca="1">AG124
-IF('Financial Goals (non-recurring)'!$B$4=6,IF('Detailed Cash Flow Chart'!S124="",0,'Detailed Cash Flow Chart'!S124),0)
-IF('Financial Goals (non-recurring)'!$D$4=6,IF('Detailed Cash Flow Chart'!U124="",0,'Detailed Cash Flow Chart'!U124),0)
-IF('Financial Goals (non-recurring)'!$F$4=6,IF('Detailed Cash Flow Chart'!W124="",0,'Detailed Cash Flow Chart'!W124),0)
-IF('Financial Goals (non-recurring)'!$H$4=6,IF('Detailed Cash Flow Chart'!Y124="",0,'Detailed Cash Flow Chart'!Y124),0)
-IF('Financial Goals (non-recurring)'!$J$4=6,IF('Detailed Cash Flow Chart'!AA124="",0,'Detailed Cash Flow Chart'!AA124),0)
-IF('Financial Goals (recurring)'!$B$3=6,IF('Detailed Cash Flow Chart'!AG124="",0,'Detailed Cash Flow Chart'!AG124),0)
-IF('Financial Goals (recurring)'!$K$3=6,IF('Detailed Cash Flow Chart'!AN124="",0,'Detailed Cash Flow Chart'!AN124),0)</f>
        <v>#VALUE!</v>
      </c>
      <c r="AK124" s="145" t="e">
        <f ca="1">AI124
-IF('Financial Goals (non-recurring)'!$B$4=7,IF('Detailed Cash Flow Chart'!S124="",0,'Detailed Cash Flow Chart'!S124),0)
-IF('Financial Goals (non-recurring)'!$D$4=7,IF('Detailed Cash Flow Chart'!U124="",0,'Detailed Cash Flow Chart'!U124),0)
-IF('Financial Goals (non-recurring)'!$F$4=7,IF('Detailed Cash Flow Chart'!W124="",0,'Detailed Cash Flow Chart'!W124),0)
-IF('Financial Goals (non-recurring)'!$H$4=7,IF('Detailed Cash Flow Chart'!Y124="",0,'Detailed Cash Flow Chart'!Y124),0)
-IF('Financial Goals (non-recurring)'!$J$4=7,IF('Detailed Cash Flow Chart'!AA124="",0,'Detailed Cash Flow Chart'!AA124),0)
-IF('Financial Goals (recurring)'!$B$3=7,IF('Detailed Cash Flow Chart'!AG124="",0,'Detailed Cash Flow Chart'!AG124),0)
-IF('Financial Goals (recurring)'!$K$3=7,IF('Detailed Cash Flow Chart'!AN124="",0,'Detailed Cash Flow Chart'!AN124),0)</f>
        <v>#VALUE!</v>
      </c>
    </row>
    <row r="125" spans="1:37" ht="15.6">
      <c r="A125" s="38" t="str">
        <f ca="1">'Detailed Cash Flow Chart'!AJ125</f>
        <v/>
      </c>
      <c r="B125" s="40" t="str">
        <f ca="1">'Detailed Cash Flow Chart'!B125</f>
        <v/>
      </c>
      <c r="C125" s="87">
        <f t="shared" ca="1" si="28"/>
        <v>0</v>
      </c>
      <c r="D125" s="87">
        <f t="shared" ca="1" si="24"/>
        <v>0</v>
      </c>
      <c r="E125" s="87">
        <f t="shared" ca="1" si="25"/>
        <v>0</v>
      </c>
      <c r="F125" s="87">
        <f t="shared" ca="1" si="26"/>
        <v>0</v>
      </c>
      <c r="G125" s="87">
        <f t="shared" ca="1" si="27"/>
        <v>0</v>
      </c>
      <c r="H125" s="87">
        <f t="shared" ca="1" si="22"/>
        <v>0</v>
      </c>
      <c r="I125" s="87">
        <f ca="1">'Detailed Cash Flow Chart'!D125</f>
        <v>0</v>
      </c>
      <c r="J125" s="32" t="str">
        <f ca="1">'Detailed Cash Flow Chart'!C125</f>
        <v/>
      </c>
      <c r="K125" s="46">
        <f t="shared" ca="1" si="16"/>
        <v>0</v>
      </c>
      <c r="L125" s="32">
        <f ca="1">'Detailed Cash Flow Chart'!AQ125</f>
        <v>0</v>
      </c>
      <c r="M125" s="32">
        <f t="shared" ca="1" si="23"/>
        <v>0</v>
      </c>
      <c r="N125" s="28"/>
      <c r="O125" s="67"/>
      <c r="P125" s="67"/>
      <c r="Q125" s="67"/>
      <c r="R125" s="67"/>
      <c r="S125" s="67"/>
      <c r="T125" s="67"/>
      <c r="U125" s="67"/>
      <c r="W125" s="67"/>
      <c r="X125" s="67"/>
      <c r="Y125" s="140" t="e">
        <f ca="1">IF('Detailed Cash Flow Chart'!E125=0,NA(),M125-'Detailed Cash Flow Chart'!E125)</f>
        <v>#VALUE!</v>
      </c>
      <c r="Z125" s="83"/>
      <c r="AA125" s="141" t="e">
        <f ca="1">Y125
-IF('Financial Goals (non-recurring)'!$B$4=2,IF('Detailed Cash Flow Chart'!S125="",0,'Detailed Cash Flow Chart'!S125),0)
-IF('Financial Goals (non-recurring)'!$D$4=2,IF('Detailed Cash Flow Chart'!U125="",0,'Detailed Cash Flow Chart'!U125),0)
-IF('Financial Goals (non-recurring)'!$F$4=2,IF('Detailed Cash Flow Chart'!W125="",0,'Detailed Cash Flow Chart'!W125),0)
-IF('Financial Goals (non-recurring)'!$H$4=2,IF('Detailed Cash Flow Chart'!Y125="",0,'Detailed Cash Flow Chart'!Y125),0)
-IF('Financial Goals (non-recurring)'!$J$4=2,IF('Detailed Cash Flow Chart'!AA125="",0,'Detailed Cash Flow Chart'!AA125),0)
-IF('Financial Goals (recurring)'!$B$3=2,IF('Detailed Cash Flow Chart'!AG125="",0,'Detailed Cash Flow Chart'!AG125),0)
-IF('Financial Goals (recurring)'!$K$3=2,IF('Detailed Cash Flow Chart'!AN125="",0,'Detailed Cash Flow Chart'!AN125),0)</f>
        <v>#VALUE!</v>
      </c>
      <c r="AB125" s="139"/>
      <c r="AC125" s="140" t="e">
        <f ca="1">AA125
-IF('Financial Goals (non-recurring)'!$B$4=3,IF('Detailed Cash Flow Chart'!S125="",0,'Detailed Cash Flow Chart'!S125),0)
-IF('Financial Goals (non-recurring)'!$D$4=3,IF('Detailed Cash Flow Chart'!U125="",0,'Detailed Cash Flow Chart'!U125),0)
-IF('Financial Goals (non-recurring)'!$F$4=3,IF('Detailed Cash Flow Chart'!W125="",0,'Detailed Cash Flow Chart'!W125),0)
-IF('Financial Goals (non-recurring)'!$H$4=3,IF('Detailed Cash Flow Chart'!Y125="",0,'Detailed Cash Flow Chart'!Y125),0)
-IF('Financial Goals (non-recurring)'!$J$4=3,IF('Detailed Cash Flow Chart'!AA125="",0,'Detailed Cash Flow Chart'!AA125),0)
-IF('Financial Goals (recurring)'!$B$3=3,IF('Detailed Cash Flow Chart'!AG125="",0,'Detailed Cash Flow Chart'!AG125),0)
-IF('Financial Goals (recurring)'!$K$3=3,IF('Detailed Cash Flow Chart'!AN125="",0,'Detailed Cash Flow Chart'!AN125),0)</f>
        <v>#VALUE!</v>
      </c>
      <c r="AD125" s="83"/>
      <c r="AE125" s="146" t="e">
        <f ca="1">AC125
-IF('Financial Goals (non-recurring)'!$B$4=4,IF('Detailed Cash Flow Chart'!S125="",0,'Detailed Cash Flow Chart'!S125),0)
-IF('Financial Goals (non-recurring)'!$D$4=4,IF('Detailed Cash Flow Chart'!U125="",0,'Detailed Cash Flow Chart'!U125),0)
-IF('Financial Goals (non-recurring)'!$F$4=4,IF('Detailed Cash Flow Chart'!W125="",0,'Detailed Cash Flow Chart'!W125),0)
-IF('Financial Goals (non-recurring)'!$H$4=4,IF('Detailed Cash Flow Chart'!Y125="",0,'Detailed Cash Flow Chart'!Y125),0)
-IF('Financial Goals (non-recurring)'!$J$4=4,IF('Detailed Cash Flow Chart'!AA125="",0,'Detailed Cash Flow Chart'!AA125),0)
-IF('Financial Goals (recurring)'!$B$3=4,IF('Detailed Cash Flow Chart'!AG125="",0,'Detailed Cash Flow Chart'!AG125),0)
-IF('Financial Goals (recurring)'!$K$3=4,IF('Detailed Cash Flow Chart'!AN125="",0,'Detailed Cash Flow Chart'!AN125),0)</f>
        <v>#VALUE!</v>
      </c>
      <c r="AF125" s="139"/>
      <c r="AG125" s="145" t="e">
        <f ca="1">AE125
-IF('Financial Goals (non-recurring)'!$B$4=5,IF('Detailed Cash Flow Chart'!S125="",0,'Detailed Cash Flow Chart'!S125),0)
-IF('Financial Goals (non-recurring)'!$D$4=5,IF('Detailed Cash Flow Chart'!U125="",0,'Detailed Cash Flow Chart'!U125),0)
-IF('Financial Goals (non-recurring)'!$F$4=5,IF('Detailed Cash Flow Chart'!W125="",0,'Detailed Cash Flow Chart'!W125),0)
-IF('Financial Goals (non-recurring)'!$H$4=5,IF('Detailed Cash Flow Chart'!Y125="",0,'Detailed Cash Flow Chart'!Y125),0)
-IF('Financial Goals (non-recurring)'!$J$4=5,IF('Detailed Cash Flow Chart'!AA125="",0,'Detailed Cash Flow Chart'!AA125),0)
-IF('Financial Goals (recurring)'!$B$3=5,IF('Detailed Cash Flow Chart'!AG125="",0,'Detailed Cash Flow Chart'!AG125),0)
-IF('Financial Goals (recurring)'!$K$3=5,IF('Detailed Cash Flow Chart'!AN125="",0,'Detailed Cash Flow Chart'!AN125),0)</f>
        <v>#VALUE!</v>
      </c>
      <c r="AI125" s="145" t="e">
        <f ca="1">AG125
-IF('Financial Goals (non-recurring)'!$B$4=6,IF('Detailed Cash Flow Chart'!S125="",0,'Detailed Cash Flow Chart'!S125),0)
-IF('Financial Goals (non-recurring)'!$D$4=6,IF('Detailed Cash Flow Chart'!U125="",0,'Detailed Cash Flow Chart'!U125),0)
-IF('Financial Goals (non-recurring)'!$F$4=6,IF('Detailed Cash Flow Chart'!W125="",0,'Detailed Cash Flow Chart'!W125),0)
-IF('Financial Goals (non-recurring)'!$H$4=6,IF('Detailed Cash Flow Chart'!Y125="",0,'Detailed Cash Flow Chart'!Y125),0)
-IF('Financial Goals (non-recurring)'!$J$4=6,IF('Detailed Cash Flow Chart'!AA125="",0,'Detailed Cash Flow Chart'!AA125),0)
-IF('Financial Goals (recurring)'!$B$3=6,IF('Detailed Cash Flow Chart'!AG125="",0,'Detailed Cash Flow Chart'!AG125),0)
-IF('Financial Goals (recurring)'!$K$3=6,IF('Detailed Cash Flow Chart'!AN125="",0,'Detailed Cash Flow Chart'!AN125),0)</f>
        <v>#VALUE!</v>
      </c>
      <c r="AK125" s="145" t="e">
        <f ca="1">AI125
-IF('Financial Goals (non-recurring)'!$B$4=7,IF('Detailed Cash Flow Chart'!S125="",0,'Detailed Cash Flow Chart'!S125),0)
-IF('Financial Goals (non-recurring)'!$D$4=7,IF('Detailed Cash Flow Chart'!U125="",0,'Detailed Cash Flow Chart'!U125),0)
-IF('Financial Goals (non-recurring)'!$F$4=7,IF('Detailed Cash Flow Chart'!W125="",0,'Detailed Cash Flow Chart'!W125),0)
-IF('Financial Goals (non-recurring)'!$H$4=7,IF('Detailed Cash Flow Chart'!Y125="",0,'Detailed Cash Flow Chart'!Y125),0)
-IF('Financial Goals (non-recurring)'!$J$4=7,IF('Detailed Cash Flow Chart'!AA125="",0,'Detailed Cash Flow Chart'!AA125),0)
-IF('Financial Goals (recurring)'!$B$3=7,IF('Detailed Cash Flow Chart'!AG125="",0,'Detailed Cash Flow Chart'!AG125),0)
-IF('Financial Goals (recurring)'!$K$3=7,IF('Detailed Cash Flow Chart'!AN125="",0,'Detailed Cash Flow Chart'!AN125),0)</f>
        <v>#VALUE!</v>
      </c>
    </row>
    <row r="126" spans="1:37" ht="15.6">
      <c r="A126" s="38" t="str">
        <f ca="1">'Detailed Cash Flow Chart'!AJ126</f>
        <v/>
      </c>
      <c r="B126" s="40" t="str">
        <f ca="1">'Detailed Cash Flow Chart'!B126</f>
        <v/>
      </c>
      <c r="C126" s="87">
        <f t="shared" ca="1" si="28"/>
        <v>0</v>
      </c>
      <c r="D126" s="87">
        <f t="shared" ca="1" si="24"/>
        <v>0</v>
      </c>
      <c r="E126" s="87">
        <f t="shared" ca="1" si="25"/>
        <v>0</v>
      </c>
      <c r="F126" s="87">
        <f t="shared" ca="1" si="26"/>
        <v>0</v>
      </c>
      <c r="G126" s="87">
        <f t="shared" ca="1" si="27"/>
        <v>0</v>
      </c>
      <c r="H126" s="87">
        <f t="shared" ca="1" si="22"/>
        <v>0</v>
      </c>
      <c r="I126" s="87">
        <f ca="1">'Detailed Cash Flow Chart'!D126</f>
        <v>0</v>
      </c>
      <c r="J126" s="32" t="str">
        <f ca="1">'Detailed Cash Flow Chart'!C126</f>
        <v/>
      </c>
      <c r="K126" s="46">
        <f t="shared" ca="1" si="16"/>
        <v>0</v>
      </c>
      <c r="L126" s="32">
        <f ca="1">'Detailed Cash Flow Chart'!AQ126</f>
        <v>0</v>
      </c>
      <c r="M126" s="32">
        <f t="shared" ca="1" si="23"/>
        <v>0</v>
      </c>
      <c r="N126" s="28"/>
      <c r="O126" s="67"/>
      <c r="P126" s="67"/>
      <c r="Q126" s="67"/>
      <c r="R126" s="67"/>
      <c r="S126" s="67"/>
      <c r="T126" s="67"/>
      <c r="U126" s="67"/>
      <c r="W126" s="67"/>
      <c r="X126" s="67"/>
      <c r="Y126" s="140" t="e">
        <f ca="1">IF('Detailed Cash Flow Chart'!E126=0,NA(),M126-'Detailed Cash Flow Chart'!E126)</f>
        <v>#VALUE!</v>
      </c>
      <c r="Z126" s="83"/>
      <c r="AA126" s="141" t="e">
        <f ca="1">Y126
-IF('Financial Goals (non-recurring)'!$B$4=2,IF('Detailed Cash Flow Chart'!S126="",0,'Detailed Cash Flow Chart'!S126),0)
-IF('Financial Goals (non-recurring)'!$D$4=2,IF('Detailed Cash Flow Chart'!U126="",0,'Detailed Cash Flow Chart'!U126),0)
-IF('Financial Goals (non-recurring)'!$F$4=2,IF('Detailed Cash Flow Chart'!W126="",0,'Detailed Cash Flow Chart'!W126),0)
-IF('Financial Goals (non-recurring)'!$H$4=2,IF('Detailed Cash Flow Chart'!Y126="",0,'Detailed Cash Flow Chart'!Y126),0)
-IF('Financial Goals (non-recurring)'!$J$4=2,IF('Detailed Cash Flow Chart'!AA126="",0,'Detailed Cash Flow Chart'!AA126),0)
-IF('Financial Goals (recurring)'!$B$3=2,IF('Detailed Cash Flow Chart'!AG126="",0,'Detailed Cash Flow Chart'!AG126),0)
-IF('Financial Goals (recurring)'!$K$3=2,IF('Detailed Cash Flow Chart'!AN126="",0,'Detailed Cash Flow Chart'!AN126),0)</f>
        <v>#VALUE!</v>
      </c>
      <c r="AB126" s="139"/>
      <c r="AC126" s="140" t="e">
        <f ca="1">AA126
-IF('Financial Goals (non-recurring)'!$B$4=3,IF('Detailed Cash Flow Chart'!S126="",0,'Detailed Cash Flow Chart'!S126),0)
-IF('Financial Goals (non-recurring)'!$D$4=3,IF('Detailed Cash Flow Chart'!U126="",0,'Detailed Cash Flow Chart'!U126),0)
-IF('Financial Goals (non-recurring)'!$F$4=3,IF('Detailed Cash Flow Chart'!W126="",0,'Detailed Cash Flow Chart'!W126),0)
-IF('Financial Goals (non-recurring)'!$H$4=3,IF('Detailed Cash Flow Chart'!Y126="",0,'Detailed Cash Flow Chart'!Y126),0)
-IF('Financial Goals (non-recurring)'!$J$4=3,IF('Detailed Cash Flow Chart'!AA126="",0,'Detailed Cash Flow Chart'!AA126),0)
-IF('Financial Goals (recurring)'!$B$3=3,IF('Detailed Cash Flow Chart'!AG126="",0,'Detailed Cash Flow Chart'!AG126),0)
-IF('Financial Goals (recurring)'!$K$3=3,IF('Detailed Cash Flow Chart'!AN126="",0,'Detailed Cash Flow Chart'!AN126),0)</f>
        <v>#VALUE!</v>
      </c>
      <c r="AD126" s="83"/>
      <c r="AE126" s="146" t="e">
        <f ca="1">AC126
-IF('Financial Goals (non-recurring)'!$B$4=4,IF('Detailed Cash Flow Chart'!S126="",0,'Detailed Cash Flow Chart'!S126),0)
-IF('Financial Goals (non-recurring)'!$D$4=4,IF('Detailed Cash Flow Chart'!U126="",0,'Detailed Cash Flow Chart'!U126),0)
-IF('Financial Goals (non-recurring)'!$F$4=4,IF('Detailed Cash Flow Chart'!W126="",0,'Detailed Cash Flow Chart'!W126),0)
-IF('Financial Goals (non-recurring)'!$H$4=4,IF('Detailed Cash Flow Chart'!Y126="",0,'Detailed Cash Flow Chart'!Y126),0)
-IF('Financial Goals (non-recurring)'!$J$4=4,IF('Detailed Cash Flow Chart'!AA126="",0,'Detailed Cash Flow Chart'!AA126),0)
-IF('Financial Goals (recurring)'!$B$3=4,IF('Detailed Cash Flow Chart'!AG126="",0,'Detailed Cash Flow Chart'!AG126),0)
-IF('Financial Goals (recurring)'!$K$3=4,IF('Detailed Cash Flow Chart'!AN126="",0,'Detailed Cash Flow Chart'!AN126),0)</f>
        <v>#VALUE!</v>
      </c>
      <c r="AF126" s="139"/>
      <c r="AG126" s="145" t="e">
        <f ca="1">AE126
-IF('Financial Goals (non-recurring)'!$B$4=5,IF('Detailed Cash Flow Chart'!S126="",0,'Detailed Cash Flow Chart'!S126),0)
-IF('Financial Goals (non-recurring)'!$D$4=5,IF('Detailed Cash Flow Chart'!U126="",0,'Detailed Cash Flow Chart'!U126),0)
-IF('Financial Goals (non-recurring)'!$F$4=5,IF('Detailed Cash Flow Chart'!W126="",0,'Detailed Cash Flow Chart'!W126),0)
-IF('Financial Goals (non-recurring)'!$H$4=5,IF('Detailed Cash Flow Chart'!Y126="",0,'Detailed Cash Flow Chart'!Y126),0)
-IF('Financial Goals (non-recurring)'!$J$4=5,IF('Detailed Cash Flow Chart'!AA126="",0,'Detailed Cash Flow Chart'!AA126),0)
-IF('Financial Goals (recurring)'!$B$3=5,IF('Detailed Cash Flow Chart'!AG126="",0,'Detailed Cash Flow Chart'!AG126),0)
-IF('Financial Goals (recurring)'!$K$3=5,IF('Detailed Cash Flow Chart'!AN126="",0,'Detailed Cash Flow Chart'!AN126),0)</f>
        <v>#VALUE!</v>
      </c>
      <c r="AI126" s="145" t="e">
        <f ca="1">AG126
-IF('Financial Goals (non-recurring)'!$B$4=6,IF('Detailed Cash Flow Chart'!S126="",0,'Detailed Cash Flow Chart'!S126),0)
-IF('Financial Goals (non-recurring)'!$D$4=6,IF('Detailed Cash Flow Chart'!U126="",0,'Detailed Cash Flow Chart'!U126),0)
-IF('Financial Goals (non-recurring)'!$F$4=6,IF('Detailed Cash Flow Chart'!W126="",0,'Detailed Cash Flow Chart'!W126),0)
-IF('Financial Goals (non-recurring)'!$H$4=6,IF('Detailed Cash Flow Chart'!Y126="",0,'Detailed Cash Flow Chart'!Y126),0)
-IF('Financial Goals (non-recurring)'!$J$4=6,IF('Detailed Cash Flow Chart'!AA126="",0,'Detailed Cash Flow Chart'!AA126),0)
-IF('Financial Goals (recurring)'!$B$3=6,IF('Detailed Cash Flow Chart'!AG126="",0,'Detailed Cash Flow Chart'!AG126),0)
-IF('Financial Goals (recurring)'!$K$3=6,IF('Detailed Cash Flow Chart'!AN126="",0,'Detailed Cash Flow Chart'!AN126),0)</f>
        <v>#VALUE!</v>
      </c>
      <c r="AK126" s="145" t="e">
        <f ca="1">AI126
-IF('Financial Goals (non-recurring)'!$B$4=7,IF('Detailed Cash Flow Chart'!S126="",0,'Detailed Cash Flow Chart'!S126),0)
-IF('Financial Goals (non-recurring)'!$D$4=7,IF('Detailed Cash Flow Chart'!U126="",0,'Detailed Cash Flow Chart'!U126),0)
-IF('Financial Goals (non-recurring)'!$F$4=7,IF('Detailed Cash Flow Chart'!W126="",0,'Detailed Cash Flow Chart'!W126),0)
-IF('Financial Goals (non-recurring)'!$H$4=7,IF('Detailed Cash Flow Chart'!Y126="",0,'Detailed Cash Flow Chart'!Y126),0)
-IF('Financial Goals (non-recurring)'!$J$4=7,IF('Detailed Cash Flow Chart'!AA126="",0,'Detailed Cash Flow Chart'!AA126),0)
-IF('Financial Goals (recurring)'!$B$3=7,IF('Detailed Cash Flow Chart'!AG126="",0,'Detailed Cash Flow Chart'!AG126),0)
-IF('Financial Goals (recurring)'!$K$3=7,IF('Detailed Cash Flow Chart'!AN126="",0,'Detailed Cash Flow Chart'!AN126),0)</f>
        <v>#VALUE!</v>
      </c>
    </row>
    <row r="127" spans="1:37" ht="15.6">
      <c r="A127" s="38" t="str">
        <f ca="1">'Detailed Cash Flow Chart'!AJ127</f>
        <v/>
      </c>
      <c r="B127" s="40" t="str">
        <f ca="1">'Detailed Cash Flow Chart'!B127</f>
        <v/>
      </c>
      <c r="C127" s="87">
        <f t="shared" ca="1" si="28"/>
        <v>0</v>
      </c>
      <c r="D127" s="87">
        <f t="shared" ca="1" si="24"/>
        <v>0</v>
      </c>
      <c r="E127" s="87">
        <f t="shared" ca="1" si="25"/>
        <v>0</v>
      </c>
      <c r="F127" s="87">
        <f t="shared" ca="1" si="26"/>
        <v>0</v>
      </c>
      <c r="G127" s="87">
        <f t="shared" ca="1" si="27"/>
        <v>0</v>
      </c>
      <c r="H127" s="87">
        <f t="shared" ca="1" si="22"/>
        <v>0</v>
      </c>
      <c r="I127" s="87">
        <f ca="1">'Detailed Cash Flow Chart'!D127</f>
        <v>0</v>
      </c>
      <c r="J127" s="32" t="str">
        <f ca="1">'Detailed Cash Flow Chart'!C127</f>
        <v/>
      </c>
      <c r="K127" s="46">
        <f t="shared" ca="1" si="16"/>
        <v>0</v>
      </c>
      <c r="L127" s="32">
        <f ca="1">'Detailed Cash Flow Chart'!AQ127</f>
        <v>0</v>
      </c>
      <c r="M127" s="32">
        <f t="shared" ca="1" si="23"/>
        <v>0</v>
      </c>
      <c r="N127" s="28"/>
      <c r="O127" s="67"/>
      <c r="P127" s="67"/>
      <c r="Q127" s="67"/>
      <c r="R127" s="67"/>
      <c r="S127" s="67"/>
      <c r="T127" s="67"/>
      <c r="U127" s="67"/>
      <c r="W127" s="67"/>
      <c r="X127" s="67"/>
      <c r="Y127" s="140" t="e">
        <f ca="1">IF('Detailed Cash Flow Chart'!E127=0,NA(),M127-'Detailed Cash Flow Chart'!E127)</f>
        <v>#VALUE!</v>
      </c>
      <c r="Z127" s="83"/>
      <c r="AA127" s="141" t="e">
        <f ca="1">Y127
-IF('Financial Goals (non-recurring)'!$B$4=2,IF('Detailed Cash Flow Chart'!S127="",0,'Detailed Cash Flow Chart'!S127),0)
-IF('Financial Goals (non-recurring)'!$D$4=2,IF('Detailed Cash Flow Chart'!U127="",0,'Detailed Cash Flow Chart'!U127),0)
-IF('Financial Goals (non-recurring)'!$F$4=2,IF('Detailed Cash Flow Chart'!W127="",0,'Detailed Cash Flow Chart'!W127),0)
-IF('Financial Goals (non-recurring)'!$H$4=2,IF('Detailed Cash Flow Chart'!Y127="",0,'Detailed Cash Flow Chart'!Y127),0)
-IF('Financial Goals (non-recurring)'!$J$4=2,IF('Detailed Cash Flow Chart'!AA127="",0,'Detailed Cash Flow Chart'!AA127),0)
-IF('Financial Goals (recurring)'!$B$3=2,IF('Detailed Cash Flow Chart'!AG127="",0,'Detailed Cash Flow Chart'!AG127),0)
-IF('Financial Goals (recurring)'!$K$3=2,IF('Detailed Cash Flow Chart'!AN127="",0,'Detailed Cash Flow Chart'!AN127),0)</f>
        <v>#VALUE!</v>
      </c>
      <c r="AB127" s="139"/>
      <c r="AC127" s="140" t="e">
        <f ca="1">AA127
-IF('Financial Goals (non-recurring)'!$B$4=3,IF('Detailed Cash Flow Chart'!S127="",0,'Detailed Cash Flow Chart'!S127),0)
-IF('Financial Goals (non-recurring)'!$D$4=3,IF('Detailed Cash Flow Chart'!U127="",0,'Detailed Cash Flow Chart'!U127),0)
-IF('Financial Goals (non-recurring)'!$F$4=3,IF('Detailed Cash Flow Chart'!W127="",0,'Detailed Cash Flow Chart'!W127),0)
-IF('Financial Goals (non-recurring)'!$H$4=3,IF('Detailed Cash Flow Chart'!Y127="",0,'Detailed Cash Flow Chart'!Y127),0)
-IF('Financial Goals (non-recurring)'!$J$4=3,IF('Detailed Cash Flow Chart'!AA127="",0,'Detailed Cash Flow Chart'!AA127),0)
-IF('Financial Goals (recurring)'!$B$3=3,IF('Detailed Cash Flow Chart'!AG127="",0,'Detailed Cash Flow Chart'!AG127),0)
-IF('Financial Goals (recurring)'!$K$3=3,IF('Detailed Cash Flow Chart'!AN127="",0,'Detailed Cash Flow Chart'!AN127),0)</f>
        <v>#VALUE!</v>
      </c>
      <c r="AD127" s="83"/>
      <c r="AE127" s="146" t="e">
        <f ca="1">AC127
-IF('Financial Goals (non-recurring)'!$B$4=4,IF('Detailed Cash Flow Chart'!S127="",0,'Detailed Cash Flow Chart'!S127),0)
-IF('Financial Goals (non-recurring)'!$D$4=4,IF('Detailed Cash Flow Chart'!U127="",0,'Detailed Cash Flow Chart'!U127),0)
-IF('Financial Goals (non-recurring)'!$F$4=4,IF('Detailed Cash Flow Chart'!W127="",0,'Detailed Cash Flow Chart'!W127),0)
-IF('Financial Goals (non-recurring)'!$H$4=4,IF('Detailed Cash Flow Chart'!Y127="",0,'Detailed Cash Flow Chart'!Y127),0)
-IF('Financial Goals (non-recurring)'!$J$4=4,IF('Detailed Cash Flow Chart'!AA127="",0,'Detailed Cash Flow Chart'!AA127),0)
-IF('Financial Goals (recurring)'!$B$3=4,IF('Detailed Cash Flow Chart'!AG127="",0,'Detailed Cash Flow Chart'!AG127),0)
-IF('Financial Goals (recurring)'!$K$3=4,IF('Detailed Cash Flow Chart'!AN127="",0,'Detailed Cash Flow Chart'!AN127),0)</f>
        <v>#VALUE!</v>
      </c>
      <c r="AF127" s="139"/>
      <c r="AG127" s="145" t="e">
        <f ca="1">AE127
-IF('Financial Goals (non-recurring)'!$B$4=5,IF('Detailed Cash Flow Chart'!S127="",0,'Detailed Cash Flow Chart'!S127),0)
-IF('Financial Goals (non-recurring)'!$D$4=5,IF('Detailed Cash Flow Chart'!U127="",0,'Detailed Cash Flow Chart'!U127),0)
-IF('Financial Goals (non-recurring)'!$F$4=5,IF('Detailed Cash Flow Chart'!W127="",0,'Detailed Cash Flow Chart'!W127),0)
-IF('Financial Goals (non-recurring)'!$H$4=5,IF('Detailed Cash Flow Chart'!Y127="",0,'Detailed Cash Flow Chart'!Y127),0)
-IF('Financial Goals (non-recurring)'!$J$4=5,IF('Detailed Cash Flow Chart'!AA127="",0,'Detailed Cash Flow Chart'!AA127),0)
-IF('Financial Goals (recurring)'!$B$3=5,IF('Detailed Cash Flow Chart'!AG127="",0,'Detailed Cash Flow Chart'!AG127),0)
-IF('Financial Goals (recurring)'!$K$3=5,IF('Detailed Cash Flow Chart'!AN127="",0,'Detailed Cash Flow Chart'!AN127),0)</f>
        <v>#VALUE!</v>
      </c>
      <c r="AI127" s="145" t="e">
        <f ca="1">AG127
-IF('Financial Goals (non-recurring)'!$B$4=6,IF('Detailed Cash Flow Chart'!S127="",0,'Detailed Cash Flow Chart'!S127),0)
-IF('Financial Goals (non-recurring)'!$D$4=6,IF('Detailed Cash Flow Chart'!U127="",0,'Detailed Cash Flow Chart'!U127),0)
-IF('Financial Goals (non-recurring)'!$F$4=6,IF('Detailed Cash Flow Chart'!W127="",0,'Detailed Cash Flow Chart'!W127),0)
-IF('Financial Goals (non-recurring)'!$H$4=6,IF('Detailed Cash Flow Chart'!Y127="",0,'Detailed Cash Flow Chart'!Y127),0)
-IF('Financial Goals (non-recurring)'!$J$4=6,IF('Detailed Cash Flow Chart'!AA127="",0,'Detailed Cash Flow Chart'!AA127),0)
-IF('Financial Goals (recurring)'!$B$3=6,IF('Detailed Cash Flow Chart'!AG127="",0,'Detailed Cash Flow Chart'!AG127),0)
-IF('Financial Goals (recurring)'!$K$3=6,IF('Detailed Cash Flow Chart'!AN127="",0,'Detailed Cash Flow Chart'!AN127),0)</f>
        <v>#VALUE!</v>
      </c>
      <c r="AK127" s="145" t="e">
        <f ca="1">AI127
-IF('Financial Goals (non-recurring)'!$B$4=7,IF('Detailed Cash Flow Chart'!S127="",0,'Detailed Cash Flow Chart'!S127),0)
-IF('Financial Goals (non-recurring)'!$D$4=7,IF('Detailed Cash Flow Chart'!U127="",0,'Detailed Cash Flow Chart'!U127),0)
-IF('Financial Goals (non-recurring)'!$F$4=7,IF('Detailed Cash Flow Chart'!W127="",0,'Detailed Cash Flow Chart'!W127),0)
-IF('Financial Goals (non-recurring)'!$H$4=7,IF('Detailed Cash Flow Chart'!Y127="",0,'Detailed Cash Flow Chart'!Y127),0)
-IF('Financial Goals (non-recurring)'!$J$4=7,IF('Detailed Cash Flow Chart'!AA127="",0,'Detailed Cash Flow Chart'!AA127),0)
-IF('Financial Goals (recurring)'!$B$3=7,IF('Detailed Cash Flow Chart'!AG127="",0,'Detailed Cash Flow Chart'!AG127),0)
-IF('Financial Goals (recurring)'!$K$3=7,IF('Detailed Cash Flow Chart'!AN127="",0,'Detailed Cash Flow Chart'!AN127),0)</f>
        <v>#VALUE!</v>
      </c>
    </row>
    <row r="128" spans="1:37" ht="15.6">
      <c r="A128" s="38" t="str">
        <f ca="1">'Detailed Cash Flow Chart'!AJ128</f>
        <v/>
      </c>
      <c r="B128" s="40" t="str">
        <f ca="1">'Detailed Cash Flow Chart'!B128</f>
        <v/>
      </c>
      <c r="C128" s="87">
        <f t="shared" ca="1" si="28"/>
        <v>0</v>
      </c>
      <c r="D128" s="87">
        <f t="shared" ca="1" si="24"/>
        <v>0</v>
      </c>
      <c r="E128" s="87">
        <f t="shared" ca="1" si="25"/>
        <v>0</v>
      </c>
      <c r="F128" s="87">
        <f t="shared" ca="1" si="26"/>
        <v>0</v>
      </c>
      <c r="G128" s="87">
        <f t="shared" ca="1" si="27"/>
        <v>0</v>
      </c>
      <c r="H128" s="87">
        <f t="shared" ca="1" si="22"/>
        <v>0</v>
      </c>
      <c r="I128" s="87">
        <f ca="1">'Detailed Cash Flow Chart'!D128</f>
        <v>0</v>
      </c>
      <c r="J128" s="32" t="str">
        <f ca="1">'Detailed Cash Flow Chart'!C128</f>
        <v/>
      </c>
      <c r="K128" s="46">
        <f t="shared" ca="1" si="16"/>
        <v>0</v>
      </c>
      <c r="L128" s="32">
        <f ca="1">'Detailed Cash Flow Chart'!AQ128</f>
        <v>0</v>
      </c>
      <c r="M128" s="32">
        <f t="shared" ca="1" si="23"/>
        <v>0</v>
      </c>
      <c r="N128" s="28"/>
      <c r="O128" s="67"/>
      <c r="P128" s="67"/>
      <c r="Q128" s="67"/>
      <c r="R128" s="67"/>
      <c r="S128" s="67"/>
      <c r="T128" s="67"/>
      <c r="U128" s="67"/>
      <c r="W128" s="67"/>
      <c r="X128" s="67"/>
      <c r="Y128" s="140" t="e">
        <f ca="1">IF('Detailed Cash Flow Chart'!E128=0,NA(),M128-'Detailed Cash Flow Chart'!E128)</f>
        <v>#VALUE!</v>
      </c>
      <c r="Z128" s="83"/>
      <c r="AA128" s="141" t="e">
        <f ca="1">Y128
-IF('Financial Goals (non-recurring)'!$B$4=2,IF('Detailed Cash Flow Chart'!S128="",0,'Detailed Cash Flow Chart'!S128),0)
-IF('Financial Goals (non-recurring)'!$D$4=2,IF('Detailed Cash Flow Chart'!U128="",0,'Detailed Cash Flow Chart'!U128),0)
-IF('Financial Goals (non-recurring)'!$F$4=2,IF('Detailed Cash Flow Chart'!W128="",0,'Detailed Cash Flow Chart'!W128),0)
-IF('Financial Goals (non-recurring)'!$H$4=2,IF('Detailed Cash Flow Chart'!Y128="",0,'Detailed Cash Flow Chart'!Y128),0)
-IF('Financial Goals (non-recurring)'!$J$4=2,IF('Detailed Cash Flow Chart'!AA128="",0,'Detailed Cash Flow Chart'!AA128),0)
-IF('Financial Goals (recurring)'!$B$3=2,IF('Detailed Cash Flow Chart'!AG128="",0,'Detailed Cash Flow Chart'!AG128),0)
-IF('Financial Goals (recurring)'!$K$3=2,IF('Detailed Cash Flow Chart'!AN128="",0,'Detailed Cash Flow Chart'!AN128),0)</f>
        <v>#VALUE!</v>
      </c>
      <c r="AB128" s="139"/>
      <c r="AC128" s="140" t="e">
        <f ca="1">AA128
-IF('Financial Goals (non-recurring)'!$B$4=3,IF('Detailed Cash Flow Chart'!S128="",0,'Detailed Cash Flow Chart'!S128),0)
-IF('Financial Goals (non-recurring)'!$D$4=3,IF('Detailed Cash Flow Chart'!U128="",0,'Detailed Cash Flow Chart'!U128),0)
-IF('Financial Goals (non-recurring)'!$F$4=3,IF('Detailed Cash Flow Chart'!W128="",0,'Detailed Cash Flow Chart'!W128),0)
-IF('Financial Goals (non-recurring)'!$H$4=3,IF('Detailed Cash Flow Chart'!Y128="",0,'Detailed Cash Flow Chart'!Y128),0)
-IF('Financial Goals (non-recurring)'!$J$4=3,IF('Detailed Cash Flow Chart'!AA128="",0,'Detailed Cash Flow Chart'!AA128),0)
-IF('Financial Goals (recurring)'!$B$3=3,IF('Detailed Cash Flow Chart'!AG128="",0,'Detailed Cash Flow Chart'!AG128),0)
-IF('Financial Goals (recurring)'!$K$3=3,IF('Detailed Cash Flow Chart'!AN128="",0,'Detailed Cash Flow Chart'!AN128),0)</f>
        <v>#VALUE!</v>
      </c>
      <c r="AD128" s="83"/>
      <c r="AE128" s="146" t="e">
        <f ca="1">AC128
-IF('Financial Goals (non-recurring)'!$B$4=4,IF('Detailed Cash Flow Chart'!S128="",0,'Detailed Cash Flow Chart'!S128),0)
-IF('Financial Goals (non-recurring)'!$D$4=4,IF('Detailed Cash Flow Chart'!U128="",0,'Detailed Cash Flow Chart'!U128),0)
-IF('Financial Goals (non-recurring)'!$F$4=4,IF('Detailed Cash Flow Chart'!W128="",0,'Detailed Cash Flow Chart'!W128),0)
-IF('Financial Goals (non-recurring)'!$H$4=4,IF('Detailed Cash Flow Chart'!Y128="",0,'Detailed Cash Flow Chart'!Y128),0)
-IF('Financial Goals (non-recurring)'!$J$4=4,IF('Detailed Cash Flow Chart'!AA128="",0,'Detailed Cash Flow Chart'!AA128),0)
-IF('Financial Goals (recurring)'!$B$3=4,IF('Detailed Cash Flow Chart'!AG128="",0,'Detailed Cash Flow Chart'!AG128),0)
-IF('Financial Goals (recurring)'!$K$3=4,IF('Detailed Cash Flow Chart'!AN128="",0,'Detailed Cash Flow Chart'!AN128),0)</f>
        <v>#VALUE!</v>
      </c>
      <c r="AF128" s="139"/>
      <c r="AG128" s="145" t="e">
        <f ca="1">AE128
-IF('Financial Goals (non-recurring)'!$B$4=5,IF('Detailed Cash Flow Chart'!S128="",0,'Detailed Cash Flow Chart'!S128),0)
-IF('Financial Goals (non-recurring)'!$D$4=5,IF('Detailed Cash Flow Chart'!U128="",0,'Detailed Cash Flow Chart'!U128),0)
-IF('Financial Goals (non-recurring)'!$F$4=5,IF('Detailed Cash Flow Chart'!W128="",0,'Detailed Cash Flow Chart'!W128),0)
-IF('Financial Goals (non-recurring)'!$H$4=5,IF('Detailed Cash Flow Chart'!Y128="",0,'Detailed Cash Flow Chart'!Y128),0)
-IF('Financial Goals (non-recurring)'!$J$4=5,IF('Detailed Cash Flow Chart'!AA128="",0,'Detailed Cash Flow Chart'!AA128),0)
-IF('Financial Goals (recurring)'!$B$3=5,IF('Detailed Cash Flow Chart'!AG128="",0,'Detailed Cash Flow Chart'!AG128),0)
-IF('Financial Goals (recurring)'!$K$3=5,IF('Detailed Cash Flow Chart'!AN128="",0,'Detailed Cash Flow Chart'!AN128),0)</f>
        <v>#VALUE!</v>
      </c>
      <c r="AI128" s="145" t="e">
        <f ca="1">AG128
-IF('Financial Goals (non-recurring)'!$B$4=6,IF('Detailed Cash Flow Chart'!S128="",0,'Detailed Cash Flow Chart'!S128),0)
-IF('Financial Goals (non-recurring)'!$D$4=6,IF('Detailed Cash Flow Chart'!U128="",0,'Detailed Cash Flow Chart'!U128),0)
-IF('Financial Goals (non-recurring)'!$F$4=6,IF('Detailed Cash Flow Chart'!W128="",0,'Detailed Cash Flow Chart'!W128),0)
-IF('Financial Goals (non-recurring)'!$H$4=6,IF('Detailed Cash Flow Chart'!Y128="",0,'Detailed Cash Flow Chart'!Y128),0)
-IF('Financial Goals (non-recurring)'!$J$4=6,IF('Detailed Cash Flow Chart'!AA128="",0,'Detailed Cash Flow Chart'!AA128),0)
-IF('Financial Goals (recurring)'!$B$3=6,IF('Detailed Cash Flow Chart'!AG128="",0,'Detailed Cash Flow Chart'!AG128),0)
-IF('Financial Goals (recurring)'!$K$3=6,IF('Detailed Cash Flow Chart'!AN128="",0,'Detailed Cash Flow Chart'!AN128),0)</f>
        <v>#VALUE!</v>
      </c>
      <c r="AK128" s="145" t="e">
        <f ca="1">AI128
-IF('Financial Goals (non-recurring)'!$B$4=7,IF('Detailed Cash Flow Chart'!S128="",0,'Detailed Cash Flow Chart'!S128),0)
-IF('Financial Goals (non-recurring)'!$D$4=7,IF('Detailed Cash Flow Chart'!U128="",0,'Detailed Cash Flow Chart'!U128),0)
-IF('Financial Goals (non-recurring)'!$F$4=7,IF('Detailed Cash Flow Chart'!W128="",0,'Detailed Cash Flow Chart'!W128),0)
-IF('Financial Goals (non-recurring)'!$H$4=7,IF('Detailed Cash Flow Chart'!Y128="",0,'Detailed Cash Flow Chart'!Y128),0)
-IF('Financial Goals (non-recurring)'!$J$4=7,IF('Detailed Cash Flow Chart'!AA128="",0,'Detailed Cash Flow Chart'!AA128),0)
-IF('Financial Goals (recurring)'!$B$3=7,IF('Detailed Cash Flow Chart'!AG128="",0,'Detailed Cash Flow Chart'!AG128),0)
-IF('Financial Goals (recurring)'!$K$3=7,IF('Detailed Cash Flow Chart'!AN128="",0,'Detailed Cash Flow Chart'!AN128),0)</f>
        <v>#VALUE!</v>
      </c>
    </row>
    <row r="129" spans="1:37" ht="15.6">
      <c r="A129" s="38" t="str">
        <f ca="1">'Detailed Cash Flow Chart'!AJ129</f>
        <v/>
      </c>
      <c r="B129" s="40" t="str">
        <f ca="1">'Detailed Cash Flow Chart'!B129</f>
        <v/>
      </c>
      <c r="C129" s="87">
        <f t="shared" ca="1" si="28"/>
        <v>0</v>
      </c>
      <c r="D129" s="87">
        <f t="shared" ca="1" si="24"/>
        <v>0</v>
      </c>
      <c r="E129" s="87">
        <f t="shared" ca="1" si="25"/>
        <v>0</v>
      </c>
      <c r="F129" s="87">
        <f t="shared" ca="1" si="26"/>
        <v>0</v>
      </c>
      <c r="G129" s="87">
        <f t="shared" ca="1" si="27"/>
        <v>0</v>
      </c>
      <c r="H129" s="87">
        <f t="shared" ca="1" si="22"/>
        <v>0</v>
      </c>
      <c r="I129" s="87">
        <f ca="1">'Detailed Cash Flow Chart'!D129</f>
        <v>0</v>
      </c>
      <c r="J129" s="32" t="str">
        <f ca="1">'Detailed Cash Flow Chart'!C129</f>
        <v/>
      </c>
      <c r="K129" s="46">
        <f t="shared" ca="1" si="16"/>
        <v>0</v>
      </c>
      <c r="L129" s="32">
        <f ca="1">'Detailed Cash Flow Chart'!AQ129</f>
        <v>0</v>
      </c>
      <c r="M129" s="32">
        <f t="shared" ca="1" si="23"/>
        <v>0</v>
      </c>
      <c r="N129" s="28"/>
      <c r="O129" s="67"/>
      <c r="P129" s="67"/>
      <c r="Q129" s="67"/>
      <c r="R129" s="67"/>
      <c r="S129" s="67"/>
      <c r="T129" s="67"/>
      <c r="U129" s="67"/>
      <c r="W129" s="67"/>
      <c r="X129" s="67"/>
      <c r="Y129" s="140" t="e">
        <f ca="1">IF('Detailed Cash Flow Chart'!E129=0,NA(),M129-'Detailed Cash Flow Chart'!E129)</f>
        <v>#VALUE!</v>
      </c>
      <c r="Z129" s="83"/>
      <c r="AA129" s="141" t="e">
        <f ca="1">Y129
-IF('Financial Goals (non-recurring)'!$B$4=2,IF('Detailed Cash Flow Chart'!S129="",0,'Detailed Cash Flow Chart'!S129),0)
-IF('Financial Goals (non-recurring)'!$D$4=2,IF('Detailed Cash Flow Chart'!U129="",0,'Detailed Cash Flow Chart'!U129),0)
-IF('Financial Goals (non-recurring)'!$F$4=2,IF('Detailed Cash Flow Chart'!W129="",0,'Detailed Cash Flow Chart'!W129),0)
-IF('Financial Goals (non-recurring)'!$H$4=2,IF('Detailed Cash Flow Chart'!Y129="",0,'Detailed Cash Flow Chart'!Y129),0)
-IF('Financial Goals (non-recurring)'!$J$4=2,IF('Detailed Cash Flow Chart'!AA129="",0,'Detailed Cash Flow Chart'!AA129),0)
-IF('Financial Goals (recurring)'!$B$3=2,IF('Detailed Cash Flow Chart'!AG129="",0,'Detailed Cash Flow Chart'!AG129),0)
-IF('Financial Goals (recurring)'!$K$3=2,IF('Detailed Cash Flow Chart'!AN129="",0,'Detailed Cash Flow Chart'!AN129),0)</f>
        <v>#VALUE!</v>
      </c>
      <c r="AB129" s="139"/>
      <c r="AC129" s="140" t="e">
        <f ca="1">AA129
-IF('Financial Goals (non-recurring)'!$B$4=3,IF('Detailed Cash Flow Chart'!S129="",0,'Detailed Cash Flow Chart'!S129),0)
-IF('Financial Goals (non-recurring)'!$D$4=3,IF('Detailed Cash Flow Chart'!U129="",0,'Detailed Cash Flow Chart'!U129),0)
-IF('Financial Goals (non-recurring)'!$F$4=3,IF('Detailed Cash Flow Chart'!W129="",0,'Detailed Cash Flow Chart'!W129),0)
-IF('Financial Goals (non-recurring)'!$H$4=3,IF('Detailed Cash Flow Chart'!Y129="",0,'Detailed Cash Flow Chart'!Y129),0)
-IF('Financial Goals (non-recurring)'!$J$4=3,IF('Detailed Cash Flow Chart'!AA129="",0,'Detailed Cash Flow Chart'!AA129),0)
-IF('Financial Goals (recurring)'!$B$3=3,IF('Detailed Cash Flow Chart'!AG129="",0,'Detailed Cash Flow Chart'!AG129),0)
-IF('Financial Goals (recurring)'!$K$3=3,IF('Detailed Cash Flow Chart'!AN129="",0,'Detailed Cash Flow Chart'!AN129),0)</f>
        <v>#VALUE!</v>
      </c>
      <c r="AD129" s="83"/>
      <c r="AE129" s="146" t="e">
        <f ca="1">AC129
-IF('Financial Goals (non-recurring)'!$B$4=4,IF('Detailed Cash Flow Chart'!S129="",0,'Detailed Cash Flow Chart'!S129),0)
-IF('Financial Goals (non-recurring)'!$D$4=4,IF('Detailed Cash Flow Chart'!U129="",0,'Detailed Cash Flow Chart'!U129),0)
-IF('Financial Goals (non-recurring)'!$F$4=4,IF('Detailed Cash Flow Chart'!W129="",0,'Detailed Cash Flow Chart'!W129),0)
-IF('Financial Goals (non-recurring)'!$H$4=4,IF('Detailed Cash Flow Chart'!Y129="",0,'Detailed Cash Flow Chart'!Y129),0)
-IF('Financial Goals (non-recurring)'!$J$4=4,IF('Detailed Cash Flow Chart'!AA129="",0,'Detailed Cash Flow Chart'!AA129),0)
-IF('Financial Goals (recurring)'!$B$3=4,IF('Detailed Cash Flow Chart'!AG129="",0,'Detailed Cash Flow Chart'!AG129),0)
-IF('Financial Goals (recurring)'!$K$3=4,IF('Detailed Cash Flow Chart'!AN129="",0,'Detailed Cash Flow Chart'!AN129),0)</f>
        <v>#VALUE!</v>
      </c>
      <c r="AF129" s="139"/>
      <c r="AG129" s="145" t="e">
        <f ca="1">AE129
-IF('Financial Goals (non-recurring)'!$B$4=5,IF('Detailed Cash Flow Chart'!S129="",0,'Detailed Cash Flow Chart'!S129),0)
-IF('Financial Goals (non-recurring)'!$D$4=5,IF('Detailed Cash Flow Chart'!U129="",0,'Detailed Cash Flow Chart'!U129),0)
-IF('Financial Goals (non-recurring)'!$F$4=5,IF('Detailed Cash Flow Chart'!W129="",0,'Detailed Cash Flow Chart'!W129),0)
-IF('Financial Goals (non-recurring)'!$H$4=5,IF('Detailed Cash Flow Chart'!Y129="",0,'Detailed Cash Flow Chart'!Y129),0)
-IF('Financial Goals (non-recurring)'!$J$4=5,IF('Detailed Cash Flow Chart'!AA129="",0,'Detailed Cash Flow Chart'!AA129),0)
-IF('Financial Goals (recurring)'!$B$3=5,IF('Detailed Cash Flow Chart'!AG129="",0,'Detailed Cash Flow Chart'!AG129),0)
-IF('Financial Goals (recurring)'!$K$3=5,IF('Detailed Cash Flow Chart'!AN129="",0,'Detailed Cash Flow Chart'!AN129),0)</f>
        <v>#VALUE!</v>
      </c>
      <c r="AI129" s="145" t="e">
        <f ca="1">AG129
-IF('Financial Goals (non-recurring)'!$B$4=6,IF('Detailed Cash Flow Chart'!S129="",0,'Detailed Cash Flow Chart'!S129),0)
-IF('Financial Goals (non-recurring)'!$D$4=6,IF('Detailed Cash Flow Chart'!U129="",0,'Detailed Cash Flow Chart'!U129),0)
-IF('Financial Goals (non-recurring)'!$F$4=6,IF('Detailed Cash Flow Chart'!W129="",0,'Detailed Cash Flow Chart'!W129),0)
-IF('Financial Goals (non-recurring)'!$H$4=6,IF('Detailed Cash Flow Chart'!Y129="",0,'Detailed Cash Flow Chart'!Y129),0)
-IF('Financial Goals (non-recurring)'!$J$4=6,IF('Detailed Cash Flow Chart'!AA129="",0,'Detailed Cash Flow Chart'!AA129),0)
-IF('Financial Goals (recurring)'!$B$3=6,IF('Detailed Cash Flow Chart'!AG129="",0,'Detailed Cash Flow Chart'!AG129),0)
-IF('Financial Goals (recurring)'!$K$3=6,IF('Detailed Cash Flow Chart'!AN129="",0,'Detailed Cash Flow Chart'!AN129),0)</f>
        <v>#VALUE!</v>
      </c>
      <c r="AK129" s="145" t="e">
        <f ca="1">AI129
-IF('Financial Goals (non-recurring)'!$B$4=7,IF('Detailed Cash Flow Chart'!S129="",0,'Detailed Cash Flow Chart'!S129),0)
-IF('Financial Goals (non-recurring)'!$D$4=7,IF('Detailed Cash Flow Chart'!U129="",0,'Detailed Cash Flow Chart'!U129),0)
-IF('Financial Goals (non-recurring)'!$F$4=7,IF('Detailed Cash Flow Chart'!W129="",0,'Detailed Cash Flow Chart'!W129),0)
-IF('Financial Goals (non-recurring)'!$H$4=7,IF('Detailed Cash Flow Chart'!Y129="",0,'Detailed Cash Flow Chart'!Y129),0)
-IF('Financial Goals (non-recurring)'!$J$4=7,IF('Detailed Cash Flow Chart'!AA129="",0,'Detailed Cash Flow Chart'!AA129),0)
-IF('Financial Goals (recurring)'!$B$3=7,IF('Detailed Cash Flow Chart'!AG129="",0,'Detailed Cash Flow Chart'!AG129),0)
-IF('Financial Goals (recurring)'!$K$3=7,IF('Detailed Cash Flow Chart'!AN129="",0,'Detailed Cash Flow Chart'!AN129),0)</f>
        <v>#VALUE!</v>
      </c>
    </row>
    <row r="130" spans="1:37" ht="15.6">
      <c r="A130" s="38" t="str">
        <f ca="1">'Detailed Cash Flow Chart'!AJ130</f>
        <v/>
      </c>
      <c r="B130" s="40" t="str">
        <f ca="1">'Detailed Cash Flow Chart'!B130</f>
        <v/>
      </c>
      <c r="C130" s="87">
        <f t="shared" ca="1" si="28"/>
        <v>0</v>
      </c>
      <c r="D130" s="87">
        <f t="shared" ca="1" si="24"/>
        <v>0</v>
      </c>
      <c r="E130" s="87">
        <f t="shared" ca="1" si="25"/>
        <v>0</v>
      </c>
      <c r="F130" s="87">
        <f t="shared" ca="1" si="26"/>
        <v>0</v>
      </c>
      <c r="G130" s="87">
        <f t="shared" ca="1" si="27"/>
        <v>0</v>
      </c>
      <c r="H130" s="87">
        <f t="shared" ca="1" si="22"/>
        <v>0</v>
      </c>
      <c r="I130" s="87">
        <f ca="1">'Detailed Cash Flow Chart'!D130</f>
        <v>0</v>
      </c>
      <c r="J130" s="32" t="str">
        <f ca="1">'Detailed Cash Flow Chart'!C130</f>
        <v/>
      </c>
      <c r="K130" s="46">
        <f t="shared" ref="K130:K160" ca="1" si="29">IF(A130&gt;=emistart,IF(A130&lt;=emiend,emi,0),0)</f>
        <v>0</v>
      </c>
      <c r="L130" s="32">
        <f ca="1">'Detailed Cash Flow Chart'!AQ130</f>
        <v>0</v>
      </c>
      <c r="M130" s="32">
        <f t="shared" ca="1" si="23"/>
        <v>0</v>
      </c>
      <c r="N130" s="28"/>
      <c r="O130" s="67"/>
      <c r="P130" s="67"/>
      <c r="Q130" s="67"/>
      <c r="R130" s="67"/>
      <c r="S130" s="67"/>
      <c r="T130" s="67"/>
      <c r="U130" s="67"/>
      <c r="W130" s="67"/>
      <c r="X130" s="67"/>
      <c r="Y130" s="140" t="e">
        <f ca="1">IF('Detailed Cash Flow Chart'!E130=0,NA(),M130-'Detailed Cash Flow Chart'!E130)</f>
        <v>#VALUE!</v>
      </c>
      <c r="Z130" s="83"/>
      <c r="AA130" s="141" t="e">
        <f ca="1">Y130
-IF('Financial Goals (non-recurring)'!$B$4=2,IF('Detailed Cash Flow Chart'!S130="",0,'Detailed Cash Flow Chart'!S130),0)
-IF('Financial Goals (non-recurring)'!$D$4=2,IF('Detailed Cash Flow Chart'!U130="",0,'Detailed Cash Flow Chart'!U130),0)
-IF('Financial Goals (non-recurring)'!$F$4=2,IF('Detailed Cash Flow Chart'!W130="",0,'Detailed Cash Flow Chart'!W130),0)
-IF('Financial Goals (non-recurring)'!$H$4=2,IF('Detailed Cash Flow Chart'!Y130="",0,'Detailed Cash Flow Chart'!Y130),0)
-IF('Financial Goals (non-recurring)'!$J$4=2,IF('Detailed Cash Flow Chart'!AA130="",0,'Detailed Cash Flow Chart'!AA130),0)
-IF('Financial Goals (recurring)'!$B$3=2,IF('Detailed Cash Flow Chart'!AG130="",0,'Detailed Cash Flow Chart'!AG130),0)
-IF('Financial Goals (recurring)'!$K$3=2,IF('Detailed Cash Flow Chart'!AN130="",0,'Detailed Cash Flow Chart'!AN130),0)</f>
        <v>#VALUE!</v>
      </c>
      <c r="AB130" s="139"/>
      <c r="AC130" s="140" t="e">
        <f ca="1">AA130
-IF('Financial Goals (non-recurring)'!$B$4=3,IF('Detailed Cash Flow Chart'!S130="",0,'Detailed Cash Flow Chart'!S130),0)
-IF('Financial Goals (non-recurring)'!$D$4=3,IF('Detailed Cash Flow Chart'!U130="",0,'Detailed Cash Flow Chart'!U130),0)
-IF('Financial Goals (non-recurring)'!$F$4=3,IF('Detailed Cash Flow Chart'!W130="",0,'Detailed Cash Flow Chart'!W130),0)
-IF('Financial Goals (non-recurring)'!$H$4=3,IF('Detailed Cash Flow Chart'!Y130="",0,'Detailed Cash Flow Chart'!Y130),0)
-IF('Financial Goals (non-recurring)'!$J$4=3,IF('Detailed Cash Flow Chart'!AA130="",0,'Detailed Cash Flow Chart'!AA130),0)
-IF('Financial Goals (recurring)'!$B$3=3,IF('Detailed Cash Flow Chart'!AG130="",0,'Detailed Cash Flow Chart'!AG130),0)
-IF('Financial Goals (recurring)'!$K$3=3,IF('Detailed Cash Flow Chart'!AN130="",0,'Detailed Cash Flow Chart'!AN130),0)</f>
        <v>#VALUE!</v>
      </c>
      <c r="AD130" s="83"/>
      <c r="AE130" s="146" t="e">
        <f ca="1">AC130
-IF('Financial Goals (non-recurring)'!$B$4=4,IF('Detailed Cash Flow Chart'!S130="",0,'Detailed Cash Flow Chart'!S130),0)
-IF('Financial Goals (non-recurring)'!$D$4=4,IF('Detailed Cash Flow Chart'!U130="",0,'Detailed Cash Flow Chart'!U130),0)
-IF('Financial Goals (non-recurring)'!$F$4=4,IF('Detailed Cash Flow Chart'!W130="",0,'Detailed Cash Flow Chart'!W130),0)
-IF('Financial Goals (non-recurring)'!$H$4=4,IF('Detailed Cash Flow Chart'!Y130="",0,'Detailed Cash Flow Chart'!Y130),0)
-IF('Financial Goals (non-recurring)'!$J$4=4,IF('Detailed Cash Flow Chart'!AA130="",0,'Detailed Cash Flow Chart'!AA130),0)
-IF('Financial Goals (recurring)'!$B$3=4,IF('Detailed Cash Flow Chart'!AG130="",0,'Detailed Cash Flow Chart'!AG130),0)
-IF('Financial Goals (recurring)'!$K$3=4,IF('Detailed Cash Flow Chart'!AN130="",0,'Detailed Cash Flow Chart'!AN130),0)</f>
        <v>#VALUE!</v>
      </c>
      <c r="AF130" s="139"/>
      <c r="AG130" s="145" t="e">
        <f ca="1">AE130
-IF('Financial Goals (non-recurring)'!$B$4=5,IF('Detailed Cash Flow Chart'!S130="",0,'Detailed Cash Flow Chart'!S130),0)
-IF('Financial Goals (non-recurring)'!$D$4=5,IF('Detailed Cash Flow Chart'!U130="",0,'Detailed Cash Flow Chart'!U130),0)
-IF('Financial Goals (non-recurring)'!$F$4=5,IF('Detailed Cash Flow Chart'!W130="",0,'Detailed Cash Flow Chart'!W130),0)
-IF('Financial Goals (non-recurring)'!$H$4=5,IF('Detailed Cash Flow Chart'!Y130="",0,'Detailed Cash Flow Chart'!Y130),0)
-IF('Financial Goals (non-recurring)'!$J$4=5,IF('Detailed Cash Flow Chart'!AA130="",0,'Detailed Cash Flow Chart'!AA130),0)
-IF('Financial Goals (recurring)'!$B$3=5,IF('Detailed Cash Flow Chart'!AG130="",0,'Detailed Cash Flow Chart'!AG130),0)
-IF('Financial Goals (recurring)'!$K$3=5,IF('Detailed Cash Flow Chart'!AN130="",0,'Detailed Cash Flow Chart'!AN130),0)</f>
        <v>#VALUE!</v>
      </c>
      <c r="AI130" s="145" t="e">
        <f ca="1">AG130
-IF('Financial Goals (non-recurring)'!$B$4=6,IF('Detailed Cash Flow Chart'!S130="",0,'Detailed Cash Flow Chart'!S130),0)
-IF('Financial Goals (non-recurring)'!$D$4=6,IF('Detailed Cash Flow Chart'!U130="",0,'Detailed Cash Flow Chart'!U130),0)
-IF('Financial Goals (non-recurring)'!$F$4=6,IF('Detailed Cash Flow Chart'!W130="",0,'Detailed Cash Flow Chart'!W130),0)
-IF('Financial Goals (non-recurring)'!$H$4=6,IF('Detailed Cash Flow Chart'!Y130="",0,'Detailed Cash Flow Chart'!Y130),0)
-IF('Financial Goals (non-recurring)'!$J$4=6,IF('Detailed Cash Flow Chart'!AA130="",0,'Detailed Cash Flow Chart'!AA130),0)
-IF('Financial Goals (recurring)'!$B$3=6,IF('Detailed Cash Flow Chart'!AG130="",0,'Detailed Cash Flow Chart'!AG130),0)
-IF('Financial Goals (recurring)'!$K$3=6,IF('Detailed Cash Flow Chart'!AN130="",0,'Detailed Cash Flow Chart'!AN130),0)</f>
        <v>#VALUE!</v>
      </c>
      <c r="AK130" s="145" t="e">
        <f ca="1">AI130
-IF('Financial Goals (non-recurring)'!$B$4=7,IF('Detailed Cash Flow Chart'!S130="",0,'Detailed Cash Flow Chart'!S130),0)
-IF('Financial Goals (non-recurring)'!$D$4=7,IF('Detailed Cash Flow Chart'!U130="",0,'Detailed Cash Flow Chart'!U130),0)
-IF('Financial Goals (non-recurring)'!$F$4=7,IF('Detailed Cash Flow Chart'!W130="",0,'Detailed Cash Flow Chart'!W130),0)
-IF('Financial Goals (non-recurring)'!$H$4=7,IF('Detailed Cash Flow Chart'!Y130="",0,'Detailed Cash Flow Chart'!Y130),0)
-IF('Financial Goals (non-recurring)'!$J$4=7,IF('Detailed Cash Flow Chart'!AA130="",0,'Detailed Cash Flow Chart'!AA130),0)
-IF('Financial Goals (recurring)'!$B$3=7,IF('Detailed Cash Flow Chart'!AG130="",0,'Detailed Cash Flow Chart'!AG130),0)
-IF('Financial Goals (recurring)'!$K$3=7,IF('Detailed Cash Flow Chart'!AN130="",0,'Detailed Cash Flow Chart'!AN130),0)</f>
        <v>#VALUE!</v>
      </c>
    </row>
    <row r="131" spans="1:37" ht="15.6">
      <c r="A131" s="38" t="str">
        <f ca="1">'Detailed Cash Flow Chart'!AJ131</f>
        <v/>
      </c>
      <c r="B131" s="40" t="str">
        <f ca="1">'Detailed Cash Flow Chart'!B131</f>
        <v/>
      </c>
      <c r="C131" s="87">
        <f t="shared" ca="1" si="28"/>
        <v>0</v>
      </c>
      <c r="D131" s="87">
        <f t="shared" ca="1" si="24"/>
        <v>0</v>
      </c>
      <c r="E131" s="87">
        <f t="shared" ca="1" si="25"/>
        <v>0</v>
      </c>
      <c r="F131" s="87">
        <f t="shared" ca="1" si="26"/>
        <v>0</v>
      </c>
      <c r="G131" s="87">
        <f t="shared" ca="1" si="27"/>
        <v>0</v>
      </c>
      <c r="H131" s="87">
        <f t="shared" ca="1" si="22"/>
        <v>0</v>
      </c>
      <c r="I131" s="87">
        <f ca="1">'Detailed Cash Flow Chart'!D131</f>
        <v>0</v>
      </c>
      <c r="J131" s="32" t="str">
        <f ca="1">'Detailed Cash Flow Chart'!C131</f>
        <v/>
      </c>
      <c r="K131" s="46">
        <f t="shared" ca="1" si="29"/>
        <v>0</v>
      </c>
      <c r="L131" s="32">
        <f ca="1">'Detailed Cash Flow Chart'!AQ131</f>
        <v>0</v>
      </c>
      <c r="M131" s="32">
        <f t="shared" ca="1" si="23"/>
        <v>0</v>
      </c>
      <c r="N131" s="28"/>
      <c r="O131" s="67"/>
      <c r="P131" s="67"/>
      <c r="Q131" s="67"/>
      <c r="R131" s="67"/>
      <c r="S131" s="67"/>
      <c r="T131" s="67"/>
      <c r="U131" s="67"/>
      <c r="W131" s="67"/>
      <c r="X131" s="67"/>
      <c r="Y131" s="140" t="e">
        <f ca="1">IF('Detailed Cash Flow Chart'!E131=0,NA(),M131-'Detailed Cash Flow Chart'!E131)</f>
        <v>#VALUE!</v>
      </c>
      <c r="Z131" s="83"/>
      <c r="AA131" s="141" t="e">
        <f ca="1">Y131
-IF('Financial Goals (non-recurring)'!$B$4=2,IF('Detailed Cash Flow Chart'!S131="",0,'Detailed Cash Flow Chart'!S131),0)
-IF('Financial Goals (non-recurring)'!$D$4=2,IF('Detailed Cash Flow Chart'!U131="",0,'Detailed Cash Flow Chart'!U131),0)
-IF('Financial Goals (non-recurring)'!$F$4=2,IF('Detailed Cash Flow Chart'!W131="",0,'Detailed Cash Flow Chart'!W131),0)
-IF('Financial Goals (non-recurring)'!$H$4=2,IF('Detailed Cash Flow Chart'!Y131="",0,'Detailed Cash Flow Chart'!Y131),0)
-IF('Financial Goals (non-recurring)'!$J$4=2,IF('Detailed Cash Flow Chart'!AA131="",0,'Detailed Cash Flow Chart'!AA131),0)
-IF('Financial Goals (recurring)'!$B$3=2,IF('Detailed Cash Flow Chart'!AG131="",0,'Detailed Cash Flow Chart'!AG131),0)
-IF('Financial Goals (recurring)'!$K$3=2,IF('Detailed Cash Flow Chart'!AN131="",0,'Detailed Cash Flow Chart'!AN131),0)</f>
        <v>#VALUE!</v>
      </c>
      <c r="AB131" s="139"/>
      <c r="AC131" s="140" t="e">
        <f ca="1">AA131
-IF('Financial Goals (non-recurring)'!$B$4=3,IF('Detailed Cash Flow Chart'!S131="",0,'Detailed Cash Flow Chart'!S131),0)
-IF('Financial Goals (non-recurring)'!$D$4=3,IF('Detailed Cash Flow Chart'!U131="",0,'Detailed Cash Flow Chart'!U131),0)
-IF('Financial Goals (non-recurring)'!$F$4=3,IF('Detailed Cash Flow Chart'!W131="",0,'Detailed Cash Flow Chart'!W131),0)
-IF('Financial Goals (non-recurring)'!$H$4=3,IF('Detailed Cash Flow Chart'!Y131="",0,'Detailed Cash Flow Chart'!Y131),0)
-IF('Financial Goals (non-recurring)'!$J$4=3,IF('Detailed Cash Flow Chart'!AA131="",0,'Detailed Cash Flow Chart'!AA131),0)
-IF('Financial Goals (recurring)'!$B$3=3,IF('Detailed Cash Flow Chart'!AG131="",0,'Detailed Cash Flow Chart'!AG131),0)
-IF('Financial Goals (recurring)'!$K$3=3,IF('Detailed Cash Flow Chart'!AN131="",0,'Detailed Cash Flow Chart'!AN131),0)</f>
        <v>#VALUE!</v>
      </c>
      <c r="AD131" s="83"/>
      <c r="AE131" s="146" t="e">
        <f ca="1">AC131
-IF('Financial Goals (non-recurring)'!$B$4=4,IF('Detailed Cash Flow Chart'!S131="",0,'Detailed Cash Flow Chart'!S131),0)
-IF('Financial Goals (non-recurring)'!$D$4=4,IF('Detailed Cash Flow Chart'!U131="",0,'Detailed Cash Flow Chart'!U131),0)
-IF('Financial Goals (non-recurring)'!$F$4=4,IF('Detailed Cash Flow Chart'!W131="",0,'Detailed Cash Flow Chart'!W131),0)
-IF('Financial Goals (non-recurring)'!$H$4=4,IF('Detailed Cash Flow Chart'!Y131="",0,'Detailed Cash Flow Chart'!Y131),0)
-IF('Financial Goals (non-recurring)'!$J$4=4,IF('Detailed Cash Flow Chart'!AA131="",0,'Detailed Cash Flow Chart'!AA131),0)
-IF('Financial Goals (recurring)'!$B$3=4,IF('Detailed Cash Flow Chart'!AG131="",0,'Detailed Cash Flow Chart'!AG131),0)
-IF('Financial Goals (recurring)'!$K$3=4,IF('Detailed Cash Flow Chart'!AN131="",0,'Detailed Cash Flow Chart'!AN131),0)</f>
        <v>#VALUE!</v>
      </c>
      <c r="AF131" s="139"/>
      <c r="AG131" s="145" t="e">
        <f ca="1">AE131
-IF('Financial Goals (non-recurring)'!$B$4=5,IF('Detailed Cash Flow Chart'!S131="",0,'Detailed Cash Flow Chart'!S131),0)
-IF('Financial Goals (non-recurring)'!$D$4=5,IF('Detailed Cash Flow Chart'!U131="",0,'Detailed Cash Flow Chart'!U131),0)
-IF('Financial Goals (non-recurring)'!$F$4=5,IF('Detailed Cash Flow Chart'!W131="",0,'Detailed Cash Flow Chart'!W131),0)
-IF('Financial Goals (non-recurring)'!$H$4=5,IF('Detailed Cash Flow Chart'!Y131="",0,'Detailed Cash Flow Chart'!Y131),0)
-IF('Financial Goals (non-recurring)'!$J$4=5,IF('Detailed Cash Flow Chart'!AA131="",0,'Detailed Cash Flow Chart'!AA131),0)
-IF('Financial Goals (recurring)'!$B$3=5,IF('Detailed Cash Flow Chart'!AG131="",0,'Detailed Cash Flow Chart'!AG131),0)
-IF('Financial Goals (recurring)'!$K$3=5,IF('Detailed Cash Flow Chart'!AN131="",0,'Detailed Cash Flow Chart'!AN131),0)</f>
        <v>#VALUE!</v>
      </c>
      <c r="AI131" s="145" t="e">
        <f ca="1">AG131
-IF('Financial Goals (non-recurring)'!$B$4=6,IF('Detailed Cash Flow Chart'!S131="",0,'Detailed Cash Flow Chart'!S131),0)
-IF('Financial Goals (non-recurring)'!$D$4=6,IF('Detailed Cash Flow Chart'!U131="",0,'Detailed Cash Flow Chart'!U131),0)
-IF('Financial Goals (non-recurring)'!$F$4=6,IF('Detailed Cash Flow Chart'!W131="",0,'Detailed Cash Flow Chart'!W131),0)
-IF('Financial Goals (non-recurring)'!$H$4=6,IF('Detailed Cash Flow Chart'!Y131="",0,'Detailed Cash Flow Chart'!Y131),0)
-IF('Financial Goals (non-recurring)'!$J$4=6,IF('Detailed Cash Flow Chart'!AA131="",0,'Detailed Cash Flow Chart'!AA131),0)
-IF('Financial Goals (recurring)'!$B$3=6,IF('Detailed Cash Flow Chart'!AG131="",0,'Detailed Cash Flow Chart'!AG131),0)
-IF('Financial Goals (recurring)'!$K$3=6,IF('Detailed Cash Flow Chart'!AN131="",0,'Detailed Cash Flow Chart'!AN131),0)</f>
        <v>#VALUE!</v>
      </c>
      <c r="AK131" s="145" t="e">
        <f ca="1">AI131
-IF('Financial Goals (non-recurring)'!$B$4=7,IF('Detailed Cash Flow Chart'!S131="",0,'Detailed Cash Flow Chart'!S131),0)
-IF('Financial Goals (non-recurring)'!$D$4=7,IF('Detailed Cash Flow Chart'!U131="",0,'Detailed Cash Flow Chart'!U131),0)
-IF('Financial Goals (non-recurring)'!$F$4=7,IF('Detailed Cash Flow Chart'!W131="",0,'Detailed Cash Flow Chart'!W131),0)
-IF('Financial Goals (non-recurring)'!$H$4=7,IF('Detailed Cash Flow Chart'!Y131="",0,'Detailed Cash Flow Chart'!Y131),0)
-IF('Financial Goals (non-recurring)'!$J$4=7,IF('Detailed Cash Flow Chart'!AA131="",0,'Detailed Cash Flow Chart'!AA131),0)
-IF('Financial Goals (recurring)'!$B$3=7,IF('Detailed Cash Flow Chart'!AG131="",0,'Detailed Cash Flow Chart'!AG131),0)
-IF('Financial Goals (recurring)'!$K$3=7,IF('Detailed Cash Flow Chart'!AN131="",0,'Detailed Cash Flow Chart'!AN131),0)</f>
        <v>#VALUE!</v>
      </c>
    </row>
    <row r="132" spans="1:37" ht="15.6">
      <c r="A132" s="38" t="str">
        <f ca="1">'Detailed Cash Flow Chart'!AJ132</f>
        <v/>
      </c>
      <c r="B132" s="40" t="str">
        <f ca="1">'Detailed Cash Flow Chart'!B132</f>
        <v/>
      </c>
      <c r="C132" s="87">
        <f t="shared" ca="1" si="28"/>
        <v>0</v>
      </c>
      <c r="D132" s="87">
        <f t="shared" ref="D132:D160" ca="1" si="30">IF(A132&gt;=syear1,IF(A132&lt;=eyear1,passive*(1+incp)^(A132-YEAR(TODAY())),0),0)</f>
        <v>0</v>
      </c>
      <c r="E132" s="87">
        <f t="shared" ref="E132:E160" ca="1" si="31">IF(A132&gt;=syear2,IF(A132&lt;=eyear2,passive2*(1+incp1)^(A132-YEAR(TODAY())),0),0)</f>
        <v>0</v>
      </c>
      <c r="F132" s="87">
        <f t="shared" ref="F132:F160" ca="1" si="32">IF(A132&gt;=sryear1,IF(A132&lt;=eryear1,passiver*(1+incpr)^(A132-YEAR(TODAY())),0),0)</f>
        <v>0</v>
      </c>
      <c r="G132" s="87">
        <f t="shared" ref="G132:G160" ca="1" si="33">IF(A132&gt;=sryear2,IF(A132&lt;=eryear2,passiver1*(1+incpr1)^(A132-YEAR(TODAY())),0),0)</f>
        <v>0</v>
      </c>
      <c r="H132" s="87">
        <f t="shared" ca="1" si="22"/>
        <v>0</v>
      </c>
      <c r="I132" s="87">
        <f ca="1">'Detailed Cash Flow Chart'!D132</f>
        <v>0</v>
      </c>
      <c r="J132" s="32" t="str">
        <f ca="1">'Detailed Cash Flow Chart'!C132</f>
        <v/>
      </c>
      <c r="K132" s="46">
        <f t="shared" ca="1" si="29"/>
        <v>0</v>
      </c>
      <c r="L132" s="32">
        <f ca="1">'Detailed Cash Flow Chart'!AQ132</f>
        <v>0</v>
      </c>
      <c r="M132" s="32">
        <f t="shared" ca="1" si="23"/>
        <v>0</v>
      </c>
      <c r="N132" s="28"/>
      <c r="O132" s="67"/>
      <c r="P132" s="67"/>
      <c r="Q132" s="67"/>
      <c r="R132" s="67"/>
      <c r="S132" s="67"/>
      <c r="T132" s="67"/>
      <c r="U132" s="67"/>
      <c r="W132" s="67"/>
      <c r="X132" s="67"/>
      <c r="Y132" s="140" t="e">
        <f ca="1">IF('Detailed Cash Flow Chart'!E132=0,NA(),M132-'Detailed Cash Flow Chart'!E132)</f>
        <v>#VALUE!</v>
      </c>
      <c r="Z132" s="83"/>
      <c r="AA132" s="141" t="e">
        <f ca="1">Y132
-IF('Financial Goals (non-recurring)'!$B$4=2,IF('Detailed Cash Flow Chart'!S132="",0,'Detailed Cash Flow Chart'!S132),0)
-IF('Financial Goals (non-recurring)'!$D$4=2,IF('Detailed Cash Flow Chart'!U132="",0,'Detailed Cash Flow Chart'!U132),0)
-IF('Financial Goals (non-recurring)'!$F$4=2,IF('Detailed Cash Flow Chart'!W132="",0,'Detailed Cash Flow Chart'!W132),0)
-IF('Financial Goals (non-recurring)'!$H$4=2,IF('Detailed Cash Flow Chart'!Y132="",0,'Detailed Cash Flow Chart'!Y132),0)
-IF('Financial Goals (non-recurring)'!$J$4=2,IF('Detailed Cash Flow Chart'!AA132="",0,'Detailed Cash Flow Chart'!AA132),0)
-IF('Financial Goals (recurring)'!$B$3=2,IF('Detailed Cash Flow Chart'!AG132="",0,'Detailed Cash Flow Chart'!AG132),0)
-IF('Financial Goals (recurring)'!$K$3=2,IF('Detailed Cash Flow Chart'!AN132="",0,'Detailed Cash Flow Chart'!AN132),0)</f>
        <v>#VALUE!</v>
      </c>
      <c r="AB132" s="139"/>
      <c r="AC132" s="140" t="e">
        <f ca="1">AA132
-IF('Financial Goals (non-recurring)'!$B$4=3,IF('Detailed Cash Flow Chart'!S132="",0,'Detailed Cash Flow Chart'!S132),0)
-IF('Financial Goals (non-recurring)'!$D$4=3,IF('Detailed Cash Flow Chart'!U132="",0,'Detailed Cash Flow Chart'!U132),0)
-IF('Financial Goals (non-recurring)'!$F$4=3,IF('Detailed Cash Flow Chart'!W132="",0,'Detailed Cash Flow Chart'!W132),0)
-IF('Financial Goals (non-recurring)'!$H$4=3,IF('Detailed Cash Flow Chart'!Y132="",0,'Detailed Cash Flow Chart'!Y132),0)
-IF('Financial Goals (non-recurring)'!$J$4=3,IF('Detailed Cash Flow Chart'!AA132="",0,'Detailed Cash Flow Chart'!AA132),0)
-IF('Financial Goals (recurring)'!$B$3=3,IF('Detailed Cash Flow Chart'!AG132="",0,'Detailed Cash Flow Chart'!AG132),0)
-IF('Financial Goals (recurring)'!$K$3=3,IF('Detailed Cash Flow Chart'!AN132="",0,'Detailed Cash Flow Chart'!AN132),0)</f>
        <v>#VALUE!</v>
      </c>
      <c r="AD132" s="83"/>
      <c r="AE132" s="146" t="e">
        <f ca="1">AC132
-IF('Financial Goals (non-recurring)'!$B$4=4,IF('Detailed Cash Flow Chart'!S132="",0,'Detailed Cash Flow Chart'!S132),0)
-IF('Financial Goals (non-recurring)'!$D$4=4,IF('Detailed Cash Flow Chart'!U132="",0,'Detailed Cash Flow Chart'!U132),0)
-IF('Financial Goals (non-recurring)'!$F$4=4,IF('Detailed Cash Flow Chart'!W132="",0,'Detailed Cash Flow Chart'!W132),0)
-IF('Financial Goals (non-recurring)'!$H$4=4,IF('Detailed Cash Flow Chart'!Y132="",0,'Detailed Cash Flow Chart'!Y132),0)
-IF('Financial Goals (non-recurring)'!$J$4=4,IF('Detailed Cash Flow Chart'!AA132="",0,'Detailed Cash Flow Chart'!AA132),0)
-IF('Financial Goals (recurring)'!$B$3=4,IF('Detailed Cash Flow Chart'!AG132="",0,'Detailed Cash Flow Chart'!AG132),0)
-IF('Financial Goals (recurring)'!$K$3=4,IF('Detailed Cash Flow Chart'!AN132="",0,'Detailed Cash Flow Chart'!AN132),0)</f>
        <v>#VALUE!</v>
      </c>
      <c r="AF132" s="139"/>
      <c r="AG132" s="145" t="e">
        <f ca="1">AE132
-IF('Financial Goals (non-recurring)'!$B$4=5,IF('Detailed Cash Flow Chart'!S132="",0,'Detailed Cash Flow Chart'!S132),0)
-IF('Financial Goals (non-recurring)'!$D$4=5,IF('Detailed Cash Flow Chart'!U132="",0,'Detailed Cash Flow Chart'!U132),0)
-IF('Financial Goals (non-recurring)'!$F$4=5,IF('Detailed Cash Flow Chart'!W132="",0,'Detailed Cash Flow Chart'!W132),0)
-IF('Financial Goals (non-recurring)'!$H$4=5,IF('Detailed Cash Flow Chart'!Y132="",0,'Detailed Cash Flow Chart'!Y132),0)
-IF('Financial Goals (non-recurring)'!$J$4=5,IF('Detailed Cash Flow Chart'!AA132="",0,'Detailed Cash Flow Chart'!AA132),0)
-IF('Financial Goals (recurring)'!$B$3=5,IF('Detailed Cash Flow Chart'!AG132="",0,'Detailed Cash Flow Chart'!AG132),0)
-IF('Financial Goals (recurring)'!$K$3=5,IF('Detailed Cash Flow Chart'!AN132="",0,'Detailed Cash Flow Chart'!AN132),0)</f>
        <v>#VALUE!</v>
      </c>
      <c r="AI132" s="145" t="e">
        <f ca="1">AG132
-IF('Financial Goals (non-recurring)'!$B$4=6,IF('Detailed Cash Flow Chart'!S132="",0,'Detailed Cash Flow Chart'!S132),0)
-IF('Financial Goals (non-recurring)'!$D$4=6,IF('Detailed Cash Flow Chart'!U132="",0,'Detailed Cash Flow Chart'!U132),0)
-IF('Financial Goals (non-recurring)'!$F$4=6,IF('Detailed Cash Flow Chart'!W132="",0,'Detailed Cash Flow Chart'!W132),0)
-IF('Financial Goals (non-recurring)'!$H$4=6,IF('Detailed Cash Flow Chart'!Y132="",0,'Detailed Cash Flow Chart'!Y132),0)
-IF('Financial Goals (non-recurring)'!$J$4=6,IF('Detailed Cash Flow Chart'!AA132="",0,'Detailed Cash Flow Chart'!AA132),0)
-IF('Financial Goals (recurring)'!$B$3=6,IF('Detailed Cash Flow Chart'!AG132="",0,'Detailed Cash Flow Chart'!AG132),0)
-IF('Financial Goals (recurring)'!$K$3=6,IF('Detailed Cash Flow Chart'!AN132="",0,'Detailed Cash Flow Chart'!AN132),0)</f>
        <v>#VALUE!</v>
      </c>
      <c r="AK132" s="145" t="e">
        <f ca="1">AI132
-IF('Financial Goals (non-recurring)'!$B$4=7,IF('Detailed Cash Flow Chart'!S132="",0,'Detailed Cash Flow Chart'!S132),0)
-IF('Financial Goals (non-recurring)'!$D$4=7,IF('Detailed Cash Flow Chart'!U132="",0,'Detailed Cash Flow Chart'!U132),0)
-IF('Financial Goals (non-recurring)'!$F$4=7,IF('Detailed Cash Flow Chart'!W132="",0,'Detailed Cash Flow Chart'!W132),0)
-IF('Financial Goals (non-recurring)'!$H$4=7,IF('Detailed Cash Flow Chart'!Y132="",0,'Detailed Cash Flow Chart'!Y132),0)
-IF('Financial Goals (non-recurring)'!$J$4=7,IF('Detailed Cash Flow Chart'!AA132="",0,'Detailed Cash Flow Chart'!AA132),0)
-IF('Financial Goals (recurring)'!$B$3=7,IF('Detailed Cash Flow Chart'!AG132="",0,'Detailed Cash Flow Chart'!AG132),0)
-IF('Financial Goals (recurring)'!$K$3=7,IF('Detailed Cash Flow Chart'!AN132="",0,'Detailed Cash Flow Chart'!AN132),0)</f>
        <v>#VALUE!</v>
      </c>
    </row>
    <row r="133" spans="1:37" ht="15.6">
      <c r="A133" s="38" t="str">
        <f ca="1">'Detailed Cash Flow Chart'!AJ133</f>
        <v/>
      </c>
      <c r="B133" s="40" t="str">
        <f ca="1">'Detailed Cash Flow Chart'!B133</f>
        <v/>
      </c>
      <c r="C133" s="87">
        <f t="shared" ref="C133:C160" ca="1" si="34">IF(A132&lt;(y+wy+1),C132+C132*inc,0)</f>
        <v>0</v>
      </c>
      <c r="D133" s="87">
        <f t="shared" ca="1" si="30"/>
        <v>0</v>
      </c>
      <c r="E133" s="87">
        <f t="shared" ca="1" si="31"/>
        <v>0</v>
      </c>
      <c r="F133" s="87">
        <f t="shared" ca="1" si="32"/>
        <v>0</v>
      </c>
      <c r="G133" s="87">
        <f t="shared" ca="1" si="33"/>
        <v>0</v>
      </c>
      <c r="H133" s="87">
        <f t="shared" ref="H133:H160" ca="1" si="35">IF(A133="",0,D133+E133+F133+G133)</f>
        <v>0</v>
      </c>
      <c r="I133" s="87">
        <f ca="1">'Detailed Cash Flow Chart'!D133</f>
        <v>0</v>
      </c>
      <c r="J133" s="32" t="str">
        <f ca="1">'Detailed Cash Flow Chart'!C133</f>
        <v/>
      </c>
      <c r="K133" s="46">
        <f t="shared" ca="1" si="29"/>
        <v>0</v>
      </c>
      <c r="L133" s="32">
        <f ca="1">'Detailed Cash Flow Chart'!AQ133</f>
        <v>0</v>
      </c>
      <c r="M133" s="32">
        <f t="shared" ref="M133:M160" ca="1" si="36">IF(IF(I133+H133&gt;J133,B133,C133)=0,0,I133+C133+H133-J133-K133)</f>
        <v>0</v>
      </c>
      <c r="N133" s="28"/>
      <c r="O133" s="67"/>
      <c r="P133" s="67"/>
      <c r="Q133" s="67"/>
      <c r="R133" s="67"/>
      <c r="S133" s="67"/>
      <c r="T133" s="67"/>
      <c r="U133" s="67"/>
      <c r="W133" s="67"/>
      <c r="X133" s="67"/>
      <c r="Y133" s="140" t="e">
        <f ca="1">IF('Detailed Cash Flow Chart'!E133=0,NA(),M133-'Detailed Cash Flow Chart'!E133)</f>
        <v>#VALUE!</v>
      </c>
      <c r="Z133" s="83"/>
      <c r="AA133" s="141" t="e">
        <f ca="1">Y133
-IF('Financial Goals (non-recurring)'!$B$4=2,IF('Detailed Cash Flow Chart'!S133="",0,'Detailed Cash Flow Chart'!S133),0)
-IF('Financial Goals (non-recurring)'!$D$4=2,IF('Detailed Cash Flow Chart'!U133="",0,'Detailed Cash Flow Chart'!U133),0)
-IF('Financial Goals (non-recurring)'!$F$4=2,IF('Detailed Cash Flow Chart'!W133="",0,'Detailed Cash Flow Chart'!W133),0)
-IF('Financial Goals (non-recurring)'!$H$4=2,IF('Detailed Cash Flow Chart'!Y133="",0,'Detailed Cash Flow Chart'!Y133),0)
-IF('Financial Goals (non-recurring)'!$J$4=2,IF('Detailed Cash Flow Chart'!AA133="",0,'Detailed Cash Flow Chart'!AA133),0)
-IF('Financial Goals (recurring)'!$B$3=2,IF('Detailed Cash Flow Chart'!AG133="",0,'Detailed Cash Flow Chart'!AG133),0)
-IF('Financial Goals (recurring)'!$K$3=2,IF('Detailed Cash Flow Chart'!AN133="",0,'Detailed Cash Flow Chart'!AN133),0)</f>
        <v>#VALUE!</v>
      </c>
      <c r="AB133" s="139"/>
      <c r="AC133" s="140" t="e">
        <f ca="1">AA133
-IF('Financial Goals (non-recurring)'!$B$4=3,IF('Detailed Cash Flow Chart'!S133="",0,'Detailed Cash Flow Chart'!S133),0)
-IF('Financial Goals (non-recurring)'!$D$4=3,IF('Detailed Cash Flow Chart'!U133="",0,'Detailed Cash Flow Chart'!U133),0)
-IF('Financial Goals (non-recurring)'!$F$4=3,IF('Detailed Cash Flow Chart'!W133="",0,'Detailed Cash Flow Chart'!W133),0)
-IF('Financial Goals (non-recurring)'!$H$4=3,IF('Detailed Cash Flow Chart'!Y133="",0,'Detailed Cash Flow Chart'!Y133),0)
-IF('Financial Goals (non-recurring)'!$J$4=3,IF('Detailed Cash Flow Chart'!AA133="",0,'Detailed Cash Flow Chart'!AA133),0)
-IF('Financial Goals (recurring)'!$B$3=3,IF('Detailed Cash Flow Chart'!AG133="",0,'Detailed Cash Flow Chart'!AG133),0)
-IF('Financial Goals (recurring)'!$K$3=3,IF('Detailed Cash Flow Chart'!AN133="",0,'Detailed Cash Flow Chart'!AN133),0)</f>
        <v>#VALUE!</v>
      </c>
      <c r="AD133" s="83"/>
      <c r="AE133" s="146" t="e">
        <f ca="1">AC133
-IF('Financial Goals (non-recurring)'!$B$4=4,IF('Detailed Cash Flow Chart'!S133="",0,'Detailed Cash Flow Chart'!S133),0)
-IF('Financial Goals (non-recurring)'!$D$4=4,IF('Detailed Cash Flow Chart'!U133="",0,'Detailed Cash Flow Chart'!U133),0)
-IF('Financial Goals (non-recurring)'!$F$4=4,IF('Detailed Cash Flow Chart'!W133="",0,'Detailed Cash Flow Chart'!W133),0)
-IF('Financial Goals (non-recurring)'!$H$4=4,IF('Detailed Cash Flow Chart'!Y133="",0,'Detailed Cash Flow Chart'!Y133),0)
-IF('Financial Goals (non-recurring)'!$J$4=4,IF('Detailed Cash Flow Chart'!AA133="",0,'Detailed Cash Flow Chart'!AA133),0)
-IF('Financial Goals (recurring)'!$B$3=4,IF('Detailed Cash Flow Chart'!AG133="",0,'Detailed Cash Flow Chart'!AG133),0)
-IF('Financial Goals (recurring)'!$K$3=4,IF('Detailed Cash Flow Chart'!AN133="",0,'Detailed Cash Flow Chart'!AN133),0)</f>
        <v>#VALUE!</v>
      </c>
      <c r="AF133" s="139"/>
      <c r="AG133" s="145" t="e">
        <f ca="1">AE133
-IF('Financial Goals (non-recurring)'!$B$4=5,IF('Detailed Cash Flow Chart'!S133="",0,'Detailed Cash Flow Chart'!S133),0)
-IF('Financial Goals (non-recurring)'!$D$4=5,IF('Detailed Cash Flow Chart'!U133="",0,'Detailed Cash Flow Chart'!U133),0)
-IF('Financial Goals (non-recurring)'!$F$4=5,IF('Detailed Cash Flow Chart'!W133="",0,'Detailed Cash Flow Chart'!W133),0)
-IF('Financial Goals (non-recurring)'!$H$4=5,IF('Detailed Cash Flow Chart'!Y133="",0,'Detailed Cash Flow Chart'!Y133),0)
-IF('Financial Goals (non-recurring)'!$J$4=5,IF('Detailed Cash Flow Chart'!AA133="",0,'Detailed Cash Flow Chart'!AA133),0)
-IF('Financial Goals (recurring)'!$B$3=5,IF('Detailed Cash Flow Chart'!AG133="",0,'Detailed Cash Flow Chart'!AG133),0)
-IF('Financial Goals (recurring)'!$K$3=5,IF('Detailed Cash Flow Chart'!AN133="",0,'Detailed Cash Flow Chart'!AN133),0)</f>
        <v>#VALUE!</v>
      </c>
      <c r="AI133" s="145" t="e">
        <f ca="1">AG133
-IF('Financial Goals (non-recurring)'!$B$4=6,IF('Detailed Cash Flow Chart'!S133="",0,'Detailed Cash Flow Chart'!S133),0)
-IF('Financial Goals (non-recurring)'!$D$4=6,IF('Detailed Cash Flow Chart'!U133="",0,'Detailed Cash Flow Chart'!U133),0)
-IF('Financial Goals (non-recurring)'!$F$4=6,IF('Detailed Cash Flow Chart'!W133="",0,'Detailed Cash Flow Chart'!W133),0)
-IF('Financial Goals (non-recurring)'!$H$4=6,IF('Detailed Cash Flow Chart'!Y133="",0,'Detailed Cash Flow Chart'!Y133),0)
-IF('Financial Goals (non-recurring)'!$J$4=6,IF('Detailed Cash Flow Chart'!AA133="",0,'Detailed Cash Flow Chart'!AA133),0)
-IF('Financial Goals (recurring)'!$B$3=6,IF('Detailed Cash Flow Chart'!AG133="",0,'Detailed Cash Flow Chart'!AG133),0)
-IF('Financial Goals (recurring)'!$K$3=6,IF('Detailed Cash Flow Chart'!AN133="",0,'Detailed Cash Flow Chart'!AN133),0)</f>
        <v>#VALUE!</v>
      </c>
      <c r="AK133" s="145" t="e">
        <f ca="1">AI133
-IF('Financial Goals (non-recurring)'!$B$4=7,IF('Detailed Cash Flow Chart'!S133="",0,'Detailed Cash Flow Chart'!S133),0)
-IF('Financial Goals (non-recurring)'!$D$4=7,IF('Detailed Cash Flow Chart'!U133="",0,'Detailed Cash Flow Chart'!U133),0)
-IF('Financial Goals (non-recurring)'!$F$4=7,IF('Detailed Cash Flow Chart'!W133="",0,'Detailed Cash Flow Chart'!W133),0)
-IF('Financial Goals (non-recurring)'!$H$4=7,IF('Detailed Cash Flow Chart'!Y133="",0,'Detailed Cash Flow Chart'!Y133),0)
-IF('Financial Goals (non-recurring)'!$J$4=7,IF('Detailed Cash Flow Chart'!AA133="",0,'Detailed Cash Flow Chart'!AA133),0)
-IF('Financial Goals (recurring)'!$B$3=7,IF('Detailed Cash Flow Chart'!AG133="",0,'Detailed Cash Flow Chart'!AG133),0)
-IF('Financial Goals (recurring)'!$K$3=7,IF('Detailed Cash Flow Chart'!AN133="",0,'Detailed Cash Flow Chart'!AN133),0)</f>
        <v>#VALUE!</v>
      </c>
    </row>
    <row r="134" spans="1:37" ht="15.6">
      <c r="A134" s="38" t="str">
        <f ca="1">'Detailed Cash Flow Chart'!AJ134</f>
        <v/>
      </c>
      <c r="B134" s="40" t="str">
        <f ca="1">'Detailed Cash Flow Chart'!B134</f>
        <v/>
      </c>
      <c r="C134" s="87">
        <f t="shared" ca="1" si="34"/>
        <v>0</v>
      </c>
      <c r="D134" s="87">
        <f t="shared" ca="1" si="30"/>
        <v>0</v>
      </c>
      <c r="E134" s="87">
        <f t="shared" ca="1" si="31"/>
        <v>0</v>
      </c>
      <c r="F134" s="87">
        <f t="shared" ca="1" si="32"/>
        <v>0</v>
      </c>
      <c r="G134" s="87">
        <f t="shared" ca="1" si="33"/>
        <v>0</v>
      </c>
      <c r="H134" s="87">
        <f t="shared" ca="1" si="35"/>
        <v>0</v>
      </c>
      <c r="I134" s="87">
        <f ca="1">'Detailed Cash Flow Chart'!D134</f>
        <v>0</v>
      </c>
      <c r="J134" s="32" t="str">
        <f ca="1">'Detailed Cash Flow Chart'!C134</f>
        <v/>
      </c>
      <c r="K134" s="46">
        <f t="shared" ca="1" si="29"/>
        <v>0</v>
      </c>
      <c r="L134" s="32">
        <f ca="1">'Detailed Cash Flow Chart'!AQ134</f>
        <v>0</v>
      </c>
      <c r="M134" s="32">
        <f t="shared" ca="1" si="36"/>
        <v>0</v>
      </c>
      <c r="N134" s="28"/>
      <c r="O134" s="67"/>
      <c r="P134" s="67"/>
      <c r="Q134" s="67"/>
      <c r="R134" s="67"/>
      <c r="S134" s="67"/>
      <c r="T134" s="67"/>
      <c r="U134" s="67"/>
      <c r="W134" s="67"/>
      <c r="X134" s="67"/>
      <c r="Y134" s="140" t="e">
        <f ca="1">IF('Detailed Cash Flow Chart'!E134=0,NA(),M134-'Detailed Cash Flow Chart'!E134)</f>
        <v>#VALUE!</v>
      </c>
      <c r="Z134" s="83"/>
      <c r="AA134" s="141" t="e">
        <f ca="1">Y134
-IF('Financial Goals (non-recurring)'!$B$4=2,IF('Detailed Cash Flow Chart'!S134="",0,'Detailed Cash Flow Chart'!S134),0)
-IF('Financial Goals (non-recurring)'!$D$4=2,IF('Detailed Cash Flow Chart'!U134="",0,'Detailed Cash Flow Chart'!U134),0)
-IF('Financial Goals (non-recurring)'!$F$4=2,IF('Detailed Cash Flow Chart'!W134="",0,'Detailed Cash Flow Chart'!W134),0)
-IF('Financial Goals (non-recurring)'!$H$4=2,IF('Detailed Cash Flow Chart'!Y134="",0,'Detailed Cash Flow Chart'!Y134),0)
-IF('Financial Goals (non-recurring)'!$J$4=2,IF('Detailed Cash Flow Chart'!AA134="",0,'Detailed Cash Flow Chart'!AA134),0)
-IF('Financial Goals (recurring)'!$B$3=2,IF('Detailed Cash Flow Chart'!AG134="",0,'Detailed Cash Flow Chart'!AG134),0)
-IF('Financial Goals (recurring)'!$K$3=2,IF('Detailed Cash Flow Chart'!AN134="",0,'Detailed Cash Flow Chart'!AN134),0)</f>
        <v>#VALUE!</v>
      </c>
      <c r="AB134" s="139"/>
      <c r="AC134" s="140" t="e">
        <f ca="1">AA134
-IF('Financial Goals (non-recurring)'!$B$4=3,IF('Detailed Cash Flow Chart'!S134="",0,'Detailed Cash Flow Chart'!S134),0)
-IF('Financial Goals (non-recurring)'!$D$4=3,IF('Detailed Cash Flow Chart'!U134="",0,'Detailed Cash Flow Chart'!U134),0)
-IF('Financial Goals (non-recurring)'!$F$4=3,IF('Detailed Cash Flow Chart'!W134="",0,'Detailed Cash Flow Chart'!W134),0)
-IF('Financial Goals (non-recurring)'!$H$4=3,IF('Detailed Cash Flow Chart'!Y134="",0,'Detailed Cash Flow Chart'!Y134),0)
-IF('Financial Goals (non-recurring)'!$J$4=3,IF('Detailed Cash Flow Chart'!AA134="",0,'Detailed Cash Flow Chart'!AA134),0)
-IF('Financial Goals (recurring)'!$B$3=3,IF('Detailed Cash Flow Chart'!AG134="",0,'Detailed Cash Flow Chart'!AG134),0)
-IF('Financial Goals (recurring)'!$K$3=3,IF('Detailed Cash Flow Chart'!AN134="",0,'Detailed Cash Flow Chart'!AN134),0)</f>
        <v>#VALUE!</v>
      </c>
      <c r="AD134" s="83"/>
      <c r="AE134" s="146" t="e">
        <f ca="1">AC134
-IF('Financial Goals (non-recurring)'!$B$4=4,IF('Detailed Cash Flow Chart'!S134="",0,'Detailed Cash Flow Chart'!S134),0)
-IF('Financial Goals (non-recurring)'!$D$4=4,IF('Detailed Cash Flow Chart'!U134="",0,'Detailed Cash Flow Chart'!U134),0)
-IF('Financial Goals (non-recurring)'!$F$4=4,IF('Detailed Cash Flow Chart'!W134="",0,'Detailed Cash Flow Chart'!W134),0)
-IF('Financial Goals (non-recurring)'!$H$4=4,IF('Detailed Cash Flow Chart'!Y134="",0,'Detailed Cash Flow Chart'!Y134),0)
-IF('Financial Goals (non-recurring)'!$J$4=4,IF('Detailed Cash Flow Chart'!AA134="",0,'Detailed Cash Flow Chart'!AA134),0)
-IF('Financial Goals (recurring)'!$B$3=4,IF('Detailed Cash Flow Chart'!AG134="",0,'Detailed Cash Flow Chart'!AG134),0)
-IF('Financial Goals (recurring)'!$K$3=4,IF('Detailed Cash Flow Chart'!AN134="",0,'Detailed Cash Flow Chart'!AN134),0)</f>
        <v>#VALUE!</v>
      </c>
      <c r="AF134" s="139"/>
      <c r="AG134" s="145" t="e">
        <f ca="1">AE134
-IF('Financial Goals (non-recurring)'!$B$4=5,IF('Detailed Cash Flow Chart'!S134="",0,'Detailed Cash Flow Chart'!S134),0)
-IF('Financial Goals (non-recurring)'!$D$4=5,IF('Detailed Cash Flow Chart'!U134="",0,'Detailed Cash Flow Chart'!U134),0)
-IF('Financial Goals (non-recurring)'!$F$4=5,IF('Detailed Cash Flow Chart'!W134="",0,'Detailed Cash Flow Chart'!W134),0)
-IF('Financial Goals (non-recurring)'!$H$4=5,IF('Detailed Cash Flow Chart'!Y134="",0,'Detailed Cash Flow Chart'!Y134),0)
-IF('Financial Goals (non-recurring)'!$J$4=5,IF('Detailed Cash Flow Chart'!AA134="",0,'Detailed Cash Flow Chart'!AA134),0)
-IF('Financial Goals (recurring)'!$B$3=5,IF('Detailed Cash Flow Chart'!AG134="",0,'Detailed Cash Flow Chart'!AG134),0)
-IF('Financial Goals (recurring)'!$K$3=5,IF('Detailed Cash Flow Chart'!AN134="",0,'Detailed Cash Flow Chart'!AN134),0)</f>
        <v>#VALUE!</v>
      </c>
      <c r="AI134" s="145" t="e">
        <f ca="1">AG134
-IF('Financial Goals (non-recurring)'!$B$4=6,IF('Detailed Cash Flow Chart'!S134="",0,'Detailed Cash Flow Chart'!S134),0)
-IF('Financial Goals (non-recurring)'!$D$4=6,IF('Detailed Cash Flow Chart'!U134="",0,'Detailed Cash Flow Chart'!U134),0)
-IF('Financial Goals (non-recurring)'!$F$4=6,IF('Detailed Cash Flow Chart'!W134="",0,'Detailed Cash Flow Chart'!W134),0)
-IF('Financial Goals (non-recurring)'!$H$4=6,IF('Detailed Cash Flow Chart'!Y134="",0,'Detailed Cash Flow Chart'!Y134),0)
-IF('Financial Goals (non-recurring)'!$J$4=6,IF('Detailed Cash Flow Chart'!AA134="",0,'Detailed Cash Flow Chart'!AA134),0)
-IF('Financial Goals (recurring)'!$B$3=6,IF('Detailed Cash Flow Chart'!AG134="",0,'Detailed Cash Flow Chart'!AG134),0)
-IF('Financial Goals (recurring)'!$K$3=6,IF('Detailed Cash Flow Chart'!AN134="",0,'Detailed Cash Flow Chart'!AN134),0)</f>
        <v>#VALUE!</v>
      </c>
      <c r="AK134" s="145" t="e">
        <f ca="1">AI134
-IF('Financial Goals (non-recurring)'!$B$4=7,IF('Detailed Cash Flow Chart'!S134="",0,'Detailed Cash Flow Chart'!S134),0)
-IF('Financial Goals (non-recurring)'!$D$4=7,IF('Detailed Cash Flow Chart'!U134="",0,'Detailed Cash Flow Chart'!U134),0)
-IF('Financial Goals (non-recurring)'!$F$4=7,IF('Detailed Cash Flow Chart'!W134="",0,'Detailed Cash Flow Chart'!W134),0)
-IF('Financial Goals (non-recurring)'!$H$4=7,IF('Detailed Cash Flow Chart'!Y134="",0,'Detailed Cash Flow Chart'!Y134),0)
-IF('Financial Goals (non-recurring)'!$J$4=7,IF('Detailed Cash Flow Chart'!AA134="",0,'Detailed Cash Flow Chart'!AA134),0)
-IF('Financial Goals (recurring)'!$B$3=7,IF('Detailed Cash Flow Chart'!AG134="",0,'Detailed Cash Flow Chart'!AG134),0)
-IF('Financial Goals (recurring)'!$K$3=7,IF('Detailed Cash Flow Chart'!AN134="",0,'Detailed Cash Flow Chart'!AN134),0)</f>
        <v>#VALUE!</v>
      </c>
    </row>
    <row r="135" spans="1:37" ht="15.6">
      <c r="A135" s="38" t="str">
        <f ca="1">'Detailed Cash Flow Chart'!AJ135</f>
        <v/>
      </c>
      <c r="B135" s="40" t="str">
        <f ca="1">'Detailed Cash Flow Chart'!B135</f>
        <v/>
      </c>
      <c r="C135" s="87">
        <f t="shared" ca="1" si="34"/>
        <v>0</v>
      </c>
      <c r="D135" s="87">
        <f t="shared" ca="1" si="30"/>
        <v>0</v>
      </c>
      <c r="E135" s="87">
        <f t="shared" ca="1" si="31"/>
        <v>0</v>
      </c>
      <c r="F135" s="87">
        <f t="shared" ca="1" si="32"/>
        <v>0</v>
      </c>
      <c r="G135" s="87">
        <f t="shared" ca="1" si="33"/>
        <v>0</v>
      </c>
      <c r="H135" s="87">
        <f t="shared" ca="1" si="35"/>
        <v>0</v>
      </c>
      <c r="I135" s="87">
        <f ca="1">'Detailed Cash Flow Chart'!D135</f>
        <v>0</v>
      </c>
      <c r="J135" s="32" t="str">
        <f ca="1">'Detailed Cash Flow Chart'!C135</f>
        <v/>
      </c>
      <c r="K135" s="46">
        <f t="shared" ca="1" si="29"/>
        <v>0</v>
      </c>
      <c r="L135" s="32">
        <f ca="1">'Detailed Cash Flow Chart'!AQ135</f>
        <v>0</v>
      </c>
      <c r="M135" s="32">
        <f t="shared" ca="1" si="36"/>
        <v>0</v>
      </c>
      <c r="N135" s="28"/>
      <c r="O135" s="67"/>
      <c r="P135" s="67"/>
      <c r="Q135" s="67"/>
      <c r="R135" s="67"/>
      <c r="S135" s="67"/>
      <c r="T135" s="67"/>
      <c r="U135" s="67"/>
      <c r="W135" s="67"/>
      <c r="X135" s="67"/>
      <c r="Y135" s="140" t="e">
        <f ca="1">IF('Detailed Cash Flow Chart'!E135=0,NA(),M135-'Detailed Cash Flow Chart'!E135)</f>
        <v>#VALUE!</v>
      </c>
      <c r="Z135" s="83"/>
      <c r="AA135" s="141" t="e">
        <f ca="1">Y135
-IF('Financial Goals (non-recurring)'!$B$4=2,IF('Detailed Cash Flow Chart'!S135="",0,'Detailed Cash Flow Chart'!S135),0)
-IF('Financial Goals (non-recurring)'!$D$4=2,IF('Detailed Cash Flow Chart'!U135="",0,'Detailed Cash Flow Chart'!U135),0)
-IF('Financial Goals (non-recurring)'!$F$4=2,IF('Detailed Cash Flow Chart'!W135="",0,'Detailed Cash Flow Chart'!W135),0)
-IF('Financial Goals (non-recurring)'!$H$4=2,IF('Detailed Cash Flow Chart'!Y135="",0,'Detailed Cash Flow Chart'!Y135),0)
-IF('Financial Goals (non-recurring)'!$J$4=2,IF('Detailed Cash Flow Chart'!AA135="",0,'Detailed Cash Flow Chart'!AA135),0)
-IF('Financial Goals (recurring)'!$B$3=2,IF('Detailed Cash Flow Chart'!AG135="",0,'Detailed Cash Flow Chart'!AG135),0)
-IF('Financial Goals (recurring)'!$K$3=2,IF('Detailed Cash Flow Chart'!AN135="",0,'Detailed Cash Flow Chart'!AN135),0)</f>
        <v>#VALUE!</v>
      </c>
      <c r="AB135" s="139"/>
      <c r="AC135" s="140" t="e">
        <f ca="1">AA135
-IF('Financial Goals (non-recurring)'!$B$4=3,IF('Detailed Cash Flow Chart'!S135="",0,'Detailed Cash Flow Chart'!S135),0)
-IF('Financial Goals (non-recurring)'!$D$4=3,IF('Detailed Cash Flow Chart'!U135="",0,'Detailed Cash Flow Chart'!U135),0)
-IF('Financial Goals (non-recurring)'!$F$4=3,IF('Detailed Cash Flow Chart'!W135="",0,'Detailed Cash Flow Chart'!W135),0)
-IF('Financial Goals (non-recurring)'!$H$4=3,IF('Detailed Cash Flow Chart'!Y135="",0,'Detailed Cash Flow Chart'!Y135),0)
-IF('Financial Goals (non-recurring)'!$J$4=3,IF('Detailed Cash Flow Chart'!AA135="",0,'Detailed Cash Flow Chart'!AA135),0)
-IF('Financial Goals (recurring)'!$B$3=3,IF('Detailed Cash Flow Chart'!AG135="",0,'Detailed Cash Flow Chart'!AG135),0)
-IF('Financial Goals (recurring)'!$K$3=3,IF('Detailed Cash Flow Chart'!AN135="",0,'Detailed Cash Flow Chart'!AN135),0)</f>
        <v>#VALUE!</v>
      </c>
      <c r="AD135" s="83"/>
      <c r="AE135" s="146" t="e">
        <f ca="1">AC135
-IF('Financial Goals (non-recurring)'!$B$4=4,IF('Detailed Cash Flow Chart'!S135="",0,'Detailed Cash Flow Chart'!S135),0)
-IF('Financial Goals (non-recurring)'!$D$4=4,IF('Detailed Cash Flow Chart'!U135="",0,'Detailed Cash Flow Chart'!U135),0)
-IF('Financial Goals (non-recurring)'!$F$4=4,IF('Detailed Cash Flow Chart'!W135="",0,'Detailed Cash Flow Chart'!W135),0)
-IF('Financial Goals (non-recurring)'!$H$4=4,IF('Detailed Cash Flow Chart'!Y135="",0,'Detailed Cash Flow Chart'!Y135),0)
-IF('Financial Goals (non-recurring)'!$J$4=4,IF('Detailed Cash Flow Chart'!AA135="",0,'Detailed Cash Flow Chart'!AA135),0)
-IF('Financial Goals (recurring)'!$B$3=4,IF('Detailed Cash Flow Chart'!AG135="",0,'Detailed Cash Flow Chart'!AG135),0)
-IF('Financial Goals (recurring)'!$K$3=4,IF('Detailed Cash Flow Chart'!AN135="",0,'Detailed Cash Flow Chart'!AN135),0)</f>
        <v>#VALUE!</v>
      </c>
      <c r="AF135" s="139"/>
      <c r="AG135" s="145" t="e">
        <f ca="1">AE135
-IF('Financial Goals (non-recurring)'!$B$4=5,IF('Detailed Cash Flow Chart'!S135="",0,'Detailed Cash Flow Chart'!S135),0)
-IF('Financial Goals (non-recurring)'!$D$4=5,IF('Detailed Cash Flow Chart'!U135="",0,'Detailed Cash Flow Chart'!U135),0)
-IF('Financial Goals (non-recurring)'!$F$4=5,IF('Detailed Cash Flow Chart'!W135="",0,'Detailed Cash Flow Chart'!W135),0)
-IF('Financial Goals (non-recurring)'!$H$4=5,IF('Detailed Cash Flow Chart'!Y135="",0,'Detailed Cash Flow Chart'!Y135),0)
-IF('Financial Goals (non-recurring)'!$J$4=5,IF('Detailed Cash Flow Chart'!AA135="",0,'Detailed Cash Flow Chart'!AA135),0)
-IF('Financial Goals (recurring)'!$B$3=5,IF('Detailed Cash Flow Chart'!AG135="",0,'Detailed Cash Flow Chart'!AG135),0)
-IF('Financial Goals (recurring)'!$K$3=5,IF('Detailed Cash Flow Chart'!AN135="",0,'Detailed Cash Flow Chart'!AN135),0)</f>
        <v>#VALUE!</v>
      </c>
      <c r="AI135" s="145" t="e">
        <f ca="1">AG135
-IF('Financial Goals (non-recurring)'!$B$4=6,IF('Detailed Cash Flow Chart'!S135="",0,'Detailed Cash Flow Chart'!S135),0)
-IF('Financial Goals (non-recurring)'!$D$4=6,IF('Detailed Cash Flow Chart'!U135="",0,'Detailed Cash Flow Chart'!U135),0)
-IF('Financial Goals (non-recurring)'!$F$4=6,IF('Detailed Cash Flow Chart'!W135="",0,'Detailed Cash Flow Chart'!W135),0)
-IF('Financial Goals (non-recurring)'!$H$4=6,IF('Detailed Cash Flow Chart'!Y135="",0,'Detailed Cash Flow Chart'!Y135),0)
-IF('Financial Goals (non-recurring)'!$J$4=6,IF('Detailed Cash Flow Chart'!AA135="",0,'Detailed Cash Flow Chart'!AA135),0)
-IF('Financial Goals (recurring)'!$B$3=6,IF('Detailed Cash Flow Chart'!AG135="",0,'Detailed Cash Flow Chart'!AG135),0)
-IF('Financial Goals (recurring)'!$K$3=6,IF('Detailed Cash Flow Chart'!AN135="",0,'Detailed Cash Flow Chart'!AN135),0)</f>
        <v>#VALUE!</v>
      </c>
      <c r="AK135" s="145" t="e">
        <f ca="1">AI135
-IF('Financial Goals (non-recurring)'!$B$4=7,IF('Detailed Cash Flow Chart'!S135="",0,'Detailed Cash Flow Chart'!S135),0)
-IF('Financial Goals (non-recurring)'!$D$4=7,IF('Detailed Cash Flow Chart'!U135="",0,'Detailed Cash Flow Chart'!U135),0)
-IF('Financial Goals (non-recurring)'!$F$4=7,IF('Detailed Cash Flow Chart'!W135="",0,'Detailed Cash Flow Chart'!W135),0)
-IF('Financial Goals (non-recurring)'!$H$4=7,IF('Detailed Cash Flow Chart'!Y135="",0,'Detailed Cash Flow Chart'!Y135),0)
-IF('Financial Goals (non-recurring)'!$J$4=7,IF('Detailed Cash Flow Chart'!AA135="",0,'Detailed Cash Flow Chart'!AA135),0)
-IF('Financial Goals (recurring)'!$B$3=7,IF('Detailed Cash Flow Chart'!AG135="",0,'Detailed Cash Flow Chart'!AG135),0)
-IF('Financial Goals (recurring)'!$K$3=7,IF('Detailed Cash Flow Chart'!AN135="",0,'Detailed Cash Flow Chart'!AN135),0)</f>
        <v>#VALUE!</v>
      </c>
    </row>
    <row r="136" spans="1:37" ht="15.6">
      <c r="A136" s="38" t="str">
        <f ca="1">'Detailed Cash Flow Chart'!AJ136</f>
        <v/>
      </c>
      <c r="B136" s="40" t="str">
        <f ca="1">'Detailed Cash Flow Chart'!B136</f>
        <v/>
      </c>
      <c r="C136" s="87">
        <f t="shared" ca="1" si="34"/>
        <v>0</v>
      </c>
      <c r="D136" s="87">
        <f t="shared" ca="1" si="30"/>
        <v>0</v>
      </c>
      <c r="E136" s="87">
        <f t="shared" ca="1" si="31"/>
        <v>0</v>
      </c>
      <c r="F136" s="87">
        <f t="shared" ca="1" si="32"/>
        <v>0</v>
      </c>
      <c r="G136" s="87">
        <f t="shared" ca="1" si="33"/>
        <v>0</v>
      </c>
      <c r="H136" s="87">
        <f t="shared" ca="1" si="35"/>
        <v>0</v>
      </c>
      <c r="I136" s="87">
        <f ca="1">'Detailed Cash Flow Chart'!D136</f>
        <v>0</v>
      </c>
      <c r="J136" s="32" t="str">
        <f ca="1">'Detailed Cash Flow Chart'!C136</f>
        <v/>
      </c>
      <c r="K136" s="46">
        <f t="shared" ca="1" si="29"/>
        <v>0</v>
      </c>
      <c r="L136" s="32">
        <f ca="1">'Detailed Cash Flow Chart'!AQ136</f>
        <v>0</v>
      </c>
      <c r="M136" s="32">
        <f t="shared" ca="1" si="36"/>
        <v>0</v>
      </c>
      <c r="N136" s="28"/>
      <c r="O136" s="67"/>
      <c r="P136" s="67"/>
      <c r="Q136" s="67"/>
      <c r="R136" s="67"/>
      <c r="S136" s="67"/>
      <c r="T136" s="67"/>
      <c r="U136" s="67"/>
      <c r="W136" s="67"/>
      <c r="X136" s="67"/>
      <c r="Y136" s="140" t="e">
        <f ca="1">IF('Detailed Cash Flow Chart'!E136=0,NA(),M136-'Detailed Cash Flow Chart'!E136)</f>
        <v>#VALUE!</v>
      </c>
      <c r="Z136" s="83"/>
      <c r="AA136" s="141" t="e">
        <f ca="1">Y136
-IF('Financial Goals (non-recurring)'!$B$4=2,IF('Detailed Cash Flow Chart'!S136="",0,'Detailed Cash Flow Chart'!S136),0)
-IF('Financial Goals (non-recurring)'!$D$4=2,IF('Detailed Cash Flow Chart'!U136="",0,'Detailed Cash Flow Chart'!U136),0)
-IF('Financial Goals (non-recurring)'!$F$4=2,IF('Detailed Cash Flow Chart'!W136="",0,'Detailed Cash Flow Chart'!W136),0)
-IF('Financial Goals (non-recurring)'!$H$4=2,IF('Detailed Cash Flow Chart'!Y136="",0,'Detailed Cash Flow Chart'!Y136),0)
-IF('Financial Goals (non-recurring)'!$J$4=2,IF('Detailed Cash Flow Chart'!AA136="",0,'Detailed Cash Flow Chart'!AA136),0)
-IF('Financial Goals (recurring)'!$B$3=2,IF('Detailed Cash Flow Chart'!AG136="",0,'Detailed Cash Flow Chart'!AG136),0)
-IF('Financial Goals (recurring)'!$K$3=2,IF('Detailed Cash Flow Chart'!AN136="",0,'Detailed Cash Flow Chart'!AN136),0)</f>
        <v>#VALUE!</v>
      </c>
      <c r="AB136" s="139"/>
      <c r="AC136" s="140" t="e">
        <f ca="1">AA136
-IF('Financial Goals (non-recurring)'!$B$4=3,IF('Detailed Cash Flow Chart'!S136="",0,'Detailed Cash Flow Chart'!S136),0)
-IF('Financial Goals (non-recurring)'!$D$4=3,IF('Detailed Cash Flow Chart'!U136="",0,'Detailed Cash Flow Chart'!U136),0)
-IF('Financial Goals (non-recurring)'!$F$4=3,IF('Detailed Cash Flow Chart'!W136="",0,'Detailed Cash Flow Chart'!W136),0)
-IF('Financial Goals (non-recurring)'!$H$4=3,IF('Detailed Cash Flow Chart'!Y136="",0,'Detailed Cash Flow Chart'!Y136),0)
-IF('Financial Goals (non-recurring)'!$J$4=3,IF('Detailed Cash Flow Chart'!AA136="",0,'Detailed Cash Flow Chart'!AA136),0)
-IF('Financial Goals (recurring)'!$B$3=3,IF('Detailed Cash Flow Chart'!AG136="",0,'Detailed Cash Flow Chart'!AG136),0)
-IF('Financial Goals (recurring)'!$K$3=3,IF('Detailed Cash Flow Chart'!AN136="",0,'Detailed Cash Flow Chart'!AN136),0)</f>
        <v>#VALUE!</v>
      </c>
      <c r="AD136" s="83"/>
      <c r="AE136" s="146" t="e">
        <f ca="1">AC136
-IF('Financial Goals (non-recurring)'!$B$4=4,IF('Detailed Cash Flow Chart'!S136="",0,'Detailed Cash Flow Chart'!S136),0)
-IF('Financial Goals (non-recurring)'!$D$4=4,IF('Detailed Cash Flow Chart'!U136="",0,'Detailed Cash Flow Chart'!U136),0)
-IF('Financial Goals (non-recurring)'!$F$4=4,IF('Detailed Cash Flow Chart'!W136="",0,'Detailed Cash Flow Chart'!W136),0)
-IF('Financial Goals (non-recurring)'!$H$4=4,IF('Detailed Cash Flow Chart'!Y136="",0,'Detailed Cash Flow Chart'!Y136),0)
-IF('Financial Goals (non-recurring)'!$J$4=4,IF('Detailed Cash Flow Chart'!AA136="",0,'Detailed Cash Flow Chart'!AA136),0)
-IF('Financial Goals (recurring)'!$B$3=4,IF('Detailed Cash Flow Chart'!AG136="",0,'Detailed Cash Flow Chart'!AG136),0)
-IF('Financial Goals (recurring)'!$K$3=4,IF('Detailed Cash Flow Chart'!AN136="",0,'Detailed Cash Flow Chart'!AN136),0)</f>
        <v>#VALUE!</v>
      </c>
      <c r="AF136" s="139"/>
      <c r="AG136" s="145" t="e">
        <f ca="1">AE136
-IF('Financial Goals (non-recurring)'!$B$4=5,IF('Detailed Cash Flow Chart'!S136="",0,'Detailed Cash Flow Chart'!S136),0)
-IF('Financial Goals (non-recurring)'!$D$4=5,IF('Detailed Cash Flow Chart'!U136="",0,'Detailed Cash Flow Chart'!U136),0)
-IF('Financial Goals (non-recurring)'!$F$4=5,IF('Detailed Cash Flow Chart'!W136="",0,'Detailed Cash Flow Chart'!W136),0)
-IF('Financial Goals (non-recurring)'!$H$4=5,IF('Detailed Cash Flow Chart'!Y136="",0,'Detailed Cash Flow Chart'!Y136),0)
-IF('Financial Goals (non-recurring)'!$J$4=5,IF('Detailed Cash Flow Chart'!AA136="",0,'Detailed Cash Flow Chart'!AA136),0)
-IF('Financial Goals (recurring)'!$B$3=5,IF('Detailed Cash Flow Chart'!AG136="",0,'Detailed Cash Flow Chart'!AG136),0)
-IF('Financial Goals (recurring)'!$K$3=5,IF('Detailed Cash Flow Chart'!AN136="",0,'Detailed Cash Flow Chart'!AN136),0)</f>
        <v>#VALUE!</v>
      </c>
      <c r="AI136" s="145" t="e">
        <f ca="1">AG136
-IF('Financial Goals (non-recurring)'!$B$4=6,IF('Detailed Cash Flow Chart'!S136="",0,'Detailed Cash Flow Chart'!S136),0)
-IF('Financial Goals (non-recurring)'!$D$4=6,IF('Detailed Cash Flow Chart'!U136="",0,'Detailed Cash Flow Chart'!U136),0)
-IF('Financial Goals (non-recurring)'!$F$4=6,IF('Detailed Cash Flow Chart'!W136="",0,'Detailed Cash Flow Chart'!W136),0)
-IF('Financial Goals (non-recurring)'!$H$4=6,IF('Detailed Cash Flow Chart'!Y136="",0,'Detailed Cash Flow Chart'!Y136),0)
-IF('Financial Goals (non-recurring)'!$J$4=6,IF('Detailed Cash Flow Chart'!AA136="",0,'Detailed Cash Flow Chart'!AA136),0)
-IF('Financial Goals (recurring)'!$B$3=6,IF('Detailed Cash Flow Chart'!AG136="",0,'Detailed Cash Flow Chart'!AG136),0)
-IF('Financial Goals (recurring)'!$K$3=6,IF('Detailed Cash Flow Chart'!AN136="",0,'Detailed Cash Flow Chart'!AN136),0)</f>
        <v>#VALUE!</v>
      </c>
      <c r="AK136" s="145" t="e">
        <f ca="1">AI136
-IF('Financial Goals (non-recurring)'!$B$4=7,IF('Detailed Cash Flow Chart'!S136="",0,'Detailed Cash Flow Chart'!S136),0)
-IF('Financial Goals (non-recurring)'!$D$4=7,IF('Detailed Cash Flow Chart'!U136="",0,'Detailed Cash Flow Chart'!U136),0)
-IF('Financial Goals (non-recurring)'!$F$4=7,IF('Detailed Cash Flow Chart'!W136="",0,'Detailed Cash Flow Chart'!W136),0)
-IF('Financial Goals (non-recurring)'!$H$4=7,IF('Detailed Cash Flow Chart'!Y136="",0,'Detailed Cash Flow Chart'!Y136),0)
-IF('Financial Goals (non-recurring)'!$J$4=7,IF('Detailed Cash Flow Chart'!AA136="",0,'Detailed Cash Flow Chart'!AA136),0)
-IF('Financial Goals (recurring)'!$B$3=7,IF('Detailed Cash Flow Chart'!AG136="",0,'Detailed Cash Flow Chart'!AG136),0)
-IF('Financial Goals (recurring)'!$K$3=7,IF('Detailed Cash Flow Chart'!AN136="",0,'Detailed Cash Flow Chart'!AN136),0)</f>
        <v>#VALUE!</v>
      </c>
    </row>
    <row r="137" spans="1:37" ht="15.6">
      <c r="A137" s="38" t="str">
        <f ca="1">'Detailed Cash Flow Chart'!AJ137</f>
        <v/>
      </c>
      <c r="B137" s="40" t="str">
        <f ca="1">'Detailed Cash Flow Chart'!B137</f>
        <v/>
      </c>
      <c r="C137" s="87">
        <f t="shared" ca="1" si="34"/>
        <v>0</v>
      </c>
      <c r="D137" s="87">
        <f t="shared" ca="1" si="30"/>
        <v>0</v>
      </c>
      <c r="E137" s="87">
        <f t="shared" ca="1" si="31"/>
        <v>0</v>
      </c>
      <c r="F137" s="87">
        <f t="shared" ca="1" si="32"/>
        <v>0</v>
      </c>
      <c r="G137" s="87">
        <f t="shared" ca="1" si="33"/>
        <v>0</v>
      </c>
      <c r="H137" s="87">
        <f t="shared" ca="1" si="35"/>
        <v>0</v>
      </c>
      <c r="I137" s="87">
        <f ca="1">'Detailed Cash Flow Chart'!D137</f>
        <v>0</v>
      </c>
      <c r="J137" s="32" t="str">
        <f ca="1">'Detailed Cash Flow Chart'!C137</f>
        <v/>
      </c>
      <c r="K137" s="46">
        <f t="shared" ca="1" si="29"/>
        <v>0</v>
      </c>
      <c r="L137" s="32">
        <f ca="1">'Detailed Cash Flow Chart'!AQ137</f>
        <v>0</v>
      </c>
      <c r="M137" s="32">
        <f t="shared" ca="1" si="36"/>
        <v>0</v>
      </c>
      <c r="N137" s="28"/>
      <c r="O137" s="67"/>
      <c r="P137" s="67"/>
      <c r="Q137" s="67"/>
      <c r="R137" s="67"/>
      <c r="S137" s="67"/>
      <c r="T137" s="67"/>
      <c r="U137" s="67"/>
      <c r="W137" s="67"/>
      <c r="X137" s="67"/>
      <c r="Y137" s="140" t="e">
        <f ca="1">IF('Detailed Cash Flow Chart'!E137=0,NA(),M137-'Detailed Cash Flow Chart'!E137)</f>
        <v>#VALUE!</v>
      </c>
      <c r="Z137" s="83"/>
      <c r="AA137" s="141" t="e">
        <f ca="1">Y137
-IF('Financial Goals (non-recurring)'!$B$4=2,IF('Detailed Cash Flow Chart'!S137="",0,'Detailed Cash Flow Chart'!S137),0)
-IF('Financial Goals (non-recurring)'!$D$4=2,IF('Detailed Cash Flow Chart'!U137="",0,'Detailed Cash Flow Chart'!U137),0)
-IF('Financial Goals (non-recurring)'!$F$4=2,IF('Detailed Cash Flow Chart'!W137="",0,'Detailed Cash Flow Chart'!W137),0)
-IF('Financial Goals (non-recurring)'!$H$4=2,IF('Detailed Cash Flow Chart'!Y137="",0,'Detailed Cash Flow Chart'!Y137),0)
-IF('Financial Goals (non-recurring)'!$J$4=2,IF('Detailed Cash Flow Chart'!AA137="",0,'Detailed Cash Flow Chart'!AA137),0)
-IF('Financial Goals (recurring)'!$B$3=2,IF('Detailed Cash Flow Chart'!AG137="",0,'Detailed Cash Flow Chart'!AG137),0)
-IF('Financial Goals (recurring)'!$K$3=2,IF('Detailed Cash Flow Chart'!AN137="",0,'Detailed Cash Flow Chart'!AN137),0)</f>
        <v>#VALUE!</v>
      </c>
      <c r="AB137" s="139"/>
      <c r="AC137" s="140" t="e">
        <f ca="1">AA137
-IF('Financial Goals (non-recurring)'!$B$4=3,IF('Detailed Cash Flow Chart'!S137="",0,'Detailed Cash Flow Chart'!S137),0)
-IF('Financial Goals (non-recurring)'!$D$4=3,IF('Detailed Cash Flow Chart'!U137="",0,'Detailed Cash Flow Chart'!U137),0)
-IF('Financial Goals (non-recurring)'!$F$4=3,IF('Detailed Cash Flow Chart'!W137="",0,'Detailed Cash Flow Chart'!W137),0)
-IF('Financial Goals (non-recurring)'!$H$4=3,IF('Detailed Cash Flow Chart'!Y137="",0,'Detailed Cash Flow Chart'!Y137),0)
-IF('Financial Goals (non-recurring)'!$J$4=3,IF('Detailed Cash Flow Chart'!AA137="",0,'Detailed Cash Flow Chart'!AA137),0)
-IF('Financial Goals (recurring)'!$B$3=3,IF('Detailed Cash Flow Chart'!AG137="",0,'Detailed Cash Flow Chart'!AG137),0)
-IF('Financial Goals (recurring)'!$K$3=3,IF('Detailed Cash Flow Chart'!AN137="",0,'Detailed Cash Flow Chart'!AN137),0)</f>
        <v>#VALUE!</v>
      </c>
      <c r="AD137" s="83"/>
      <c r="AE137" s="146" t="e">
        <f ca="1">AC137
-IF('Financial Goals (non-recurring)'!$B$4=4,IF('Detailed Cash Flow Chart'!S137="",0,'Detailed Cash Flow Chart'!S137),0)
-IF('Financial Goals (non-recurring)'!$D$4=4,IF('Detailed Cash Flow Chart'!U137="",0,'Detailed Cash Flow Chart'!U137),0)
-IF('Financial Goals (non-recurring)'!$F$4=4,IF('Detailed Cash Flow Chart'!W137="",0,'Detailed Cash Flow Chart'!W137),0)
-IF('Financial Goals (non-recurring)'!$H$4=4,IF('Detailed Cash Flow Chart'!Y137="",0,'Detailed Cash Flow Chart'!Y137),0)
-IF('Financial Goals (non-recurring)'!$J$4=4,IF('Detailed Cash Flow Chart'!AA137="",0,'Detailed Cash Flow Chart'!AA137),0)
-IF('Financial Goals (recurring)'!$B$3=4,IF('Detailed Cash Flow Chart'!AG137="",0,'Detailed Cash Flow Chart'!AG137),0)
-IF('Financial Goals (recurring)'!$K$3=4,IF('Detailed Cash Flow Chart'!AN137="",0,'Detailed Cash Flow Chart'!AN137),0)</f>
        <v>#VALUE!</v>
      </c>
      <c r="AF137" s="139"/>
      <c r="AG137" s="145" t="e">
        <f ca="1">AE137
-IF('Financial Goals (non-recurring)'!$B$4=5,IF('Detailed Cash Flow Chart'!S137="",0,'Detailed Cash Flow Chart'!S137),0)
-IF('Financial Goals (non-recurring)'!$D$4=5,IF('Detailed Cash Flow Chart'!U137="",0,'Detailed Cash Flow Chart'!U137),0)
-IF('Financial Goals (non-recurring)'!$F$4=5,IF('Detailed Cash Flow Chart'!W137="",0,'Detailed Cash Flow Chart'!W137),0)
-IF('Financial Goals (non-recurring)'!$H$4=5,IF('Detailed Cash Flow Chart'!Y137="",0,'Detailed Cash Flow Chart'!Y137),0)
-IF('Financial Goals (non-recurring)'!$J$4=5,IF('Detailed Cash Flow Chart'!AA137="",0,'Detailed Cash Flow Chart'!AA137),0)
-IF('Financial Goals (recurring)'!$B$3=5,IF('Detailed Cash Flow Chart'!AG137="",0,'Detailed Cash Flow Chart'!AG137),0)
-IF('Financial Goals (recurring)'!$K$3=5,IF('Detailed Cash Flow Chart'!AN137="",0,'Detailed Cash Flow Chart'!AN137),0)</f>
        <v>#VALUE!</v>
      </c>
      <c r="AI137" s="145" t="e">
        <f ca="1">AG137
-IF('Financial Goals (non-recurring)'!$B$4=6,IF('Detailed Cash Flow Chart'!S137="",0,'Detailed Cash Flow Chart'!S137),0)
-IF('Financial Goals (non-recurring)'!$D$4=6,IF('Detailed Cash Flow Chart'!U137="",0,'Detailed Cash Flow Chart'!U137),0)
-IF('Financial Goals (non-recurring)'!$F$4=6,IF('Detailed Cash Flow Chart'!W137="",0,'Detailed Cash Flow Chart'!W137),0)
-IF('Financial Goals (non-recurring)'!$H$4=6,IF('Detailed Cash Flow Chart'!Y137="",0,'Detailed Cash Flow Chart'!Y137),0)
-IF('Financial Goals (non-recurring)'!$J$4=6,IF('Detailed Cash Flow Chart'!AA137="",0,'Detailed Cash Flow Chart'!AA137),0)
-IF('Financial Goals (recurring)'!$B$3=6,IF('Detailed Cash Flow Chart'!AG137="",0,'Detailed Cash Flow Chart'!AG137),0)
-IF('Financial Goals (recurring)'!$K$3=6,IF('Detailed Cash Flow Chart'!AN137="",0,'Detailed Cash Flow Chart'!AN137),0)</f>
        <v>#VALUE!</v>
      </c>
      <c r="AK137" s="145" t="e">
        <f ca="1">AI137
-IF('Financial Goals (non-recurring)'!$B$4=7,IF('Detailed Cash Flow Chart'!S137="",0,'Detailed Cash Flow Chart'!S137),0)
-IF('Financial Goals (non-recurring)'!$D$4=7,IF('Detailed Cash Flow Chart'!U137="",0,'Detailed Cash Flow Chart'!U137),0)
-IF('Financial Goals (non-recurring)'!$F$4=7,IF('Detailed Cash Flow Chart'!W137="",0,'Detailed Cash Flow Chart'!W137),0)
-IF('Financial Goals (non-recurring)'!$H$4=7,IF('Detailed Cash Flow Chart'!Y137="",0,'Detailed Cash Flow Chart'!Y137),0)
-IF('Financial Goals (non-recurring)'!$J$4=7,IF('Detailed Cash Flow Chart'!AA137="",0,'Detailed Cash Flow Chart'!AA137),0)
-IF('Financial Goals (recurring)'!$B$3=7,IF('Detailed Cash Flow Chart'!AG137="",0,'Detailed Cash Flow Chart'!AG137),0)
-IF('Financial Goals (recurring)'!$K$3=7,IF('Detailed Cash Flow Chart'!AN137="",0,'Detailed Cash Flow Chart'!AN137),0)</f>
        <v>#VALUE!</v>
      </c>
    </row>
    <row r="138" spans="1:37" ht="15.6">
      <c r="A138" s="38" t="str">
        <f ca="1">'Detailed Cash Flow Chart'!AJ138</f>
        <v/>
      </c>
      <c r="B138" s="40" t="str">
        <f ca="1">'Detailed Cash Flow Chart'!B138</f>
        <v/>
      </c>
      <c r="C138" s="87">
        <f t="shared" ca="1" si="34"/>
        <v>0</v>
      </c>
      <c r="D138" s="87">
        <f t="shared" ca="1" si="30"/>
        <v>0</v>
      </c>
      <c r="E138" s="87">
        <f t="shared" ca="1" si="31"/>
        <v>0</v>
      </c>
      <c r="F138" s="87">
        <f t="shared" ca="1" si="32"/>
        <v>0</v>
      </c>
      <c r="G138" s="87">
        <f t="shared" ca="1" si="33"/>
        <v>0</v>
      </c>
      <c r="H138" s="87">
        <f t="shared" ca="1" si="35"/>
        <v>0</v>
      </c>
      <c r="I138" s="87">
        <f ca="1">'Detailed Cash Flow Chart'!D138</f>
        <v>0</v>
      </c>
      <c r="J138" s="32" t="str">
        <f ca="1">'Detailed Cash Flow Chart'!C138</f>
        <v/>
      </c>
      <c r="K138" s="46">
        <f t="shared" ca="1" si="29"/>
        <v>0</v>
      </c>
      <c r="L138" s="32">
        <f ca="1">'Detailed Cash Flow Chart'!AQ138</f>
        <v>0</v>
      </c>
      <c r="M138" s="32">
        <f t="shared" ca="1" si="36"/>
        <v>0</v>
      </c>
      <c r="N138" s="28"/>
      <c r="O138" s="67"/>
      <c r="P138" s="67"/>
      <c r="Q138" s="67"/>
      <c r="R138" s="67"/>
      <c r="S138" s="67"/>
      <c r="T138" s="67"/>
      <c r="U138" s="67"/>
      <c r="W138" s="67"/>
      <c r="X138" s="67"/>
      <c r="Y138" s="140" t="e">
        <f ca="1">IF('Detailed Cash Flow Chart'!E138=0,NA(),M138-'Detailed Cash Flow Chart'!E138)</f>
        <v>#VALUE!</v>
      </c>
      <c r="Z138" s="83"/>
      <c r="AA138" s="141" t="e">
        <f ca="1">Y138
-IF('Financial Goals (non-recurring)'!$B$4=2,IF('Detailed Cash Flow Chart'!S138="",0,'Detailed Cash Flow Chart'!S138),0)
-IF('Financial Goals (non-recurring)'!$D$4=2,IF('Detailed Cash Flow Chart'!U138="",0,'Detailed Cash Flow Chart'!U138),0)
-IF('Financial Goals (non-recurring)'!$F$4=2,IF('Detailed Cash Flow Chart'!W138="",0,'Detailed Cash Flow Chart'!W138),0)
-IF('Financial Goals (non-recurring)'!$H$4=2,IF('Detailed Cash Flow Chart'!Y138="",0,'Detailed Cash Flow Chart'!Y138),0)
-IF('Financial Goals (non-recurring)'!$J$4=2,IF('Detailed Cash Flow Chart'!AA138="",0,'Detailed Cash Flow Chart'!AA138),0)
-IF('Financial Goals (recurring)'!$B$3=2,IF('Detailed Cash Flow Chart'!AG138="",0,'Detailed Cash Flow Chart'!AG138),0)
-IF('Financial Goals (recurring)'!$K$3=2,IF('Detailed Cash Flow Chart'!AN138="",0,'Detailed Cash Flow Chart'!AN138),0)</f>
        <v>#VALUE!</v>
      </c>
      <c r="AB138" s="139"/>
      <c r="AC138" s="140" t="e">
        <f ca="1">AA138
-IF('Financial Goals (non-recurring)'!$B$4=3,IF('Detailed Cash Flow Chart'!S138="",0,'Detailed Cash Flow Chart'!S138),0)
-IF('Financial Goals (non-recurring)'!$D$4=3,IF('Detailed Cash Flow Chart'!U138="",0,'Detailed Cash Flow Chart'!U138),0)
-IF('Financial Goals (non-recurring)'!$F$4=3,IF('Detailed Cash Flow Chart'!W138="",0,'Detailed Cash Flow Chart'!W138),0)
-IF('Financial Goals (non-recurring)'!$H$4=3,IF('Detailed Cash Flow Chart'!Y138="",0,'Detailed Cash Flow Chart'!Y138),0)
-IF('Financial Goals (non-recurring)'!$J$4=3,IF('Detailed Cash Flow Chart'!AA138="",0,'Detailed Cash Flow Chart'!AA138),0)
-IF('Financial Goals (recurring)'!$B$3=3,IF('Detailed Cash Flow Chart'!AG138="",0,'Detailed Cash Flow Chart'!AG138),0)
-IF('Financial Goals (recurring)'!$K$3=3,IF('Detailed Cash Flow Chart'!AN138="",0,'Detailed Cash Flow Chart'!AN138),0)</f>
        <v>#VALUE!</v>
      </c>
      <c r="AD138" s="83"/>
      <c r="AE138" s="146" t="e">
        <f ca="1">AC138
-IF('Financial Goals (non-recurring)'!$B$4=4,IF('Detailed Cash Flow Chart'!S138="",0,'Detailed Cash Flow Chart'!S138),0)
-IF('Financial Goals (non-recurring)'!$D$4=4,IF('Detailed Cash Flow Chart'!U138="",0,'Detailed Cash Flow Chart'!U138),0)
-IF('Financial Goals (non-recurring)'!$F$4=4,IF('Detailed Cash Flow Chart'!W138="",0,'Detailed Cash Flow Chart'!W138),0)
-IF('Financial Goals (non-recurring)'!$H$4=4,IF('Detailed Cash Flow Chart'!Y138="",0,'Detailed Cash Flow Chart'!Y138),0)
-IF('Financial Goals (non-recurring)'!$J$4=4,IF('Detailed Cash Flow Chart'!AA138="",0,'Detailed Cash Flow Chart'!AA138),0)
-IF('Financial Goals (recurring)'!$B$3=4,IF('Detailed Cash Flow Chart'!AG138="",0,'Detailed Cash Flow Chart'!AG138),0)
-IF('Financial Goals (recurring)'!$K$3=4,IF('Detailed Cash Flow Chart'!AN138="",0,'Detailed Cash Flow Chart'!AN138),0)</f>
        <v>#VALUE!</v>
      </c>
      <c r="AF138" s="139"/>
      <c r="AG138" s="145" t="e">
        <f ca="1">AE138
-IF('Financial Goals (non-recurring)'!$B$4=5,IF('Detailed Cash Flow Chart'!S138="",0,'Detailed Cash Flow Chart'!S138),0)
-IF('Financial Goals (non-recurring)'!$D$4=5,IF('Detailed Cash Flow Chart'!U138="",0,'Detailed Cash Flow Chart'!U138),0)
-IF('Financial Goals (non-recurring)'!$F$4=5,IF('Detailed Cash Flow Chart'!W138="",0,'Detailed Cash Flow Chart'!W138),0)
-IF('Financial Goals (non-recurring)'!$H$4=5,IF('Detailed Cash Flow Chart'!Y138="",0,'Detailed Cash Flow Chart'!Y138),0)
-IF('Financial Goals (non-recurring)'!$J$4=5,IF('Detailed Cash Flow Chart'!AA138="",0,'Detailed Cash Flow Chart'!AA138),0)
-IF('Financial Goals (recurring)'!$B$3=5,IF('Detailed Cash Flow Chart'!AG138="",0,'Detailed Cash Flow Chart'!AG138),0)
-IF('Financial Goals (recurring)'!$K$3=5,IF('Detailed Cash Flow Chart'!AN138="",0,'Detailed Cash Flow Chart'!AN138),0)</f>
        <v>#VALUE!</v>
      </c>
      <c r="AI138" s="145" t="e">
        <f ca="1">AG138
-IF('Financial Goals (non-recurring)'!$B$4=6,IF('Detailed Cash Flow Chart'!S138="",0,'Detailed Cash Flow Chart'!S138),0)
-IF('Financial Goals (non-recurring)'!$D$4=6,IF('Detailed Cash Flow Chart'!U138="",0,'Detailed Cash Flow Chart'!U138),0)
-IF('Financial Goals (non-recurring)'!$F$4=6,IF('Detailed Cash Flow Chart'!W138="",0,'Detailed Cash Flow Chart'!W138),0)
-IF('Financial Goals (non-recurring)'!$H$4=6,IF('Detailed Cash Flow Chart'!Y138="",0,'Detailed Cash Flow Chart'!Y138),0)
-IF('Financial Goals (non-recurring)'!$J$4=6,IF('Detailed Cash Flow Chart'!AA138="",0,'Detailed Cash Flow Chart'!AA138),0)
-IF('Financial Goals (recurring)'!$B$3=6,IF('Detailed Cash Flow Chart'!AG138="",0,'Detailed Cash Flow Chart'!AG138),0)
-IF('Financial Goals (recurring)'!$K$3=6,IF('Detailed Cash Flow Chart'!AN138="",0,'Detailed Cash Flow Chart'!AN138),0)</f>
        <v>#VALUE!</v>
      </c>
      <c r="AK138" s="145" t="e">
        <f ca="1">AI138
-IF('Financial Goals (non-recurring)'!$B$4=7,IF('Detailed Cash Flow Chart'!S138="",0,'Detailed Cash Flow Chart'!S138),0)
-IF('Financial Goals (non-recurring)'!$D$4=7,IF('Detailed Cash Flow Chart'!U138="",0,'Detailed Cash Flow Chart'!U138),0)
-IF('Financial Goals (non-recurring)'!$F$4=7,IF('Detailed Cash Flow Chart'!W138="",0,'Detailed Cash Flow Chart'!W138),0)
-IF('Financial Goals (non-recurring)'!$H$4=7,IF('Detailed Cash Flow Chart'!Y138="",0,'Detailed Cash Flow Chart'!Y138),0)
-IF('Financial Goals (non-recurring)'!$J$4=7,IF('Detailed Cash Flow Chart'!AA138="",0,'Detailed Cash Flow Chart'!AA138),0)
-IF('Financial Goals (recurring)'!$B$3=7,IF('Detailed Cash Flow Chart'!AG138="",0,'Detailed Cash Flow Chart'!AG138),0)
-IF('Financial Goals (recurring)'!$K$3=7,IF('Detailed Cash Flow Chart'!AN138="",0,'Detailed Cash Flow Chart'!AN138),0)</f>
        <v>#VALUE!</v>
      </c>
    </row>
    <row r="139" spans="1:37" ht="15.6">
      <c r="A139" s="38" t="str">
        <f ca="1">'Detailed Cash Flow Chart'!AJ139</f>
        <v/>
      </c>
      <c r="B139" s="40" t="str">
        <f ca="1">'Detailed Cash Flow Chart'!B139</f>
        <v/>
      </c>
      <c r="C139" s="87">
        <f t="shared" ca="1" si="34"/>
        <v>0</v>
      </c>
      <c r="D139" s="87">
        <f t="shared" ca="1" si="30"/>
        <v>0</v>
      </c>
      <c r="E139" s="87">
        <f t="shared" ca="1" si="31"/>
        <v>0</v>
      </c>
      <c r="F139" s="87">
        <f t="shared" ca="1" si="32"/>
        <v>0</v>
      </c>
      <c r="G139" s="87">
        <f t="shared" ca="1" si="33"/>
        <v>0</v>
      </c>
      <c r="H139" s="87">
        <f t="shared" ca="1" si="35"/>
        <v>0</v>
      </c>
      <c r="I139" s="87">
        <f ca="1">'Detailed Cash Flow Chart'!D139</f>
        <v>0</v>
      </c>
      <c r="J139" s="32" t="str">
        <f ca="1">'Detailed Cash Flow Chart'!C139</f>
        <v/>
      </c>
      <c r="K139" s="46">
        <f t="shared" ca="1" si="29"/>
        <v>0</v>
      </c>
      <c r="L139" s="32">
        <f ca="1">'Detailed Cash Flow Chart'!AQ139</f>
        <v>0</v>
      </c>
      <c r="M139" s="32">
        <f t="shared" ca="1" si="36"/>
        <v>0</v>
      </c>
      <c r="N139" s="28"/>
      <c r="O139" s="67"/>
      <c r="P139" s="67"/>
      <c r="Q139" s="67"/>
      <c r="R139" s="67"/>
      <c r="S139" s="67"/>
      <c r="T139" s="67"/>
      <c r="U139" s="67"/>
      <c r="W139" s="67"/>
      <c r="X139" s="67"/>
      <c r="Y139" s="140" t="e">
        <f ca="1">IF('Detailed Cash Flow Chart'!E139=0,NA(),M139-'Detailed Cash Flow Chart'!E139)</f>
        <v>#VALUE!</v>
      </c>
      <c r="Z139" s="83"/>
      <c r="AA139" s="141" t="e">
        <f ca="1">Y139
-IF('Financial Goals (non-recurring)'!$B$4=2,IF('Detailed Cash Flow Chart'!S139="",0,'Detailed Cash Flow Chart'!S139),0)
-IF('Financial Goals (non-recurring)'!$D$4=2,IF('Detailed Cash Flow Chart'!U139="",0,'Detailed Cash Flow Chart'!U139),0)
-IF('Financial Goals (non-recurring)'!$F$4=2,IF('Detailed Cash Flow Chart'!W139="",0,'Detailed Cash Flow Chart'!W139),0)
-IF('Financial Goals (non-recurring)'!$H$4=2,IF('Detailed Cash Flow Chart'!Y139="",0,'Detailed Cash Flow Chart'!Y139),0)
-IF('Financial Goals (non-recurring)'!$J$4=2,IF('Detailed Cash Flow Chart'!AA139="",0,'Detailed Cash Flow Chart'!AA139),0)
-IF('Financial Goals (recurring)'!$B$3=2,IF('Detailed Cash Flow Chart'!AG139="",0,'Detailed Cash Flow Chart'!AG139),0)
-IF('Financial Goals (recurring)'!$K$3=2,IF('Detailed Cash Flow Chart'!AN139="",0,'Detailed Cash Flow Chart'!AN139),0)</f>
        <v>#VALUE!</v>
      </c>
      <c r="AB139" s="139"/>
      <c r="AC139" s="140" t="e">
        <f ca="1">AA139
-IF('Financial Goals (non-recurring)'!$B$4=3,IF('Detailed Cash Flow Chart'!S139="",0,'Detailed Cash Flow Chart'!S139),0)
-IF('Financial Goals (non-recurring)'!$D$4=3,IF('Detailed Cash Flow Chart'!U139="",0,'Detailed Cash Flow Chart'!U139),0)
-IF('Financial Goals (non-recurring)'!$F$4=3,IF('Detailed Cash Flow Chart'!W139="",0,'Detailed Cash Flow Chart'!W139),0)
-IF('Financial Goals (non-recurring)'!$H$4=3,IF('Detailed Cash Flow Chart'!Y139="",0,'Detailed Cash Flow Chart'!Y139),0)
-IF('Financial Goals (non-recurring)'!$J$4=3,IF('Detailed Cash Flow Chart'!AA139="",0,'Detailed Cash Flow Chart'!AA139),0)
-IF('Financial Goals (recurring)'!$B$3=3,IF('Detailed Cash Flow Chart'!AG139="",0,'Detailed Cash Flow Chart'!AG139),0)
-IF('Financial Goals (recurring)'!$K$3=3,IF('Detailed Cash Flow Chart'!AN139="",0,'Detailed Cash Flow Chart'!AN139),0)</f>
        <v>#VALUE!</v>
      </c>
      <c r="AD139" s="83"/>
      <c r="AE139" s="146" t="e">
        <f ca="1">AC139
-IF('Financial Goals (non-recurring)'!$B$4=4,IF('Detailed Cash Flow Chart'!S139="",0,'Detailed Cash Flow Chart'!S139),0)
-IF('Financial Goals (non-recurring)'!$D$4=4,IF('Detailed Cash Flow Chart'!U139="",0,'Detailed Cash Flow Chart'!U139),0)
-IF('Financial Goals (non-recurring)'!$F$4=4,IF('Detailed Cash Flow Chart'!W139="",0,'Detailed Cash Flow Chart'!W139),0)
-IF('Financial Goals (non-recurring)'!$H$4=4,IF('Detailed Cash Flow Chart'!Y139="",0,'Detailed Cash Flow Chart'!Y139),0)
-IF('Financial Goals (non-recurring)'!$J$4=4,IF('Detailed Cash Flow Chart'!AA139="",0,'Detailed Cash Flow Chart'!AA139),0)
-IF('Financial Goals (recurring)'!$B$3=4,IF('Detailed Cash Flow Chart'!AG139="",0,'Detailed Cash Flow Chart'!AG139),0)
-IF('Financial Goals (recurring)'!$K$3=4,IF('Detailed Cash Flow Chart'!AN139="",0,'Detailed Cash Flow Chart'!AN139),0)</f>
        <v>#VALUE!</v>
      </c>
      <c r="AF139" s="139"/>
      <c r="AG139" s="145" t="e">
        <f ca="1">AE139
-IF('Financial Goals (non-recurring)'!$B$4=5,IF('Detailed Cash Flow Chart'!S139="",0,'Detailed Cash Flow Chart'!S139),0)
-IF('Financial Goals (non-recurring)'!$D$4=5,IF('Detailed Cash Flow Chart'!U139="",0,'Detailed Cash Flow Chart'!U139),0)
-IF('Financial Goals (non-recurring)'!$F$4=5,IF('Detailed Cash Flow Chart'!W139="",0,'Detailed Cash Flow Chart'!W139),0)
-IF('Financial Goals (non-recurring)'!$H$4=5,IF('Detailed Cash Flow Chart'!Y139="",0,'Detailed Cash Flow Chart'!Y139),0)
-IF('Financial Goals (non-recurring)'!$J$4=5,IF('Detailed Cash Flow Chart'!AA139="",0,'Detailed Cash Flow Chart'!AA139),0)
-IF('Financial Goals (recurring)'!$B$3=5,IF('Detailed Cash Flow Chart'!AG139="",0,'Detailed Cash Flow Chart'!AG139),0)
-IF('Financial Goals (recurring)'!$K$3=5,IF('Detailed Cash Flow Chart'!AN139="",0,'Detailed Cash Flow Chart'!AN139),0)</f>
        <v>#VALUE!</v>
      </c>
      <c r="AI139" s="145" t="e">
        <f ca="1">AG139
-IF('Financial Goals (non-recurring)'!$B$4=6,IF('Detailed Cash Flow Chart'!S139="",0,'Detailed Cash Flow Chart'!S139),0)
-IF('Financial Goals (non-recurring)'!$D$4=6,IF('Detailed Cash Flow Chart'!U139="",0,'Detailed Cash Flow Chart'!U139),0)
-IF('Financial Goals (non-recurring)'!$F$4=6,IF('Detailed Cash Flow Chart'!W139="",0,'Detailed Cash Flow Chart'!W139),0)
-IF('Financial Goals (non-recurring)'!$H$4=6,IF('Detailed Cash Flow Chart'!Y139="",0,'Detailed Cash Flow Chart'!Y139),0)
-IF('Financial Goals (non-recurring)'!$J$4=6,IF('Detailed Cash Flow Chart'!AA139="",0,'Detailed Cash Flow Chart'!AA139),0)
-IF('Financial Goals (recurring)'!$B$3=6,IF('Detailed Cash Flow Chart'!AG139="",0,'Detailed Cash Flow Chart'!AG139),0)
-IF('Financial Goals (recurring)'!$K$3=6,IF('Detailed Cash Flow Chart'!AN139="",0,'Detailed Cash Flow Chart'!AN139),0)</f>
        <v>#VALUE!</v>
      </c>
      <c r="AK139" s="145" t="e">
        <f ca="1">AI139
-IF('Financial Goals (non-recurring)'!$B$4=7,IF('Detailed Cash Flow Chart'!S139="",0,'Detailed Cash Flow Chart'!S139),0)
-IF('Financial Goals (non-recurring)'!$D$4=7,IF('Detailed Cash Flow Chart'!U139="",0,'Detailed Cash Flow Chart'!U139),0)
-IF('Financial Goals (non-recurring)'!$F$4=7,IF('Detailed Cash Flow Chart'!W139="",0,'Detailed Cash Flow Chart'!W139),0)
-IF('Financial Goals (non-recurring)'!$H$4=7,IF('Detailed Cash Flow Chart'!Y139="",0,'Detailed Cash Flow Chart'!Y139),0)
-IF('Financial Goals (non-recurring)'!$J$4=7,IF('Detailed Cash Flow Chart'!AA139="",0,'Detailed Cash Flow Chart'!AA139),0)
-IF('Financial Goals (recurring)'!$B$3=7,IF('Detailed Cash Flow Chart'!AG139="",0,'Detailed Cash Flow Chart'!AG139),0)
-IF('Financial Goals (recurring)'!$K$3=7,IF('Detailed Cash Flow Chart'!AN139="",0,'Detailed Cash Flow Chart'!AN139),0)</f>
        <v>#VALUE!</v>
      </c>
    </row>
    <row r="140" spans="1:37" ht="15.6">
      <c r="A140" s="38" t="str">
        <f ca="1">'Detailed Cash Flow Chart'!AJ140</f>
        <v/>
      </c>
      <c r="B140" s="40" t="str">
        <f ca="1">'Detailed Cash Flow Chart'!B140</f>
        <v/>
      </c>
      <c r="C140" s="87">
        <f t="shared" ca="1" si="34"/>
        <v>0</v>
      </c>
      <c r="D140" s="87">
        <f t="shared" ca="1" si="30"/>
        <v>0</v>
      </c>
      <c r="E140" s="87">
        <f t="shared" ca="1" si="31"/>
        <v>0</v>
      </c>
      <c r="F140" s="87">
        <f t="shared" ca="1" si="32"/>
        <v>0</v>
      </c>
      <c r="G140" s="87">
        <f t="shared" ca="1" si="33"/>
        <v>0</v>
      </c>
      <c r="H140" s="87">
        <f t="shared" ca="1" si="35"/>
        <v>0</v>
      </c>
      <c r="I140" s="87">
        <f ca="1">'Detailed Cash Flow Chart'!D140</f>
        <v>0</v>
      </c>
      <c r="J140" s="32" t="str">
        <f ca="1">'Detailed Cash Flow Chart'!C140</f>
        <v/>
      </c>
      <c r="K140" s="46">
        <f t="shared" ca="1" si="29"/>
        <v>0</v>
      </c>
      <c r="L140" s="32">
        <f ca="1">'Detailed Cash Flow Chart'!AQ140</f>
        <v>0</v>
      </c>
      <c r="M140" s="32">
        <f t="shared" ca="1" si="36"/>
        <v>0</v>
      </c>
      <c r="N140" s="28"/>
      <c r="O140" s="67"/>
      <c r="P140" s="67"/>
      <c r="Q140" s="67"/>
      <c r="R140" s="67"/>
      <c r="S140" s="67"/>
      <c r="T140" s="67"/>
      <c r="U140" s="67"/>
      <c r="W140" s="67"/>
      <c r="X140" s="67"/>
      <c r="Y140" s="140" t="e">
        <f ca="1">IF('Detailed Cash Flow Chart'!E140=0,NA(),M140-'Detailed Cash Flow Chart'!E140)</f>
        <v>#VALUE!</v>
      </c>
      <c r="Z140" s="83"/>
      <c r="AA140" s="141" t="e">
        <f ca="1">Y140
-IF('Financial Goals (non-recurring)'!$B$4=2,IF('Detailed Cash Flow Chart'!S140="",0,'Detailed Cash Flow Chart'!S140),0)
-IF('Financial Goals (non-recurring)'!$D$4=2,IF('Detailed Cash Flow Chart'!U140="",0,'Detailed Cash Flow Chart'!U140),0)
-IF('Financial Goals (non-recurring)'!$F$4=2,IF('Detailed Cash Flow Chart'!W140="",0,'Detailed Cash Flow Chart'!W140),0)
-IF('Financial Goals (non-recurring)'!$H$4=2,IF('Detailed Cash Flow Chart'!Y140="",0,'Detailed Cash Flow Chart'!Y140),0)
-IF('Financial Goals (non-recurring)'!$J$4=2,IF('Detailed Cash Flow Chart'!AA140="",0,'Detailed Cash Flow Chart'!AA140),0)
-IF('Financial Goals (recurring)'!$B$3=2,IF('Detailed Cash Flow Chart'!AG140="",0,'Detailed Cash Flow Chart'!AG140),0)
-IF('Financial Goals (recurring)'!$K$3=2,IF('Detailed Cash Flow Chart'!AN140="",0,'Detailed Cash Flow Chart'!AN140),0)</f>
        <v>#VALUE!</v>
      </c>
      <c r="AB140" s="139"/>
      <c r="AC140" s="140" t="e">
        <f ca="1">AA140
-IF('Financial Goals (non-recurring)'!$B$4=3,IF('Detailed Cash Flow Chart'!S140="",0,'Detailed Cash Flow Chart'!S140),0)
-IF('Financial Goals (non-recurring)'!$D$4=3,IF('Detailed Cash Flow Chart'!U140="",0,'Detailed Cash Flow Chart'!U140),0)
-IF('Financial Goals (non-recurring)'!$F$4=3,IF('Detailed Cash Flow Chart'!W140="",0,'Detailed Cash Flow Chart'!W140),0)
-IF('Financial Goals (non-recurring)'!$H$4=3,IF('Detailed Cash Flow Chart'!Y140="",0,'Detailed Cash Flow Chart'!Y140),0)
-IF('Financial Goals (non-recurring)'!$J$4=3,IF('Detailed Cash Flow Chart'!AA140="",0,'Detailed Cash Flow Chart'!AA140),0)
-IF('Financial Goals (recurring)'!$B$3=3,IF('Detailed Cash Flow Chart'!AG140="",0,'Detailed Cash Flow Chart'!AG140),0)
-IF('Financial Goals (recurring)'!$K$3=3,IF('Detailed Cash Flow Chart'!AN140="",0,'Detailed Cash Flow Chart'!AN140),0)</f>
        <v>#VALUE!</v>
      </c>
      <c r="AD140" s="83"/>
      <c r="AE140" s="146" t="e">
        <f ca="1">AC140
-IF('Financial Goals (non-recurring)'!$B$4=4,IF('Detailed Cash Flow Chart'!S140="",0,'Detailed Cash Flow Chart'!S140),0)
-IF('Financial Goals (non-recurring)'!$D$4=4,IF('Detailed Cash Flow Chart'!U140="",0,'Detailed Cash Flow Chart'!U140),0)
-IF('Financial Goals (non-recurring)'!$F$4=4,IF('Detailed Cash Flow Chart'!W140="",0,'Detailed Cash Flow Chart'!W140),0)
-IF('Financial Goals (non-recurring)'!$H$4=4,IF('Detailed Cash Flow Chart'!Y140="",0,'Detailed Cash Flow Chart'!Y140),0)
-IF('Financial Goals (non-recurring)'!$J$4=4,IF('Detailed Cash Flow Chart'!AA140="",0,'Detailed Cash Flow Chart'!AA140),0)
-IF('Financial Goals (recurring)'!$B$3=4,IF('Detailed Cash Flow Chart'!AG140="",0,'Detailed Cash Flow Chart'!AG140),0)
-IF('Financial Goals (recurring)'!$K$3=4,IF('Detailed Cash Flow Chart'!AN140="",0,'Detailed Cash Flow Chart'!AN140),0)</f>
        <v>#VALUE!</v>
      </c>
      <c r="AF140" s="139"/>
      <c r="AG140" s="145" t="e">
        <f ca="1">AE140
-IF('Financial Goals (non-recurring)'!$B$4=5,IF('Detailed Cash Flow Chart'!S140="",0,'Detailed Cash Flow Chart'!S140),0)
-IF('Financial Goals (non-recurring)'!$D$4=5,IF('Detailed Cash Flow Chart'!U140="",0,'Detailed Cash Flow Chart'!U140),0)
-IF('Financial Goals (non-recurring)'!$F$4=5,IF('Detailed Cash Flow Chart'!W140="",0,'Detailed Cash Flow Chart'!W140),0)
-IF('Financial Goals (non-recurring)'!$H$4=5,IF('Detailed Cash Flow Chart'!Y140="",0,'Detailed Cash Flow Chart'!Y140),0)
-IF('Financial Goals (non-recurring)'!$J$4=5,IF('Detailed Cash Flow Chart'!AA140="",0,'Detailed Cash Flow Chart'!AA140),0)
-IF('Financial Goals (recurring)'!$B$3=5,IF('Detailed Cash Flow Chart'!AG140="",0,'Detailed Cash Flow Chart'!AG140),0)
-IF('Financial Goals (recurring)'!$K$3=5,IF('Detailed Cash Flow Chart'!AN140="",0,'Detailed Cash Flow Chart'!AN140),0)</f>
        <v>#VALUE!</v>
      </c>
      <c r="AI140" s="145" t="e">
        <f ca="1">AG140
-IF('Financial Goals (non-recurring)'!$B$4=6,IF('Detailed Cash Flow Chart'!S140="",0,'Detailed Cash Flow Chart'!S140),0)
-IF('Financial Goals (non-recurring)'!$D$4=6,IF('Detailed Cash Flow Chart'!U140="",0,'Detailed Cash Flow Chart'!U140),0)
-IF('Financial Goals (non-recurring)'!$F$4=6,IF('Detailed Cash Flow Chart'!W140="",0,'Detailed Cash Flow Chart'!W140),0)
-IF('Financial Goals (non-recurring)'!$H$4=6,IF('Detailed Cash Flow Chart'!Y140="",0,'Detailed Cash Flow Chart'!Y140),0)
-IF('Financial Goals (non-recurring)'!$J$4=6,IF('Detailed Cash Flow Chart'!AA140="",0,'Detailed Cash Flow Chart'!AA140),0)
-IF('Financial Goals (recurring)'!$B$3=6,IF('Detailed Cash Flow Chart'!AG140="",0,'Detailed Cash Flow Chart'!AG140),0)
-IF('Financial Goals (recurring)'!$K$3=6,IF('Detailed Cash Flow Chart'!AN140="",0,'Detailed Cash Flow Chart'!AN140),0)</f>
        <v>#VALUE!</v>
      </c>
      <c r="AK140" s="145" t="e">
        <f ca="1">AI140
-IF('Financial Goals (non-recurring)'!$B$4=7,IF('Detailed Cash Flow Chart'!S140="",0,'Detailed Cash Flow Chart'!S140),0)
-IF('Financial Goals (non-recurring)'!$D$4=7,IF('Detailed Cash Flow Chart'!U140="",0,'Detailed Cash Flow Chart'!U140),0)
-IF('Financial Goals (non-recurring)'!$F$4=7,IF('Detailed Cash Flow Chart'!W140="",0,'Detailed Cash Flow Chart'!W140),0)
-IF('Financial Goals (non-recurring)'!$H$4=7,IF('Detailed Cash Flow Chart'!Y140="",0,'Detailed Cash Flow Chart'!Y140),0)
-IF('Financial Goals (non-recurring)'!$J$4=7,IF('Detailed Cash Flow Chart'!AA140="",0,'Detailed Cash Flow Chart'!AA140),0)
-IF('Financial Goals (recurring)'!$B$3=7,IF('Detailed Cash Flow Chart'!AG140="",0,'Detailed Cash Flow Chart'!AG140),0)
-IF('Financial Goals (recurring)'!$K$3=7,IF('Detailed Cash Flow Chart'!AN140="",0,'Detailed Cash Flow Chart'!AN140),0)</f>
        <v>#VALUE!</v>
      </c>
    </row>
    <row r="141" spans="1:37" ht="15.6">
      <c r="A141" s="38" t="str">
        <f ca="1">'Detailed Cash Flow Chart'!AJ141</f>
        <v/>
      </c>
      <c r="B141" s="40" t="str">
        <f ca="1">'Detailed Cash Flow Chart'!B141</f>
        <v/>
      </c>
      <c r="C141" s="87">
        <f t="shared" ca="1" si="34"/>
        <v>0</v>
      </c>
      <c r="D141" s="87">
        <f t="shared" ca="1" si="30"/>
        <v>0</v>
      </c>
      <c r="E141" s="87">
        <f t="shared" ca="1" si="31"/>
        <v>0</v>
      </c>
      <c r="F141" s="87">
        <f t="shared" ca="1" si="32"/>
        <v>0</v>
      </c>
      <c r="G141" s="87">
        <f t="shared" ca="1" si="33"/>
        <v>0</v>
      </c>
      <c r="H141" s="87">
        <f t="shared" ca="1" si="35"/>
        <v>0</v>
      </c>
      <c r="I141" s="87">
        <f ca="1">'Detailed Cash Flow Chart'!D141</f>
        <v>0</v>
      </c>
      <c r="J141" s="32" t="str">
        <f ca="1">'Detailed Cash Flow Chart'!C141</f>
        <v/>
      </c>
      <c r="K141" s="46">
        <f t="shared" ca="1" si="29"/>
        <v>0</v>
      </c>
      <c r="L141" s="32">
        <f ca="1">'Detailed Cash Flow Chart'!AQ141</f>
        <v>0</v>
      </c>
      <c r="M141" s="32">
        <f t="shared" ca="1" si="36"/>
        <v>0</v>
      </c>
      <c r="N141" s="28"/>
      <c r="O141" s="67"/>
      <c r="P141" s="67"/>
      <c r="Q141" s="67"/>
      <c r="R141" s="67"/>
      <c r="S141" s="67"/>
      <c r="T141" s="67"/>
      <c r="U141" s="67"/>
      <c r="W141" s="67"/>
      <c r="X141" s="67"/>
      <c r="Y141" s="140" t="e">
        <f ca="1">IF('Detailed Cash Flow Chart'!E141=0,NA(),M141-'Detailed Cash Flow Chart'!E141)</f>
        <v>#VALUE!</v>
      </c>
      <c r="Z141" s="83"/>
      <c r="AA141" s="141" t="e">
        <f ca="1">Y141
-IF('Financial Goals (non-recurring)'!$B$4=2,IF('Detailed Cash Flow Chart'!S141="",0,'Detailed Cash Flow Chart'!S141),0)
-IF('Financial Goals (non-recurring)'!$D$4=2,IF('Detailed Cash Flow Chart'!U141="",0,'Detailed Cash Flow Chart'!U141),0)
-IF('Financial Goals (non-recurring)'!$F$4=2,IF('Detailed Cash Flow Chart'!W141="",0,'Detailed Cash Flow Chart'!W141),0)
-IF('Financial Goals (non-recurring)'!$H$4=2,IF('Detailed Cash Flow Chart'!Y141="",0,'Detailed Cash Flow Chart'!Y141),0)
-IF('Financial Goals (non-recurring)'!$J$4=2,IF('Detailed Cash Flow Chart'!AA141="",0,'Detailed Cash Flow Chart'!AA141),0)
-IF('Financial Goals (recurring)'!$B$3=2,IF('Detailed Cash Flow Chart'!AG141="",0,'Detailed Cash Flow Chart'!AG141),0)
-IF('Financial Goals (recurring)'!$K$3=2,IF('Detailed Cash Flow Chart'!AN141="",0,'Detailed Cash Flow Chart'!AN141),0)</f>
        <v>#VALUE!</v>
      </c>
      <c r="AB141" s="139"/>
      <c r="AC141" s="140" t="e">
        <f ca="1">AA141
-IF('Financial Goals (non-recurring)'!$B$4=3,IF('Detailed Cash Flow Chart'!S141="",0,'Detailed Cash Flow Chart'!S141),0)
-IF('Financial Goals (non-recurring)'!$D$4=3,IF('Detailed Cash Flow Chart'!U141="",0,'Detailed Cash Flow Chart'!U141),0)
-IF('Financial Goals (non-recurring)'!$F$4=3,IF('Detailed Cash Flow Chart'!W141="",0,'Detailed Cash Flow Chart'!W141),0)
-IF('Financial Goals (non-recurring)'!$H$4=3,IF('Detailed Cash Flow Chart'!Y141="",0,'Detailed Cash Flow Chart'!Y141),0)
-IF('Financial Goals (non-recurring)'!$J$4=3,IF('Detailed Cash Flow Chart'!AA141="",0,'Detailed Cash Flow Chart'!AA141),0)
-IF('Financial Goals (recurring)'!$B$3=3,IF('Detailed Cash Flow Chart'!AG141="",0,'Detailed Cash Flow Chart'!AG141),0)
-IF('Financial Goals (recurring)'!$K$3=3,IF('Detailed Cash Flow Chart'!AN141="",0,'Detailed Cash Flow Chart'!AN141),0)</f>
        <v>#VALUE!</v>
      </c>
      <c r="AD141" s="83"/>
      <c r="AE141" s="146" t="e">
        <f ca="1">AC141
-IF('Financial Goals (non-recurring)'!$B$4=4,IF('Detailed Cash Flow Chart'!S141="",0,'Detailed Cash Flow Chart'!S141),0)
-IF('Financial Goals (non-recurring)'!$D$4=4,IF('Detailed Cash Flow Chart'!U141="",0,'Detailed Cash Flow Chart'!U141),0)
-IF('Financial Goals (non-recurring)'!$F$4=4,IF('Detailed Cash Flow Chart'!W141="",0,'Detailed Cash Flow Chart'!W141),0)
-IF('Financial Goals (non-recurring)'!$H$4=4,IF('Detailed Cash Flow Chart'!Y141="",0,'Detailed Cash Flow Chart'!Y141),0)
-IF('Financial Goals (non-recurring)'!$J$4=4,IF('Detailed Cash Flow Chart'!AA141="",0,'Detailed Cash Flow Chart'!AA141),0)
-IF('Financial Goals (recurring)'!$B$3=4,IF('Detailed Cash Flow Chart'!AG141="",0,'Detailed Cash Flow Chart'!AG141),0)
-IF('Financial Goals (recurring)'!$K$3=4,IF('Detailed Cash Flow Chart'!AN141="",0,'Detailed Cash Flow Chart'!AN141),0)</f>
        <v>#VALUE!</v>
      </c>
      <c r="AF141" s="139"/>
      <c r="AG141" s="145" t="e">
        <f ca="1">AE141
-IF('Financial Goals (non-recurring)'!$B$4=5,IF('Detailed Cash Flow Chart'!S141="",0,'Detailed Cash Flow Chart'!S141),0)
-IF('Financial Goals (non-recurring)'!$D$4=5,IF('Detailed Cash Flow Chart'!U141="",0,'Detailed Cash Flow Chart'!U141),0)
-IF('Financial Goals (non-recurring)'!$F$4=5,IF('Detailed Cash Flow Chart'!W141="",0,'Detailed Cash Flow Chart'!W141),0)
-IF('Financial Goals (non-recurring)'!$H$4=5,IF('Detailed Cash Flow Chart'!Y141="",0,'Detailed Cash Flow Chart'!Y141),0)
-IF('Financial Goals (non-recurring)'!$J$4=5,IF('Detailed Cash Flow Chart'!AA141="",0,'Detailed Cash Flow Chart'!AA141),0)
-IF('Financial Goals (recurring)'!$B$3=5,IF('Detailed Cash Flow Chart'!AG141="",0,'Detailed Cash Flow Chart'!AG141),0)
-IF('Financial Goals (recurring)'!$K$3=5,IF('Detailed Cash Flow Chart'!AN141="",0,'Detailed Cash Flow Chart'!AN141),0)</f>
        <v>#VALUE!</v>
      </c>
      <c r="AI141" s="145" t="e">
        <f ca="1">AG141
-IF('Financial Goals (non-recurring)'!$B$4=6,IF('Detailed Cash Flow Chart'!S141="",0,'Detailed Cash Flow Chart'!S141),0)
-IF('Financial Goals (non-recurring)'!$D$4=6,IF('Detailed Cash Flow Chart'!U141="",0,'Detailed Cash Flow Chart'!U141),0)
-IF('Financial Goals (non-recurring)'!$F$4=6,IF('Detailed Cash Flow Chart'!W141="",0,'Detailed Cash Flow Chart'!W141),0)
-IF('Financial Goals (non-recurring)'!$H$4=6,IF('Detailed Cash Flow Chart'!Y141="",0,'Detailed Cash Flow Chart'!Y141),0)
-IF('Financial Goals (non-recurring)'!$J$4=6,IF('Detailed Cash Flow Chart'!AA141="",0,'Detailed Cash Flow Chart'!AA141),0)
-IF('Financial Goals (recurring)'!$B$3=6,IF('Detailed Cash Flow Chart'!AG141="",0,'Detailed Cash Flow Chart'!AG141),0)
-IF('Financial Goals (recurring)'!$K$3=6,IF('Detailed Cash Flow Chart'!AN141="",0,'Detailed Cash Flow Chart'!AN141),0)</f>
        <v>#VALUE!</v>
      </c>
      <c r="AK141" s="145" t="e">
        <f ca="1">AI141
-IF('Financial Goals (non-recurring)'!$B$4=7,IF('Detailed Cash Flow Chart'!S141="",0,'Detailed Cash Flow Chart'!S141),0)
-IF('Financial Goals (non-recurring)'!$D$4=7,IF('Detailed Cash Flow Chart'!U141="",0,'Detailed Cash Flow Chart'!U141),0)
-IF('Financial Goals (non-recurring)'!$F$4=7,IF('Detailed Cash Flow Chart'!W141="",0,'Detailed Cash Flow Chart'!W141),0)
-IF('Financial Goals (non-recurring)'!$H$4=7,IF('Detailed Cash Flow Chart'!Y141="",0,'Detailed Cash Flow Chart'!Y141),0)
-IF('Financial Goals (non-recurring)'!$J$4=7,IF('Detailed Cash Flow Chart'!AA141="",0,'Detailed Cash Flow Chart'!AA141),0)
-IF('Financial Goals (recurring)'!$B$3=7,IF('Detailed Cash Flow Chart'!AG141="",0,'Detailed Cash Flow Chart'!AG141),0)
-IF('Financial Goals (recurring)'!$K$3=7,IF('Detailed Cash Flow Chart'!AN141="",0,'Detailed Cash Flow Chart'!AN141),0)</f>
        <v>#VALUE!</v>
      </c>
    </row>
    <row r="142" spans="1:37" ht="15.6">
      <c r="A142" s="38" t="str">
        <f ca="1">'Detailed Cash Flow Chart'!AJ142</f>
        <v/>
      </c>
      <c r="B142" s="40" t="str">
        <f ca="1">'Detailed Cash Flow Chart'!B142</f>
        <v/>
      </c>
      <c r="C142" s="87">
        <f t="shared" ca="1" si="34"/>
        <v>0</v>
      </c>
      <c r="D142" s="87">
        <f t="shared" ca="1" si="30"/>
        <v>0</v>
      </c>
      <c r="E142" s="87">
        <f t="shared" ca="1" si="31"/>
        <v>0</v>
      </c>
      <c r="F142" s="87">
        <f t="shared" ca="1" si="32"/>
        <v>0</v>
      </c>
      <c r="G142" s="87">
        <f t="shared" ca="1" si="33"/>
        <v>0</v>
      </c>
      <c r="H142" s="87">
        <f t="shared" ca="1" si="35"/>
        <v>0</v>
      </c>
      <c r="I142" s="87">
        <f ca="1">'Detailed Cash Flow Chart'!D142</f>
        <v>0</v>
      </c>
      <c r="J142" s="32" t="str">
        <f ca="1">'Detailed Cash Flow Chart'!C142</f>
        <v/>
      </c>
      <c r="K142" s="46">
        <f t="shared" ca="1" si="29"/>
        <v>0</v>
      </c>
      <c r="L142" s="32">
        <f ca="1">'Detailed Cash Flow Chart'!AQ142</f>
        <v>0</v>
      </c>
      <c r="M142" s="32">
        <f t="shared" ca="1" si="36"/>
        <v>0</v>
      </c>
      <c r="N142" s="28"/>
      <c r="O142" s="67"/>
      <c r="P142" s="67"/>
      <c r="Q142" s="67"/>
      <c r="R142" s="67"/>
      <c r="S142" s="67"/>
      <c r="T142" s="67"/>
      <c r="U142" s="67"/>
      <c r="W142" s="67"/>
      <c r="X142" s="67"/>
      <c r="Y142" s="140" t="e">
        <f ca="1">IF('Detailed Cash Flow Chart'!E142=0,NA(),M142-'Detailed Cash Flow Chart'!E142)</f>
        <v>#VALUE!</v>
      </c>
      <c r="Z142" s="83"/>
      <c r="AA142" s="141" t="e">
        <f ca="1">Y142
-IF('Financial Goals (non-recurring)'!$B$4=2,IF('Detailed Cash Flow Chart'!S142="",0,'Detailed Cash Flow Chart'!S142),0)
-IF('Financial Goals (non-recurring)'!$D$4=2,IF('Detailed Cash Flow Chart'!U142="",0,'Detailed Cash Flow Chart'!U142),0)
-IF('Financial Goals (non-recurring)'!$F$4=2,IF('Detailed Cash Flow Chart'!W142="",0,'Detailed Cash Flow Chart'!W142),0)
-IF('Financial Goals (non-recurring)'!$H$4=2,IF('Detailed Cash Flow Chart'!Y142="",0,'Detailed Cash Flow Chart'!Y142),0)
-IF('Financial Goals (non-recurring)'!$J$4=2,IF('Detailed Cash Flow Chart'!AA142="",0,'Detailed Cash Flow Chart'!AA142),0)
-IF('Financial Goals (recurring)'!$B$3=2,IF('Detailed Cash Flow Chart'!AG142="",0,'Detailed Cash Flow Chart'!AG142),0)
-IF('Financial Goals (recurring)'!$K$3=2,IF('Detailed Cash Flow Chart'!AN142="",0,'Detailed Cash Flow Chart'!AN142),0)</f>
        <v>#VALUE!</v>
      </c>
      <c r="AB142" s="139"/>
      <c r="AC142" s="140" t="e">
        <f ca="1">AA142
-IF('Financial Goals (non-recurring)'!$B$4=3,IF('Detailed Cash Flow Chart'!S142="",0,'Detailed Cash Flow Chart'!S142),0)
-IF('Financial Goals (non-recurring)'!$D$4=3,IF('Detailed Cash Flow Chart'!U142="",0,'Detailed Cash Flow Chart'!U142),0)
-IF('Financial Goals (non-recurring)'!$F$4=3,IF('Detailed Cash Flow Chart'!W142="",0,'Detailed Cash Flow Chart'!W142),0)
-IF('Financial Goals (non-recurring)'!$H$4=3,IF('Detailed Cash Flow Chart'!Y142="",0,'Detailed Cash Flow Chart'!Y142),0)
-IF('Financial Goals (non-recurring)'!$J$4=3,IF('Detailed Cash Flow Chart'!AA142="",0,'Detailed Cash Flow Chart'!AA142),0)
-IF('Financial Goals (recurring)'!$B$3=3,IF('Detailed Cash Flow Chart'!AG142="",0,'Detailed Cash Flow Chart'!AG142),0)
-IF('Financial Goals (recurring)'!$K$3=3,IF('Detailed Cash Flow Chart'!AN142="",0,'Detailed Cash Flow Chart'!AN142),0)</f>
        <v>#VALUE!</v>
      </c>
      <c r="AD142" s="83"/>
      <c r="AE142" s="146" t="e">
        <f ca="1">AC142
-IF('Financial Goals (non-recurring)'!$B$4=4,IF('Detailed Cash Flow Chart'!S142="",0,'Detailed Cash Flow Chart'!S142),0)
-IF('Financial Goals (non-recurring)'!$D$4=4,IF('Detailed Cash Flow Chart'!U142="",0,'Detailed Cash Flow Chart'!U142),0)
-IF('Financial Goals (non-recurring)'!$F$4=4,IF('Detailed Cash Flow Chart'!W142="",0,'Detailed Cash Flow Chart'!W142),0)
-IF('Financial Goals (non-recurring)'!$H$4=4,IF('Detailed Cash Flow Chart'!Y142="",0,'Detailed Cash Flow Chart'!Y142),0)
-IF('Financial Goals (non-recurring)'!$J$4=4,IF('Detailed Cash Flow Chart'!AA142="",0,'Detailed Cash Flow Chart'!AA142),0)
-IF('Financial Goals (recurring)'!$B$3=4,IF('Detailed Cash Flow Chart'!AG142="",0,'Detailed Cash Flow Chart'!AG142),0)
-IF('Financial Goals (recurring)'!$K$3=4,IF('Detailed Cash Flow Chart'!AN142="",0,'Detailed Cash Flow Chart'!AN142),0)</f>
        <v>#VALUE!</v>
      </c>
      <c r="AF142" s="139"/>
      <c r="AG142" s="145" t="e">
        <f ca="1">AE142
-IF('Financial Goals (non-recurring)'!$B$4=5,IF('Detailed Cash Flow Chart'!S142="",0,'Detailed Cash Flow Chart'!S142),0)
-IF('Financial Goals (non-recurring)'!$D$4=5,IF('Detailed Cash Flow Chart'!U142="",0,'Detailed Cash Flow Chart'!U142),0)
-IF('Financial Goals (non-recurring)'!$F$4=5,IF('Detailed Cash Flow Chart'!W142="",0,'Detailed Cash Flow Chart'!W142),0)
-IF('Financial Goals (non-recurring)'!$H$4=5,IF('Detailed Cash Flow Chart'!Y142="",0,'Detailed Cash Flow Chart'!Y142),0)
-IF('Financial Goals (non-recurring)'!$J$4=5,IF('Detailed Cash Flow Chart'!AA142="",0,'Detailed Cash Flow Chart'!AA142),0)
-IF('Financial Goals (recurring)'!$B$3=5,IF('Detailed Cash Flow Chart'!AG142="",0,'Detailed Cash Flow Chart'!AG142),0)
-IF('Financial Goals (recurring)'!$K$3=5,IF('Detailed Cash Flow Chart'!AN142="",0,'Detailed Cash Flow Chart'!AN142),0)</f>
        <v>#VALUE!</v>
      </c>
      <c r="AI142" s="145" t="e">
        <f ca="1">AG142
-IF('Financial Goals (non-recurring)'!$B$4=6,IF('Detailed Cash Flow Chart'!S142="",0,'Detailed Cash Flow Chart'!S142),0)
-IF('Financial Goals (non-recurring)'!$D$4=6,IF('Detailed Cash Flow Chart'!U142="",0,'Detailed Cash Flow Chart'!U142),0)
-IF('Financial Goals (non-recurring)'!$F$4=6,IF('Detailed Cash Flow Chart'!W142="",0,'Detailed Cash Flow Chart'!W142),0)
-IF('Financial Goals (non-recurring)'!$H$4=6,IF('Detailed Cash Flow Chart'!Y142="",0,'Detailed Cash Flow Chart'!Y142),0)
-IF('Financial Goals (non-recurring)'!$J$4=6,IF('Detailed Cash Flow Chart'!AA142="",0,'Detailed Cash Flow Chart'!AA142),0)
-IF('Financial Goals (recurring)'!$B$3=6,IF('Detailed Cash Flow Chart'!AG142="",0,'Detailed Cash Flow Chart'!AG142),0)
-IF('Financial Goals (recurring)'!$K$3=6,IF('Detailed Cash Flow Chart'!AN142="",0,'Detailed Cash Flow Chart'!AN142),0)</f>
        <v>#VALUE!</v>
      </c>
      <c r="AK142" s="145" t="e">
        <f ca="1">AI142
-IF('Financial Goals (non-recurring)'!$B$4=7,IF('Detailed Cash Flow Chart'!S142="",0,'Detailed Cash Flow Chart'!S142),0)
-IF('Financial Goals (non-recurring)'!$D$4=7,IF('Detailed Cash Flow Chart'!U142="",0,'Detailed Cash Flow Chart'!U142),0)
-IF('Financial Goals (non-recurring)'!$F$4=7,IF('Detailed Cash Flow Chart'!W142="",0,'Detailed Cash Flow Chart'!W142),0)
-IF('Financial Goals (non-recurring)'!$H$4=7,IF('Detailed Cash Flow Chart'!Y142="",0,'Detailed Cash Flow Chart'!Y142),0)
-IF('Financial Goals (non-recurring)'!$J$4=7,IF('Detailed Cash Flow Chart'!AA142="",0,'Detailed Cash Flow Chart'!AA142),0)
-IF('Financial Goals (recurring)'!$B$3=7,IF('Detailed Cash Flow Chart'!AG142="",0,'Detailed Cash Flow Chart'!AG142),0)
-IF('Financial Goals (recurring)'!$K$3=7,IF('Detailed Cash Flow Chart'!AN142="",0,'Detailed Cash Flow Chart'!AN142),0)</f>
        <v>#VALUE!</v>
      </c>
    </row>
    <row r="143" spans="1:37" ht="15.6">
      <c r="A143" s="38" t="str">
        <f ca="1">'Detailed Cash Flow Chart'!AJ143</f>
        <v/>
      </c>
      <c r="B143" s="40" t="str">
        <f ca="1">'Detailed Cash Flow Chart'!B143</f>
        <v/>
      </c>
      <c r="C143" s="87">
        <f t="shared" ca="1" si="34"/>
        <v>0</v>
      </c>
      <c r="D143" s="87">
        <f t="shared" ca="1" si="30"/>
        <v>0</v>
      </c>
      <c r="E143" s="87">
        <f t="shared" ca="1" si="31"/>
        <v>0</v>
      </c>
      <c r="F143" s="87">
        <f t="shared" ca="1" si="32"/>
        <v>0</v>
      </c>
      <c r="G143" s="87">
        <f t="shared" ca="1" si="33"/>
        <v>0</v>
      </c>
      <c r="H143" s="87">
        <f t="shared" ca="1" si="35"/>
        <v>0</v>
      </c>
      <c r="I143" s="87">
        <f ca="1">'Detailed Cash Flow Chart'!D143</f>
        <v>0</v>
      </c>
      <c r="J143" s="32" t="str">
        <f ca="1">'Detailed Cash Flow Chart'!C143</f>
        <v/>
      </c>
      <c r="K143" s="46">
        <f t="shared" ca="1" si="29"/>
        <v>0</v>
      </c>
      <c r="L143" s="32">
        <f ca="1">'Detailed Cash Flow Chart'!AQ143</f>
        <v>0</v>
      </c>
      <c r="M143" s="32">
        <f t="shared" ca="1" si="36"/>
        <v>0</v>
      </c>
      <c r="N143" s="28"/>
      <c r="O143" s="67"/>
      <c r="P143" s="67"/>
      <c r="Q143" s="67"/>
      <c r="R143" s="67"/>
      <c r="S143" s="67"/>
      <c r="T143" s="67"/>
      <c r="U143" s="67"/>
      <c r="W143" s="67"/>
      <c r="X143" s="67"/>
      <c r="Y143" s="140" t="e">
        <f ca="1">IF('Detailed Cash Flow Chart'!E143=0,NA(),M143-'Detailed Cash Flow Chart'!E143)</f>
        <v>#VALUE!</v>
      </c>
      <c r="Z143" s="83"/>
      <c r="AA143" s="141" t="e">
        <f ca="1">Y143
-IF('Financial Goals (non-recurring)'!$B$4=2,IF('Detailed Cash Flow Chart'!S143="",0,'Detailed Cash Flow Chart'!S143),0)
-IF('Financial Goals (non-recurring)'!$D$4=2,IF('Detailed Cash Flow Chart'!U143="",0,'Detailed Cash Flow Chart'!U143),0)
-IF('Financial Goals (non-recurring)'!$F$4=2,IF('Detailed Cash Flow Chart'!W143="",0,'Detailed Cash Flow Chart'!W143),0)
-IF('Financial Goals (non-recurring)'!$H$4=2,IF('Detailed Cash Flow Chart'!Y143="",0,'Detailed Cash Flow Chart'!Y143),0)
-IF('Financial Goals (non-recurring)'!$J$4=2,IF('Detailed Cash Flow Chart'!AA143="",0,'Detailed Cash Flow Chart'!AA143),0)
-IF('Financial Goals (recurring)'!$B$3=2,IF('Detailed Cash Flow Chart'!AG143="",0,'Detailed Cash Flow Chart'!AG143),0)
-IF('Financial Goals (recurring)'!$K$3=2,IF('Detailed Cash Flow Chart'!AN143="",0,'Detailed Cash Flow Chart'!AN143),0)</f>
        <v>#VALUE!</v>
      </c>
      <c r="AB143" s="139"/>
      <c r="AC143" s="140" t="e">
        <f ca="1">AA143
-IF('Financial Goals (non-recurring)'!$B$4=3,IF('Detailed Cash Flow Chart'!S143="",0,'Detailed Cash Flow Chart'!S143),0)
-IF('Financial Goals (non-recurring)'!$D$4=3,IF('Detailed Cash Flow Chart'!U143="",0,'Detailed Cash Flow Chart'!U143),0)
-IF('Financial Goals (non-recurring)'!$F$4=3,IF('Detailed Cash Flow Chart'!W143="",0,'Detailed Cash Flow Chart'!W143),0)
-IF('Financial Goals (non-recurring)'!$H$4=3,IF('Detailed Cash Flow Chart'!Y143="",0,'Detailed Cash Flow Chart'!Y143),0)
-IF('Financial Goals (non-recurring)'!$J$4=3,IF('Detailed Cash Flow Chart'!AA143="",0,'Detailed Cash Flow Chart'!AA143),0)
-IF('Financial Goals (recurring)'!$B$3=3,IF('Detailed Cash Flow Chart'!AG143="",0,'Detailed Cash Flow Chart'!AG143),0)
-IF('Financial Goals (recurring)'!$K$3=3,IF('Detailed Cash Flow Chart'!AN143="",0,'Detailed Cash Flow Chart'!AN143),0)</f>
        <v>#VALUE!</v>
      </c>
      <c r="AD143" s="83"/>
      <c r="AE143" s="146" t="e">
        <f ca="1">AC143
-IF('Financial Goals (non-recurring)'!$B$4=4,IF('Detailed Cash Flow Chart'!S143="",0,'Detailed Cash Flow Chart'!S143),0)
-IF('Financial Goals (non-recurring)'!$D$4=4,IF('Detailed Cash Flow Chart'!U143="",0,'Detailed Cash Flow Chart'!U143),0)
-IF('Financial Goals (non-recurring)'!$F$4=4,IF('Detailed Cash Flow Chart'!W143="",0,'Detailed Cash Flow Chart'!W143),0)
-IF('Financial Goals (non-recurring)'!$H$4=4,IF('Detailed Cash Flow Chart'!Y143="",0,'Detailed Cash Flow Chart'!Y143),0)
-IF('Financial Goals (non-recurring)'!$J$4=4,IF('Detailed Cash Flow Chart'!AA143="",0,'Detailed Cash Flow Chart'!AA143),0)
-IF('Financial Goals (recurring)'!$B$3=4,IF('Detailed Cash Flow Chart'!AG143="",0,'Detailed Cash Flow Chart'!AG143),0)
-IF('Financial Goals (recurring)'!$K$3=4,IF('Detailed Cash Flow Chart'!AN143="",0,'Detailed Cash Flow Chart'!AN143),0)</f>
        <v>#VALUE!</v>
      </c>
      <c r="AF143" s="139"/>
      <c r="AG143" s="145" t="e">
        <f ca="1">AE143
-IF('Financial Goals (non-recurring)'!$B$4=5,IF('Detailed Cash Flow Chart'!S143="",0,'Detailed Cash Flow Chart'!S143),0)
-IF('Financial Goals (non-recurring)'!$D$4=5,IF('Detailed Cash Flow Chart'!U143="",0,'Detailed Cash Flow Chart'!U143),0)
-IF('Financial Goals (non-recurring)'!$F$4=5,IF('Detailed Cash Flow Chart'!W143="",0,'Detailed Cash Flow Chart'!W143),0)
-IF('Financial Goals (non-recurring)'!$H$4=5,IF('Detailed Cash Flow Chart'!Y143="",0,'Detailed Cash Flow Chart'!Y143),0)
-IF('Financial Goals (non-recurring)'!$J$4=5,IF('Detailed Cash Flow Chart'!AA143="",0,'Detailed Cash Flow Chart'!AA143),0)
-IF('Financial Goals (recurring)'!$B$3=5,IF('Detailed Cash Flow Chart'!AG143="",0,'Detailed Cash Flow Chart'!AG143),0)
-IF('Financial Goals (recurring)'!$K$3=5,IF('Detailed Cash Flow Chart'!AN143="",0,'Detailed Cash Flow Chart'!AN143),0)</f>
        <v>#VALUE!</v>
      </c>
      <c r="AI143" s="145" t="e">
        <f ca="1">AG143
-IF('Financial Goals (non-recurring)'!$B$4=6,IF('Detailed Cash Flow Chart'!S143="",0,'Detailed Cash Flow Chart'!S143),0)
-IF('Financial Goals (non-recurring)'!$D$4=6,IF('Detailed Cash Flow Chart'!U143="",0,'Detailed Cash Flow Chart'!U143),0)
-IF('Financial Goals (non-recurring)'!$F$4=6,IF('Detailed Cash Flow Chart'!W143="",0,'Detailed Cash Flow Chart'!W143),0)
-IF('Financial Goals (non-recurring)'!$H$4=6,IF('Detailed Cash Flow Chart'!Y143="",0,'Detailed Cash Flow Chart'!Y143),0)
-IF('Financial Goals (non-recurring)'!$J$4=6,IF('Detailed Cash Flow Chart'!AA143="",0,'Detailed Cash Flow Chart'!AA143),0)
-IF('Financial Goals (recurring)'!$B$3=6,IF('Detailed Cash Flow Chart'!AG143="",0,'Detailed Cash Flow Chart'!AG143),0)
-IF('Financial Goals (recurring)'!$K$3=6,IF('Detailed Cash Flow Chart'!AN143="",0,'Detailed Cash Flow Chart'!AN143),0)</f>
        <v>#VALUE!</v>
      </c>
      <c r="AK143" s="145" t="e">
        <f ca="1">AI143
-IF('Financial Goals (non-recurring)'!$B$4=7,IF('Detailed Cash Flow Chart'!S143="",0,'Detailed Cash Flow Chart'!S143),0)
-IF('Financial Goals (non-recurring)'!$D$4=7,IF('Detailed Cash Flow Chart'!U143="",0,'Detailed Cash Flow Chart'!U143),0)
-IF('Financial Goals (non-recurring)'!$F$4=7,IF('Detailed Cash Flow Chart'!W143="",0,'Detailed Cash Flow Chart'!W143),0)
-IF('Financial Goals (non-recurring)'!$H$4=7,IF('Detailed Cash Flow Chart'!Y143="",0,'Detailed Cash Flow Chart'!Y143),0)
-IF('Financial Goals (non-recurring)'!$J$4=7,IF('Detailed Cash Flow Chart'!AA143="",0,'Detailed Cash Flow Chart'!AA143),0)
-IF('Financial Goals (recurring)'!$B$3=7,IF('Detailed Cash Flow Chart'!AG143="",0,'Detailed Cash Flow Chart'!AG143),0)
-IF('Financial Goals (recurring)'!$K$3=7,IF('Detailed Cash Flow Chart'!AN143="",0,'Detailed Cash Flow Chart'!AN143),0)</f>
        <v>#VALUE!</v>
      </c>
    </row>
    <row r="144" spans="1:37" ht="15.6">
      <c r="A144" s="38" t="str">
        <f ca="1">'Detailed Cash Flow Chart'!AJ144</f>
        <v/>
      </c>
      <c r="B144" s="40" t="str">
        <f ca="1">'Detailed Cash Flow Chart'!B144</f>
        <v/>
      </c>
      <c r="C144" s="87">
        <f t="shared" ca="1" si="34"/>
        <v>0</v>
      </c>
      <c r="D144" s="87">
        <f t="shared" ca="1" si="30"/>
        <v>0</v>
      </c>
      <c r="E144" s="87">
        <f t="shared" ca="1" si="31"/>
        <v>0</v>
      </c>
      <c r="F144" s="87">
        <f t="shared" ca="1" si="32"/>
        <v>0</v>
      </c>
      <c r="G144" s="87">
        <f t="shared" ca="1" si="33"/>
        <v>0</v>
      </c>
      <c r="H144" s="87">
        <f t="shared" ca="1" si="35"/>
        <v>0</v>
      </c>
      <c r="I144" s="87">
        <f ca="1">'Detailed Cash Flow Chart'!D144</f>
        <v>0</v>
      </c>
      <c r="J144" s="32" t="str">
        <f ca="1">'Detailed Cash Flow Chart'!C144</f>
        <v/>
      </c>
      <c r="K144" s="46">
        <f t="shared" ca="1" si="29"/>
        <v>0</v>
      </c>
      <c r="L144" s="32">
        <f ca="1">'Detailed Cash Flow Chart'!AQ144</f>
        <v>0</v>
      </c>
      <c r="M144" s="32">
        <f t="shared" ca="1" si="36"/>
        <v>0</v>
      </c>
      <c r="N144" s="28"/>
      <c r="O144" s="67"/>
      <c r="P144" s="67"/>
      <c r="Q144" s="67"/>
      <c r="R144" s="67"/>
      <c r="S144" s="67"/>
      <c r="T144" s="67"/>
      <c r="U144" s="67"/>
      <c r="W144" s="67"/>
      <c r="X144" s="67"/>
      <c r="Y144" s="140" t="e">
        <f ca="1">IF('Detailed Cash Flow Chart'!E144=0,NA(),M144-'Detailed Cash Flow Chart'!E144)</f>
        <v>#VALUE!</v>
      </c>
      <c r="Z144" s="83"/>
      <c r="AA144" s="141" t="e">
        <f ca="1">Y144
-IF('Financial Goals (non-recurring)'!$B$4=2,IF('Detailed Cash Flow Chart'!S144="",0,'Detailed Cash Flow Chart'!S144),0)
-IF('Financial Goals (non-recurring)'!$D$4=2,IF('Detailed Cash Flow Chart'!U144="",0,'Detailed Cash Flow Chart'!U144),0)
-IF('Financial Goals (non-recurring)'!$F$4=2,IF('Detailed Cash Flow Chart'!W144="",0,'Detailed Cash Flow Chart'!W144),0)
-IF('Financial Goals (non-recurring)'!$H$4=2,IF('Detailed Cash Flow Chart'!Y144="",0,'Detailed Cash Flow Chart'!Y144),0)
-IF('Financial Goals (non-recurring)'!$J$4=2,IF('Detailed Cash Flow Chart'!AA144="",0,'Detailed Cash Flow Chart'!AA144),0)
-IF('Financial Goals (recurring)'!$B$3=2,IF('Detailed Cash Flow Chart'!AG144="",0,'Detailed Cash Flow Chart'!AG144),0)
-IF('Financial Goals (recurring)'!$K$3=2,IF('Detailed Cash Flow Chart'!AN144="",0,'Detailed Cash Flow Chart'!AN144),0)</f>
        <v>#VALUE!</v>
      </c>
      <c r="AB144" s="139"/>
      <c r="AC144" s="140" t="e">
        <f ca="1">AA144
-IF('Financial Goals (non-recurring)'!$B$4=3,IF('Detailed Cash Flow Chart'!S144="",0,'Detailed Cash Flow Chart'!S144),0)
-IF('Financial Goals (non-recurring)'!$D$4=3,IF('Detailed Cash Flow Chart'!U144="",0,'Detailed Cash Flow Chart'!U144),0)
-IF('Financial Goals (non-recurring)'!$F$4=3,IF('Detailed Cash Flow Chart'!W144="",0,'Detailed Cash Flow Chart'!W144),0)
-IF('Financial Goals (non-recurring)'!$H$4=3,IF('Detailed Cash Flow Chart'!Y144="",0,'Detailed Cash Flow Chart'!Y144),0)
-IF('Financial Goals (non-recurring)'!$J$4=3,IF('Detailed Cash Flow Chart'!AA144="",0,'Detailed Cash Flow Chart'!AA144),0)
-IF('Financial Goals (recurring)'!$B$3=3,IF('Detailed Cash Flow Chart'!AG144="",0,'Detailed Cash Flow Chart'!AG144),0)
-IF('Financial Goals (recurring)'!$K$3=3,IF('Detailed Cash Flow Chart'!AN144="",0,'Detailed Cash Flow Chart'!AN144),0)</f>
        <v>#VALUE!</v>
      </c>
      <c r="AD144" s="83"/>
      <c r="AE144" s="146" t="e">
        <f ca="1">AC144
-IF('Financial Goals (non-recurring)'!$B$4=4,IF('Detailed Cash Flow Chart'!S144="",0,'Detailed Cash Flow Chart'!S144),0)
-IF('Financial Goals (non-recurring)'!$D$4=4,IF('Detailed Cash Flow Chart'!U144="",0,'Detailed Cash Flow Chart'!U144),0)
-IF('Financial Goals (non-recurring)'!$F$4=4,IF('Detailed Cash Flow Chart'!W144="",0,'Detailed Cash Flow Chart'!W144),0)
-IF('Financial Goals (non-recurring)'!$H$4=4,IF('Detailed Cash Flow Chart'!Y144="",0,'Detailed Cash Flow Chart'!Y144),0)
-IF('Financial Goals (non-recurring)'!$J$4=4,IF('Detailed Cash Flow Chart'!AA144="",0,'Detailed Cash Flow Chart'!AA144),0)
-IF('Financial Goals (recurring)'!$B$3=4,IF('Detailed Cash Flow Chart'!AG144="",0,'Detailed Cash Flow Chart'!AG144),0)
-IF('Financial Goals (recurring)'!$K$3=4,IF('Detailed Cash Flow Chart'!AN144="",0,'Detailed Cash Flow Chart'!AN144),0)</f>
        <v>#VALUE!</v>
      </c>
      <c r="AF144" s="139"/>
      <c r="AG144" s="145" t="e">
        <f ca="1">AE144
-IF('Financial Goals (non-recurring)'!$B$4=5,IF('Detailed Cash Flow Chart'!S144="",0,'Detailed Cash Flow Chart'!S144),0)
-IF('Financial Goals (non-recurring)'!$D$4=5,IF('Detailed Cash Flow Chart'!U144="",0,'Detailed Cash Flow Chart'!U144),0)
-IF('Financial Goals (non-recurring)'!$F$4=5,IF('Detailed Cash Flow Chart'!W144="",0,'Detailed Cash Flow Chart'!W144),0)
-IF('Financial Goals (non-recurring)'!$H$4=5,IF('Detailed Cash Flow Chart'!Y144="",0,'Detailed Cash Flow Chart'!Y144),0)
-IF('Financial Goals (non-recurring)'!$J$4=5,IF('Detailed Cash Flow Chart'!AA144="",0,'Detailed Cash Flow Chart'!AA144),0)
-IF('Financial Goals (recurring)'!$B$3=5,IF('Detailed Cash Flow Chart'!AG144="",0,'Detailed Cash Flow Chart'!AG144),0)
-IF('Financial Goals (recurring)'!$K$3=5,IF('Detailed Cash Flow Chart'!AN144="",0,'Detailed Cash Flow Chart'!AN144),0)</f>
        <v>#VALUE!</v>
      </c>
      <c r="AI144" s="145" t="e">
        <f ca="1">AG144
-IF('Financial Goals (non-recurring)'!$B$4=6,IF('Detailed Cash Flow Chart'!S144="",0,'Detailed Cash Flow Chart'!S144),0)
-IF('Financial Goals (non-recurring)'!$D$4=6,IF('Detailed Cash Flow Chart'!U144="",0,'Detailed Cash Flow Chart'!U144),0)
-IF('Financial Goals (non-recurring)'!$F$4=6,IF('Detailed Cash Flow Chart'!W144="",0,'Detailed Cash Flow Chart'!W144),0)
-IF('Financial Goals (non-recurring)'!$H$4=6,IF('Detailed Cash Flow Chart'!Y144="",0,'Detailed Cash Flow Chart'!Y144),0)
-IF('Financial Goals (non-recurring)'!$J$4=6,IF('Detailed Cash Flow Chart'!AA144="",0,'Detailed Cash Flow Chart'!AA144),0)
-IF('Financial Goals (recurring)'!$B$3=6,IF('Detailed Cash Flow Chart'!AG144="",0,'Detailed Cash Flow Chart'!AG144),0)
-IF('Financial Goals (recurring)'!$K$3=6,IF('Detailed Cash Flow Chart'!AN144="",0,'Detailed Cash Flow Chart'!AN144),0)</f>
        <v>#VALUE!</v>
      </c>
      <c r="AK144" s="145" t="e">
        <f ca="1">AI144
-IF('Financial Goals (non-recurring)'!$B$4=7,IF('Detailed Cash Flow Chart'!S144="",0,'Detailed Cash Flow Chart'!S144),0)
-IF('Financial Goals (non-recurring)'!$D$4=7,IF('Detailed Cash Flow Chart'!U144="",0,'Detailed Cash Flow Chart'!U144),0)
-IF('Financial Goals (non-recurring)'!$F$4=7,IF('Detailed Cash Flow Chart'!W144="",0,'Detailed Cash Flow Chart'!W144),0)
-IF('Financial Goals (non-recurring)'!$H$4=7,IF('Detailed Cash Flow Chart'!Y144="",0,'Detailed Cash Flow Chart'!Y144),0)
-IF('Financial Goals (non-recurring)'!$J$4=7,IF('Detailed Cash Flow Chart'!AA144="",0,'Detailed Cash Flow Chart'!AA144),0)
-IF('Financial Goals (recurring)'!$B$3=7,IF('Detailed Cash Flow Chart'!AG144="",0,'Detailed Cash Flow Chart'!AG144),0)
-IF('Financial Goals (recurring)'!$K$3=7,IF('Detailed Cash Flow Chart'!AN144="",0,'Detailed Cash Flow Chart'!AN144),0)</f>
        <v>#VALUE!</v>
      </c>
    </row>
    <row r="145" spans="1:37" ht="15.6">
      <c r="A145" s="38" t="str">
        <f ca="1">'Detailed Cash Flow Chart'!AJ145</f>
        <v/>
      </c>
      <c r="B145" s="40" t="str">
        <f ca="1">'Detailed Cash Flow Chart'!B145</f>
        <v/>
      </c>
      <c r="C145" s="87">
        <f t="shared" ca="1" si="34"/>
        <v>0</v>
      </c>
      <c r="D145" s="87">
        <f t="shared" ca="1" si="30"/>
        <v>0</v>
      </c>
      <c r="E145" s="87">
        <f t="shared" ca="1" si="31"/>
        <v>0</v>
      </c>
      <c r="F145" s="87">
        <f t="shared" ca="1" si="32"/>
        <v>0</v>
      </c>
      <c r="G145" s="87">
        <f t="shared" ca="1" si="33"/>
        <v>0</v>
      </c>
      <c r="H145" s="87">
        <f t="shared" ca="1" si="35"/>
        <v>0</v>
      </c>
      <c r="I145" s="87">
        <f ca="1">'Detailed Cash Flow Chart'!D145</f>
        <v>0</v>
      </c>
      <c r="J145" s="32" t="str">
        <f ca="1">'Detailed Cash Flow Chart'!C145</f>
        <v/>
      </c>
      <c r="K145" s="46">
        <f t="shared" ca="1" si="29"/>
        <v>0</v>
      </c>
      <c r="L145" s="32">
        <f ca="1">'Detailed Cash Flow Chart'!AQ145</f>
        <v>0</v>
      </c>
      <c r="M145" s="32">
        <f t="shared" ca="1" si="36"/>
        <v>0</v>
      </c>
      <c r="N145" s="28"/>
      <c r="O145" s="67"/>
      <c r="P145" s="67"/>
      <c r="Q145" s="67"/>
      <c r="R145" s="67"/>
      <c r="S145" s="67"/>
      <c r="T145" s="67"/>
      <c r="U145" s="67"/>
      <c r="W145" s="67"/>
      <c r="X145" s="67"/>
      <c r="Y145" s="140" t="e">
        <f ca="1">IF('Detailed Cash Flow Chart'!E145=0,NA(),M145-'Detailed Cash Flow Chart'!E145)</f>
        <v>#VALUE!</v>
      </c>
      <c r="Z145" s="83"/>
      <c r="AA145" s="141" t="e">
        <f ca="1">Y145
-IF('Financial Goals (non-recurring)'!$B$4=2,IF('Detailed Cash Flow Chart'!S145="",0,'Detailed Cash Flow Chart'!S145),0)
-IF('Financial Goals (non-recurring)'!$D$4=2,IF('Detailed Cash Flow Chart'!U145="",0,'Detailed Cash Flow Chart'!U145),0)
-IF('Financial Goals (non-recurring)'!$F$4=2,IF('Detailed Cash Flow Chart'!W145="",0,'Detailed Cash Flow Chart'!W145),0)
-IF('Financial Goals (non-recurring)'!$H$4=2,IF('Detailed Cash Flow Chart'!Y145="",0,'Detailed Cash Flow Chart'!Y145),0)
-IF('Financial Goals (non-recurring)'!$J$4=2,IF('Detailed Cash Flow Chart'!AA145="",0,'Detailed Cash Flow Chart'!AA145),0)
-IF('Financial Goals (recurring)'!$B$3=2,IF('Detailed Cash Flow Chart'!AG145="",0,'Detailed Cash Flow Chart'!AG145),0)
-IF('Financial Goals (recurring)'!$K$3=2,IF('Detailed Cash Flow Chart'!AN145="",0,'Detailed Cash Flow Chart'!AN145),0)</f>
        <v>#VALUE!</v>
      </c>
      <c r="AB145" s="139"/>
      <c r="AC145" s="140" t="e">
        <f ca="1">AA145
-IF('Financial Goals (non-recurring)'!$B$4=3,IF('Detailed Cash Flow Chart'!S145="",0,'Detailed Cash Flow Chart'!S145),0)
-IF('Financial Goals (non-recurring)'!$D$4=3,IF('Detailed Cash Flow Chart'!U145="",0,'Detailed Cash Flow Chart'!U145),0)
-IF('Financial Goals (non-recurring)'!$F$4=3,IF('Detailed Cash Flow Chart'!W145="",0,'Detailed Cash Flow Chart'!W145),0)
-IF('Financial Goals (non-recurring)'!$H$4=3,IF('Detailed Cash Flow Chart'!Y145="",0,'Detailed Cash Flow Chart'!Y145),0)
-IF('Financial Goals (non-recurring)'!$J$4=3,IF('Detailed Cash Flow Chart'!AA145="",0,'Detailed Cash Flow Chart'!AA145),0)
-IF('Financial Goals (recurring)'!$B$3=3,IF('Detailed Cash Flow Chart'!AG145="",0,'Detailed Cash Flow Chart'!AG145),0)
-IF('Financial Goals (recurring)'!$K$3=3,IF('Detailed Cash Flow Chart'!AN145="",0,'Detailed Cash Flow Chart'!AN145),0)</f>
        <v>#VALUE!</v>
      </c>
      <c r="AD145" s="83"/>
      <c r="AE145" s="146" t="e">
        <f ca="1">AC145
-IF('Financial Goals (non-recurring)'!$B$4=4,IF('Detailed Cash Flow Chart'!S145="",0,'Detailed Cash Flow Chart'!S145),0)
-IF('Financial Goals (non-recurring)'!$D$4=4,IF('Detailed Cash Flow Chart'!U145="",0,'Detailed Cash Flow Chart'!U145),0)
-IF('Financial Goals (non-recurring)'!$F$4=4,IF('Detailed Cash Flow Chart'!W145="",0,'Detailed Cash Flow Chart'!W145),0)
-IF('Financial Goals (non-recurring)'!$H$4=4,IF('Detailed Cash Flow Chart'!Y145="",0,'Detailed Cash Flow Chart'!Y145),0)
-IF('Financial Goals (non-recurring)'!$J$4=4,IF('Detailed Cash Flow Chart'!AA145="",0,'Detailed Cash Flow Chart'!AA145),0)
-IF('Financial Goals (recurring)'!$B$3=4,IF('Detailed Cash Flow Chart'!AG145="",0,'Detailed Cash Flow Chart'!AG145),0)
-IF('Financial Goals (recurring)'!$K$3=4,IF('Detailed Cash Flow Chart'!AN145="",0,'Detailed Cash Flow Chart'!AN145),0)</f>
        <v>#VALUE!</v>
      </c>
      <c r="AF145" s="139"/>
      <c r="AG145" s="145" t="e">
        <f ca="1">AE145
-IF('Financial Goals (non-recurring)'!$B$4=5,IF('Detailed Cash Flow Chart'!S145="",0,'Detailed Cash Flow Chart'!S145),0)
-IF('Financial Goals (non-recurring)'!$D$4=5,IF('Detailed Cash Flow Chart'!U145="",0,'Detailed Cash Flow Chart'!U145),0)
-IF('Financial Goals (non-recurring)'!$F$4=5,IF('Detailed Cash Flow Chart'!W145="",0,'Detailed Cash Flow Chart'!W145),0)
-IF('Financial Goals (non-recurring)'!$H$4=5,IF('Detailed Cash Flow Chart'!Y145="",0,'Detailed Cash Flow Chart'!Y145),0)
-IF('Financial Goals (non-recurring)'!$J$4=5,IF('Detailed Cash Flow Chart'!AA145="",0,'Detailed Cash Flow Chart'!AA145),0)
-IF('Financial Goals (recurring)'!$B$3=5,IF('Detailed Cash Flow Chart'!AG145="",0,'Detailed Cash Flow Chart'!AG145),0)
-IF('Financial Goals (recurring)'!$K$3=5,IF('Detailed Cash Flow Chart'!AN145="",0,'Detailed Cash Flow Chart'!AN145),0)</f>
        <v>#VALUE!</v>
      </c>
      <c r="AI145" s="145" t="e">
        <f ca="1">AG145
-IF('Financial Goals (non-recurring)'!$B$4=6,IF('Detailed Cash Flow Chart'!S145="",0,'Detailed Cash Flow Chart'!S145),0)
-IF('Financial Goals (non-recurring)'!$D$4=6,IF('Detailed Cash Flow Chart'!U145="",0,'Detailed Cash Flow Chart'!U145),0)
-IF('Financial Goals (non-recurring)'!$F$4=6,IF('Detailed Cash Flow Chart'!W145="",0,'Detailed Cash Flow Chart'!W145),0)
-IF('Financial Goals (non-recurring)'!$H$4=6,IF('Detailed Cash Flow Chart'!Y145="",0,'Detailed Cash Flow Chart'!Y145),0)
-IF('Financial Goals (non-recurring)'!$J$4=6,IF('Detailed Cash Flow Chart'!AA145="",0,'Detailed Cash Flow Chart'!AA145),0)
-IF('Financial Goals (recurring)'!$B$3=6,IF('Detailed Cash Flow Chart'!AG145="",0,'Detailed Cash Flow Chart'!AG145),0)
-IF('Financial Goals (recurring)'!$K$3=6,IF('Detailed Cash Flow Chart'!AN145="",0,'Detailed Cash Flow Chart'!AN145),0)</f>
        <v>#VALUE!</v>
      </c>
      <c r="AK145" s="145" t="e">
        <f ca="1">AI145
-IF('Financial Goals (non-recurring)'!$B$4=7,IF('Detailed Cash Flow Chart'!S145="",0,'Detailed Cash Flow Chart'!S145),0)
-IF('Financial Goals (non-recurring)'!$D$4=7,IF('Detailed Cash Flow Chart'!U145="",0,'Detailed Cash Flow Chart'!U145),0)
-IF('Financial Goals (non-recurring)'!$F$4=7,IF('Detailed Cash Flow Chart'!W145="",0,'Detailed Cash Flow Chart'!W145),0)
-IF('Financial Goals (non-recurring)'!$H$4=7,IF('Detailed Cash Flow Chart'!Y145="",0,'Detailed Cash Flow Chart'!Y145),0)
-IF('Financial Goals (non-recurring)'!$J$4=7,IF('Detailed Cash Flow Chart'!AA145="",0,'Detailed Cash Flow Chart'!AA145),0)
-IF('Financial Goals (recurring)'!$B$3=7,IF('Detailed Cash Flow Chart'!AG145="",0,'Detailed Cash Flow Chart'!AG145),0)
-IF('Financial Goals (recurring)'!$K$3=7,IF('Detailed Cash Flow Chart'!AN145="",0,'Detailed Cash Flow Chart'!AN145),0)</f>
        <v>#VALUE!</v>
      </c>
    </row>
    <row r="146" spans="1:37" ht="15.6">
      <c r="A146" s="38" t="str">
        <f ca="1">'Detailed Cash Flow Chart'!AJ146</f>
        <v/>
      </c>
      <c r="B146" s="40" t="str">
        <f ca="1">'Detailed Cash Flow Chart'!B146</f>
        <v/>
      </c>
      <c r="C146" s="87">
        <f t="shared" ca="1" si="34"/>
        <v>0</v>
      </c>
      <c r="D146" s="87">
        <f t="shared" ca="1" si="30"/>
        <v>0</v>
      </c>
      <c r="E146" s="87">
        <f t="shared" ca="1" si="31"/>
        <v>0</v>
      </c>
      <c r="F146" s="87">
        <f t="shared" ca="1" si="32"/>
        <v>0</v>
      </c>
      <c r="G146" s="87">
        <f t="shared" ca="1" si="33"/>
        <v>0</v>
      </c>
      <c r="H146" s="87">
        <f t="shared" ca="1" si="35"/>
        <v>0</v>
      </c>
      <c r="I146" s="87">
        <f ca="1">'Detailed Cash Flow Chart'!D146</f>
        <v>0</v>
      </c>
      <c r="J146" s="32" t="str">
        <f ca="1">'Detailed Cash Flow Chart'!C146</f>
        <v/>
      </c>
      <c r="K146" s="46">
        <f t="shared" ca="1" si="29"/>
        <v>0</v>
      </c>
      <c r="L146" s="32">
        <f ca="1">'Detailed Cash Flow Chart'!AQ146</f>
        <v>0</v>
      </c>
      <c r="M146" s="32">
        <f t="shared" ca="1" si="36"/>
        <v>0</v>
      </c>
      <c r="N146" s="28"/>
      <c r="O146" s="67"/>
      <c r="P146" s="67"/>
      <c r="Q146" s="67"/>
      <c r="R146" s="67"/>
      <c r="S146" s="67"/>
      <c r="T146" s="67"/>
      <c r="U146" s="67"/>
      <c r="W146" s="67"/>
      <c r="X146" s="67"/>
      <c r="Y146" s="140" t="e">
        <f ca="1">IF('Detailed Cash Flow Chart'!E146=0,NA(),M146-'Detailed Cash Flow Chart'!E146)</f>
        <v>#VALUE!</v>
      </c>
      <c r="Z146" s="83"/>
      <c r="AA146" s="141" t="e">
        <f ca="1">Y146
-IF('Financial Goals (non-recurring)'!$B$4=2,IF('Detailed Cash Flow Chart'!S146="",0,'Detailed Cash Flow Chart'!S146),0)
-IF('Financial Goals (non-recurring)'!$D$4=2,IF('Detailed Cash Flow Chart'!U146="",0,'Detailed Cash Flow Chart'!U146),0)
-IF('Financial Goals (non-recurring)'!$F$4=2,IF('Detailed Cash Flow Chart'!W146="",0,'Detailed Cash Flow Chart'!W146),0)
-IF('Financial Goals (non-recurring)'!$H$4=2,IF('Detailed Cash Flow Chart'!Y146="",0,'Detailed Cash Flow Chart'!Y146),0)
-IF('Financial Goals (non-recurring)'!$J$4=2,IF('Detailed Cash Flow Chart'!AA146="",0,'Detailed Cash Flow Chart'!AA146),0)
-IF('Financial Goals (recurring)'!$B$3=2,IF('Detailed Cash Flow Chart'!AG146="",0,'Detailed Cash Flow Chart'!AG146),0)
-IF('Financial Goals (recurring)'!$K$3=2,IF('Detailed Cash Flow Chart'!AN146="",0,'Detailed Cash Flow Chart'!AN146),0)</f>
        <v>#VALUE!</v>
      </c>
      <c r="AB146" s="139"/>
      <c r="AC146" s="140" t="e">
        <f ca="1">AA146
-IF('Financial Goals (non-recurring)'!$B$4=3,IF('Detailed Cash Flow Chart'!S146="",0,'Detailed Cash Flow Chart'!S146),0)
-IF('Financial Goals (non-recurring)'!$D$4=3,IF('Detailed Cash Flow Chart'!U146="",0,'Detailed Cash Flow Chart'!U146),0)
-IF('Financial Goals (non-recurring)'!$F$4=3,IF('Detailed Cash Flow Chart'!W146="",0,'Detailed Cash Flow Chart'!W146),0)
-IF('Financial Goals (non-recurring)'!$H$4=3,IF('Detailed Cash Flow Chart'!Y146="",0,'Detailed Cash Flow Chart'!Y146),0)
-IF('Financial Goals (non-recurring)'!$J$4=3,IF('Detailed Cash Flow Chart'!AA146="",0,'Detailed Cash Flow Chart'!AA146),0)
-IF('Financial Goals (recurring)'!$B$3=3,IF('Detailed Cash Flow Chart'!AG146="",0,'Detailed Cash Flow Chart'!AG146),0)
-IF('Financial Goals (recurring)'!$K$3=3,IF('Detailed Cash Flow Chart'!AN146="",0,'Detailed Cash Flow Chart'!AN146),0)</f>
        <v>#VALUE!</v>
      </c>
      <c r="AD146" s="83"/>
      <c r="AE146" s="146" t="e">
        <f ca="1">AC146
-IF('Financial Goals (non-recurring)'!$B$4=4,IF('Detailed Cash Flow Chart'!S146="",0,'Detailed Cash Flow Chart'!S146),0)
-IF('Financial Goals (non-recurring)'!$D$4=4,IF('Detailed Cash Flow Chart'!U146="",0,'Detailed Cash Flow Chart'!U146),0)
-IF('Financial Goals (non-recurring)'!$F$4=4,IF('Detailed Cash Flow Chart'!W146="",0,'Detailed Cash Flow Chart'!W146),0)
-IF('Financial Goals (non-recurring)'!$H$4=4,IF('Detailed Cash Flow Chart'!Y146="",0,'Detailed Cash Flow Chart'!Y146),0)
-IF('Financial Goals (non-recurring)'!$J$4=4,IF('Detailed Cash Flow Chart'!AA146="",0,'Detailed Cash Flow Chart'!AA146),0)
-IF('Financial Goals (recurring)'!$B$3=4,IF('Detailed Cash Flow Chart'!AG146="",0,'Detailed Cash Flow Chart'!AG146),0)
-IF('Financial Goals (recurring)'!$K$3=4,IF('Detailed Cash Flow Chart'!AN146="",0,'Detailed Cash Flow Chart'!AN146),0)</f>
        <v>#VALUE!</v>
      </c>
      <c r="AF146" s="139"/>
      <c r="AG146" s="145" t="e">
        <f ca="1">AE146
-IF('Financial Goals (non-recurring)'!$B$4=5,IF('Detailed Cash Flow Chart'!S146="",0,'Detailed Cash Flow Chart'!S146),0)
-IF('Financial Goals (non-recurring)'!$D$4=5,IF('Detailed Cash Flow Chart'!U146="",0,'Detailed Cash Flow Chart'!U146),0)
-IF('Financial Goals (non-recurring)'!$F$4=5,IF('Detailed Cash Flow Chart'!W146="",0,'Detailed Cash Flow Chart'!W146),0)
-IF('Financial Goals (non-recurring)'!$H$4=5,IF('Detailed Cash Flow Chart'!Y146="",0,'Detailed Cash Flow Chart'!Y146),0)
-IF('Financial Goals (non-recurring)'!$J$4=5,IF('Detailed Cash Flow Chart'!AA146="",0,'Detailed Cash Flow Chart'!AA146),0)
-IF('Financial Goals (recurring)'!$B$3=5,IF('Detailed Cash Flow Chart'!AG146="",0,'Detailed Cash Flow Chart'!AG146),0)
-IF('Financial Goals (recurring)'!$K$3=5,IF('Detailed Cash Flow Chart'!AN146="",0,'Detailed Cash Flow Chart'!AN146),0)</f>
        <v>#VALUE!</v>
      </c>
      <c r="AI146" s="145" t="e">
        <f ca="1">AG146
-IF('Financial Goals (non-recurring)'!$B$4=6,IF('Detailed Cash Flow Chart'!S146="",0,'Detailed Cash Flow Chart'!S146),0)
-IF('Financial Goals (non-recurring)'!$D$4=6,IF('Detailed Cash Flow Chart'!U146="",0,'Detailed Cash Flow Chart'!U146),0)
-IF('Financial Goals (non-recurring)'!$F$4=6,IF('Detailed Cash Flow Chart'!W146="",0,'Detailed Cash Flow Chart'!W146),0)
-IF('Financial Goals (non-recurring)'!$H$4=6,IF('Detailed Cash Flow Chart'!Y146="",0,'Detailed Cash Flow Chart'!Y146),0)
-IF('Financial Goals (non-recurring)'!$J$4=6,IF('Detailed Cash Flow Chart'!AA146="",0,'Detailed Cash Flow Chart'!AA146),0)
-IF('Financial Goals (recurring)'!$B$3=6,IF('Detailed Cash Flow Chart'!AG146="",0,'Detailed Cash Flow Chart'!AG146),0)
-IF('Financial Goals (recurring)'!$K$3=6,IF('Detailed Cash Flow Chart'!AN146="",0,'Detailed Cash Flow Chart'!AN146),0)</f>
        <v>#VALUE!</v>
      </c>
      <c r="AK146" s="145" t="e">
        <f ca="1">AI146
-IF('Financial Goals (non-recurring)'!$B$4=7,IF('Detailed Cash Flow Chart'!S146="",0,'Detailed Cash Flow Chart'!S146),0)
-IF('Financial Goals (non-recurring)'!$D$4=7,IF('Detailed Cash Flow Chart'!U146="",0,'Detailed Cash Flow Chart'!U146),0)
-IF('Financial Goals (non-recurring)'!$F$4=7,IF('Detailed Cash Flow Chart'!W146="",0,'Detailed Cash Flow Chart'!W146),0)
-IF('Financial Goals (non-recurring)'!$H$4=7,IF('Detailed Cash Flow Chart'!Y146="",0,'Detailed Cash Flow Chart'!Y146),0)
-IF('Financial Goals (non-recurring)'!$J$4=7,IF('Detailed Cash Flow Chart'!AA146="",0,'Detailed Cash Flow Chart'!AA146),0)
-IF('Financial Goals (recurring)'!$B$3=7,IF('Detailed Cash Flow Chart'!AG146="",0,'Detailed Cash Flow Chart'!AG146),0)
-IF('Financial Goals (recurring)'!$K$3=7,IF('Detailed Cash Flow Chart'!AN146="",0,'Detailed Cash Flow Chart'!AN146),0)</f>
        <v>#VALUE!</v>
      </c>
    </row>
    <row r="147" spans="1:37" ht="15.6">
      <c r="A147" s="38" t="str">
        <f ca="1">'Detailed Cash Flow Chart'!AJ147</f>
        <v/>
      </c>
      <c r="B147" s="40" t="str">
        <f ca="1">'Detailed Cash Flow Chart'!B147</f>
        <v/>
      </c>
      <c r="C147" s="87">
        <f t="shared" ca="1" si="34"/>
        <v>0</v>
      </c>
      <c r="D147" s="87">
        <f t="shared" ca="1" si="30"/>
        <v>0</v>
      </c>
      <c r="E147" s="87">
        <f t="shared" ca="1" si="31"/>
        <v>0</v>
      </c>
      <c r="F147" s="87">
        <f t="shared" ca="1" si="32"/>
        <v>0</v>
      </c>
      <c r="G147" s="87">
        <f t="shared" ca="1" si="33"/>
        <v>0</v>
      </c>
      <c r="H147" s="87">
        <f t="shared" ca="1" si="35"/>
        <v>0</v>
      </c>
      <c r="I147" s="87">
        <f ca="1">'Detailed Cash Flow Chart'!D147</f>
        <v>0</v>
      </c>
      <c r="J147" s="32" t="str">
        <f ca="1">'Detailed Cash Flow Chart'!C147</f>
        <v/>
      </c>
      <c r="K147" s="46">
        <f t="shared" ca="1" si="29"/>
        <v>0</v>
      </c>
      <c r="L147" s="32">
        <f ca="1">'Detailed Cash Flow Chart'!AQ147</f>
        <v>0</v>
      </c>
      <c r="M147" s="32">
        <f t="shared" ca="1" si="36"/>
        <v>0</v>
      </c>
      <c r="N147" s="28"/>
      <c r="O147" s="67"/>
      <c r="P147" s="67"/>
      <c r="Q147" s="67"/>
      <c r="R147" s="67"/>
      <c r="S147" s="67"/>
      <c r="T147" s="67"/>
      <c r="U147" s="67"/>
      <c r="W147" s="67"/>
      <c r="X147" s="67"/>
      <c r="Y147" s="140" t="e">
        <f ca="1">IF('Detailed Cash Flow Chart'!E147=0,NA(),M147-'Detailed Cash Flow Chart'!E147)</f>
        <v>#VALUE!</v>
      </c>
      <c r="Z147" s="83"/>
      <c r="AA147" s="141" t="e">
        <f ca="1">Y147
-IF('Financial Goals (non-recurring)'!$B$4=2,IF('Detailed Cash Flow Chart'!S147="",0,'Detailed Cash Flow Chart'!S147),0)
-IF('Financial Goals (non-recurring)'!$D$4=2,IF('Detailed Cash Flow Chart'!U147="",0,'Detailed Cash Flow Chart'!U147),0)
-IF('Financial Goals (non-recurring)'!$F$4=2,IF('Detailed Cash Flow Chart'!W147="",0,'Detailed Cash Flow Chart'!W147),0)
-IF('Financial Goals (non-recurring)'!$H$4=2,IF('Detailed Cash Flow Chart'!Y147="",0,'Detailed Cash Flow Chart'!Y147),0)
-IF('Financial Goals (non-recurring)'!$J$4=2,IF('Detailed Cash Flow Chart'!AA147="",0,'Detailed Cash Flow Chart'!AA147),0)
-IF('Financial Goals (recurring)'!$B$3=2,IF('Detailed Cash Flow Chart'!AG147="",0,'Detailed Cash Flow Chart'!AG147),0)
-IF('Financial Goals (recurring)'!$K$3=2,IF('Detailed Cash Flow Chart'!AN147="",0,'Detailed Cash Flow Chart'!AN147),0)</f>
        <v>#VALUE!</v>
      </c>
      <c r="AB147" s="139"/>
      <c r="AC147" s="140" t="e">
        <f ca="1">AA147
-IF('Financial Goals (non-recurring)'!$B$4=3,IF('Detailed Cash Flow Chart'!S147="",0,'Detailed Cash Flow Chart'!S147),0)
-IF('Financial Goals (non-recurring)'!$D$4=3,IF('Detailed Cash Flow Chart'!U147="",0,'Detailed Cash Flow Chart'!U147),0)
-IF('Financial Goals (non-recurring)'!$F$4=3,IF('Detailed Cash Flow Chart'!W147="",0,'Detailed Cash Flow Chart'!W147),0)
-IF('Financial Goals (non-recurring)'!$H$4=3,IF('Detailed Cash Flow Chart'!Y147="",0,'Detailed Cash Flow Chart'!Y147),0)
-IF('Financial Goals (non-recurring)'!$J$4=3,IF('Detailed Cash Flow Chart'!AA147="",0,'Detailed Cash Flow Chart'!AA147),0)
-IF('Financial Goals (recurring)'!$B$3=3,IF('Detailed Cash Flow Chart'!AG147="",0,'Detailed Cash Flow Chart'!AG147),0)
-IF('Financial Goals (recurring)'!$K$3=3,IF('Detailed Cash Flow Chart'!AN147="",0,'Detailed Cash Flow Chart'!AN147),0)</f>
        <v>#VALUE!</v>
      </c>
      <c r="AD147" s="83"/>
      <c r="AE147" s="146" t="e">
        <f ca="1">AC147
-IF('Financial Goals (non-recurring)'!$B$4=4,IF('Detailed Cash Flow Chart'!S147="",0,'Detailed Cash Flow Chart'!S147),0)
-IF('Financial Goals (non-recurring)'!$D$4=4,IF('Detailed Cash Flow Chart'!U147="",0,'Detailed Cash Flow Chart'!U147),0)
-IF('Financial Goals (non-recurring)'!$F$4=4,IF('Detailed Cash Flow Chart'!W147="",0,'Detailed Cash Flow Chart'!W147),0)
-IF('Financial Goals (non-recurring)'!$H$4=4,IF('Detailed Cash Flow Chart'!Y147="",0,'Detailed Cash Flow Chart'!Y147),0)
-IF('Financial Goals (non-recurring)'!$J$4=4,IF('Detailed Cash Flow Chart'!AA147="",0,'Detailed Cash Flow Chart'!AA147),0)
-IF('Financial Goals (recurring)'!$B$3=4,IF('Detailed Cash Flow Chart'!AG147="",0,'Detailed Cash Flow Chart'!AG147),0)
-IF('Financial Goals (recurring)'!$K$3=4,IF('Detailed Cash Flow Chart'!AN147="",0,'Detailed Cash Flow Chart'!AN147),0)</f>
        <v>#VALUE!</v>
      </c>
      <c r="AF147" s="139"/>
      <c r="AG147" s="145" t="e">
        <f ca="1">AE147
-IF('Financial Goals (non-recurring)'!$B$4=5,IF('Detailed Cash Flow Chart'!S147="",0,'Detailed Cash Flow Chart'!S147),0)
-IF('Financial Goals (non-recurring)'!$D$4=5,IF('Detailed Cash Flow Chart'!U147="",0,'Detailed Cash Flow Chart'!U147),0)
-IF('Financial Goals (non-recurring)'!$F$4=5,IF('Detailed Cash Flow Chart'!W147="",0,'Detailed Cash Flow Chart'!W147),0)
-IF('Financial Goals (non-recurring)'!$H$4=5,IF('Detailed Cash Flow Chart'!Y147="",0,'Detailed Cash Flow Chart'!Y147),0)
-IF('Financial Goals (non-recurring)'!$J$4=5,IF('Detailed Cash Flow Chart'!AA147="",0,'Detailed Cash Flow Chart'!AA147),0)
-IF('Financial Goals (recurring)'!$B$3=5,IF('Detailed Cash Flow Chart'!AG147="",0,'Detailed Cash Flow Chart'!AG147),0)
-IF('Financial Goals (recurring)'!$K$3=5,IF('Detailed Cash Flow Chart'!AN147="",0,'Detailed Cash Flow Chart'!AN147),0)</f>
        <v>#VALUE!</v>
      </c>
      <c r="AI147" s="145" t="e">
        <f ca="1">AG147
-IF('Financial Goals (non-recurring)'!$B$4=6,IF('Detailed Cash Flow Chart'!S147="",0,'Detailed Cash Flow Chart'!S147),0)
-IF('Financial Goals (non-recurring)'!$D$4=6,IF('Detailed Cash Flow Chart'!U147="",0,'Detailed Cash Flow Chart'!U147),0)
-IF('Financial Goals (non-recurring)'!$F$4=6,IF('Detailed Cash Flow Chart'!W147="",0,'Detailed Cash Flow Chart'!W147),0)
-IF('Financial Goals (non-recurring)'!$H$4=6,IF('Detailed Cash Flow Chart'!Y147="",0,'Detailed Cash Flow Chart'!Y147),0)
-IF('Financial Goals (non-recurring)'!$J$4=6,IF('Detailed Cash Flow Chart'!AA147="",0,'Detailed Cash Flow Chart'!AA147),0)
-IF('Financial Goals (recurring)'!$B$3=6,IF('Detailed Cash Flow Chart'!AG147="",0,'Detailed Cash Flow Chart'!AG147),0)
-IF('Financial Goals (recurring)'!$K$3=6,IF('Detailed Cash Flow Chart'!AN147="",0,'Detailed Cash Flow Chart'!AN147),0)</f>
        <v>#VALUE!</v>
      </c>
      <c r="AK147" s="145" t="e">
        <f ca="1">AI147
-IF('Financial Goals (non-recurring)'!$B$4=7,IF('Detailed Cash Flow Chart'!S147="",0,'Detailed Cash Flow Chart'!S147),0)
-IF('Financial Goals (non-recurring)'!$D$4=7,IF('Detailed Cash Flow Chart'!U147="",0,'Detailed Cash Flow Chart'!U147),0)
-IF('Financial Goals (non-recurring)'!$F$4=7,IF('Detailed Cash Flow Chart'!W147="",0,'Detailed Cash Flow Chart'!W147),0)
-IF('Financial Goals (non-recurring)'!$H$4=7,IF('Detailed Cash Flow Chart'!Y147="",0,'Detailed Cash Flow Chart'!Y147),0)
-IF('Financial Goals (non-recurring)'!$J$4=7,IF('Detailed Cash Flow Chart'!AA147="",0,'Detailed Cash Flow Chart'!AA147),0)
-IF('Financial Goals (recurring)'!$B$3=7,IF('Detailed Cash Flow Chart'!AG147="",0,'Detailed Cash Flow Chart'!AG147),0)
-IF('Financial Goals (recurring)'!$K$3=7,IF('Detailed Cash Flow Chart'!AN147="",0,'Detailed Cash Flow Chart'!AN147),0)</f>
        <v>#VALUE!</v>
      </c>
    </row>
    <row r="148" spans="1:37" ht="15.6">
      <c r="A148" s="38" t="str">
        <f ca="1">'Detailed Cash Flow Chart'!AJ148</f>
        <v/>
      </c>
      <c r="B148" s="40" t="str">
        <f ca="1">'Detailed Cash Flow Chart'!B148</f>
        <v/>
      </c>
      <c r="C148" s="87">
        <f t="shared" ca="1" si="34"/>
        <v>0</v>
      </c>
      <c r="D148" s="87">
        <f t="shared" ca="1" si="30"/>
        <v>0</v>
      </c>
      <c r="E148" s="87">
        <f t="shared" ca="1" si="31"/>
        <v>0</v>
      </c>
      <c r="F148" s="87">
        <f t="shared" ca="1" si="32"/>
        <v>0</v>
      </c>
      <c r="G148" s="87">
        <f t="shared" ca="1" si="33"/>
        <v>0</v>
      </c>
      <c r="H148" s="87">
        <f t="shared" ca="1" si="35"/>
        <v>0</v>
      </c>
      <c r="I148" s="87">
        <f ca="1">'Detailed Cash Flow Chart'!D148</f>
        <v>0</v>
      </c>
      <c r="J148" s="32" t="str">
        <f ca="1">'Detailed Cash Flow Chart'!C148</f>
        <v/>
      </c>
      <c r="K148" s="46">
        <f t="shared" ca="1" si="29"/>
        <v>0</v>
      </c>
      <c r="L148" s="32">
        <f ca="1">'Detailed Cash Flow Chart'!AQ148</f>
        <v>0</v>
      </c>
      <c r="M148" s="32">
        <f t="shared" ca="1" si="36"/>
        <v>0</v>
      </c>
      <c r="N148" s="28"/>
      <c r="O148" s="67"/>
      <c r="P148" s="67"/>
      <c r="Q148" s="67"/>
      <c r="R148" s="67"/>
      <c r="S148" s="67"/>
      <c r="T148" s="67"/>
      <c r="U148" s="67"/>
      <c r="W148" s="67"/>
      <c r="X148" s="67"/>
      <c r="Y148" s="140" t="e">
        <f ca="1">IF('Detailed Cash Flow Chart'!E148=0,NA(),M148-'Detailed Cash Flow Chart'!E148)</f>
        <v>#VALUE!</v>
      </c>
      <c r="Z148" s="83"/>
      <c r="AA148" s="141" t="e">
        <f ca="1">Y148
-IF('Financial Goals (non-recurring)'!$B$4=2,IF('Detailed Cash Flow Chart'!S148="",0,'Detailed Cash Flow Chart'!S148),0)
-IF('Financial Goals (non-recurring)'!$D$4=2,IF('Detailed Cash Flow Chart'!U148="",0,'Detailed Cash Flow Chart'!U148),0)
-IF('Financial Goals (non-recurring)'!$F$4=2,IF('Detailed Cash Flow Chart'!W148="",0,'Detailed Cash Flow Chart'!W148),0)
-IF('Financial Goals (non-recurring)'!$H$4=2,IF('Detailed Cash Flow Chart'!Y148="",0,'Detailed Cash Flow Chart'!Y148),0)
-IF('Financial Goals (non-recurring)'!$J$4=2,IF('Detailed Cash Flow Chart'!AA148="",0,'Detailed Cash Flow Chart'!AA148),0)
-IF('Financial Goals (recurring)'!$B$3=2,IF('Detailed Cash Flow Chart'!AG148="",0,'Detailed Cash Flow Chart'!AG148),0)
-IF('Financial Goals (recurring)'!$K$3=2,IF('Detailed Cash Flow Chart'!AN148="",0,'Detailed Cash Flow Chart'!AN148),0)</f>
        <v>#VALUE!</v>
      </c>
      <c r="AB148" s="139"/>
      <c r="AC148" s="140" t="e">
        <f ca="1">AA148
-IF('Financial Goals (non-recurring)'!$B$4=3,IF('Detailed Cash Flow Chart'!S148="",0,'Detailed Cash Flow Chart'!S148),0)
-IF('Financial Goals (non-recurring)'!$D$4=3,IF('Detailed Cash Flow Chart'!U148="",0,'Detailed Cash Flow Chart'!U148),0)
-IF('Financial Goals (non-recurring)'!$F$4=3,IF('Detailed Cash Flow Chart'!W148="",0,'Detailed Cash Flow Chart'!W148),0)
-IF('Financial Goals (non-recurring)'!$H$4=3,IF('Detailed Cash Flow Chart'!Y148="",0,'Detailed Cash Flow Chart'!Y148),0)
-IF('Financial Goals (non-recurring)'!$J$4=3,IF('Detailed Cash Flow Chart'!AA148="",0,'Detailed Cash Flow Chart'!AA148),0)
-IF('Financial Goals (recurring)'!$B$3=3,IF('Detailed Cash Flow Chart'!AG148="",0,'Detailed Cash Flow Chart'!AG148),0)
-IF('Financial Goals (recurring)'!$K$3=3,IF('Detailed Cash Flow Chart'!AN148="",0,'Detailed Cash Flow Chart'!AN148),0)</f>
        <v>#VALUE!</v>
      </c>
      <c r="AD148" s="83"/>
      <c r="AE148" s="146" t="e">
        <f ca="1">AC148
-IF('Financial Goals (non-recurring)'!$B$4=4,IF('Detailed Cash Flow Chart'!S148="",0,'Detailed Cash Flow Chart'!S148),0)
-IF('Financial Goals (non-recurring)'!$D$4=4,IF('Detailed Cash Flow Chart'!U148="",0,'Detailed Cash Flow Chart'!U148),0)
-IF('Financial Goals (non-recurring)'!$F$4=4,IF('Detailed Cash Flow Chart'!W148="",0,'Detailed Cash Flow Chart'!W148),0)
-IF('Financial Goals (non-recurring)'!$H$4=4,IF('Detailed Cash Flow Chart'!Y148="",0,'Detailed Cash Flow Chart'!Y148),0)
-IF('Financial Goals (non-recurring)'!$J$4=4,IF('Detailed Cash Flow Chart'!AA148="",0,'Detailed Cash Flow Chart'!AA148),0)
-IF('Financial Goals (recurring)'!$B$3=4,IF('Detailed Cash Flow Chart'!AG148="",0,'Detailed Cash Flow Chart'!AG148),0)
-IF('Financial Goals (recurring)'!$K$3=4,IF('Detailed Cash Flow Chart'!AN148="",0,'Detailed Cash Flow Chart'!AN148),0)</f>
        <v>#VALUE!</v>
      </c>
      <c r="AF148" s="139"/>
      <c r="AG148" s="145" t="e">
        <f ca="1">AE148
-IF('Financial Goals (non-recurring)'!$B$4=5,IF('Detailed Cash Flow Chart'!S148="",0,'Detailed Cash Flow Chart'!S148),0)
-IF('Financial Goals (non-recurring)'!$D$4=5,IF('Detailed Cash Flow Chart'!U148="",0,'Detailed Cash Flow Chart'!U148),0)
-IF('Financial Goals (non-recurring)'!$F$4=5,IF('Detailed Cash Flow Chart'!W148="",0,'Detailed Cash Flow Chart'!W148),0)
-IF('Financial Goals (non-recurring)'!$H$4=5,IF('Detailed Cash Flow Chart'!Y148="",0,'Detailed Cash Flow Chart'!Y148),0)
-IF('Financial Goals (non-recurring)'!$J$4=5,IF('Detailed Cash Flow Chart'!AA148="",0,'Detailed Cash Flow Chart'!AA148),0)
-IF('Financial Goals (recurring)'!$B$3=5,IF('Detailed Cash Flow Chart'!AG148="",0,'Detailed Cash Flow Chart'!AG148),0)
-IF('Financial Goals (recurring)'!$K$3=5,IF('Detailed Cash Flow Chart'!AN148="",0,'Detailed Cash Flow Chart'!AN148),0)</f>
        <v>#VALUE!</v>
      </c>
      <c r="AI148" s="145" t="e">
        <f ca="1">AG148
-IF('Financial Goals (non-recurring)'!$B$4=6,IF('Detailed Cash Flow Chart'!S148="",0,'Detailed Cash Flow Chart'!S148),0)
-IF('Financial Goals (non-recurring)'!$D$4=6,IF('Detailed Cash Flow Chart'!U148="",0,'Detailed Cash Flow Chart'!U148),0)
-IF('Financial Goals (non-recurring)'!$F$4=6,IF('Detailed Cash Flow Chart'!W148="",0,'Detailed Cash Flow Chart'!W148),0)
-IF('Financial Goals (non-recurring)'!$H$4=6,IF('Detailed Cash Flow Chart'!Y148="",0,'Detailed Cash Flow Chart'!Y148),0)
-IF('Financial Goals (non-recurring)'!$J$4=6,IF('Detailed Cash Flow Chart'!AA148="",0,'Detailed Cash Flow Chart'!AA148),0)
-IF('Financial Goals (recurring)'!$B$3=6,IF('Detailed Cash Flow Chart'!AG148="",0,'Detailed Cash Flow Chart'!AG148),0)
-IF('Financial Goals (recurring)'!$K$3=6,IF('Detailed Cash Flow Chart'!AN148="",0,'Detailed Cash Flow Chart'!AN148),0)</f>
        <v>#VALUE!</v>
      </c>
      <c r="AK148" s="145" t="e">
        <f ca="1">AI148
-IF('Financial Goals (non-recurring)'!$B$4=7,IF('Detailed Cash Flow Chart'!S148="",0,'Detailed Cash Flow Chart'!S148),0)
-IF('Financial Goals (non-recurring)'!$D$4=7,IF('Detailed Cash Flow Chart'!U148="",0,'Detailed Cash Flow Chart'!U148),0)
-IF('Financial Goals (non-recurring)'!$F$4=7,IF('Detailed Cash Flow Chart'!W148="",0,'Detailed Cash Flow Chart'!W148),0)
-IF('Financial Goals (non-recurring)'!$H$4=7,IF('Detailed Cash Flow Chart'!Y148="",0,'Detailed Cash Flow Chart'!Y148),0)
-IF('Financial Goals (non-recurring)'!$J$4=7,IF('Detailed Cash Flow Chart'!AA148="",0,'Detailed Cash Flow Chart'!AA148),0)
-IF('Financial Goals (recurring)'!$B$3=7,IF('Detailed Cash Flow Chart'!AG148="",0,'Detailed Cash Flow Chart'!AG148),0)
-IF('Financial Goals (recurring)'!$K$3=7,IF('Detailed Cash Flow Chart'!AN148="",0,'Detailed Cash Flow Chart'!AN148),0)</f>
        <v>#VALUE!</v>
      </c>
    </row>
    <row r="149" spans="1:37" ht="15.6">
      <c r="A149" s="38" t="str">
        <f ca="1">'Detailed Cash Flow Chart'!AJ149</f>
        <v/>
      </c>
      <c r="B149" s="40" t="str">
        <f ca="1">'Detailed Cash Flow Chart'!B149</f>
        <v/>
      </c>
      <c r="C149" s="87">
        <f t="shared" ca="1" si="34"/>
        <v>0</v>
      </c>
      <c r="D149" s="87">
        <f t="shared" ca="1" si="30"/>
        <v>0</v>
      </c>
      <c r="E149" s="87">
        <f t="shared" ca="1" si="31"/>
        <v>0</v>
      </c>
      <c r="F149" s="87">
        <f t="shared" ca="1" si="32"/>
        <v>0</v>
      </c>
      <c r="G149" s="87">
        <f t="shared" ca="1" si="33"/>
        <v>0</v>
      </c>
      <c r="H149" s="87">
        <f t="shared" ca="1" si="35"/>
        <v>0</v>
      </c>
      <c r="I149" s="87">
        <f ca="1">'Detailed Cash Flow Chart'!D149</f>
        <v>0</v>
      </c>
      <c r="J149" s="32" t="str">
        <f ca="1">'Detailed Cash Flow Chart'!C149</f>
        <v/>
      </c>
      <c r="K149" s="46">
        <f t="shared" ca="1" si="29"/>
        <v>0</v>
      </c>
      <c r="L149" s="32">
        <f ca="1">'Detailed Cash Flow Chart'!AQ149</f>
        <v>0</v>
      </c>
      <c r="M149" s="32">
        <f t="shared" ca="1" si="36"/>
        <v>0</v>
      </c>
      <c r="N149" s="28"/>
      <c r="O149" s="67"/>
      <c r="P149" s="67"/>
      <c r="Q149" s="67"/>
      <c r="R149" s="67"/>
      <c r="S149" s="67"/>
      <c r="T149" s="67"/>
      <c r="U149" s="67"/>
      <c r="W149" s="67"/>
      <c r="X149" s="67"/>
      <c r="Y149" s="140" t="e">
        <f ca="1">IF('Detailed Cash Flow Chart'!E149=0,NA(),M149-'Detailed Cash Flow Chart'!E149)</f>
        <v>#VALUE!</v>
      </c>
      <c r="Z149" s="83"/>
      <c r="AA149" s="141" t="e">
        <f ca="1">Y149
-IF('Financial Goals (non-recurring)'!$B$4=2,IF('Detailed Cash Flow Chart'!S149="",0,'Detailed Cash Flow Chart'!S149),0)
-IF('Financial Goals (non-recurring)'!$D$4=2,IF('Detailed Cash Flow Chart'!U149="",0,'Detailed Cash Flow Chart'!U149),0)
-IF('Financial Goals (non-recurring)'!$F$4=2,IF('Detailed Cash Flow Chart'!W149="",0,'Detailed Cash Flow Chart'!W149),0)
-IF('Financial Goals (non-recurring)'!$H$4=2,IF('Detailed Cash Flow Chart'!Y149="",0,'Detailed Cash Flow Chart'!Y149),0)
-IF('Financial Goals (non-recurring)'!$J$4=2,IF('Detailed Cash Flow Chart'!AA149="",0,'Detailed Cash Flow Chart'!AA149),0)
-IF('Financial Goals (recurring)'!$B$3=2,IF('Detailed Cash Flow Chart'!AG149="",0,'Detailed Cash Flow Chart'!AG149),0)
-IF('Financial Goals (recurring)'!$K$3=2,IF('Detailed Cash Flow Chart'!AN149="",0,'Detailed Cash Flow Chart'!AN149),0)</f>
        <v>#VALUE!</v>
      </c>
      <c r="AB149" s="139"/>
      <c r="AC149" s="140" t="e">
        <f ca="1">AA149
-IF('Financial Goals (non-recurring)'!$B$4=3,IF('Detailed Cash Flow Chart'!S149="",0,'Detailed Cash Flow Chart'!S149),0)
-IF('Financial Goals (non-recurring)'!$D$4=3,IF('Detailed Cash Flow Chart'!U149="",0,'Detailed Cash Flow Chart'!U149),0)
-IF('Financial Goals (non-recurring)'!$F$4=3,IF('Detailed Cash Flow Chart'!W149="",0,'Detailed Cash Flow Chart'!W149),0)
-IF('Financial Goals (non-recurring)'!$H$4=3,IF('Detailed Cash Flow Chart'!Y149="",0,'Detailed Cash Flow Chart'!Y149),0)
-IF('Financial Goals (non-recurring)'!$J$4=3,IF('Detailed Cash Flow Chart'!AA149="",0,'Detailed Cash Flow Chart'!AA149),0)
-IF('Financial Goals (recurring)'!$B$3=3,IF('Detailed Cash Flow Chart'!AG149="",0,'Detailed Cash Flow Chart'!AG149),0)
-IF('Financial Goals (recurring)'!$K$3=3,IF('Detailed Cash Flow Chart'!AN149="",0,'Detailed Cash Flow Chart'!AN149),0)</f>
        <v>#VALUE!</v>
      </c>
      <c r="AD149" s="83"/>
      <c r="AE149" s="146" t="e">
        <f ca="1">AC149
-IF('Financial Goals (non-recurring)'!$B$4=4,IF('Detailed Cash Flow Chart'!S149="",0,'Detailed Cash Flow Chart'!S149),0)
-IF('Financial Goals (non-recurring)'!$D$4=4,IF('Detailed Cash Flow Chart'!U149="",0,'Detailed Cash Flow Chart'!U149),0)
-IF('Financial Goals (non-recurring)'!$F$4=4,IF('Detailed Cash Flow Chart'!W149="",0,'Detailed Cash Flow Chart'!W149),0)
-IF('Financial Goals (non-recurring)'!$H$4=4,IF('Detailed Cash Flow Chart'!Y149="",0,'Detailed Cash Flow Chart'!Y149),0)
-IF('Financial Goals (non-recurring)'!$J$4=4,IF('Detailed Cash Flow Chart'!AA149="",0,'Detailed Cash Flow Chart'!AA149),0)
-IF('Financial Goals (recurring)'!$B$3=4,IF('Detailed Cash Flow Chart'!AG149="",0,'Detailed Cash Flow Chart'!AG149),0)
-IF('Financial Goals (recurring)'!$K$3=4,IF('Detailed Cash Flow Chart'!AN149="",0,'Detailed Cash Flow Chart'!AN149),0)</f>
        <v>#VALUE!</v>
      </c>
      <c r="AF149" s="139"/>
      <c r="AG149" s="145" t="e">
        <f ca="1">AE149
-IF('Financial Goals (non-recurring)'!$B$4=5,IF('Detailed Cash Flow Chart'!S149="",0,'Detailed Cash Flow Chart'!S149),0)
-IF('Financial Goals (non-recurring)'!$D$4=5,IF('Detailed Cash Flow Chart'!U149="",0,'Detailed Cash Flow Chart'!U149),0)
-IF('Financial Goals (non-recurring)'!$F$4=5,IF('Detailed Cash Flow Chart'!W149="",0,'Detailed Cash Flow Chart'!W149),0)
-IF('Financial Goals (non-recurring)'!$H$4=5,IF('Detailed Cash Flow Chart'!Y149="",0,'Detailed Cash Flow Chart'!Y149),0)
-IF('Financial Goals (non-recurring)'!$J$4=5,IF('Detailed Cash Flow Chart'!AA149="",0,'Detailed Cash Flow Chart'!AA149),0)
-IF('Financial Goals (recurring)'!$B$3=5,IF('Detailed Cash Flow Chart'!AG149="",0,'Detailed Cash Flow Chart'!AG149),0)
-IF('Financial Goals (recurring)'!$K$3=5,IF('Detailed Cash Flow Chart'!AN149="",0,'Detailed Cash Flow Chart'!AN149),0)</f>
        <v>#VALUE!</v>
      </c>
      <c r="AI149" s="145" t="e">
        <f ca="1">AG149
-IF('Financial Goals (non-recurring)'!$B$4=6,IF('Detailed Cash Flow Chart'!S149="",0,'Detailed Cash Flow Chart'!S149),0)
-IF('Financial Goals (non-recurring)'!$D$4=6,IF('Detailed Cash Flow Chart'!U149="",0,'Detailed Cash Flow Chart'!U149),0)
-IF('Financial Goals (non-recurring)'!$F$4=6,IF('Detailed Cash Flow Chart'!W149="",0,'Detailed Cash Flow Chart'!W149),0)
-IF('Financial Goals (non-recurring)'!$H$4=6,IF('Detailed Cash Flow Chart'!Y149="",0,'Detailed Cash Flow Chart'!Y149),0)
-IF('Financial Goals (non-recurring)'!$J$4=6,IF('Detailed Cash Flow Chart'!AA149="",0,'Detailed Cash Flow Chart'!AA149),0)
-IF('Financial Goals (recurring)'!$B$3=6,IF('Detailed Cash Flow Chart'!AG149="",0,'Detailed Cash Flow Chart'!AG149),0)
-IF('Financial Goals (recurring)'!$K$3=6,IF('Detailed Cash Flow Chart'!AN149="",0,'Detailed Cash Flow Chart'!AN149),0)</f>
        <v>#VALUE!</v>
      </c>
      <c r="AK149" s="145" t="e">
        <f ca="1">AI149
-IF('Financial Goals (non-recurring)'!$B$4=7,IF('Detailed Cash Flow Chart'!S149="",0,'Detailed Cash Flow Chart'!S149),0)
-IF('Financial Goals (non-recurring)'!$D$4=7,IF('Detailed Cash Flow Chart'!U149="",0,'Detailed Cash Flow Chart'!U149),0)
-IF('Financial Goals (non-recurring)'!$F$4=7,IF('Detailed Cash Flow Chart'!W149="",0,'Detailed Cash Flow Chart'!W149),0)
-IF('Financial Goals (non-recurring)'!$H$4=7,IF('Detailed Cash Flow Chart'!Y149="",0,'Detailed Cash Flow Chart'!Y149),0)
-IF('Financial Goals (non-recurring)'!$J$4=7,IF('Detailed Cash Flow Chart'!AA149="",0,'Detailed Cash Flow Chart'!AA149),0)
-IF('Financial Goals (recurring)'!$B$3=7,IF('Detailed Cash Flow Chart'!AG149="",0,'Detailed Cash Flow Chart'!AG149),0)
-IF('Financial Goals (recurring)'!$K$3=7,IF('Detailed Cash Flow Chart'!AN149="",0,'Detailed Cash Flow Chart'!AN149),0)</f>
        <v>#VALUE!</v>
      </c>
    </row>
    <row r="150" spans="1:37" ht="15.6">
      <c r="A150" s="38" t="str">
        <f ca="1">'Detailed Cash Flow Chart'!AJ150</f>
        <v/>
      </c>
      <c r="B150" s="40" t="str">
        <f ca="1">'Detailed Cash Flow Chart'!B150</f>
        <v/>
      </c>
      <c r="C150" s="87">
        <f t="shared" ca="1" si="34"/>
        <v>0</v>
      </c>
      <c r="D150" s="87">
        <f t="shared" ca="1" si="30"/>
        <v>0</v>
      </c>
      <c r="E150" s="87">
        <f t="shared" ca="1" si="31"/>
        <v>0</v>
      </c>
      <c r="F150" s="87">
        <f t="shared" ca="1" si="32"/>
        <v>0</v>
      </c>
      <c r="G150" s="87">
        <f t="shared" ca="1" si="33"/>
        <v>0</v>
      </c>
      <c r="H150" s="87">
        <f t="shared" ca="1" si="35"/>
        <v>0</v>
      </c>
      <c r="I150" s="87">
        <f ca="1">'Detailed Cash Flow Chart'!D150</f>
        <v>0</v>
      </c>
      <c r="J150" s="32" t="str">
        <f ca="1">'Detailed Cash Flow Chart'!C150</f>
        <v/>
      </c>
      <c r="K150" s="46">
        <f t="shared" ca="1" si="29"/>
        <v>0</v>
      </c>
      <c r="L150" s="32">
        <f ca="1">'Detailed Cash Flow Chart'!AQ150</f>
        <v>0</v>
      </c>
      <c r="M150" s="32">
        <f t="shared" ca="1" si="36"/>
        <v>0</v>
      </c>
      <c r="N150" s="28"/>
      <c r="O150" s="67"/>
      <c r="P150" s="67"/>
      <c r="Q150" s="67"/>
      <c r="R150" s="67"/>
      <c r="S150" s="67"/>
      <c r="T150" s="67"/>
      <c r="U150" s="67"/>
      <c r="W150" s="67"/>
      <c r="X150" s="67"/>
      <c r="Y150" s="140" t="e">
        <f ca="1">IF('Detailed Cash Flow Chart'!E150=0,NA(),M150-'Detailed Cash Flow Chart'!E150)</f>
        <v>#VALUE!</v>
      </c>
      <c r="Z150" s="83"/>
      <c r="AA150" s="141" t="e">
        <f ca="1">Y150
-IF('Financial Goals (non-recurring)'!$B$4=2,IF('Detailed Cash Flow Chart'!S150="",0,'Detailed Cash Flow Chart'!S150),0)
-IF('Financial Goals (non-recurring)'!$D$4=2,IF('Detailed Cash Flow Chart'!U150="",0,'Detailed Cash Flow Chart'!U150),0)
-IF('Financial Goals (non-recurring)'!$F$4=2,IF('Detailed Cash Flow Chart'!W150="",0,'Detailed Cash Flow Chart'!W150),0)
-IF('Financial Goals (non-recurring)'!$H$4=2,IF('Detailed Cash Flow Chart'!Y150="",0,'Detailed Cash Flow Chart'!Y150),0)
-IF('Financial Goals (non-recurring)'!$J$4=2,IF('Detailed Cash Flow Chart'!AA150="",0,'Detailed Cash Flow Chart'!AA150),0)
-IF('Financial Goals (recurring)'!$B$3=2,IF('Detailed Cash Flow Chart'!AG150="",0,'Detailed Cash Flow Chart'!AG150),0)
-IF('Financial Goals (recurring)'!$K$3=2,IF('Detailed Cash Flow Chart'!AN150="",0,'Detailed Cash Flow Chart'!AN150),0)</f>
        <v>#VALUE!</v>
      </c>
      <c r="AB150" s="139"/>
      <c r="AC150" s="140" t="e">
        <f ca="1">AA150
-IF('Financial Goals (non-recurring)'!$B$4=3,IF('Detailed Cash Flow Chart'!S150="",0,'Detailed Cash Flow Chart'!S150),0)
-IF('Financial Goals (non-recurring)'!$D$4=3,IF('Detailed Cash Flow Chart'!U150="",0,'Detailed Cash Flow Chart'!U150),0)
-IF('Financial Goals (non-recurring)'!$F$4=3,IF('Detailed Cash Flow Chart'!W150="",0,'Detailed Cash Flow Chart'!W150),0)
-IF('Financial Goals (non-recurring)'!$H$4=3,IF('Detailed Cash Flow Chart'!Y150="",0,'Detailed Cash Flow Chart'!Y150),0)
-IF('Financial Goals (non-recurring)'!$J$4=3,IF('Detailed Cash Flow Chart'!AA150="",0,'Detailed Cash Flow Chart'!AA150),0)
-IF('Financial Goals (recurring)'!$B$3=3,IF('Detailed Cash Flow Chart'!AG150="",0,'Detailed Cash Flow Chart'!AG150),0)
-IF('Financial Goals (recurring)'!$K$3=3,IF('Detailed Cash Flow Chart'!AN150="",0,'Detailed Cash Flow Chart'!AN150),0)</f>
        <v>#VALUE!</v>
      </c>
      <c r="AD150" s="83"/>
      <c r="AE150" s="146" t="e">
        <f ca="1">AC150
-IF('Financial Goals (non-recurring)'!$B$4=4,IF('Detailed Cash Flow Chart'!S150="",0,'Detailed Cash Flow Chart'!S150),0)
-IF('Financial Goals (non-recurring)'!$D$4=4,IF('Detailed Cash Flow Chart'!U150="",0,'Detailed Cash Flow Chart'!U150),0)
-IF('Financial Goals (non-recurring)'!$F$4=4,IF('Detailed Cash Flow Chart'!W150="",0,'Detailed Cash Flow Chart'!W150),0)
-IF('Financial Goals (non-recurring)'!$H$4=4,IF('Detailed Cash Flow Chart'!Y150="",0,'Detailed Cash Flow Chart'!Y150),0)
-IF('Financial Goals (non-recurring)'!$J$4=4,IF('Detailed Cash Flow Chart'!AA150="",0,'Detailed Cash Flow Chart'!AA150),0)
-IF('Financial Goals (recurring)'!$B$3=4,IF('Detailed Cash Flow Chart'!AG150="",0,'Detailed Cash Flow Chart'!AG150),0)
-IF('Financial Goals (recurring)'!$K$3=4,IF('Detailed Cash Flow Chart'!AN150="",0,'Detailed Cash Flow Chart'!AN150),0)</f>
        <v>#VALUE!</v>
      </c>
      <c r="AF150" s="139"/>
      <c r="AG150" s="145" t="e">
        <f ca="1">AE150
-IF('Financial Goals (non-recurring)'!$B$4=5,IF('Detailed Cash Flow Chart'!S150="",0,'Detailed Cash Flow Chart'!S150),0)
-IF('Financial Goals (non-recurring)'!$D$4=5,IF('Detailed Cash Flow Chart'!U150="",0,'Detailed Cash Flow Chart'!U150),0)
-IF('Financial Goals (non-recurring)'!$F$4=5,IF('Detailed Cash Flow Chart'!W150="",0,'Detailed Cash Flow Chart'!W150),0)
-IF('Financial Goals (non-recurring)'!$H$4=5,IF('Detailed Cash Flow Chart'!Y150="",0,'Detailed Cash Flow Chart'!Y150),0)
-IF('Financial Goals (non-recurring)'!$J$4=5,IF('Detailed Cash Flow Chart'!AA150="",0,'Detailed Cash Flow Chart'!AA150),0)
-IF('Financial Goals (recurring)'!$B$3=5,IF('Detailed Cash Flow Chart'!AG150="",0,'Detailed Cash Flow Chart'!AG150),0)
-IF('Financial Goals (recurring)'!$K$3=5,IF('Detailed Cash Flow Chart'!AN150="",0,'Detailed Cash Flow Chart'!AN150),0)</f>
        <v>#VALUE!</v>
      </c>
      <c r="AI150" s="145" t="e">
        <f ca="1">AG150
-IF('Financial Goals (non-recurring)'!$B$4=6,IF('Detailed Cash Flow Chart'!S150="",0,'Detailed Cash Flow Chart'!S150),0)
-IF('Financial Goals (non-recurring)'!$D$4=6,IF('Detailed Cash Flow Chart'!U150="",0,'Detailed Cash Flow Chart'!U150),0)
-IF('Financial Goals (non-recurring)'!$F$4=6,IF('Detailed Cash Flow Chart'!W150="",0,'Detailed Cash Flow Chart'!W150),0)
-IF('Financial Goals (non-recurring)'!$H$4=6,IF('Detailed Cash Flow Chart'!Y150="",0,'Detailed Cash Flow Chart'!Y150),0)
-IF('Financial Goals (non-recurring)'!$J$4=6,IF('Detailed Cash Flow Chart'!AA150="",0,'Detailed Cash Flow Chart'!AA150),0)
-IF('Financial Goals (recurring)'!$B$3=6,IF('Detailed Cash Flow Chart'!AG150="",0,'Detailed Cash Flow Chart'!AG150),0)
-IF('Financial Goals (recurring)'!$K$3=6,IF('Detailed Cash Flow Chart'!AN150="",0,'Detailed Cash Flow Chart'!AN150),0)</f>
        <v>#VALUE!</v>
      </c>
      <c r="AK150" s="145" t="e">
        <f ca="1">AI150
-IF('Financial Goals (non-recurring)'!$B$4=7,IF('Detailed Cash Flow Chart'!S150="",0,'Detailed Cash Flow Chart'!S150),0)
-IF('Financial Goals (non-recurring)'!$D$4=7,IF('Detailed Cash Flow Chart'!U150="",0,'Detailed Cash Flow Chart'!U150),0)
-IF('Financial Goals (non-recurring)'!$F$4=7,IF('Detailed Cash Flow Chart'!W150="",0,'Detailed Cash Flow Chart'!W150),0)
-IF('Financial Goals (non-recurring)'!$H$4=7,IF('Detailed Cash Flow Chart'!Y150="",0,'Detailed Cash Flow Chart'!Y150),0)
-IF('Financial Goals (non-recurring)'!$J$4=7,IF('Detailed Cash Flow Chart'!AA150="",0,'Detailed Cash Flow Chart'!AA150),0)
-IF('Financial Goals (recurring)'!$B$3=7,IF('Detailed Cash Flow Chart'!AG150="",0,'Detailed Cash Flow Chart'!AG150),0)
-IF('Financial Goals (recurring)'!$K$3=7,IF('Detailed Cash Flow Chart'!AN150="",0,'Detailed Cash Flow Chart'!AN150),0)</f>
        <v>#VALUE!</v>
      </c>
    </row>
    <row r="151" spans="1:37" ht="15.6">
      <c r="A151" s="38" t="str">
        <f ca="1">'Detailed Cash Flow Chart'!AJ151</f>
        <v/>
      </c>
      <c r="B151" s="40" t="str">
        <f ca="1">'Detailed Cash Flow Chart'!B151</f>
        <v/>
      </c>
      <c r="C151" s="87">
        <f t="shared" ca="1" si="34"/>
        <v>0</v>
      </c>
      <c r="D151" s="87">
        <f t="shared" ca="1" si="30"/>
        <v>0</v>
      </c>
      <c r="E151" s="87">
        <f t="shared" ca="1" si="31"/>
        <v>0</v>
      </c>
      <c r="F151" s="87">
        <f t="shared" ca="1" si="32"/>
        <v>0</v>
      </c>
      <c r="G151" s="87">
        <f t="shared" ca="1" si="33"/>
        <v>0</v>
      </c>
      <c r="H151" s="87">
        <f t="shared" ca="1" si="35"/>
        <v>0</v>
      </c>
      <c r="I151" s="87">
        <f ca="1">'Detailed Cash Flow Chart'!D151</f>
        <v>0</v>
      </c>
      <c r="J151" s="32" t="str">
        <f ca="1">'Detailed Cash Flow Chart'!C151</f>
        <v/>
      </c>
      <c r="K151" s="46">
        <f t="shared" ca="1" si="29"/>
        <v>0</v>
      </c>
      <c r="L151" s="32">
        <f ca="1">'Detailed Cash Flow Chart'!AQ151</f>
        <v>0</v>
      </c>
      <c r="M151" s="32">
        <f t="shared" ca="1" si="36"/>
        <v>0</v>
      </c>
      <c r="N151" s="28"/>
      <c r="O151" s="67"/>
      <c r="P151" s="67"/>
      <c r="Q151" s="67"/>
      <c r="R151" s="67"/>
      <c r="S151" s="67"/>
      <c r="T151" s="67"/>
      <c r="U151" s="67"/>
      <c r="W151" s="67"/>
      <c r="X151" s="67"/>
      <c r="Y151" s="140" t="e">
        <f ca="1">IF('Detailed Cash Flow Chart'!E151=0,NA(),M151-'Detailed Cash Flow Chart'!E151)</f>
        <v>#VALUE!</v>
      </c>
      <c r="Z151" s="83"/>
      <c r="AA151" s="141" t="e">
        <f ca="1">Y151
-IF('Financial Goals (non-recurring)'!$B$4=2,IF('Detailed Cash Flow Chart'!S151="",0,'Detailed Cash Flow Chart'!S151),0)
-IF('Financial Goals (non-recurring)'!$D$4=2,IF('Detailed Cash Flow Chart'!U151="",0,'Detailed Cash Flow Chart'!U151),0)
-IF('Financial Goals (non-recurring)'!$F$4=2,IF('Detailed Cash Flow Chart'!W151="",0,'Detailed Cash Flow Chart'!W151),0)
-IF('Financial Goals (non-recurring)'!$H$4=2,IF('Detailed Cash Flow Chart'!Y151="",0,'Detailed Cash Flow Chart'!Y151),0)
-IF('Financial Goals (non-recurring)'!$J$4=2,IF('Detailed Cash Flow Chart'!AA151="",0,'Detailed Cash Flow Chart'!AA151),0)
-IF('Financial Goals (recurring)'!$B$3=2,IF('Detailed Cash Flow Chart'!AG151="",0,'Detailed Cash Flow Chart'!AG151),0)
-IF('Financial Goals (recurring)'!$K$3=2,IF('Detailed Cash Flow Chart'!AN151="",0,'Detailed Cash Flow Chart'!AN151),0)</f>
        <v>#VALUE!</v>
      </c>
      <c r="AB151" s="139"/>
      <c r="AC151" s="140" t="e">
        <f ca="1">AA151
-IF('Financial Goals (non-recurring)'!$B$4=3,IF('Detailed Cash Flow Chart'!S151="",0,'Detailed Cash Flow Chart'!S151),0)
-IF('Financial Goals (non-recurring)'!$D$4=3,IF('Detailed Cash Flow Chart'!U151="",0,'Detailed Cash Flow Chart'!U151),0)
-IF('Financial Goals (non-recurring)'!$F$4=3,IF('Detailed Cash Flow Chart'!W151="",0,'Detailed Cash Flow Chart'!W151),0)
-IF('Financial Goals (non-recurring)'!$H$4=3,IF('Detailed Cash Flow Chart'!Y151="",0,'Detailed Cash Flow Chart'!Y151),0)
-IF('Financial Goals (non-recurring)'!$J$4=3,IF('Detailed Cash Flow Chart'!AA151="",0,'Detailed Cash Flow Chart'!AA151),0)
-IF('Financial Goals (recurring)'!$B$3=3,IF('Detailed Cash Flow Chart'!AG151="",0,'Detailed Cash Flow Chart'!AG151),0)
-IF('Financial Goals (recurring)'!$K$3=3,IF('Detailed Cash Flow Chart'!AN151="",0,'Detailed Cash Flow Chart'!AN151),0)</f>
        <v>#VALUE!</v>
      </c>
      <c r="AD151" s="83"/>
      <c r="AE151" s="146" t="e">
        <f ca="1">AC151
-IF('Financial Goals (non-recurring)'!$B$4=4,IF('Detailed Cash Flow Chart'!S151="",0,'Detailed Cash Flow Chart'!S151),0)
-IF('Financial Goals (non-recurring)'!$D$4=4,IF('Detailed Cash Flow Chart'!U151="",0,'Detailed Cash Flow Chart'!U151),0)
-IF('Financial Goals (non-recurring)'!$F$4=4,IF('Detailed Cash Flow Chart'!W151="",0,'Detailed Cash Flow Chart'!W151),0)
-IF('Financial Goals (non-recurring)'!$H$4=4,IF('Detailed Cash Flow Chart'!Y151="",0,'Detailed Cash Flow Chart'!Y151),0)
-IF('Financial Goals (non-recurring)'!$J$4=4,IF('Detailed Cash Flow Chart'!AA151="",0,'Detailed Cash Flow Chart'!AA151),0)
-IF('Financial Goals (recurring)'!$B$3=4,IF('Detailed Cash Flow Chart'!AG151="",0,'Detailed Cash Flow Chart'!AG151),0)
-IF('Financial Goals (recurring)'!$K$3=4,IF('Detailed Cash Flow Chart'!AN151="",0,'Detailed Cash Flow Chart'!AN151),0)</f>
        <v>#VALUE!</v>
      </c>
      <c r="AF151" s="139"/>
      <c r="AG151" s="145" t="e">
        <f ca="1">AE151
-IF('Financial Goals (non-recurring)'!$B$4=5,IF('Detailed Cash Flow Chart'!S151="",0,'Detailed Cash Flow Chart'!S151),0)
-IF('Financial Goals (non-recurring)'!$D$4=5,IF('Detailed Cash Flow Chart'!U151="",0,'Detailed Cash Flow Chart'!U151),0)
-IF('Financial Goals (non-recurring)'!$F$4=5,IF('Detailed Cash Flow Chart'!W151="",0,'Detailed Cash Flow Chart'!W151),0)
-IF('Financial Goals (non-recurring)'!$H$4=5,IF('Detailed Cash Flow Chart'!Y151="",0,'Detailed Cash Flow Chart'!Y151),0)
-IF('Financial Goals (non-recurring)'!$J$4=5,IF('Detailed Cash Flow Chart'!AA151="",0,'Detailed Cash Flow Chart'!AA151),0)
-IF('Financial Goals (recurring)'!$B$3=5,IF('Detailed Cash Flow Chart'!AG151="",0,'Detailed Cash Flow Chart'!AG151),0)
-IF('Financial Goals (recurring)'!$K$3=5,IF('Detailed Cash Flow Chart'!AN151="",0,'Detailed Cash Flow Chart'!AN151),0)</f>
        <v>#VALUE!</v>
      </c>
      <c r="AI151" s="145" t="e">
        <f ca="1">AG151
-IF('Financial Goals (non-recurring)'!$B$4=6,IF('Detailed Cash Flow Chart'!S151="",0,'Detailed Cash Flow Chart'!S151),0)
-IF('Financial Goals (non-recurring)'!$D$4=6,IF('Detailed Cash Flow Chart'!U151="",0,'Detailed Cash Flow Chart'!U151),0)
-IF('Financial Goals (non-recurring)'!$F$4=6,IF('Detailed Cash Flow Chart'!W151="",0,'Detailed Cash Flow Chart'!W151),0)
-IF('Financial Goals (non-recurring)'!$H$4=6,IF('Detailed Cash Flow Chart'!Y151="",0,'Detailed Cash Flow Chart'!Y151),0)
-IF('Financial Goals (non-recurring)'!$J$4=6,IF('Detailed Cash Flow Chart'!AA151="",0,'Detailed Cash Flow Chart'!AA151),0)
-IF('Financial Goals (recurring)'!$B$3=6,IF('Detailed Cash Flow Chart'!AG151="",0,'Detailed Cash Flow Chart'!AG151),0)
-IF('Financial Goals (recurring)'!$K$3=6,IF('Detailed Cash Flow Chart'!AN151="",0,'Detailed Cash Flow Chart'!AN151),0)</f>
        <v>#VALUE!</v>
      </c>
      <c r="AK151" s="145" t="e">
        <f ca="1">AI151
-IF('Financial Goals (non-recurring)'!$B$4=7,IF('Detailed Cash Flow Chart'!S151="",0,'Detailed Cash Flow Chart'!S151),0)
-IF('Financial Goals (non-recurring)'!$D$4=7,IF('Detailed Cash Flow Chart'!U151="",0,'Detailed Cash Flow Chart'!U151),0)
-IF('Financial Goals (non-recurring)'!$F$4=7,IF('Detailed Cash Flow Chart'!W151="",0,'Detailed Cash Flow Chart'!W151),0)
-IF('Financial Goals (non-recurring)'!$H$4=7,IF('Detailed Cash Flow Chart'!Y151="",0,'Detailed Cash Flow Chart'!Y151),0)
-IF('Financial Goals (non-recurring)'!$J$4=7,IF('Detailed Cash Flow Chart'!AA151="",0,'Detailed Cash Flow Chart'!AA151),0)
-IF('Financial Goals (recurring)'!$B$3=7,IF('Detailed Cash Flow Chart'!AG151="",0,'Detailed Cash Flow Chart'!AG151),0)
-IF('Financial Goals (recurring)'!$K$3=7,IF('Detailed Cash Flow Chart'!AN151="",0,'Detailed Cash Flow Chart'!AN151),0)</f>
        <v>#VALUE!</v>
      </c>
    </row>
    <row r="152" spans="1:37" ht="15.6">
      <c r="A152" s="38" t="str">
        <f ca="1">'Detailed Cash Flow Chart'!AJ152</f>
        <v/>
      </c>
      <c r="B152" s="40" t="str">
        <f ca="1">'Detailed Cash Flow Chart'!B152</f>
        <v/>
      </c>
      <c r="C152" s="87">
        <f t="shared" ca="1" si="34"/>
        <v>0</v>
      </c>
      <c r="D152" s="87">
        <f t="shared" ca="1" si="30"/>
        <v>0</v>
      </c>
      <c r="E152" s="87">
        <f t="shared" ca="1" si="31"/>
        <v>0</v>
      </c>
      <c r="F152" s="87">
        <f t="shared" ca="1" si="32"/>
        <v>0</v>
      </c>
      <c r="G152" s="87">
        <f t="shared" ca="1" si="33"/>
        <v>0</v>
      </c>
      <c r="H152" s="87">
        <f t="shared" ca="1" si="35"/>
        <v>0</v>
      </c>
      <c r="I152" s="87">
        <f ca="1">'Detailed Cash Flow Chart'!D152</f>
        <v>0</v>
      </c>
      <c r="J152" s="32" t="str">
        <f ca="1">'Detailed Cash Flow Chart'!C152</f>
        <v/>
      </c>
      <c r="K152" s="46">
        <f t="shared" ca="1" si="29"/>
        <v>0</v>
      </c>
      <c r="L152" s="32">
        <f ca="1">'Detailed Cash Flow Chart'!AQ152</f>
        <v>0</v>
      </c>
      <c r="M152" s="32">
        <f t="shared" ca="1" si="36"/>
        <v>0</v>
      </c>
      <c r="N152" s="28"/>
      <c r="O152" s="67"/>
      <c r="P152" s="67"/>
      <c r="Q152" s="67"/>
      <c r="R152" s="67"/>
      <c r="S152" s="67"/>
      <c r="T152" s="67"/>
      <c r="U152" s="67"/>
      <c r="W152" s="67"/>
      <c r="X152" s="67"/>
      <c r="Y152" s="140" t="e">
        <f ca="1">IF('Detailed Cash Flow Chart'!E152=0,NA(),M152-'Detailed Cash Flow Chart'!E152)</f>
        <v>#VALUE!</v>
      </c>
      <c r="Z152" s="83"/>
      <c r="AA152" s="141" t="e">
        <f ca="1">Y152
-IF('Financial Goals (non-recurring)'!$B$4=2,IF('Detailed Cash Flow Chart'!S152="",0,'Detailed Cash Flow Chart'!S152),0)
-IF('Financial Goals (non-recurring)'!$D$4=2,IF('Detailed Cash Flow Chart'!U152="",0,'Detailed Cash Flow Chart'!U152),0)
-IF('Financial Goals (non-recurring)'!$F$4=2,IF('Detailed Cash Flow Chart'!W152="",0,'Detailed Cash Flow Chart'!W152),0)
-IF('Financial Goals (non-recurring)'!$H$4=2,IF('Detailed Cash Flow Chart'!Y152="",0,'Detailed Cash Flow Chart'!Y152),0)
-IF('Financial Goals (non-recurring)'!$J$4=2,IF('Detailed Cash Flow Chart'!AA152="",0,'Detailed Cash Flow Chart'!AA152),0)
-IF('Financial Goals (recurring)'!$B$3=2,IF('Detailed Cash Flow Chart'!AG152="",0,'Detailed Cash Flow Chart'!AG152),0)
-IF('Financial Goals (recurring)'!$K$3=2,IF('Detailed Cash Flow Chart'!AN152="",0,'Detailed Cash Flow Chart'!AN152),0)</f>
        <v>#VALUE!</v>
      </c>
      <c r="AB152" s="139"/>
      <c r="AC152" s="140" t="e">
        <f ca="1">AA152
-IF('Financial Goals (non-recurring)'!$B$4=3,IF('Detailed Cash Flow Chart'!S152="",0,'Detailed Cash Flow Chart'!S152),0)
-IF('Financial Goals (non-recurring)'!$D$4=3,IF('Detailed Cash Flow Chart'!U152="",0,'Detailed Cash Flow Chart'!U152),0)
-IF('Financial Goals (non-recurring)'!$F$4=3,IF('Detailed Cash Flow Chart'!W152="",0,'Detailed Cash Flow Chart'!W152),0)
-IF('Financial Goals (non-recurring)'!$H$4=3,IF('Detailed Cash Flow Chart'!Y152="",0,'Detailed Cash Flow Chart'!Y152),0)
-IF('Financial Goals (non-recurring)'!$J$4=3,IF('Detailed Cash Flow Chart'!AA152="",0,'Detailed Cash Flow Chart'!AA152),0)
-IF('Financial Goals (recurring)'!$B$3=3,IF('Detailed Cash Flow Chart'!AG152="",0,'Detailed Cash Flow Chart'!AG152),0)
-IF('Financial Goals (recurring)'!$K$3=3,IF('Detailed Cash Flow Chart'!AN152="",0,'Detailed Cash Flow Chart'!AN152),0)</f>
        <v>#VALUE!</v>
      </c>
      <c r="AD152" s="83"/>
      <c r="AE152" s="146" t="e">
        <f ca="1">AC152
-IF('Financial Goals (non-recurring)'!$B$4=4,IF('Detailed Cash Flow Chart'!S152="",0,'Detailed Cash Flow Chart'!S152),0)
-IF('Financial Goals (non-recurring)'!$D$4=4,IF('Detailed Cash Flow Chart'!U152="",0,'Detailed Cash Flow Chart'!U152),0)
-IF('Financial Goals (non-recurring)'!$F$4=4,IF('Detailed Cash Flow Chart'!W152="",0,'Detailed Cash Flow Chart'!W152),0)
-IF('Financial Goals (non-recurring)'!$H$4=4,IF('Detailed Cash Flow Chart'!Y152="",0,'Detailed Cash Flow Chart'!Y152),0)
-IF('Financial Goals (non-recurring)'!$J$4=4,IF('Detailed Cash Flow Chart'!AA152="",0,'Detailed Cash Flow Chart'!AA152),0)
-IF('Financial Goals (recurring)'!$B$3=4,IF('Detailed Cash Flow Chart'!AG152="",0,'Detailed Cash Flow Chart'!AG152),0)
-IF('Financial Goals (recurring)'!$K$3=4,IF('Detailed Cash Flow Chart'!AN152="",0,'Detailed Cash Flow Chart'!AN152),0)</f>
        <v>#VALUE!</v>
      </c>
      <c r="AF152" s="139"/>
      <c r="AG152" s="145" t="e">
        <f ca="1">AE152
-IF('Financial Goals (non-recurring)'!$B$4=5,IF('Detailed Cash Flow Chart'!S152="",0,'Detailed Cash Flow Chart'!S152),0)
-IF('Financial Goals (non-recurring)'!$D$4=5,IF('Detailed Cash Flow Chart'!U152="",0,'Detailed Cash Flow Chart'!U152),0)
-IF('Financial Goals (non-recurring)'!$F$4=5,IF('Detailed Cash Flow Chart'!W152="",0,'Detailed Cash Flow Chart'!W152),0)
-IF('Financial Goals (non-recurring)'!$H$4=5,IF('Detailed Cash Flow Chart'!Y152="",0,'Detailed Cash Flow Chart'!Y152),0)
-IF('Financial Goals (non-recurring)'!$J$4=5,IF('Detailed Cash Flow Chart'!AA152="",0,'Detailed Cash Flow Chart'!AA152),0)
-IF('Financial Goals (recurring)'!$B$3=5,IF('Detailed Cash Flow Chart'!AG152="",0,'Detailed Cash Flow Chart'!AG152),0)
-IF('Financial Goals (recurring)'!$K$3=5,IF('Detailed Cash Flow Chart'!AN152="",0,'Detailed Cash Flow Chart'!AN152),0)</f>
        <v>#VALUE!</v>
      </c>
      <c r="AI152" s="145" t="e">
        <f ca="1">AG152
-IF('Financial Goals (non-recurring)'!$B$4=6,IF('Detailed Cash Flow Chart'!S152="",0,'Detailed Cash Flow Chart'!S152),0)
-IF('Financial Goals (non-recurring)'!$D$4=6,IF('Detailed Cash Flow Chart'!U152="",0,'Detailed Cash Flow Chart'!U152),0)
-IF('Financial Goals (non-recurring)'!$F$4=6,IF('Detailed Cash Flow Chart'!W152="",0,'Detailed Cash Flow Chart'!W152),0)
-IF('Financial Goals (non-recurring)'!$H$4=6,IF('Detailed Cash Flow Chart'!Y152="",0,'Detailed Cash Flow Chart'!Y152),0)
-IF('Financial Goals (non-recurring)'!$J$4=6,IF('Detailed Cash Flow Chart'!AA152="",0,'Detailed Cash Flow Chart'!AA152),0)
-IF('Financial Goals (recurring)'!$B$3=6,IF('Detailed Cash Flow Chart'!AG152="",0,'Detailed Cash Flow Chart'!AG152),0)
-IF('Financial Goals (recurring)'!$K$3=6,IF('Detailed Cash Flow Chart'!AN152="",0,'Detailed Cash Flow Chart'!AN152),0)</f>
        <v>#VALUE!</v>
      </c>
      <c r="AK152" s="145" t="e">
        <f ca="1">AI152
-IF('Financial Goals (non-recurring)'!$B$4=7,IF('Detailed Cash Flow Chart'!S152="",0,'Detailed Cash Flow Chart'!S152),0)
-IF('Financial Goals (non-recurring)'!$D$4=7,IF('Detailed Cash Flow Chart'!U152="",0,'Detailed Cash Flow Chart'!U152),0)
-IF('Financial Goals (non-recurring)'!$F$4=7,IF('Detailed Cash Flow Chart'!W152="",0,'Detailed Cash Flow Chart'!W152),0)
-IF('Financial Goals (non-recurring)'!$H$4=7,IF('Detailed Cash Flow Chart'!Y152="",0,'Detailed Cash Flow Chart'!Y152),0)
-IF('Financial Goals (non-recurring)'!$J$4=7,IF('Detailed Cash Flow Chart'!AA152="",0,'Detailed Cash Flow Chart'!AA152),0)
-IF('Financial Goals (recurring)'!$B$3=7,IF('Detailed Cash Flow Chart'!AG152="",0,'Detailed Cash Flow Chart'!AG152),0)
-IF('Financial Goals (recurring)'!$K$3=7,IF('Detailed Cash Flow Chart'!AN152="",0,'Detailed Cash Flow Chart'!AN152),0)</f>
        <v>#VALUE!</v>
      </c>
    </row>
    <row r="153" spans="1:37" ht="15.6">
      <c r="A153" s="38" t="str">
        <f ca="1">'Detailed Cash Flow Chart'!AJ153</f>
        <v/>
      </c>
      <c r="B153" s="40" t="str">
        <f ca="1">'Detailed Cash Flow Chart'!B153</f>
        <v/>
      </c>
      <c r="C153" s="87">
        <f t="shared" ca="1" si="34"/>
        <v>0</v>
      </c>
      <c r="D153" s="87">
        <f t="shared" ca="1" si="30"/>
        <v>0</v>
      </c>
      <c r="E153" s="87">
        <f t="shared" ca="1" si="31"/>
        <v>0</v>
      </c>
      <c r="F153" s="87">
        <f t="shared" ca="1" si="32"/>
        <v>0</v>
      </c>
      <c r="G153" s="87">
        <f t="shared" ca="1" si="33"/>
        <v>0</v>
      </c>
      <c r="H153" s="87">
        <f t="shared" ca="1" si="35"/>
        <v>0</v>
      </c>
      <c r="I153" s="87">
        <f ca="1">'Detailed Cash Flow Chart'!D153</f>
        <v>0</v>
      </c>
      <c r="J153" s="32" t="str">
        <f ca="1">'Detailed Cash Flow Chart'!C153</f>
        <v/>
      </c>
      <c r="K153" s="46">
        <f t="shared" ca="1" si="29"/>
        <v>0</v>
      </c>
      <c r="L153" s="32">
        <f ca="1">'Detailed Cash Flow Chart'!AQ153</f>
        <v>0</v>
      </c>
      <c r="M153" s="32">
        <f t="shared" ca="1" si="36"/>
        <v>0</v>
      </c>
      <c r="N153" s="28"/>
      <c r="O153" s="67"/>
      <c r="P153" s="67"/>
      <c r="Q153" s="67"/>
      <c r="R153" s="67"/>
      <c r="S153" s="67"/>
      <c r="T153" s="67"/>
      <c r="U153" s="67"/>
      <c r="W153" s="67"/>
      <c r="X153" s="67"/>
      <c r="Y153" s="140" t="e">
        <f ca="1">IF('Detailed Cash Flow Chart'!E153=0,NA(),M153-'Detailed Cash Flow Chart'!E153)</f>
        <v>#VALUE!</v>
      </c>
      <c r="Z153" s="83"/>
      <c r="AA153" s="141" t="e">
        <f ca="1">Y153
-IF('Financial Goals (non-recurring)'!$B$4=2,IF('Detailed Cash Flow Chart'!S153="",0,'Detailed Cash Flow Chart'!S153),0)
-IF('Financial Goals (non-recurring)'!$D$4=2,IF('Detailed Cash Flow Chart'!U153="",0,'Detailed Cash Flow Chart'!U153),0)
-IF('Financial Goals (non-recurring)'!$F$4=2,IF('Detailed Cash Flow Chart'!W153="",0,'Detailed Cash Flow Chart'!W153),0)
-IF('Financial Goals (non-recurring)'!$H$4=2,IF('Detailed Cash Flow Chart'!Y153="",0,'Detailed Cash Flow Chart'!Y153),0)
-IF('Financial Goals (non-recurring)'!$J$4=2,IF('Detailed Cash Flow Chart'!AA153="",0,'Detailed Cash Flow Chart'!AA153),0)
-IF('Financial Goals (recurring)'!$B$3=2,IF('Detailed Cash Flow Chart'!AG153="",0,'Detailed Cash Flow Chart'!AG153),0)
-IF('Financial Goals (recurring)'!$K$3=2,IF('Detailed Cash Flow Chart'!AN153="",0,'Detailed Cash Flow Chart'!AN153),0)</f>
        <v>#VALUE!</v>
      </c>
      <c r="AB153" s="139"/>
      <c r="AC153" s="140" t="e">
        <f ca="1">AA153
-IF('Financial Goals (non-recurring)'!$B$4=3,IF('Detailed Cash Flow Chart'!S153="",0,'Detailed Cash Flow Chart'!S153),0)
-IF('Financial Goals (non-recurring)'!$D$4=3,IF('Detailed Cash Flow Chart'!U153="",0,'Detailed Cash Flow Chart'!U153),0)
-IF('Financial Goals (non-recurring)'!$F$4=3,IF('Detailed Cash Flow Chart'!W153="",0,'Detailed Cash Flow Chart'!W153),0)
-IF('Financial Goals (non-recurring)'!$H$4=3,IF('Detailed Cash Flow Chart'!Y153="",0,'Detailed Cash Flow Chart'!Y153),0)
-IF('Financial Goals (non-recurring)'!$J$4=3,IF('Detailed Cash Flow Chart'!AA153="",0,'Detailed Cash Flow Chart'!AA153),0)
-IF('Financial Goals (recurring)'!$B$3=3,IF('Detailed Cash Flow Chart'!AG153="",0,'Detailed Cash Flow Chart'!AG153),0)
-IF('Financial Goals (recurring)'!$K$3=3,IF('Detailed Cash Flow Chart'!AN153="",0,'Detailed Cash Flow Chart'!AN153),0)</f>
        <v>#VALUE!</v>
      </c>
      <c r="AD153" s="83"/>
      <c r="AE153" s="146" t="e">
        <f ca="1">AC153
-IF('Financial Goals (non-recurring)'!$B$4=4,IF('Detailed Cash Flow Chart'!S153="",0,'Detailed Cash Flow Chart'!S153),0)
-IF('Financial Goals (non-recurring)'!$D$4=4,IF('Detailed Cash Flow Chart'!U153="",0,'Detailed Cash Flow Chart'!U153),0)
-IF('Financial Goals (non-recurring)'!$F$4=4,IF('Detailed Cash Flow Chart'!W153="",0,'Detailed Cash Flow Chart'!W153),0)
-IF('Financial Goals (non-recurring)'!$H$4=4,IF('Detailed Cash Flow Chart'!Y153="",0,'Detailed Cash Flow Chart'!Y153),0)
-IF('Financial Goals (non-recurring)'!$J$4=4,IF('Detailed Cash Flow Chart'!AA153="",0,'Detailed Cash Flow Chart'!AA153),0)
-IF('Financial Goals (recurring)'!$B$3=4,IF('Detailed Cash Flow Chart'!AG153="",0,'Detailed Cash Flow Chart'!AG153),0)
-IF('Financial Goals (recurring)'!$K$3=4,IF('Detailed Cash Flow Chart'!AN153="",0,'Detailed Cash Flow Chart'!AN153),0)</f>
        <v>#VALUE!</v>
      </c>
      <c r="AF153" s="139"/>
      <c r="AG153" s="145" t="e">
        <f ca="1">AE153
-IF('Financial Goals (non-recurring)'!$B$4=5,IF('Detailed Cash Flow Chart'!S153="",0,'Detailed Cash Flow Chart'!S153),0)
-IF('Financial Goals (non-recurring)'!$D$4=5,IF('Detailed Cash Flow Chart'!U153="",0,'Detailed Cash Flow Chart'!U153),0)
-IF('Financial Goals (non-recurring)'!$F$4=5,IF('Detailed Cash Flow Chart'!W153="",0,'Detailed Cash Flow Chart'!W153),0)
-IF('Financial Goals (non-recurring)'!$H$4=5,IF('Detailed Cash Flow Chart'!Y153="",0,'Detailed Cash Flow Chart'!Y153),0)
-IF('Financial Goals (non-recurring)'!$J$4=5,IF('Detailed Cash Flow Chart'!AA153="",0,'Detailed Cash Flow Chart'!AA153),0)
-IF('Financial Goals (recurring)'!$B$3=5,IF('Detailed Cash Flow Chart'!AG153="",0,'Detailed Cash Flow Chart'!AG153),0)
-IF('Financial Goals (recurring)'!$K$3=5,IF('Detailed Cash Flow Chart'!AN153="",0,'Detailed Cash Flow Chart'!AN153),0)</f>
        <v>#VALUE!</v>
      </c>
      <c r="AI153" s="145" t="e">
        <f ca="1">AG153
-IF('Financial Goals (non-recurring)'!$B$4=6,IF('Detailed Cash Flow Chart'!S153="",0,'Detailed Cash Flow Chart'!S153),0)
-IF('Financial Goals (non-recurring)'!$D$4=6,IF('Detailed Cash Flow Chart'!U153="",0,'Detailed Cash Flow Chart'!U153),0)
-IF('Financial Goals (non-recurring)'!$F$4=6,IF('Detailed Cash Flow Chart'!W153="",0,'Detailed Cash Flow Chart'!W153),0)
-IF('Financial Goals (non-recurring)'!$H$4=6,IF('Detailed Cash Flow Chart'!Y153="",0,'Detailed Cash Flow Chart'!Y153),0)
-IF('Financial Goals (non-recurring)'!$J$4=6,IF('Detailed Cash Flow Chart'!AA153="",0,'Detailed Cash Flow Chart'!AA153),0)
-IF('Financial Goals (recurring)'!$B$3=6,IF('Detailed Cash Flow Chart'!AG153="",0,'Detailed Cash Flow Chart'!AG153),0)
-IF('Financial Goals (recurring)'!$K$3=6,IF('Detailed Cash Flow Chart'!AN153="",0,'Detailed Cash Flow Chart'!AN153),0)</f>
        <v>#VALUE!</v>
      </c>
      <c r="AK153" s="145" t="e">
        <f ca="1">AI153
-IF('Financial Goals (non-recurring)'!$B$4=7,IF('Detailed Cash Flow Chart'!S153="",0,'Detailed Cash Flow Chart'!S153),0)
-IF('Financial Goals (non-recurring)'!$D$4=7,IF('Detailed Cash Flow Chart'!U153="",0,'Detailed Cash Flow Chart'!U153),0)
-IF('Financial Goals (non-recurring)'!$F$4=7,IF('Detailed Cash Flow Chart'!W153="",0,'Detailed Cash Flow Chart'!W153),0)
-IF('Financial Goals (non-recurring)'!$H$4=7,IF('Detailed Cash Flow Chart'!Y153="",0,'Detailed Cash Flow Chart'!Y153),0)
-IF('Financial Goals (non-recurring)'!$J$4=7,IF('Detailed Cash Flow Chart'!AA153="",0,'Detailed Cash Flow Chart'!AA153),0)
-IF('Financial Goals (recurring)'!$B$3=7,IF('Detailed Cash Flow Chart'!AG153="",0,'Detailed Cash Flow Chart'!AG153),0)
-IF('Financial Goals (recurring)'!$K$3=7,IF('Detailed Cash Flow Chart'!AN153="",0,'Detailed Cash Flow Chart'!AN153),0)</f>
        <v>#VALUE!</v>
      </c>
    </row>
    <row r="154" spans="1:37" ht="15.6">
      <c r="A154" s="38" t="str">
        <f ca="1">'Detailed Cash Flow Chart'!AJ154</f>
        <v/>
      </c>
      <c r="B154" s="40" t="str">
        <f ca="1">'Detailed Cash Flow Chart'!B154</f>
        <v/>
      </c>
      <c r="C154" s="87">
        <f t="shared" ca="1" si="34"/>
        <v>0</v>
      </c>
      <c r="D154" s="87">
        <f t="shared" ca="1" si="30"/>
        <v>0</v>
      </c>
      <c r="E154" s="87">
        <f t="shared" ca="1" si="31"/>
        <v>0</v>
      </c>
      <c r="F154" s="87">
        <f t="shared" ca="1" si="32"/>
        <v>0</v>
      </c>
      <c r="G154" s="87">
        <f t="shared" ca="1" si="33"/>
        <v>0</v>
      </c>
      <c r="H154" s="87">
        <f t="shared" ca="1" si="35"/>
        <v>0</v>
      </c>
      <c r="I154" s="87">
        <f ca="1">'Detailed Cash Flow Chart'!D154</f>
        <v>0</v>
      </c>
      <c r="J154" s="32" t="str">
        <f ca="1">'Detailed Cash Flow Chart'!C154</f>
        <v/>
      </c>
      <c r="K154" s="46">
        <f t="shared" ca="1" si="29"/>
        <v>0</v>
      </c>
      <c r="L154" s="32">
        <f ca="1">'Detailed Cash Flow Chart'!AQ154</f>
        <v>0</v>
      </c>
      <c r="M154" s="32">
        <f t="shared" ca="1" si="36"/>
        <v>0</v>
      </c>
      <c r="N154" s="28"/>
      <c r="O154" s="67"/>
      <c r="P154" s="67"/>
      <c r="Q154" s="67"/>
      <c r="R154" s="67"/>
      <c r="S154" s="67"/>
      <c r="T154" s="67"/>
      <c r="U154" s="67"/>
      <c r="W154" s="67"/>
      <c r="X154" s="67"/>
      <c r="Y154" s="140" t="e">
        <f ca="1">IF('Detailed Cash Flow Chart'!E154=0,NA(),M154-'Detailed Cash Flow Chart'!E154)</f>
        <v>#VALUE!</v>
      </c>
      <c r="Z154" s="83"/>
      <c r="AA154" s="141" t="e">
        <f ca="1">Y154
-IF('Financial Goals (non-recurring)'!$B$4=2,IF('Detailed Cash Flow Chart'!S154="",0,'Detailed Cash Flow Chart'!S154),0)
-IF('Financial Goals (non-recurring)'!$D$4=2,IF('Detailed Cash Flow Chart'!U154="",0,'Detailed Cash Flow Chart'!U154),0)
-IF('Financial Goals (non-recurring)'!$F$4=2,IF('Detailed Cash Flow Chart'!W154="",0,'Detailed Cash Flow Chart'!W154),0)
-IF('Financial Goals (non-recurring)'!$H$4=2,IF('Detailed Cash Flow Chart'!Y154="",0,'Detailed Cash Flow Chart'!Y154),0)
-IF('Financial Goals (non-recurring)'!$J$4=2,IF('Detailed Cash Flow Chart'!AA154="",0,'Detailed Cash Flow Chart'!AA154),0)
-IF('Financial Goals (recurring)'!$B$3=2,IF('Detailed Cash Flow Chart'!AG154="",0,'Detailed Cash Flow Chart'!AG154),0)
-IF('Financial Goals (recurring)'!$K$3=2,IF('Detailed Cash Flow Chart'!AN154="",0,'Detailed Cash Flow Chart'!AN154),0)</f>
        <v>#VALUE!</v>
      </c>
      <c r="AB154" s="139"/>
      <c r="AC154" s="140" t="e">
        <f ca="1">AA154
-IF('Financial Goals (non-recurring)'!$B$4=3,IF('Detailed Cash Flow Chart'!S154="",0,'Detailed Cash Flow Chart'!S154),0)
-IF('Financial Goals (non-recurring)'!$D$4=3,IF('Detailed Cash Flow Chart'!U154="",0,'Detailed Cash Flow Chart'!U154),0)
-IF('Financial Goals (non-recurring)'!$F$4=3,IF('Detailed Cash Flow Chart'!W154="",0,'Detailed Cash Flow Chart'!W154),0)
-IF('Financial Goals (non-recurring)'!$H$4=3,IF('Detailed Cash Flow Chart'!Y154="",0,'Detailed Cash Flow Chart'!Y154),0)
-IF('Financial Goals (non-recurring)'!$J$4=3,IF('Detailed Cash Flow Chart'!AA154="",0,'Detailed Cash Flow Chart'!AA154),0)
-IF('Financial Goals (recurring)'!$B$3=3,IF('Detailed Cash Flow Chart'!AG154="",0,'Detailed Cash Flow Chart'!AG154),0)
-IF('Financial Goals (recurring)'!$K$3=3,IF('Detailed Cash Flow Chart'!AN154="",0,'Detailed Cash Flow Chart'!AN154),0)</f>
        <v>#VALUE!</v>
      </c>
      <c r="AD154" s="83"/>
      <c r="AE154" s="146" t="e">
        <f ca="1">AC154
-IF('Financial Goals (non-recurring)'!$B$4=4,IF('Detailed Cash Flow Chart'!S154="",0,'Detailed Cash Flow Chart'!S154),0)
-IF('Financial Goals (non-recurring)'!$D$4=4,IF('Detailed Cash Flow Chart'!U154="",0,'Detailed Cash Flow Chart'!U154),0)
-IF('Financial Goals (non-recurring)'!$F$4=4,IF('Detailed Cash Flow Chart'!W154="",0,'Detailed Cash Flow Chart'!W154),0)
-IF('Financial Goals (non-recurring)'!$H$4=4,IF('Detailed Cash Flow Chart'!Y154="",0,'Detailed Cash Flow Chart'!Y154),0)
-IF('Financial Goals (non-recurring)'!$J$4=4,IF('Detailed Cash Flow Chart'!AA154="",0,'Detailed Cash Flow Chart'!AA154),0)
-IF('Financial Goals (recurring)'!$B$3=4,IF('Detailed Cash Flow Chart'!AG154="",0,'Detailed Cash Flow Chart'!AG154),0)
-IF('Financial Goals (recurring)'!$K$3=4,IF('Detailed Cash Flow Chart'!AN154="",0,'Detailed Cash Flow Chart'!AN154),0)</f>
        <v>#VALUE!</v>
      </c>
      <c r="AF154" s="139"/>
      <c r="AG154" s="145" t="e">
        <f ca="1">AE154
-IF('Financial Goals (non-recurring)'!$B$4=5,IF('Detailed Cash Flow Chart'!S154="",0,'Detailed Cash Flow Chart'!S154),0)
-IF('Financial Goals (non-recurring)'!$D$4=5,IF('Detailed Cash Flow Chart'!U154="",0,'Detailed Cash Flow Chart'!U154),0)
-IF('Financial Goals (non-recurring)'!$F$4=5,IF('Detailed Cash Flow Chart'!W154="",0,'Detailed Cash Flow Chart'!W154),0)
-IF('Financial Goals (non-recurring)'!$H$4=5,IF('Detailed Cash Flow Chart'!Y154="",0,'Detailed Cash Flow Chart'!Y154),0)
-IF('Financial Goals (non-recurring)'!$J$4=5,IF('Detailed Cash Flow Chart'!AA154="",0,'Detailed Cash Flow Chart'!AA154),0)
-IF('Financial Goals (recurring)'!$B$3=5,IF('Detailed Cash Flow Chart'!AG154="",0,'Detailed Cash Flow Chart'!AG154),0)
-IF('Financial Goals (recurring)'!$K$3=5,IF('Detailed Cash Flow Chart'!AN154="",0,'Detailed Cash Flow Chart'!AN154),0)</f>
        <v>#VALUE!</v>
      </c>
      <c r="AI154" s="145" t="e">
        <f ca="1">AG154
-IF('Financial Goals (non-recurring)'!$B$4=6,IF('Detailed Cash Flow Chart'!S154="",0,'Detailed Cash Flow Chart'!S154),0)
-IF('Financial Goals (non-recurring)'!$D$4=6,IF('Detailed Cash Flow Chart'!U154="",0,'Detailed Cash Flow Chart'!U154),0)
-IF('Financial Goals (non-recurring)'!$F$4=6,IF('Detailed Cash Flow Chart'!W154="",0,'Detailed Cash Flow Chart'!W154),0)
-IF('Financial Goals (non-recurring)'!$H$4=6,IF('Detailed Cash Flow Chart'!Y154="",0,'Detailed Cash Flow Chart'!Y154),0)
-IF('Financial Goals (non-recurring)'!$J$4=6,IF('Detailed Cash Flow Chart'!AA154="",0,'Detailed Cash Flow Chart'!AA154),0)
-IF('Financial Goals (recurring)'!$B$3=6,IF('Detailed Cash Flow Chart'!AG154="",0,'Detailed Cash Flow Chart'!AG154),0)
-IF('Financial Goals (recurring)'!$K$3=6,IF('Detailed Cash Flow Chart'!AN154="",0,'Detailed Cash Flow Chart'!AN154),0)</f>
        <v>#VALUE!</v>
      </c>
      <c r="AK154" s="145" t="e">
        <f ca="1">AI154
-IF('Financial Goals (non-recurring)'!$B$4=7,IF('Detailed Cash Flow Chart'!S154="",0,'Detailed Cash Flow Chart'!S154),0)
-IF('Financial Goals (non-recurring)'!$D$4=7,IF('Detailed Cash Flow Chart'!U154="",0,'Detailed Cash Flow Chart'!U154),0)
-IF('Financial Goals (non-recurring)'!$F$4=7,IF('Detailed Cash Flow Chart'!W154="",0,'Detailed Cash Flow Chart'!W154),0)
-IF('Financial Goals (non-recurring)'!$H$4=7,IF('Detailed Cash Flow Chart'!Y154="",0,'Detailed Cash Flow Chart'!Y154),0)
-IF('Financial Goals (non-recurring)'!$J$4=7,IF('Detailed Cash Flow Chart'!AA154="",0,'Detailed Cash Flow Chart'!AA154),0)
-IF('Financial Goals (recurring)'!$B$3=7,IF('Detailed Cash Flow Chart'!AG154="",0,'Detailed Cash Flow Chart'!AG154),0)
-IF('Financial Goals (recurring)'!$K$3=7,IF('Detailed Cash Flow Chart'!AN154="",0,'Detailed Cash Flow Chart'!AN154),0)</f>
        <v>#VALUE!</v>
      </c>
    </row>
    <row r="155" spans="1:37" ht="15.6">
      <c r="A155" s="38" t="str">
        <f ca="1">'Detailed Cash Flow Chart'!AJ155</f>
        <v/>
      </c>
      <c r="B155" s="40" t="str">
        <f ca="1">'Detailed Cash Flow Chart'!B155</f>
        <v/>
      </c>
      <c r="C155" s="87">
        <f t="shared" ca="1" si="34"/>
        <v>0</v>
      </c>
      <c r="D155" s="87">
        <f t="shared" ca="1" si="30"/>
        <v>0</v>
      </c>
      <c r="E155" s="87">
        <f t="shared" ca="1" si="31"/>
        <v>0</v>
      </c>
      <c r="F155" s="87">
        <f t="shared" ca="1" si="32"/>
        <v>0</v>
      </c>
      <c r="G155" s="87">
        <f t="shared" ca="1" si="33"/>
        <v>0</v>
      </c>
      <c r="H155" s="87">
        <f t="shared" ca="1" si="35"/>
        <v>0</v>
      </c>
      <c r="I155" s="87">
        <f ca="1">'Detailed Cash Flow Chart'!D155</f>
        <v>0</v>
      </c>
      <c r="J155" s="32" t="str">
        <f ca="1">'Detailed Cash Flow Chart'!C155</f>
        <v/>
      </c>
      <c r="K155" s="46">
        <f t="shared" ca="1" si="29"/>
        <v>0</v>
      </c>
      <c r="L155" s="32">
        <f ca="1">'Detailed Cash Flow Chart'!AQ155</f>
        <v>0</v>
      </c>
      <c r="M155" s="32">
        <f t="shared" ca="1" si="36"/>
        <v>0</v>
      </c>
      <c r="N155" s="28"/>
      <c r="O155" s="67"/>
      <c r="P155" s="67"/>
      <c r="Q155" s="67"/>
      <c r="R155" s="67"/>
      <c r="S155" s="67"/>
      <c r="T155" s="67"/>
      <c r="U155" s="67"/>
      <c r="W155" s="67"/>
      <c r="X155" s="67"/>
      <c r="Y155" s="140" t="e">
        <f ca="1">IF('Detailed Cash Flow Chart'!E155=0,NA(),M155-'Detailed Cash Flow Chart'!E155)</f>
        <v>#VALUE!</v>
      </c>
      <c r="Z155" s="83"/>
      <c r="AA155" s="141" t="e">
        <f ca="1">Y155
-IF('Financial Goals (non-recurring)'!$B$4=2,IF('Detailed Cash Flow Chart'!S155="",0,'Detailed Cash Flow Chart'!S155),0)
-IF('Financial Goals (non-recurring)'!$D$4=2,IF('Detailed Cash Flow Chart'!U155="",0,'Detailed Cash Flow Chart'!U155),0)
-IF('Financial Goals (non-recurring)'!$F$4=2,IF('Detailed Cash Flow Chart'!W155="",0,'Detailed Cash Flow Chart'!W155),0)
-IF('Financial Goals (non-recurring)'!$H$4=2,IF('Detailed Cash Flow Chart'!Y155="",0,'Detailed Cash Flow Chart'!Y155),0)
-IF('Financial Goals (non-recurring)'!$J$4=2,IF('Detailed Cash Flow Chart'!AA155="",0,'Detailed Cash Flow Chart'!AA155),0)
-IF('Financial Goals (recurring)'!$B$3=2,IF('Detailed Cash Flow Chart'!AG155="",0,'Detailed Cash Flow Chart'!AG155),0)
-IF('Financial Goals (recurring)'!$K$3=2,IF('Detailed Cash Flow Chart'!AN155="",0,'Detailed Cash Flow Chart'!AN155),0)</f>
        <v>#VALUE!</v>
      </c>
      <c r="AB155" s="139"/>
      <c r="AC155" s="140" t="e">
        <f ca="1">AA155
-IF('Financial Goals (non-recurring)'!$B$4=3,IF('Detailed Cash Flow Chart'!S155="",0,'Detailed Cash Flow Chart'!S155),0)
-IF('Financial Goals (non-recurring)'!$D$4=3,IF('Detailed Cash Flow Chart'!U155="",0,'Detailed Cash Flow Chart'!U155),0)
-IF('Financial Goals (non-recurring)'!$F$4=3,IF('Detailed Cash Flow Chart'!W155="",0,'Detailed Cash Flow Chart'!W155),0)
-IF('Financial Goals (non-recurring)'!$H$4=3,IF('Detailed Cash Flow Chart'!Y155="",0,'Detailed Cash Flow Chart'!Y155),0)
-IF('Financial Goals (non-recurring)'!$J$4=3,IF('Detailed Cash Flow Chart'!AA155="",0,'Detailed Cash Flow Chart'!AA155),0)
-IF('Financial Goals (recurring)'!$B$3=3,IF('Detailed Cash Flow Chart'!AG155="",0,'Detailed Cash Flow Chart'!AG155),0)
-IF('Financial Goals (recurring)'!$K$3=3,IF('Detailed Cash Flow Chart'!AN155="",0,'Detailed Cash Flow Chart'!AN155),0)</f>
        <v>#VALUE!</v>
      </c>
      <c r="AD155" s="83"/>
      <c r="AE155" s="146" t="e">
        <f ca="1">AC155
-IF('Financial Goals (non-recurring)'!$B$4=4,IF('Detailed Cash Flow Chart'!S155="",0,'Detailed Cash Flow Chart'!S155),0)
-IF('Financial Goals (non-recurring)'!$D$4=4,IF('Detailed Cash Flow Chart'!U155="",0,'Detailed Cash Flow Chart'!U155),0)
-IF('Financial Goals (non-recurring)'!$F$4=4,IF('Detailed Cash Flow Chart'!W155="",0,'Detailed Cash Flow Chart'!W155),0)
-IF('Financial Goals (non-recurring)'!$H$4=4,IF('Detailed Cash Flow Chart'!Y155="",0,'Detailed Cash Flow Chart'!Y155),0)
-IF('Financial Goals (non-recurring)'!$J$4=4,IF('Detailed Cash Flow Chart'!AA155="",0,'Detailed Cash Flow Chart'!AA155),0)
-IF('Financial Goals (recurring)'!$B$3=4,IF('Detailed Cash Flow Chart'!AG155="",0,'Detailed Cash Flow Chart'!AG155),0)
-IF('Financial Goals (recurring)'!$K$3=4,IF('Detailed Cash Flow Chart'!AN155="",0,'Detailed Cash Flow Chart'!AN155),0)</f>
        <v>#VALUE!</v>
      </c>
      <c r="AF155" s="139"/>
      <c r="AG155" s="145" t="e">
        <f ca="1">AE155
-IF('Financial Goals (non-recurring)'!$B$4=5,IF('Detailed Cash Flow Chart'!S155="",0,'Detailed Cash Flow Chart'!S155),0)
-IF('Financial Goals (non-recurring)'!$D$4=5,IF('Detailed Cash Flow Chart'!U155="",0,'Detailed Cash Flow Chart'!U155),0)
-IF('Financial Goals (non-recurring)'!$F$4=5,IF('Detailed Cash Flow Chart'!W155="",0,'Detailed Cash Flow Chart'!W155),0)
-IF('Financial Goals (non-recurring)'!$H$4=5,IF('Detailed Cash Flow Chart'!Y155="",0,'Detailed Cash Flow Chart'!Y155),0)
-IF('Financial Goals (non-recurring)'!$J$4=5,IF('Detailed Cash Flow Chart'!AA155="",0,'Detailed Cash Flow Chart'!AA155),0)
-IF('Financial Goals (recurring)'!$B$3=5,IF('Detailed Cash Flow Chart'!AG155="",0,'Detailed Cash Flow Chart'!AG155),0)
-IF('Financial Goals (recurring)'!$K$3=5,IF('Detailed Cash Flow Chart'!AN155="",0,'Detailed Cash Flow Chart'!AN155),0)</f>
        <v>#VALUE!</v>
      </c>
      <c r="AI155" s="145" t="e">
        <f ca="1">AG155
-IF('Financial Goals (non-recurring)'!$B$4=6,IF('Detailed Cash Flow Chart'!S155="",0,'Detailed Cash Flow Chart'!S155),0)
-IF('Financial Goals (non-recurring)'!$D$4=6,IF('Detailed Cash Flow Chart'!U155="",0,'Detailed Cash Flow Chart'!U155),0)
-IF('Financial Goals (non-recurring)'!$F$4=6,IF('Detailed Cash Flow Chart'!W155="",0,'Detailed Cash Flow Chart'!W155),0)
-IF('Financial Goals (non-recurring)'!$H$4=6,IF('Detailed Cash Flow Chart'!Y155="",0,'Detailed Cash Flow Chart'!Y155),0)
-IF('Financial Goals (non-recurring)'!$J$4=6,IF('Detailed Cash Flow Chart'!AA155="",0,'Detailed Cash Flow Chart'!AA155),0)
-IF('Financial Goals (recurring)'!$B$3=6,IF('Detailed Cash Flow Chart'!AG155="",0,'Detailed Cash Flow Chart'!AG155),0)
-IF('Financial Goals (recurring)'!$K$3=6,IF('Detailed Cash Flow Chart'!AN155="",0,'Detailed Cash Flow Chart'!AN155),0)</f>
        <v>#VALUE!</v>
      </c>
      <c r="AK155" s="145" t="e">
        <f ca="1">AI155
-IF('Financial Goals (non-recurring)'!$B$4=7,IF('Detailed Cash Flow Chart'!S155="",0,'Detailed Cash Flow Chart'!S155),0)
-IF('Financial Goals (non-recurring)'!$D$4=7,IF('Detailed Cash Flow Chart'!U155="",0,'Detailed Cash Flow Chart'!U155),0)
-IF('Financial Goals (non-recurring)'!$F$4=7,IF('Detailed Cash Flow Chart'!W155="",0,'Detailed Cash Flow Chart'!W155),0)
-IF('Financial Goals (non-recurring)'!$H$4=7,IF('Detailed Cash Flow Chart'!Y155="",0,'Detailed Cash Flow Chart'!Y155),0)
-IF('Financial Goals (non-recurring)'!$J$4=7,IF('Detailed Cash Flow Chart'!AA155="",0,'Detailed Cash Flow Chart'!AA155),0)
-IF('Financial Goals (recurring)'!$B$3=7,IF('Detailed Cash Flow Chart'!AG155="",0,'Detailed Cash Flow Chart'!AG155),0)
-IF('Financial Goals (recurring)'!$K$3=7,IF('Detailed Cash Flow Chart'!AN155="",0,'Detailed Cash Flow Chart'!AN155),0)</f>
        <v>#VALUE!</v>
      </c>
    </row>
    <row r="156" spans="1:37" ht="15.6">
      <c r="A156" s="38" t="str">
        <f ca="1">'Detailed Cash Flow Chart'!AJ156</f>
        <v/>
      </c>
      <c r="B156" s="40" t="str">
        <f ca="1">'Detailed Cash Flow Chart'!B156</f>
        <v/>
      </c>
      <c r="C156" s="87">
        <f t="shared" ca="1" si="34"/>
        <v>0</v>
      </c>
      <c r="D156" s="87">
        <f t="shared" ca="1" si="30"/>
        <v>0</v>
      </c>
      <c r="E156" s="87">
        <f t="shared" ca="1" si="31"/>
        <v>0</v>
      </c>
      <c r="F156" s="87">
        <f t="shared" ca="1" si="32"/>
        <v>0</v>
      </c>
      <c r="G156" s="87">
        <f t="shared" ca="1" si="33"/>
        <v>0</v>
      </c>
      <c r="H156" s="87">
        <f t="shared" ca="1" si="35"/>
        <v>0</v>
      </c>
      <c r="I156" s="87">
        <f ca="1">'Detailed Cash Flow Chart'!D156</f>
        <v>0</v>
      </c>
      <c r="J156" s="32" t="str">
        <f ca="1">'Detailed Cash Flow Chart'!C156</f>
        <v/>
      </c>
      <c r="K156" s="46">
        <f t="shared" ca="1" si="29"/>
        <v>0</v>
      </c>
      <c r="L156" s="32">
        <f ca="1">'Detailed Cash Flow Chart'!AQ156</f>
        <v>0</v>
      </c>
      <c r="M156" s="32">
        <f t="shared" ca="1" si="36"/>
        <v>0</v>
      </c>
      <c r="N156" s="28"/>
      <c r="O156" s="67"/>
      <c r="P156" s="67"/>
      <c r="Q156" s="67"/>
      <c r="R156" s="67"/>
      <c r="S156" s="67"/>
      <c r="T156" s="67"/>
      <c r="U156" s="67"/>
      <c r="W156" s="67"/>
      <c r="X156" s="67"/>
      <c r="Y156" s="140" t="e">
        <f ca="1">IF('Detailed Cash Flow Chart'!E156=0,NA(),M156-'Detailed Cash Flow Chart'!E156)</f>
        <v>#VALUE!</v>
      </c>
      <c r="Z156" s="83"/>
      <c r="AA156" s="141" t="e">
        <f ca="1">Y156
-IF('Financial Goals (non-recurring)'!$B$4=2,IF('Detailed Cash Flow Chart'!S156="",0,'Detailed Cash Flow Chart'!S156),0)
-IF('Financial Goals (non-recurring)'!$D$4=2,IF('Detailed Cash Flow Chart'!U156="",0,'Detailed Cash Flow Chart'!U156),0)
-IF('Financial Goals (non-recurring)'!$F$4=2,IF('Detailed Cash Flow Chart'!W156="",0,'Detailed Cash Flow Chart'!W156),0)
-IF('Financial Goals (non-recurring)'!$H$4=2,IF('Detailed Cash Flow Chart'!Y156="",0,'Detailed Cash Flow Chart'!Y156),0)
-IF('Financial Goals (non-recurring)'!$J$4=2,IF('Detailed Cash Flow Chart'!AA156="",0,'Detailed Cash Flow Chart'!AA156),0)
-IF('Financial Goals (recurring)'!$B$3=2,IF('Detailed Cash Flow Chart'!AG156="",0,'Detailed Cash Flow Chart'!AG156),0)
-IF('Financial Goals (recurring)'!$K$3=2,IF('Detailed Cash Flow Chart'!AN156="",0,'Detailed Cash Flow Chart'!AN156),0)</f>
        <v>#VALUE!</v>
      </c>
      <c r="AB156" s="139"/>
      <c r="AC156" s="140" t="e">
        <f ca="1">AA156
-IF('Financial Goals (non-recurring)'!$B$4=3,IF('Detailed Cash Flow Chart'!S156="",0,'Detailed Cash Flow Chart'!S156),0)
-IF('Financial Goals (non-recurring)'!$D$4=3,IF('Detailed Cash Flow Chart'!U156="",0,'Detailed Cash Flow Chart'!U156),0)
-IF('Financial Goals (non-recurring)'!$F$4=3,IF('Detailed Cash Flow Chart'!W156="",0,'Detailed Cash Flow Chart'!W156),0)
-IF('Financial Goals (non-recurring)'!$H$4=3,IF('Detailed Cash Flow Chart'!Y156="",0,'Detailed Cash Flow Chart'!Y156),0)
-IF('Financial Goals (non-recurring)'!$J$4=3,IF('Detailed Cash Flow Chart'!AA156="",0,'Detailed Cash Flow Chart'!AA156),0)
-IF('Financial Goals (recurring)'!$B$3=3,IF('Detailed Cash Flow Chart'!AG156="",0,'Detailed Cash Flow Chart'!AG156),0)
-IF('Financial Goals (recurring)'!$K$3=3,IF('Detailed Cash Flow Chart'!AN156="",0,'Detailed Cash Flow Chart'!AN156),0)</f>
        <v>#VALUE!</v>
      </c>
      <c r="AD156" s="83"/>
      <c r="AE156" s="146" t="e">
        <f ca="1">AC156
-IF('Financial Goals (non-recurring)'!$B$4=4,IF('Detailed Cash Flow Chart'!S156="",0,'Detailed Cash Flow Chart'!S156),0)
-IF('Financial Goals (non-recurring)'!$D$4=4,IF('Detailed Cash Flow Chart'!U156="",0,'Detailed Cash Flow Chart'!U156),0)
-IF('Financial Goals (non-recurring)'!$F$4=4,IF('Detailed Cash Flow Chart'!W156="",0,'Detailed Cash Flow Chart'!W156),0)
-IF('Financial Goals (non-recurring)'!$H$4=4,IF('Detailed Cash Flow Chart'!Y156="",0,'Detailed Cash Flow Chart'!Y156),0)
-IF('Financial Goals (non-recurring)'!$J$4=4,IF('Detailed Cash Flow Chart'!AA156="",0,'Detailed Cash Flow Chart'!AA156),0)
-IF('Financial Goals (recurring)'!$B$3=4,IF('Detailed Cash Flow Chart'!AG156="",0,'Detailed Cash Flow Chart'!AG156),0)
-IF('Financial Goals (recurring)'!$K$3=4,IF('Detailed Cash Flow Chart'!AN156="",0,'Detailed Cash Flow Chart'!AN156),0)</f>
        <v>#VALUE!</v>
      </c>
      <c r="AF156" s="139"/>
      <c r="AG156" s="145" t="e">
        <f ca="1">AE156
-IF('Financial Goals (non-recurring)'!$B$4=5,IF('Detailed Cash Flow Chart'!S156="",0,'Detailed Cash Flow Chart'!S156),0)
-IF('Financial Goals (non-recurring)'!$D$4=5,IF('Detailed Cash Flow Chart'!U156="",0,'Detailed Cash Flow Chart'!U156),0)
-IF('Financial Goals (non-recurring)'!$F$4=5,IF('Detailed Cash Flow Chart'!W156="",0,'Detailed Cash Flow Chart'!W156),0)
-IF('Financial Goals (non-recurring)'!$H$4=5,IF('Detailed Cash Flow Chart'!Y156="",0,'Detailed Cash Flow Chart'!Y156),0)
-IF('Financial Goals (non-recurring)'!$J$4=5,IF('Detailed Cash Flow Chart'!AA156="",0,'Detailed Cash Flow Chart'!AA156),0)
-IF('Financial Goals (recurring)'!$B$3=5,IF('Detailed Cash Flow Chart'!AG156="",0,'Detailed Cash Flow Chart'!AG156),0)
-IF('Financial Goals (recurring)'!$K$3=5,IF('Detailed Cash Flow Chart'!AN156="",0,'Detailed Cash Flow Chart'!AN156),0)</f>
        <v>#VALUE!</v>
      </c>
      <c r="AI156" s="145" t="e">
        <f ca="1">AG156
-IF('Financial Goals (non-recurring)'!$B$4=6,IF('Detailed Cash Flow Chart'!S156="",0,'Detailed Cash Flow Chart'!S156),0)
-IF('Financial Goals (non-recurring)'!$D$4=6,IF('Detailed Cash Flow Chart'!U156="",0,'Detailed Cash Flow Chart'!U156),0)
-IF('Financial Goals (non-recurring)'!$F$4=6,IF('Detailed Cash Flow Chart'!W156="",0,'Detailed Cash Flow Chart'!W156),0)
-IF('Financial Goals (non-recurring)'!$H$4=6,IF('Detailed Cash Flow Chart'!Y156="",0,'Detailed Cash Flow Chart'!Y156),0)
-IF('Financial Goals (non-recurring)'!$J$4=6,IF('Detailed Cash Flow Chart'!AA156="",0,'Detailed Cash Flow Chart'!AA156),0)
-IF('Financial Goals (recurring)'!$B$3=6,IF('Detailed Cash Flow Chart'!AG156="",0,'Detailed Cash Flow Chart'!AG156),0)
-IF('Financial Goals (recurring)'!$K$3=6,IF('Detailed Cash Flow Chart'!AN156="",0,'Detailed Cash Flow Chart'!AN156),0)</f>
        <v>#VALUE!</v>
      </c>
      <c r="AK156" s="145" t="e">
        <f ca="1">AI156
-IF('Financial Goals (non-recurring)'!$B$4=7,IF('Detailed Cash Flow Chart'!S156="",0,'Detailed Cash Flow Chart'!S156),0)
-IF('Financial Goals (non-recurring)'!$D$4=7,IF('Detailed Cash Flow Chart'!U156="",0,'Detailed Cash Flow Chart'!U156),0)
-IF('Financial Goals (non-recurring)'!$F$4=7,IF('Detailed Cash Flow Chart'!W156="",0,'Detailed Cash Flow Chart'!W156),0)
-IF('Financial Goals (non-recurring)'!$H$4=7,IF('Detailed Cash Flow Chart'!Y156="",0,'Detailed Cash Flow Chart'!Y156),0)
-IF('Financial Goals (non-recurring)'!$J$4=7,IF('Detailed Cash Flow Chart'!AA156="",0,'Detailed Cash Flow Chart'!AA156),0)
-IF('Financial Goals (recurring)'!$B$3=7,IF('Detailed Cash Flow Chart'!AG156="",0,'Detailed Cash Flow Chart'!AG156),0)
-IF('Financial Goals (recurring)'!$K$3=7,IF('Detailed Cash Flow Chart'!AN156="",0,'Detailed Cash Flow Chart'!AN156),0)</f>
        <v>#VALUE!</v>
      </c>
    </row>
    <row r="157" spans="1:37" ht="15.6">
      <c r="A157" s="38" t="str">
        <f ca="1">'Detailed Cash Flow Chart'!AJ157</f>
        <v/>
      </c>
      <c r="B157" s="40" t="str">
        <f ca="1">'Detailed Cash Flow Chart'!B157</f>
        <v/>
      </c>
      <c r="C157" s="87">
        <f t="shared" ca="1" si="34"/>
        <v>0</v>
      </c>
      <c r="D157" s="87">
        <f t="shared" ca="1" si="30"/>
        <v>0</v>
      </c>
      <c r="E157" s="87">
        <f t="shared" ca="1" si="31"/>
        <v>0</v>
      </c>
      <c r="F157" s="87">
        <f t="shared" ca="1" si="32"/>
        <v>0</v>
      </c>
      <c r="G157" s="87">
        <f t="shared" ca="1" si="33"/>
        <v>0</v>
      </c>
      <c r="H157" s="87">
        <f t="shared" ca="1" si="35"/>
        <v>0</v>
      </c>
      <c r="I157" s="87">
        <f ca="1">'Detailed Cash Flow Chart'!D157</f>
        <v>0</v>
      </c>
      <c r="J157" s="32" t="str">
        <f ca="1">'Detailed Cash Flow Chart'!C157</f>
        <v/>
      </c>
      <c r="K157" s="46">
        <f ca="1">IF(A157&gt;=emistart,IF(A157&lt;=emiend,emi,0),0)</f>
        <v>0</v>
      </c>
      <c r="L157" s="32">
        <f ca="1">'Detailed Cash Flow Chart'!AQ157</f>
        <v>0</v>
      </c>
      <c r="M157" s="32">
        <f t="shared" ca="1" si="36"/>
        <v>0</v>
      </c>
      <c r="N157" s="28"/>
      <c r="O157" s="67"/>
      <c r="P157" s="67"/>
      <c r="Q157" s="67"/>
      <c r="R157" s="67"/>
      <c r="S157" s="67"/>
      <c r="T157" s="67"/>
      <c r="U157" s="67"/>
      <c r="W157" s="67"/>
      <c r="X157" s="67"/>
      <c r="Y157" s="140" t="e">
        <f ca="1">IF('Detailed Cash Flow Chart'!E157=0,NA(),M157-'Detailed Cash Flow Chart'!E157)</f>
        <v>#VALUE!</v>
      </c>
      <c r="Z157" s="83"/>
      <c r="AA157" s="141" t="e">
        <f ca="1">Y157
-IF('Financial Goals (non-recurring)'!$B$4=2,IF('Detailed Cash Flow Chart'!S157="",0,'Detailed Cash Flow Chart'!S157),0)
-IF('Financial Goals (non-recurring)'!$D$4=2,IF('Detailed Cash Flow Chart'!U157="",0,'Detailed Cash Flow Chart'!U157),0)
-IF('Financial Goals (non-recurring)'!$F$4=2,IF('Detailed Cash Flow Chart'!W157="",0,'Detailed Cash Flow Chart'!W157),0)
-IF('Financial Goals (non-recurring)'!$H$4=2,IF('Detailed Cash Flow Chart'!Y157="",0,'Detailed Cash Flow Chart'!Y157),0)
-IF('Financial Goals (non-recurring)'!$J$4=2,IF('Detailed Cash Flow Chart'!AA157="",0,'Detailed Cash Flow Chart'!AA157),0)
-IF('Financial Goals (recurring)'!$B$3=2,IF('Detailed Cash Flow Chart'!AG157="",0,'Detailed Cash Flow Chart'!AG157),0)
-IF('Financial Goals (recurring)'!$K$3=2,IF('Detailed Cash Flow Chart'!AN157="",0,'Detailed Cash Flow Chart'!AN157),0)</f>
        <v>#VALUE!</v>
      </c>
      <c r="AB157" s="139"/>
      <c r="AC157" s="140" t="e">
        <f ca="1">AA157
-IF('Financial Goals (non-recurring)'!$B$4=3,IF('Detailed Cash Flow Chart'!S157="",0,'Detailed Cash Flow Chart'!S157),0)
-IF('Financial Goals (non-recurring)'!$D$4=3,IF('Detailed Cash Flow Chart'!U157="",0,'Detailed Cash Flow Chart'!U157),0)
-IF('Financial Goals (non-recurring)'!$F$4=3,IF('Detailed Cash Flow Chart'!W157="",0,'Detailed Cash Flow Chart'!W157),0)
-IF('Financial Goals (non-recurring)'!$H$4=3,IF('Detailed Cash Flow Chart'!Y157="",0,'Detailed Cash Flow Chart'!Y157),0)
-IF('Financial Goals (non-recurring)'!$J$4=3,IF('Detailed Cash Flow Chart'!AA157="",0,'Detailed Cash Flow Chart'!AA157),0)
-IF('Financial Goals (recurring)'!$B$3=3,IF('Detailed Cash Flow Chart'!AG157="",0,'Detailed Cash Flow Chart'!AG157),0)
-IF('Financial Goals (recurring)'!$K$3=3,IF('Detailed Cash Flow Chart'!AN157="",0,'Detailed Cash Flow Chart'!AN157),0)</f>
        <v>#VALUE!</v>
      </c>
      <c r="AD157" s="83"/>
      <c r="AE157" s="146" t="e">
        <f ca="1">AC157
-IF('Financial Goals (non-recurring)'!$B$4=4,IF('Detailed Cash Flow Chart'!S157="",0,'Detailed Cash Flow Chart'!S157),0)
-IF('Financial Goals (non-recurring)'!$D$4=4,IF('Detailed Cash Flow Chart'!U157="",0,'Detailed Cash Flow Chart'!U157),0)
-IF('Financial Goals (non-recurring)'!$F$4=4,IF('Detailed Cash Flow Chart'!W157="",0,'Detailed Cash Flow Chart'!W157),0)
-IF('Financial Goals (non-recurring)'!$H$4=4,IF('Detailed Cash Flow Chart'!Y157="",0,'Detailed Cash Flow Chart'!Y157),0)
-IF('Financial Goals (non-recurring)'!$J$4=4,IF('Detailed Cash Flow Chart'!AA157="",0,'Detailed Cash Flow Chart'!AA157),0)
-IF('Financial Goals (recurring)'!$B$3=4,IF('Detailed Cash Flow Chart'!AG157="",0,'Detailed Cash Flow Chart'!AG157),0)
-IF('Financial Goals (recurring)'!$K$3=4,IF('Detailed Cash Flow Chart'!AN157="",0,'Detailed Cash Flow Chart'!AN157),0)</f>
        <v>#VALUE!</v>
      </c>
      <c r="AF157" s="139"/>
      <c r="AG157" s="145" t="e">
        <f ca="1">AE157
-IF('Financial Goals (non-recurring)'!$B$4=5,IF('Detailed Cash Flow Chart'!S157="",0,'Detailed Cash Flow Chart'!S157),0)
-IF('Financial Goals (non-recurring)'!$D$4=5,IF('Detailed Cash Flow Chart'!U157="",0,'Detailed Cash Flow Chart'!U157),0)
-IF('Financial Goals (non-recurring)'!$F$4=5,IF('Detailed Cash Flow Chart'!W157="",0,'Detailed Cash Flow Chart'!W157),0)
-IF('Financial Goals (non-recurring)'!$H$4=5,IF('Detailed Cash Flow Chart'!Y157="",0,'Detailed Cash Flow Chart'!Y157),0)
-IF('Financial Goals (non-recurring)'!$J$4=5,IF('Detailed Cash Flow Chart'!AA157="",0,'Detailed Cash Flow Chart'!AA157),0)
-IF('Financial Goals (recurring)'!$B$3=5,IF('Detailed Cash Flow Chart'!AG157="",0,'Detailed Cash Flow Chart'!AG157),0)
-IF('Financial Goals (recurring)'!$K$3=5,IF('Detailed Cash Flow Chart'!AN157="",0,'Detailed Cash Flow Chart'!AN157),0)</f>
        <v>#VALUE!</v>
      </c>
      <c r="AI157" s="145" t="e">
        <f ca="1">AG157
-IF('Financial Goals (non-recurring)'!$B$4=6,IF('Detailed Cash Flow Chart'!S157="",0,'Detailed Cash Flow Chart'!S157),0)
-IF('Financial Goals (non-recurring)'!$D$4=6,IF('Detailed Cash Flow Chart'!U157="",0,'Detailed Cash Flow Chart'!U157),0)
-IF('Financial Goals (non-recurring)'!$F$4=6,IF('Detailed Cash Flow Chart'!W157="",0,'Detailed Cash Flow Chart'!W157),0)
-IF('Financial Goals (non-recurring)'!$H$4=6,IF('Detailed Cash Flow Chart'!Y157="",0,'Detailed Cash Flow Chart'!Y157),0)
-IF('Financial Goals (non-recurring)'!$J$4=6,IF('Detailed Cash Flow Chart'!AA157="",0,'Detailed Cash Flow Chart'!AA157),0)
-IF('Financial Goals (recurring)'!$B$3=6,IF('Detailed Cash Flow Chart'!AG157="",0,'Detailed Cash Flow Chart'!AG157),0)
-IF('Financial Goals (recurring)'!$K$3=6,IF('Detailed Cash Flow Chart'!AN157="",0,'Detailed Cash Flow Chart'!AN157),0)</f>
        <v>#VALUE!</v>
      </c>
      <c r="AK157" s="145" t="e">
        <f ca="1">AI157
-IF('Financial Goals (non-recurring)'!$B$4=7,IF('Detailed Cash Flow Chart'!S157="",0,'Detailed Cash Flow Chart'!S157),0)
-IF('Financial Goals (non-recurring)'!$D$4=7,IF('Detailed Cash Flow Chart'!U157="",0,'Detailed Cash Flow Chart'!U157),0)
-IF('Financial Goals (non-recurring)'!$F$4=7,IF('Detailed Cash Flow Chart'!W157="",0,'Detailed Cash Flow Chart'!W157),0)
-IF('Financial Goals (non-recurring)'!$H$4=7,IF('Detailed Cash Flow Chart'!Y157="",0,'Detailed Cash Flow Chart'!Y157),0)
-IF('Financial Goals (non-recurring)'!$J$4=7,IF('Detailed Cash Flow Chart'!AA157="",0,'Detailed Cash Flow Chart'!AA157),0)
-IF('Financial Goals (recurring)'!$B$3=7,IF('Detailed Cash Flow Chart'!AG157="",0,'Detailed Cash Flow Chart'!AG157),0)
-IF('Financial Goals (recurring)'!$K$3=7,IF('Detailed Cash Flow Chart'!AN157="",0,'Detailed Cash Flow Chart'!AN157),0)</f>
        <v>#VALUE!</v>
      </c>
    </row>
    <row r="158" spans="1:37" ht="15.6">
      <c r="A158" s="38" t="str">
        <f ca="1">'Detailed Cash Flow Chart'!AJ158</f>
        <v/>
      </c>
      <c r="B158" s="40" t="str">
        <f ca="1">'Detailed Cash Flow Chart'!B158</f>
        <v/>
      </c>
      <c r="C158" s="87">
        <f t="shared" ca="1" si="34"/>
        <v>0</v>
      </c>
      <c r="D158" s="87">
        <f t="shared" ca="1" si="30"/>
        <v>0</v>
      </c>
      <c r="E158" s="87">
        <f t="shared" ca="1" si="31"/>
        <v>0</v>
      </c>
      <c r="F158" s="87">
        <f t="shared" ca="1" si="32"/>
        <v>0</v>
      </c>
      <c r="G158" s="87">
        <f t="shared" ca="1" si="33"/>
        <v>0</v>
      </c>
      <c r="H158" s="87">
        <f t="shared" ca="1" si="35"/>
        <v>0</v>
      </c>
      <c r="I158" s="87">
        <f ca="1">'Detailed Cash Flow Chart'!D158</f>
        <v>0</v>
      </c>
      <c r="J158" s="32" t="str">
        <f ca="1">'Detailed Cash Flow Chart'!C158</f>
        <v/>
      </c>
      <c r="K158" s="46">
        <f t="shared" ca="1" si="29"/>
        <v>0</v>
      </c>
      <c r="L158" s="32">
        <f ca="1">'Detailed Cash Flow Chart'!AQ158</f>
        <v>0</v>
      </c>
      <c r="M158" s="32">
        <f t="shared" ca="1" si="36"/>
        <v>0</v>
      </c>
      <c r="N158" s="28"/>
      <c r="O158" s="67"/>
      <c r="P158" s="67"/>
      <c r="Q158" s="67"/>
      <c r="R158" s="67"/>
      <c r="S158" s="67"/>
      <c r="T158" s="67"/>
      <c r="U158" s="67"/>
      <c r="W158" s="67"/>
      <c r="X158" s="67"/>
      <c r="Y158" s="140" t="e">
        <f ca="1">IF('Detailed Cash Flow Chart'!E158=0,NA(),M158-'Detailed Cash Flow Chart'!E158)</f>
        <v>#VALUE!</v>
      </c>
      <c r="Z158" s="83"/>
      <c r="AA158" s="141" t="e">
        <f ca="1">Y158
-IF('Financial Goals (non-recurring)'!$B$4=2,IF('Detailed Cash Flow Chart'!S158="",0,'Detailed Cash Flow Chart'!S158),0)
-IF('Financial Goals (non-recurring)'!$D$4=2,IF('Detailed Cash Flow Chart'!U158="",0,'Detailed Cash Flow Chart'!U158),0)
-IF('Financial Goals (non-recurring)'!$F$4=2,IF('Detailed Cash Flow Chart'!W158="",0,'Detailed Cash Flow Chart'!W158),0)
-IF('Financial Goals (non-recurring)'!$H$4=2,IF('Detailed Cash Flow Chart'!Y158="",0,'Detailed Cash Flow Chart'!Y158),0)
-IF('Financial Goals (non-recurring)'!$J$4=2,IF('Detailed Cash Flow Chart'!AA158="",0,'Detailed Cash Flow Chart'!AA158),0)
-IF('Financial Goals (recurring)'!$B$3=2,IF('Detailed Cash Flow Chart'!AG158="",0,'Detailed Cash Flow Chart'!AG158),0)
-IF('Financial Goals (recurring)'!$K$3=2,IF('Detailed Cash Flow Chart'!AN158="",0,'Detailed Cash Flow Chart'!AN158),0)</f>
        <v>#VALUE!</v>
      </c>
      <c r="AB158" s="139"/>
      <c r="AC158" s="140" t="e">
        <f ca="1">AA158
-IF('Financial Goals (non-recurring)'!$B$4=3,IF('Detailed Cash Flow Chart'!S158="",0,'Detailed Cash Flow Chart'!S158),0)
-IF('Financial Goals (non-recurring)'!$D$4=3,IF('Detailed Cash Flow Chart'!U158="",0,'Detailed Cash Flow Chart'!U158),0)
-IF('Financial Goals (non-recurring)'!$F$4=3,IF('Detailed Cash Flow Chart'!W158="",0,'Detailed Cash Flow Chart'!W158),0)
-IF('Financial Goals (non-recurring)'!$H$4=3,IF('Detailed Cash Flow Chart'!Y158="",0,'Detailed Cash Flow Chart'!Y158),0)
-IF('Financial Goals (non-recurring)'!$J$4=3,IF('Detailed Cash Flow Chart'!AA158="",0,'Detailed Cash Flow Chart'!AA158),0)
-IF('Financial Goals (recurring)'!$B$3=3,IF('Detailed Cash Flow Chart'!AG158="",0,'Detailed Cash Flow Chart'!AG158),0)
-IF('Financial Goals (recurring)'!$K$3=3,IF('Detailed Cash Flow Chart'!AN158="",0,'Detailed Cash Flow Chart'!AN158),0)</f>
        <v>#VALUE!</v>
      </c>
      <c r="AD158" s="83"/>
      <c r="AE158" s="146" t="e">
        <f ca="1">AC158
-IF('Financial Goals (non-recurring)'!$B$4=4,IF('Detailed Cash Flow Chart'!S158="",0,'Detailed Cash Flow Chart'!S158),0)
-IF('Financial Goals (non-recurring)'!$D$4=4,IF('Detailed Cash Flow Chart'!U158="",0,'Detailed Cash Flow Chart'!U158),0)
-IF('Financial Goals (non-recurring)'!$F$4=4,IF('Detailed Cash Flow Chart'!W158="",0,'Detailed Cash Flow Chart'!W158),0)
-IF('Financial Goals (non-recurring)'!$H$4=4,IF('Detailed Cash Flow Chart'!Y158="",0,'Detailed Cash Flow Chart'!Y158),0)
-IF('Financial Goals (non-recurring)'!$J$4=4,IF('Detailed Cash Flow Chart'!AA158="",0,'Detailed Cash Flow Chart'!AA158),0)
-IF('Financial Goals (recurring)'!$B$3=4,IF('Detailed Cash Flow Chart'!AG158="",0,'Detailed Cash Flow Chart'!AG158),0)
-IF('Financial Goals (recurring)'!$K$3=4,IF('Detailed Cash Flow Chart'!AN158="",0,'Detailed Cash Flow Chart'!AN158),0)</f>
        <v>#VALUE!</v>
      </c>
      <c r="AF158" s="139"/>
      <c r="AG158" s="145" t="e">
        <f ca="1">AE158
-IF('Financial Goals (non-recurring)'!$B$4=5,IF('Detailed Cash Flow Chart'!S158="",0,'Detailed Cash Flow Chart'!S158),0)
-IF('Financial Goals (non-recurring)'!$D$4=5,IF('Detailed Cash Flow Chart'!U158="",0,'Detailed Cash Flow Chart'!U158),0)
-IF('Financial Goals (non-recurring)'!$F$4=5,IF('Detailed Cash Flow Chart'!W158="",0,'Detailed Cash Flow Chart'!W158),0)
-IF('Financial Goals (non-recurring)'!$H$4=5,IF('Detailed Cash Flow Chart'!Y158="",0,'Detailed Cash Flow Chart'!Y158),0)
-IF('Financial Goals (non-recurring)'!$J$4=5,IF('Detailed Cash Flow Chart'!AA158="",0,'Detailed Cash Flow Chart'!AA158),0)
-IF('Financial Goals (recurring)'!$B$3=5,IF('Detailed Cash Flow Chart'!AG158="",0,'Detailed Cash Flow Chart'!AG158),0)
-IF('Financial Goals (recurring)'!$K$3=5,IF('Detailed Cash Flow Chart'!AN158="",0,'Detailed Cash Flow Chart'!AN158),0)</f>
        <v>#VALUE!</v>
      </c>
      <c r="AI158" s="145" t="e">
        <f ca="1">AG158
-IF('Financial Goals (non-recurring)'!$B$4=6,IF('Detailed Cash Flow Chart'!S158="",0,'Detailed Cash Flow Chart'!S158),0)
-IF('Financial Goals (non-recurring)'!$D$4=6,IF('Detailed Cash Flow Chart'!U158="",0,'Detailed Cash Flow Chart'!U158),0)
-IF('Financial Goals (non-recurring)'!$F$4=6,IF('Detailed Cash Flow Chart'!W158="",0,'Detailed Cash Flow Chart'!W158),0)
-IF('Financial Goals (non-recurring)'!$H$4=6,IF('Detailed Cash Flow Chart'!Y158="",0,'Detailed Cash Flow Chart'!Y158),0)
-IF('Financial Goals (non-recurring)'!$J$4=6,IF('Detailed Cash Flow Chart'!AA158="",0,'Detailed Cash Flow Chart'!AA158),0)
-IF('Financial Goals (recurring)'!$B$3=6,IF('Detailed Cash Flow Chart'!AG158="",0,'Detailed Cash Flow Chart'!AG158),0)
-IF('Financial Goals (recurring)'!$K$3=6,IF('Detailed Cash Flow Chart'!AN158="",0,'Detailed Cash Flow Chart'!AN158),0)</f>
        <v>#VALUE!</v>
      </c>
      <c r="AK158" s="145" t="e">
        <f ca="1">AI158
-IF('Financial Goals (non-recurring)'!$B$4=7,IF('Detailed Cash Flow Chart'!S158="",0,'Detailed Cash Flow Chart'!S158),0)
-IF('Financial Goals (non-recurring)'!$D$4=7,IF('Detailed Cash Flow Chart'!U158="",0,'Detailed Cash Flow Chart'!U158),0)
-IF('Financial Goals (non-recurring)'!$F$4=7,IF('Detailed Cash Flow Chart'!W158="",0,'Detailed Cash Flow Chart'!W158),0)
-IF('Financial Goals (non-recurring)'!$H$4=7,IF('Detailed Cash Flow Chart'!Y158="",0,'Detailed Cash Flow Chart'!Y158),0)
-IF('Financial Goals (non-recurring)'!$J$4=7,IF('Detailed Cash Flow Chart'!AA158="",0,'Detailed Cash Flow Chart'!AA158),0)
-IF('Financial Goals (recurring)'!$B$3=7,IF('Detailed Cash Flow Chart'!AG158="",0,'Detailed Cash Flow Chart'!AG158),0)
-IF('Financial Goals (recurring)'!$K$3=7,IF('Detailed Cash Flow Chart'!AN158="",0,'Detailed Cash Flow Chart'!AN158),0)</f>
        <v>#VALUE!</v>
      </c>
    </row>
    <row r="159" spans="1:37" ht="15.6">
      <c r="A159" s="38" t="str">
        <f ca="1">'Detailed Cash Flow Chart'!AJ159</f>
        <v/>
      </c>
      <c r="B159" s="40" t="str">
        <f ca="1">'Detailed Cash Flow Chart'!B159</f>
        <v/>
      </c>
      <c r="C159" s="87">
        <f t="shared" ca="1" si="34"/>
        <v>0</v>
      </c>
      <c r="D159" s="87">
        <f t="shared" ca="1" si="30"/>
        <v>0</v>
      </c>
      <c r="E159" s="87">
        <f t="shared" ca="1" si="31"/>
        <v>0</v>
      </c>
      <c r="F159" s="87">
        <f t="shared" ca="1" si="32"/>
        <v>0</v>
      </c>
      <c r="G159" s="87">
        <f t="shared" ca="1" si="33"/>
        <v>0</v>
      </c>
      <c r="H159" s="87">
        <f t="shared" ca="1" si="35"/>
        <v>0</v>
      </c>
      <c r="I159" s="87">
        <f ca="1">'Detailed Cash Flow Chart'!D159</f>
        <v>0</v>
      </c>
      <c r="J159" s="32" t="str">
        <f ca="1">'Detailed Cash Flow Chart'!C159</f>
        <v/>
      </c>
      <c r="K159" s="46">
        <f t="shared" ca="1" si="29"/>
        <v>0</v>
      </c>
      <c r="L159" s="32">
        <f ca="1">'Detailed Cash Flow Chart'!AQ159</f>
        <v>0</v>
      </c>
      <c r="M159" s="32">
        <f t="shared" ca="1" si="36"/>
        <v>0</v>
      </c>
      <c r="N159" s="28"/>
      <c r="O159" s="67"/>
      <c r="P159" s="67"/>
      <c r="Q159" s="67"/>
      <c r="R159" s="67"/>
      <c r="S159" s="67"/>
      <c r="T159" s="67"/>
      <c r="U159" s="67"/>
      <c r="W159" s="67"/>
      <c r="X159" s="67"/>
      <c r="Y159" s="140" t="e">
        <f ca="1">IF('Detailed Cash Flow Chart'!E159=0,NA(),M159-'Detailed Cash Flow Chart'!E159)</f>
        <v>#VALUE!</v>
      </c>
      <c r="Z159" s="83"/>
      <c r="AA159" s="141" t="e">
        <f ca="1">Y159
-IF('Financial Goals (non-recurring)'!$B$4=2,IF('Detailed Cash Flow Chart'!S159="",0,'Detailed Cash Flow Chart'!S159),0)
-IF('Financial Goals (non-recurring)'!$D$4=2,IF('Detailed Cash Flow Chart'!U159="",0,'Detailed Cash Flow Chart'!U159),0)
-IF('Financial Goals (non-recurring)'!$F$4=2,IF('Detailed Cash Flow Chart'!W159="",0,'Detailed Cash Flow Chart'!W159),0)
-IF('Financial Goals (non-recurring)'!$H$4=2,IF('Detailed Cash Flow Chart'!Y159="",0,'Detailed Cash Flow Chart'!Y159),0)
-IF('Financial Goals (non-recurring)'!$J$4=2,IF('Detailed Cash Flow Chart'!AA159="",0,'Detailed Cash Flow Chart'!AA159),0)
-IF('Financial Goals (recurring)'!$B$3=2,IF('Detailed Cash Flow Chart'!AG159="",0,'Detailed Cash Flow Chart'!AG159),0)
-IF('Financial Goals (recurring)'!$K$3=2,IF('Detailed Cash Flow Chart'!AN159="",0,'Detailed Cash Flow Chart'!AN159),0)</f>
        <v>#VALUE!</v>
      </c>
      <c r="AB159" s="139"/>
      <c r="AC159" s="140" t="e">
        <f ca="1">AA159
-IF('Financial Goals (non-recurring)'!$B$4=3,IF('Detailed Cash Flow Chart'!S159="",0,'Detailed Cash Flow Chart'!S159),0)
-IF('Financial Goals (non-recurring)'!$D$4=3,IF('Detailed Cash Flow Chart'!U159="",0,'Detailed Cash Flow Chart'!U159),0)
-IF('Financial Goals (non-recurring)'!$F$4=3,IF('Detailed Cash Flow Chart'!W159="",0,'Detailed Cash Flow Chart'!W159),0)
-IF('Financial Goals (non-recurring)'!$H$4=3,IF('Detailed Cash Flow Chart'!Y159="",0,'Detailed Cash Flow Chart'!Y159),0)
-IF('Financial Goals (non-recurring)'!$J$4=3,IF('Detailed Cash Flow Chart'!AA159="",0,'Detailed Cash Flow Chart'!AA159),0)
-IF('Financial Goals (recurring)'!$B$3=3,IF('Detailed Cash Flow Chart'!AG159="",0,'Detailed Cash Flow Chart'!AG159),0)
-IF('Financial Goals (recurring)'!$K$3=3,IF('Detailed Cash Flow Chart'!AN159="",0,'Detailed Cash Flow Chart'!AN159),0)</f>
        <v>#VALUE!</v>
      </c>
      <c r="AD159" s="83"/>
      <c r="AE159" s="146" t="e">
        <f ca="1">AC159
-IF('Financial Goals (non-recurring)'!$B$4=4,IF('Detailed Cash Flow Chart'!S159="",0,'Detailed Cash Flow Chart'!S159),0)
-IF('Financial Goals (non-recurring)'!$D$4=4,IF('Detailed Cash Flow Chart'!U159="",0,'Detailed Cash Flow Chart'!U159),0)
-IF('Financial Goals (non-recurring)'!$F$4=4,IF('Detailed Cash Flow Chart'!W159="",0,'Detailed Cash Flow Chart'!W159),0)
-IF('Financial Goals (non-recurring)'!$H$4=4,IF('Detailed Cash Flow Chart'!Y159="",0,'Detailed Cash Flow Chart'!Y159),0)
-IF('Financial Goals (non-recurring)'!$J$4=4,IF('Detailed Cash Flow Chart'!AA159="",0,'Detailed Cash Flow Chart'!AA159),0)
-IF('Financial Goals (recurring)'!$B$3=4,IF('Detailed Cash Flow Chart'!AG159="",0,'Detailed Cash Flow Chart'!AG159),0)
-IF('Financial Goals (recurring)'!$K$3=4,IF('Detailed Cash Flow Chart'!AN159="",0,'Detailed Cash Flow Chart'!AN159),0)</f>
        <v>#VALUE!</v>
      </c>
      <c r="AF159" s="139"/>
      <c r="AG159" s="145" t="e">
        <f ca="1">AE159
-IF('Financial Goals (non-recurring)'!$B$4=5,IF('Detailed Cash Flow Chart'!S159="",0,'Detailed Cash Flow Chart'!S159),0)
-IF('Financial Goals (non-recurring)'!$D$4=5,IF('Detailed Cash Flow Chart'!U159="",0,'Detailed Cash Flow Chart'!U159),0)
-IF('Financial Goals (non-recurring)'!$F$4=5,IF('Detailed Cash Flow Chart'!W159="",0,'Detailed Cash Flow Chart'!W159),0)
-IF('Financial Goals (non-recurring)'!$H$4=5,IF('Detailed Cash Flow Chart'!Y159="",0,'Detailed Cash Flow Chart'!Y159),0)
-IF('Financial Goals (non-recurring)'!$J$4=5,IF('Detailed Cash Flow Chart'!AA159="",0,'Detailed Cash Flow Chart'!AA159),0)
-IF('Financial Goals (recurring)'!$B$3=5,IF('Detailed Cash Flow Chart'!AG159="",0,'Detailed Cash Flow Chart'!AG159),0)
-IF('Financial Goals (recurring)'!$K$3=5,IF('Detailed Cash Flow Chart'!AN159="",0,'Detailed Cash Flow Chart'!AN159),0)</f>
        <v>#VALUE!</v>
      </c>
      <c r="AI159" s="145" t="e">
        <f ca="1">AG159
-IF('Financial Goals (non-recurring)'!$B$4=6,IF('Detailed Cash Flow Chart'!S159="",0,'Detailed Cash Flow Chart'!S159),0)
-IF('Financial Goals (non-recurring)'!$D$4=6,IF('Detailed Cash Flow Chart'!U159="",0,'Detailed Cash Flow Chart'!U159),0)
-IF('Financial Goals (non-recurring)'!$F$4=6,IF('Detailed Cash Flow Chart'!W159="",0,'Detailed Cash Flow Chart'!W159),0)
-IF('Financial Goals (non-recurring)'!$H$4=6,IF('Detailed Cash Flow Chart'!Y159="",0,'Detailed Cash Flow Chart'!Y159),0)
-IF('Financial Goals (non-recurring)'!$J$4=6,IF('Detailed Cash Flow Chart'!AA159="",0,'Detailed Cash Flow Chart'!AA159),0)
-IF('Financial Goals (recurring)'!$B$3=6,IF('Detailed Cash Flow Chart'!AG159="",0,'Detailed Cash Flow Chart'!AG159),0)
-IF('Financial Goals (recurring)'!$K$3=6,IF('Detailed Cash Flow Chart'!AN159="",0,'Detailed Cash Flow Chart'!AN159),0)</f>
        <v>#VALUE!</v>
      </c>
      <c r="AK159" s="145" t="e">
        <f ca="1">AI159
-IF('Financial Goals (non-recurring)'!$B$4=7,IF('Detailed Cash Flow Chart'!S159="",0,'Detailed Cash Flow Chart'!S159),0)
-IF('Financial Goals (non-recurring)'!$D$4=7,IF('Detailed Cash Flow Chart'!U159="",0,'Detailed Cash Flow Chart'!U159),0)
-IF('Financial Goals (non-recurring)'!$F$4=7,IF('Detailed Cash Flow Chart'!W159="",0,'Detailed Cash Flow Chart'!W159),0)
-IF('Financial Goals (non-recurring)'!$H$4=7,IF('Detailed Cash Flow Chart'!Y159="",0,'Detailed Cash Flow Chart'!Y159),0)
-IF('Financial Goals (non-recurring)'!$J$4=7,IF('Detailed Cash Flow Chart'!AA159="",0,'Detailed Cash Flow Chart'!AA159),0)
-IF('Financial Goals (recurring)'!$B$3=7,IF('Detailed Cash Flow Chart'!AG159="",0,'Detailed Cash Flow Chart'!AG159),0)
-IF('Financial Goals (recurring)'!$K$3=7,IF('Detailed Cash Flow Chart'!AN159="",0,'Detailed Cash Flow Chart'!AN159),0)</f>
        <v>#VALUE!</v>
      </c>
    </row>
    <row r="160" spans="1:37" ht="15.6">
      <c r="A160" s="38" t="str">
        <f ca="1">'Detailed Cash Flow Chart'!AJ160</f>
        <v/>
      </c>
      <c r="B160" s="40" t="str">
        <f ca="1">'Detailed Cash Flow Chart'!B160</f>
        <v/>
      </c>
      <c r="C160" s="87">
        <f t="shared" ca="1" si="34"/>
        <v>0</v>
      </c>
      <c r="D160" s="87">
        <f t="shared" ca="1" si="30"/>
        <v>0</v>
      </c>
      <c r="E160" s="87">
        <f t="shared" ca="1" si="31"/>
        <v>0</v>
      </c>
      <c r="F160" s="87">
        <f t="shared" ca="1" si="32"/>
        <v>0</v>
      </c>
      <c r="G160" s="87">
        <f t="shared" ca="1" si="33"/>
        <v>0</v>
      </c>
      <c r="H160" s="87">
        <f t="shared" ca="1" si="35"/>
        <v>0</v>
      </c>
      <c r="I160" s="87">
        <f ca="1">'Detailed Cash Flow Chart'!D160</f>
        <v>0</v>
      </c>
      <c r="J160" s="32" t="str">
        <f ca="1">'Detailed Cash Flow Chart'!C160</f>
        <v/>
      </c>
      <c r="K160" s="46">
        <f t="shared" ca="1" si="29"/>
        <v>0</v>
      </c>
      <c r="L160" s="32">
        <f ca="1">'Detailed Cash Flow Chart'!AQ160</f>
        <v>0</v>
      </c>
      <c r="M160" s="32">
        <f t="shared" ca="1" si="36"/>
        <v>0</v>
      </c>
      <c r="N160" s="28"/>
      <c r="O160" s="67"/>
      <c r="P160" s="67"/>
      <c r="Q160" s="67"/>
      <c r="R160" s="67"/>
      <c r="S160" s="67"/>
      <c r="T160" s="67"/>
      <c r="U160" s="67"/>
      <c r="W160" s="67"/>
      <c r="X160" s="67"/>
      <c r="Y160" s="140" t="e">
        <f ca="1">IF('Detailed Cash Flow Chart'!E160=0,NA(),M160-'Detailed Cash Flow Chart'!E160)</f>
        <v>#VALUE!</v>
      </c>
      <c r="Z160" s="83"/>
      <c r="AA160" s="141" t="e">
        <f ca="1">Y160
-IF('Financial Goals (non-recurring)'!$B$4=2,IF('Detailed Cash Flow Chart'!S160="",0,'Detailed Cash Flow Chart'!S160),0)
-IF('Financial Goals (non-recurring)'!$D$4=2,IF('Detailed Cash Flow Chart'!U160="",0,'Detailed Cash Flow Chart'!U160),0)
-IF('Financial Goals (non-recurring)'!$F$4=2,IF('Detailed Cash Flow Chart'!W160="",0,'Detailed Cash Flow Chart'!W160),0)
-IF('Financial Goals (non-recurring)'!$H$4=2,IF('Detailed Cash Flow Chart'!Y160="",0,'Detailed Cash Flow Chart'!Y160),0)
-IF('Financial Goals (non-recurring)'!$J$4=2,IF('Detailed Cash Flow Chart'!AA160="",0,'Detailed Cash Flow Chart'!AA160),0)
-IF('Financial Goals (recurring)'!$B$3=2,IF('Detailed Cash Flow Chart'!AG160="",0,'Detailed Cash Flow Chart'!AG160),0)
-IF('Financial Goals (recurring)'!$K$3=2,IF('Detailed Cash Flow Chart'!AN160="",0,'Detailed Cash Flow Chart'!AN160),0)</f>
        <v>#VALUE!</v>
      </c>
      <c r="AB160" s="139"/>
      <c r="AC160" s="140" t="e">
        <f ca="1">AA160
-IF('Financial Goals (non-recurring)'!$B$4=3,IF('Detailed Cash Flow Chart'!S160="",0,'Detailed Cash Flow Chart'!S160),0)
-IF('Financial Goals (non-recurring)'!$D$4=3,IF('Detailed Cash Flow Chart'!U160="",0,'Detailed Cash Flow Chart'!U160),0)
-IF('Financial Goals (non-recurring)'!$F$4=3,IF('Detailed Cash Flow Chart'!W160="",0,'Detailed Cash Flow Chart'!W160),0)
-IF('Financial Goals (non-recurring)'!$H$4=3,IF('Detailed Cash Flow Chart'!Y160="",0,'Detailed Cash Flow Chart'!Y160),0)
-IF('Financial Goals (non-recurring)'!$J$4=3,IF('Detailed Cash Flow Chart'!AA160="",0,'Detailed Cash Flow Chart'!AA160),0)
-IF('Financial Goals (recurring)'!$B$3=3,IF('Detailed Cash Flow Chart'!AG160="",0,'Detailed Cash Flow Chart'!AG160),0)
-IF('Financial Goals (recurring)'!$K$3=3,IF('Detailed Cash Flow Chart'!AN160="",0,'Detailed Cash Flow Chart'!AN160),0)</f>
        <v>#VALUE!</v>
      </c>
      <c r="AD160" s="83"/>
      <c r="AE160" s="146" t="e">
        <f ca="1">AC160
-IF('Financial Goals (non-recurring)'!$B$4=4,IF('Detailed Cash Flow Chart'!S160="",0,'Detailed Cash Flow Chart'!S160),0)
-IF('Financial Goals (non-recurring)'!$D$4=4,IF('Detailed Cash Flow Chart'!U160="",0,'Detailed Cash Flow Chart'!U160),0)
-IF('Financial Goals (non-recurring)'!$F$4=4,IF('Detailed Cash Flow Chart'!W160="",0,'Detailed Cash Flow Chart'!W160),0)
-IF('Financial Goals (non-recurring)'!$H$4=4,IF('Detailed Cash Flow Chart'!Y160="",0,'Detailed Cash Flow Chart'!Y160),0)
-IF('Financial Goals (non-recurring)'!$J$4=4,IF('Detailed Cash Flow Chart'!AA160="",0,'Detailed Cash Flow Chart'!AA160),0)
-IF('Financial Goals (recurring)'!$B$3=4,IF('Detailed Cash Flow Chart'!AG160="",0,'Detailed Cash Flow Chart'!AG160),0)
-IF('Financial Goals (recurring)'!$K$3=4,IF('Detailed Cash Flow Chart'!AN160="",0,'Detailed Cash Flow Chart'!AN160),0)</f>
        <v>#VALUE!</v>
      </c>
      <c r="AF160" s="139"/>
      <c r="AG160" s="145" t="e">
        <f ca="1">AE160
-IF('Financial Goals (non-recurring)'!$B$4=5,IF('Detailed Cash Flow Chart'!S160="",0,'Detailed Cash Flow Chart'!S160),0)
-IF('Financial Goals (non-recurring)'!$D$4=5,IF('Detailed Cash Flow Chart'!U160="",0,'Detailed Cash Flow Chart'!U160),0)
-IF('Financial Goals (non-recurring)'!$F$4=5,IF('Detailed Cash Flow Chart'!W160="",0,'Detailed Cash Flow Chart'!W160),0)
-IF('Financial Goals (non-recurring)'!$H$4=5,IF('Detailed Cash Flow Chart'!Y160="",0,'Detailed Cash Flow Chart'!Y160),0)
-IF('Financial Goals (non-recurring)'!$J$4=5,IF('Detailed Cash Flow Chart'!AA160="",0,'Detailed Cash Flow Chart'!AA160),0)
-IF('Financial Goals (recurring)'!$B$3=5,IF('Detailed Cash Flow Chart'!AG160="",0,'Detailed Cash Flow Chart'!AG160),0)
-IF('Financial Goals (recurring)'!$K$3=5,IF('Detailed Cash Flow Chart'!AN160="",0,'Detailed Cash Flow Chart'!AN160),0)</f>
        <v>#VALUE!</v>
      </c>
      <c r="AI160" s="145" t="e">
        <f ca="1">AG160
-IF('Financial Goals (non-recurring)'!$B$4=6,IF('Detailed Cash Flow Chart'!S160="",0,'Detailed Cash Flow Chart'!S160),0)
-IF('Financial Goals (non-recurring)'!$D$4=6,IF('Detailed Cash Flow Chart'!U160="",0,'Detailed Cash Flow Chart'!U160),0)
-IF('Financial Goals (non-recurring)'!$F$4=6,IF('Detailed Cash Flow Chart'!W160="",0,'Detailed Cash Flow Chart'!W160),0)
-IF('Financial Goals (non-recurring)'!$H$4=6,IF('Detailed Cash Flow Chart'!Y160="",0,'Detailed Cash Flow Chart'!Y160),0)
-IF('Financial Goals (non-recurring)'!$J$4=6,IF('Detailed Cash Flow Chart'!AA160="",0,'Detailed Cash Flow Chart'!AA160),0)
-IF('Financial Goals (recurring)'!$B$3=6,IF('Detailed Cash Flow Chart'!AG160="",0,'Detailed Cash Flow Chart'!AG160),0)
-IF('Financial Goals (recurring)'!$K$3=6,IF('Detailed Cash Flow Chart'!AN160="",0,'Detailed Cash Flow Chart'!AN160),0)</f>
        <v>#VALUE!</v>
      </c>
      <c r="AK160" s="145" t="e">
        <f ca="1">AI160
-IF('Financial Goals (non-recurring)'!$B$4=7,IF('Detailed Cash Flow Chart'!S160="",0,'Detailed Cash Flow Chart'!S160),0)
-IF('Financial Goals (non-recurring)'!$D$4=7,IF('Detailed Cash Flow Chart'!U160="",0,'Detailed Cash Flow Chart'!U160),0)
-IF('Financial Goals (non-recurring)'!$F$4=7,IF('Detailed Cash Flow Chart'!W160="",0,'Detailed Cash Flow Chart'!W160),0)
-IF('Financial Goals (non-recurring)'!$H$4=7,IF('Detailed Cash Flow Chart'!Y160="",0,'Detailed Cash Flow Chart'!Y160),0)
-IF('Financial Goals (non-recurring)'!$J$4=7,IF('Detailed Cash Flow Chart'!AA160="",0,'Detailed Cash Flow Chart'!AA160),0)
-IF('Financial Goals (recurring)'!$B$3=7,IF('Detailed Cash Flow Chart'!AG160="",0,'Detailed Cash Flow Chart'!AG160),0)
-IF('Financial Goals (recurring)'!$K$3=7,IF('Detailed Cash Flow Chart'!AN160="",0,'Detailed Cash Flow Chart'!AN160),0)</f>
        <v>#VALUE!</v>
      </c>
    </row>
    <row r="161" spans="1:28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W161" s="67"/>
      <c r="X161" s="67"/>
      <c r="Y161" s="67"/>
      <c r="Z161" s="67"/>
      <c r="AA161" s="67"/>
      <c r="AB161" s="67"/>
    </row>
    <row r="162" spans="1:28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W162" s="67"/>
      <c r="X162" s="67"/>
      <c r="Y162" s="67"/>
      <c r="Z162" s="67"/>
      <c r="AA162" s="67"/>
      <c r="AB162" s="67"/>
    </row>
    <row r="163" spans="1:28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W163" s="67"/>
      <c r="X163" s="67"/>
      <c r="Y163" s="67"/>
      <c r="Z163" s="67"/>
      <c r="AA163" s="67"/>
      <c r="AB163" s="67"/>
    </row>
    <row r="164" spans="1:28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W164" s="67"/>
      <c r="X164" s="67"/>
      <c r="Y164" s="67"/>
      <c r="Z164" s="67"/>
      <c r="AA164" s="67"/>
      <c r="AB164" s="67"/>
    </row>
    <row r="165" spans="1:28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W165" s="67"/>
      <c r="X165" s="67"/>
      <c r="Y165" s="67"/>
      <c r="Z165" s="67"/>
      <c r="AA165" s="67"/>
      <c r="AB165" s="67"/>
    </row>
    <row r="166" spans="1:28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W166" s="67"/>
      <c r="X166" s="67"/>
      <c r="Y166" s="67"/>
      <c r="Z166" s="67"/>
      <c r="AA166" s="67"/>
      <c r="AB166" s="67"/>
    </row>
    <row r="167" spans="1:28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W167" s="67"/>
      <c r="X167" s="67"/>
      <c r="Y167" s="67"/>
      <c r="Z167" s="67"/>
      <c r="AA167" s="67"/>
      <c r="AB167" s="67"/>
    </row>
    <row r="168" spans="1:28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W168" s="67"/>
      <c r="X168" s="67"/>
      <c r="Y168" s="67"/>
      <c r="Z168" s="67"/>
      <c r="AA168" s="67"/>
      <c r="AB168" s="67"/>
    </row>
    <row r="169" spans="1:28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W169" s="67"/>
      <c r="X169" s="67"/>
      <c r="Y169" s="67"/>
      <c r="Z169" s="67"/>
      <c r="AA169" s="67"/>
      <c r="AB169" s="67"/>
    </row>
    <row r="170" spans="1:28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W170" s="67"/>
      <c r="X170" s="67"/>
      <c r="Y170" s="67"/>
      <c r="Z170" s="67"/>
      <c r="AA170" s="67"/>
      <c r="AB170" s="67"/>
    </row>
    <row r="171" spans="1:28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W171" s="67"/>
      <c r="X171" s="67"/>
      <c r="Y171" s="67"/>
      <c r="Z171" s="67"/>
      <c r="AA171" s="67"/>
      <c r="AB171" s="67"/>
    </row>
    <row r="172" spans="1:28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W172" s="67"/>
      <c r="X172" s="67"/>
      <c r="Y172" s="67"/>
      <c r="Z172" s="67"/>
      <c r="AA172" s="67"/>
      <c r="AB172" s="67"/>
    </row>
    <row r="173" spans="1:28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W173" s="67"/>
      <c r="X173" s="67"/>
      <c r="Y173" s="67"/>
      <c r="Z173" s="67"/>
      <c r="AA173" s="67"/>
      <c r="AB173" s="67"/>
    </row>
    <row r="174" spans="1:28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W174" s="67"/>
      <c r="X174" s="67"/>
      <c r="Y174" s="67"/>
      <c r="Z174" s="67"/>
      <c r="AA174" s="67"/>
      <c r="AB174" s="67"/>
    </row>
    <row r="175" spans="1:28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W175" s="67"/>
      <c r="X175" s="67"/>
      <c r="Y175" s="67"/>
      <c r="Z175" s="67"/>
      <c r="AA175" s="67"/>
      <c r="AB175" s="67"/>
    </row>
    <row r="176" spans="1:28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W176" s="67"/>
      <c r="X176" s="67"/>
      <c r="Y176" s="67"/>
      <c r="Z176" s="67"/>
      <c r="AA176" s="67"/>
      <c r="AB176" s="67"/>
    </row>
    <row r="177" spans="1:28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W177" s="67"/>
      <c r="X177" s="67"/>
      <c r="Y177" s="67"/>
      <c r="Z177" s="67"/>
      <c r="AA177" s="67"/>
      <c r="AB177" s="67"/>
    </row>
    <row r="178" spans="1:28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W178" s="67"/>
      <c r="X178" s="67"/>
      <c r="Y178" s="67"/>
      <c r="Z178" s="67"/>
      <c r="AA178" s="67"/>
      <c r="AB178" s="67"/>
    </row>
    <row r="179" spans="1:28">
      <c r="N179" s="67"/>
      <c r="O179" s="67"/>
      <c r="P179" s="67"/>
      <c r="Q179" s="67"/>
      <c r="R179" s="67"/>
      <c r="S179" s="67"/>
      <c r="T179" s="67"/>
      <c r="U179" s="67"/>
    </row>
  </sheetData>
  <mergeCells count="5">
    <mergeCell ref="S3:T3"/>
    <mergeCell ref="A1:A3"/>
    <mergeCell ref="K1:K3"/>
    <mergeCell ref="B1:B3"/>
    <mergeCell ref="J2:J3"/>
  </mergeCells>
  <conditionalFormatting sqref="M4">
    <cfRule type="expression" dxfId="50" priority="74">
      <formula>$M4&lt;$L4</formula>
    </cfRule>
  </conditionalFormatting>
  <conditionalFormatting sqref="M5">
    <cfRule type="expression" dxfId="49" priority="62">
      <formula>$M5&lt;$L5</formula>
    </cfRule>
  </conditionalFormatting>
  <conditionalFormatting sqref="M6">
    <cfRule type="expression" dxfId="48" priority="58">
      <formula>$M6&lt;$L6</formula>
    </cfRule>
  </conditionalFormatting>
  <conditionalFormatting sqref="M7">
    <cfRule type="expression" dxfId="47" priority="57">
      <formula>M7&lt;L7</formula>
    </cfRule>
  </conditionalFormatting>
  <conditionalFormatting sqref="M8">
    <cfRule type="expression" dxfId="46" priority="47" stopIfTrue="1">
      <formula>M8&lt;L8</formula>
    </cfRule>
  </conditionalFormatting>
  <conditionalFormatting sqref="M9">
    <cfRule type="expression" dxfId="45" priority="46" stopIfTrue="1">
      <formula>M9&lt;L9</formula>
    </cfRule>
  </conditionalFormatting>
  <conditionalFormatting sqref="M10">
    <cfRule type="expression" dxfId="44" priority="45" stopIfTrue="1">
      <formula>M10&lt;L10</formula>
    </cfRule>
  </conditionalFormatting>
  <conditionalFormatting sqref="M11">
    <cfRule type="expression" dxfId="43" priority="44" stopIfTrue="1">
      <formula>$M11&lt;$L11</formula>
    </cfRule>
  </conditionalFormatting>
  <conditionalFormatting sqref="M12">
    <cfRule type="expression" dxfId="42" priority="43" stopIfTrue="1">
      <formula>$M12&lt;$L12</formula>
    </cfRule>
  </conditionalFormatting>
  <conditionalFormatting sqref="M13">
    <cfRule type="expression" dxfId="41" priority="42" stopIfTrue="1">
      <formula>$M13&lt;$L13</formula>
    </cfRule>
  </conditionalFormatting>
  <conditionalFormatting sqref="M14">
    <cfRule type="expression" dxfId="40" priority="41" stopIfTrue="1">
      <formula>$M14&lt;$L14</formula>
    </cfRule>
  </conditionalFormatting>
  <conditionalFormatting sqref="M15">
    <cfRule type="expression" dxfId="39" priority="40" stopIfTrue="1">
      <formula>$M15&lt;$L15</formula>
    </cfRule>
  </conditionalFormatting>
  <conditionalFormatting sqref="M16">
    <cfRule type="expression" dxfId="38" priority="39" stopIfTrue="1">
      <formula>$M16&lt;$L16</formula>
    </cfRule>
  </conditionalFormatting>
  <conditionalFormatting sqref="M17">
    <cfRule type="expression" dxfId="37" priority="38" stopIfTrue="1">
      <formula>$M17&lt;$L17</formula>
    </cfRule>
  </conditionalFormatting>
  <conditionalFormatting sqref="M18">
    <cfRule type="expression" dxfId="36" priority="37" stopIfTrue="1">
      <formula>$M18&lt;$L18</formula>
    </cfRule>
  </conditionalFormatting>
  <conditionalFormatting sqref="M19">
    <cfRule type="expression" dxfId="35" priority="36" stopIfTrue="1">
      <formula>$M19&lt;$L19</formula>
    </cfRule>
  </conditionalFormatting>
  <conditionalFormatting sqref="M20">
    <cfRule type="expression" dxfId="34" priority="35" stopIfTrue="1">
      <formula>$M20&lt;$L20</formula>
    </cfRule>
  </conditionalFormatting>
  <conditionalFormatting sqref="M21">
    <cfRule type="expression" dxfId="33" priority="34" stopIfTrue="1">
      <formula>$M21&lt;$L21</formula>
    </cfRule>
  </conditionalFormatting>
  <conditionalFormatting sqref="M22">
    <cfRule type="expression" dxfId="32" priority="33" stopIfTrue="1">
      <formula>$M22&lt;$L22</formula>
    </cfRule>
  </conditionalFormatting>
  <conditionalFormatting sqref="M23">
    <cfRule type="expression" dxfId="31" priority="32" stopIfTrue="1">
      <formula>$M23&lt;$L23</formula>
    </cfRule>
  </conditionalFormatting>
  <conditionalFormatting sqref="M24">
    <cfRule type="expression" dxfId="30" priority="31" stopIfTrue="1">
      <formula>$M24&lt;$L24</formula>
    </cfRule>
  </conditionalFormatting>
  <conditionalFormatting sqref="M25">
    <cfRule type="expression" dxfId="29" priority="30" stopIfTrue="1">
      <formula>$M25&lt;$L25</formula>
    </cfRule>
  </conditionalFormatting>
  <conditionalFormatting sqref="M26">
    <cfRule type="expression" dxfId="28" priority="29" stopIfTrue="1">
      <formula>$M26&lt;$L26</formula>
    </cfRule>
  </conditionalFormatting>
  <conditionalFormatting sqref="M27">
    <cfRule type="expression" dxfId="27" priority="28" stopIfTrue="1">
      <formula>$M27&lt;$L27</formula>
    </cfRule>
  </conditionalFormatting>
  <conditionalFormatting sqref="M28">
    <cfRule type="expression" dxfId="26" priority="27" stopIfTrue="1">
      <formula>$M28&lt;$L28</formula>
    </cfRule>
  </conditionalFormatting>
  <conditionalFormatting sqref="M29">
    <cfRule type="expression" dxfId="25" priority="26" stopIfTrue="1">
      <formula>$M29&lt;$L29</formula>
    </cfRule>
  </conditionalFormatting>
  <conditionalFormatting sqref="M30">
    <cfRule type="expression" dxfId="24" priority="25" stopIfTrue="1">
      <formula>$M30&lt;$L30</formula>
    </cfRule>
  </conditionalFormatting>
  <conditionalFormatting sqref="M31">
    <cfRule type="expression" dxfId="23" priority="24" stopIfTrue="1">
      <formula>$M31&lt;$L31</formula>
    </cfRule>
  </conditionalFormatting>
  <conditionalFormatting sqref="M32">
    <cfRule type="expression" dxfId="22" priority="23" stopIfTrue="1">
      <formula>$M32&lt;$L32</formula>
    </cfRule>
  </conditionalFormatting>
  <conditionalFormatting sqref="M33">
    <cfRule type="expression" dxfId="21" priority="22" stopIfTrue="1">
      <formula>$M33&lt;$L33</formula>
    </cfRule>
  </conditionalFormatting>
  <conditionalFormatting sqref="M34">
    <cfRule type="expression" dxfId="20" priority="21" stopIfTrue="1">
      <formula>$M34&lt;$L34</formula>
    </cfRule>
  </conditionalFormatting>
  <conditionalFormatting sqref="M35">
    <cfRule type="expression" dxfId="19" priority="20" stopIfTrue="1">
      <formula>$M35&lt;$L35</formula>
    </cfRule>
  </conditionalFormatting>
  <conditionalFormatting sqref="M36">
    <cfRule type="expression" dxfId="18" priority="19" stopIfTrue="1">
      <formula>$M36&lt;$L36</formula>
    </cfRule>
  </conditionalFormatting>
  <conditionalFormatting sqref="M37">
    <cfRule type="expression" dxfId="17" priority="18" stopIfTrue="1">
      <formula>$M37&lt;$L37</formula>
    </cfRule>
  </conditionalFormatting>
  <conditionalFormatting sqref="M38">
    <cfRule type="expression" dxfId="16" priority="17" stopIfTrue="1">
      <formula>$M38&lt;$L38</formula>
    </cfRule>
  </conditionalFormatting>
  <conditionalFormatting sqref="M39">
    <cfRule type="expression" dxfId="15" priority="16" stopIfTrue="1">
      <formula>$M39&lt;$L39</formula>
    </cfRule>
  </conditionalFormatting>
  <conditionalFormatting sqref="M40">
    <cfRule type="expression" dxfId="14" priority="15" stopIfTrue="1">
      <formula>$M40&lt;$L40</formula>
    </cfRule>
  </conditionalFormatting>
  <conditionalFormatting sqref="M41">
    <cfRule type="expression" dxfId="13" priority="14" stopIfTrue="1">
      <formula>$M41&lt;$L41</formula>
    </cfRule>
  </conditionalFormatting>
  <conditionalFormatting sqref="M42">
    <cfRule type="expression" dxfId="12" priority="13" stopIfTrue="1">
      <formula>$M42&lt;$L42</formula>
    </cfRule>
  </conditionalFormatting>
  <conditionalFormatting sqref="M43">
    <cfRule type="expression" dxfId="11" priority="12" stopIfTrue="1">
      <formula>$M43&lt;$L43</formula>
    </cfRule>
  </conditionalFormatting>
  <conditionalFormatting sqref="M44">
    <cfRule type="expression" dxfId="10" priority="11" stopIfTrue="1">
      <formula>$M44&lt;$L44</formula>
    </cfRule>
  </conditionalFormatting>
  <conditionalFormatting sqref="M45">
    <cfRule type="expression" dxfId="9" priority="10" stopIfTrue="1">
      <formula>$M45&lt;$L45</formula>
    </cfRule>
  </conditionalFormatting>
  <conditionalFormatting sqref="M46">
    <cfRule type="expression" dxfId="8" priority="9" stopIfTrue="1">
      <formula>$M46&lt;$L46</formula>
    </cfRule>
  </conditionalFormatting>
  <conditionalFormatting sqref="M47">
    <cfRule type="expression" dxfId="7" priority="8" stopIfTrue="1">
      <formula>$M47&lt;$L47</formula>
    </cfRule>
  </conditionalFormatting>
  <conditionalFormatting sqref="M48">
    <cfRule type="expression" dxfId="6" priority="7" stopIfTrue="1">
      <formula>$M48&lt;$L48</formula>
    </cfRule>
  </conditionalFormatting>
  <conditionalFormatting sqref="M49">
    <cfRule type="expression" dxfId="5" priority="6" stopIfTrue="1">
      <formula>$M49&lt;$L49</formula>
    </cfRule>
  </conditionalFormatting>
  <conditionalFormatting sqref="M50">
    <cfRule type="expression" dxfId="4" priority="5" stopIfTrue="1">
      <formula>$M50&lt;$L50</formula>
    </cfRule>
  </conditionalFormatting>
  <conditionalFormatting sqref="M51">
    <cfRule type="expression" dxfId="3" priority="4" stopIfTrue="1">
      <formula>$M51&lt;$L51</formula>
    </cfRule>
  </conditionalFormatting>
  <conditionalFormatting sqref="M52">
    <cfRule type="expression" dxfId="2" priority="3" stopIfTrue="1">
      <formula>$M52&lt;$L52</formula>
    </cfRule>
  </conditionalFormatting>
  <conditionalFormatting sqref="M53">
    <cfRule type="expression" dxfId="1" priority="2" stopIfTrue="1">
      <formula>$M53&lt;$L53</formula>
    </cfRule>
  </conditionalFormatting>
  <conditionalFormatting sqref="M54">
    <cfRule type="expression" dxfId="0" priority="1" stopIfTrue="1">
      <formula>$M54&lt;$L54</formula>
    </cfRule>
  </conditionalFormatting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52</vt:i4>
      </vt:variant>
    </vt:vector>
  </HeadingPairs>
  <TitlesOfParts>
    <vt:vector size="62" baseType="lpstr">
      <vt:lpstr>Read Me first</vt:lpstr>
      <vt:lpstr>Life Insurance Calculator</vt:lpstr>
      <vt:lpstr>Retirement</vt:lpstr>
      <vt:lpstr>Financial Goals (recurring)</vt:lpstr>
      <vt:lpstr>Financial Goals (non-recurring)</vt:lpstr>
      <vt:lpstr>Report</vt:lpstr>
      <vt:lpstr>Analysis-1</vt:lpstr>
      <vt:lpstr>Analysis-2</vt:lpstr>
      <vt:lpstr>Cash flow summary</vt:lpstr>
      <vt:lpstr>Detailed Cash Flow Chart</vt:lpstr>
      <vt:lpstr>age</vt:lpstr>
      <vt:lpstr>corptax</vt:lpstr>
      <vt:lpstr>curr</vt:lpstr>
      <vt:lpstr>emi</vt:lpstr>
      <vt:lpstr>emiend</vt:lpstr>
      <vt:lpstr>emistart</vt:lpstr>
      <vt:lpstr>eryear1</vt:lpstr>
      <vt:lpstr>eryear2</vt:lpstr>
      <vt:lpstr>eyear1</vt:lpstr>
      <vt:lpstr>eyear2</vt:lpstr>
      <vt:lpstr>fvcurr</vt:lpstr>
      <vt:lpstr>gcorpus</vt:lpstr>
      <vt:lpstr>gd</vt:lpstr>
      <vt:lpstr>inc</vt:lpstr>
      <vt:lpstr>incg</vt:lpstr>
      <vt:lpstr>incp</vt:lpstr>
      <vt:lpstr>incp1</vt:lpstr>
      <vt:lpstr>incpr</vt:lpstr>
      <vt:lpstr>incpr1</vt:lpstr>
      <vt:lpstr>inf</vt:lpstr>
      <vt:lpstr>infeffective</vt:lpstr>
      <vt:lpstr>infg</vt:lpstr>
      <vt:lpstr>infgr</vt:lpstr>
      <vt:lpstr>k</vt:lpstr>
      <vt:lpstr>passive</vt:lpstr>
      <vt:lpstr>passive2</vt:lpstr>
      <vt:lpstr>passiver</vt:lpstr>
      <vt:lpstr>passiver1</vt:lpstr>
      <vt:lpstr>preinf</vt:lpstr>
      <vt:lpstr>prepen1</vt:lpstr>
      <vt:lpstr>preretint</vt:lpstr>
      <vt:lpstr>Report!Print_Area</vt:lpstr>
      <vt:lpstr>ratecurr</vt:lpstr>
      <vt:lpstr>retg</vt:lpstr>
      <vt:lpstr>retroi</vt:lpstr>
      <vt:lpstr>rety</vt:lpstr>
      <vt:lpstr>rg1cs1</vt:lpstr>
      <vt:lpstr>rg1end</vt:lpstr>
      <vt:lpstr>rg1start</vt:lpstr>
      <vt:lpstr>rg2cs2</vt:lpstr>
      <vt:lpstr>rg2end</vt:lpstr>
      <vt:lpstr>rg2start</vt:lpstr>
      <vt:lpstr>salary</vt:lpstr>
      <vt:lpstr>sryear1</vt:lpstr>
      <vt:lpstr>sryear2</vt:lpstr>
      <vt:lpstr>syear1</vt:lpstr>
      <vt:lpstr>syear2</vt:lpstr>
      <vt:lpstr>typeg</vt:lpstr>
      <vt:lpstr>typegr1</vt:lpstr>
      <vt:lpstr>wy</vt:lpstr>
      <vt:lpstr>y</vt:lpstr>
      <vt:lpstr>yearsg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cp:lastPrinted>2013-12-06T14:18:50Z</cp:lastPrinted>
  <dcterms:created xsi:type="dcterms:W3CDTF">2013-11-02T16:23:36Z</dcterms:created>
  <dcterms:modified xsi:type="dcterms:W3CDTF">2014-12-03T03:14:01Z</dcterms:modified>
</cp:coreProperties>
</file>